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lukapavageau/Library/Mobile Documents/com~apple~CloudDocs/QIF 4A/semestre 8/projetEntreprise/python/"/>
    </mc:Choice>
  </mc:AlternateContent>
  <xr:revisionPtr revIDLastSave="0" documentId="13_ncr:1_{95F8129F-C315-534A-A142-6DB49BFFCB07}" xr6:coauthVersionLast="47" xr6:coauthVersionMax="47" xr10:uidLastSave="{00000000-0000-0000-0000-000000000000}"/>
  <bookViews>
    <workbookView xWindow="0" yWindow="740" windowWidth="29400" windowHeight="17600" tabRatio="841" xr2:uid="{00000000-000D-0000-FFFF-FFFF00000000}"/>
  </bookViews>
  <sheets>
    <sheet name="Dimensional report" sheetId="1" r:id="rId1"/>
    <sheet name="Métro" sheetId="5" r:id="rId2"/>
    <sheet name="Headline" sheetId="2" r:id="rId3"/>
    <sheet name="Non conformes" sheetId="16" r:id="rId4"/>
    <sheet name="Feuil2" sheetId="17" r:id="rId5"/>
    <sheet name="Annexe drawing rugo" sheetId="12" r:id="rId6"/>
    <sheet name="report export 3D" sheetId="10" r:id="rId7"/>
    <sheet name="Visual report FOT+9" sheetId="13" r:id="rId8"/>
    <sheet name="Visual report FOT 7" sheetId="11" r:id="rId9"/>
    <sheet name="Annexe 1 INFO" sheetId="6" r:id="rId10"/>
    <sheet name="Annexe 2 INFO" sheetId="9" r:id="rId11"/>
    <sheet name="Annexe 3_rep 402" sheetId="15" r:id="rId12"/>
    <sheet name="Visual report MAP 1" sheetId="8" r:id="rId13"/>
    <sheet name="Visual report FOT" sheetId="4" r:id="rId14"/>
    <sheet name="Ø54,3_pavé_05dec2022" sheetId="14" r:id="rId15"/>
    <sheet name="Character font GDT" sheetId="3" r:id="rId16"/>
  </sheets>
  <externalReferences>
    <externalReference r:id="rId17"/>
    <externalReference r:id="rId18"/>
  </externalReferences>
  <definedNames>
    <definedName name="_xlnm._FilterDatabase" localSheetId="0" hidden="1">'Dimensional report'!$B$19:$AF$1167</definedName>
    <definedName name="_xlnm._FilterDatabase" localSheetId="3" hidden="1">'Non conformes'!$B$19:$AF$1167</definedName>
    <definedName name="_xlnm._FilterDatabase" localSheetId="6" hidden="1">'report export 3D'!$A$19:$L$177</definedName>
    <definedName name="client" localSheetId="6">[1]Headline!$H$22</definedName>
    <definedName name="client">Headline!$H$22</definedName>
    <definedName name="colorant" localSheetId="6">[1]Headline!$H$27</definedName>
    <definedName name="colorant">Headline!$H$27</definedName>
    <definedName name="contr">Headline!$H$58</definedName>
    <definedName name="controleur" localSheetId="6">[1]Headline!$H$52</definedName>
    <definedName name="controleur">Headline!$H$58</definedName>
    <definedName name="datec" localSheetId="6">[1]Headline!$H$54</definedName>
    <definedName name="datec">Headline!$H$60</definedName>
    <definedName name="datem" localSheetId="6">[1]Headline!$H$53</definedName>
    <definedName name="datem">Headline!$H$59</definedName>
    <definedName name="DEBUT" localSheetId="9">'Annexe 1 INFO'!#REF!</definedName>
    <definedName name="DEBUT" localSheetId="10">'Annexe 2 INFO'!#REF!</definedName>
    <definedName name="DEBUT" localSheetId="11">'Annexe 3_rep 402'!#REF!</definedName>
    <definedName name="DEBUT" localSheetId="5">'Annexe drawing rugo'!#REF!</definedName>
    <definedName name="DEBUT" localSheetId="3">'Non conformes'!#REF!</definedName>
    <definedName name="DEBUT" localSheetId="14">'Ø54,3_pavé_05dec2022'!#REF!</definedName>
    <definedName name="DEBUT" localSheetId="6">'[1]Dimensional report ind 13'!#REF!</definedName>
    <definedName name="DEBUT" localSheetId="13">'Visual report FOT'!#REF!</definedName>
    <definedName name="DEBUT" localSheetId="8">'Visual report FOT 7'!#REF!</definedName>
    <definedName name="DEBUT" localSheetId="12">'Visual report MAP 1'!#REF!</definedName>
    <definedName name="DEBUT">'Dimensional report'!#REF!</definedName>
    <definedName name="design" localSheetId="6">[1]Headline!$H$20</definedName>
    <definedName name="design">Headline!$H$20</definedName>
    <definedName name="emp" localSheetId="6">[1]Headline!$H$24</definedName>
    <definedName name="emp">Headline!$H$24</definedName>
    <definedName name="ent">Headline!$B$32:$W$73</definedName>
    <definedName name="entete_rap">Headline!$B$8:$W$34</definedName>
    <definedName name="_xlnm.Print_Titles" localSheetId="9">'Annexe 1 INFO'!$1:$17</definedName>
    <definedName name="_xlnm.Print_Titles" localSheetId="10">'Annexe 2 INFO'!$1:$17</definedName>
    <definedName name="_xlnm.Print_Titles" localSheetId="11">'Annexe 3_rep 402'!$1:$17</definedName>
    <definedName name="_xlnm.Print_Titles" localSheetId="5">'Annexe drawing rugo'!$1:$17</definedName>
    <definedName name="_xlnm.Print_Titles" localSheetId="0">'Dimensional report'!$19:$20</definedName>
    <definedName name="_xlnm.Print_Titles" localSheetId="3">'Non conformes'!$19:$20</definedName>
    <definedName name="_xlnm.Print_Titles" localSheetId="14">'Ø54,3_pavé_05dec2022'!$1:$17</definedName>
    <definedName name="_xlnm.Print_Titles" localSheetId="13">'Visual report FOT'!$1:$17</definedName>
    <definedName name="_xlnm.Print_Titles" localSheetId="8">'Visual report FOT 7'!$1:$17</definedName>
    <definedName name="_xlnm.Print_Titles" localSheetId="12">'Visual report MAP 1'!$1:$17</definedName>
    <definedName name="indice" localSheetId="6">[1]Headline!$H$23</definedName>
    <definedName name="indice">Headline!$H$23</definedName>
    <definedName name="lot" localSheetId="6">[1]Headline!$H$26</definedName>
    <definedName name="lot">Headline!$H$26</definedName>
    <definedName name="matiere" localSheetId="6">[1]Headline!$H$25</definedName>
    <definedName name="matiere">Headline!$H$25</definedName>
    <definedName name="maxrap">Headline!$C$64</definedName>
    <definedName name="PPAP" localSheetId="6">[1]Headline!$H$12</definedName>
    <definedName name="PPAP">Headline!$H$12</definedName>
    <definedName name="ref" localSheetId="6">[1]Headline!$H$21</definedName>
    <definedName name="ref">Headline!$H$21</definedName>
    <definedName name="reg" localSheetId="6">[1]Headline!$H$28</definedName>
    <definedName name="reg">Headline!$H$28</definedName>
    <definedName name="sec" localSheetId="6">[1]Headline!$H$29</definedName>
    <definedName name="sec">Headline!$H$29</definedName>
    <definedName name="valeurindex">Headline!$A$36</definedName>
    <definedName name="_xlnm.Print_Area" localSheetId="9">'Annexe 1 INFO'!$B$1:$AE$49</definedName>
    <definedName name="_xlnm.Print_Area" localSheetId="10">'Annexe 2 INFO'!$B$1:$AE$65</definedName>
    <definedName name="_xlnm.Print_Area" localSheetId="11">'Annexe 3_rep 402'!$B$1:$AE$99</definedName>
    <definedName name="_xlnm.Print_Area" localSheetId="5">'Annexe drawing rugo'!$B$1:$AE$49</definedName>
    <definedName name="_xlnm.Print_Area" localSheetId="15">'Character font GDT'!$A$1:$E$30</definedName>
    <definedName name="_xlnm.Print_Area" localSheetId="0">'Dimensional report'!$B$1:$AF$1167</definedName>
    <definedName name="_xlnm.Print_Area" localSheetId="2">Headline!$B$1:$W$88</definedName>
    <definedName name="_xlnm.Print_Area" localSheetId="1">Métro!$A$1:$N$27</definedName>
    <definedName name="_xlnm.Print_Area" localSheetId="3">'Non conformes'!$B$1:$AF$1167</definedName>
    <definedName name="_xlnm.Print_Area" localSheetId="14">'Ø54,3_pavé_05dec2022'!$B$1:$AE$62</definedName>
    <definedName name="_xlnm.Print_Area" localSheetId="13">'Visual report FOT'!$B$1:$AE$71</definedName>
    <definedName name="_xlnm.Print_Area" localSheetId="8">'Visual report FOT 7'!$B$1:$AE$71</definedName>
    <definedName name="_xlnm.Print_Area" localSheetId="12">'Visual report MAP 1'!$B$1:$AE$71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5" i="17" l="1"/>
  <c r="H29" i="17"/>
  <c r="K17" i="17"/>
  <c r="H17" i="17"/>
  <c r="G6" i="17"/>
  <c r="G7" i="17" s="1"/>
  <c r="G8" i="17" s="1"/>
  <c r="G9" i="17" s="1"/>
  <c r="G10" i="17" s="1"/>
  <c r="G5" i="17"/>
  <c r="G3" i="17"/>
  <c r="G4" i="17" s="1"/>
  <c r="G2" i="17"/>
  <c r="X1167" i="16"/>
  <c r="X1166" i="16"/>
  <c r="X1165" i="16"/>
  <c r="X1164" i="16"/>
  <c r="X1163" i="16"/>
  <c r="X1162" i="16"/>
  <c r="X1161" i="16"/>
  <c r="X1160" i="16"/>
  <c r="X1159" i="16"/>
  <c r="X1158" i="16"/>
  <c r="X1157" i="16"/>
  <c r="X1156" i="16"/>
  <c r="X1155" i="16"/>
  <c r="X1154" i="16"/>
  <c r="X1153" i="16"/>
  <c r="X1152" i="16"/>
  <c r="X1151" i="16"/>
  <c r="X1150" i="16"/>
  <c r="X1149" i="16"/>
  <c r="X1148" i="16"/>
  <c r="X1147" i="16"/>
  <c r="X1146" i="16"/>
  <c r="X1145" i="16"/>
  <c r="X1144" i="16"/>
  <c r="X1143" i="16"/>
  <c r="X1142" i="16"/>
  <c r="X1141" i="16"/>
  <c r="X1140" i="16"/>
  <c r="X1139" i="16"/>
  <c r="X1138" i="16"/>
  <c r="R1138" i="16"/>
  <c r="Q1138" i="16"/>
  <c r="Q1139" i="16" s="1"/>
  <c r="M1138" i="16"/>
  <c r="L1138" i="16"/>
  <c r="K1138" i="16"/>
  <c r="O1138" i="16" s="1"/>
  <c r="X1136" i="16"/>
  <c r="X1135" i="16"/>
  <c r="X1134" i="16"/>
  <c r="X1133" i="16"/>
  <c r="R1133" i="16"/>
  <c r="Q1133" i="16"/>
  <c r="Q1134" i="16" s="1"/>
  <c r="M1133" i="16"/>
  <c r="L1133" i="16"/>
  <c r="K1133" i="16"/>
  <c r="O1133" i="16" s="1"/>
  <c r="X1131" i="16"/>
  <c r="X1130" i="16"/>
  <c r="X1129" i="16"/>
  <c r="W1129" i="16"/>
  <c r="V1129" i="16"/>
  <c r="U1129" i="16"/>
  <c r="T1129" i="16"/>
  <c r="S1129" i="16"/>
  <c r="X1128" i="16"/>
  <c r="X1127" i="16"/>
  <c r="X1126" i="16"/>
  <c r="X1125" i="16"/>
  <c r="X1124" i="16"/>
  <c r="X1123" i="16"/>
  <c r="W1123" i="16"/>
  <c r="X1122" i="16"/>
  <c r="X1121" i="16"/>
  <c r="X1120" i="16"/>
  <c r="W1120" i="16"/>
  <c r="T1120" i="16"/>
  <c r="X1119" i="16"/>
  <c r="X1118" i="16"/>
  <c r="X1117" i="16"/>
  <c r="X1116" i="16"/>
  <c r="X1115" i="16"/>
  <c r="Q1115" i="16"/>
  <c r="K1115" i="16" s="1"/>
  <c r="N1115" i="16"/>
  <c r="L1115" i="16"/>
  <c r="X1114" i="16"/>
  <c r="R1114" i="16"/>
  <c r="N1114" i="16"/>
  <c r="M1114" i="16"/>
  <c r="O1114" i="16" s="1"/>
  <c r="X1113" i="16"/>
  <c r="R1113" i="16"/>
  <c r="Q1113" i="16"/>
  <c r="Q1120" i="16" s="1"/>
  <c r="K1113" i="16"/>
  <c r="X1111" i="16"/>
  <c r="X1110" i="16"/>
  <c r="X1108" i="16"/>
  <c r="X1107" i="16"/>
  <c r="X1106" i="16"/>
  <c r="X1105" i="16"/>
  <c r="X1104" i="16"/>
  <c r="X1103" i="16"/>
  <c r="X1102" i="16"/>
  <c r="X1101" i="16"/>
  <c r="X1100" i="16"/>
  <c r="X1099" i="16"/>
  <c r="X1098" i="16"/>
  <c r="X1097" i="16"/>
  <c r="X1096" i="16"/>
  <c r="X1095" i="16"/>
  <c r="X1094" i="16"/>
  <c r="X1093" i="16"/>
  <c r="X1092" i="16"/>
  <c r="X1091" i="16"/>
  <c r="X1090" i="16"/>
  <c r="X1089" i="16"/>
  <c r="X1088" i="16"/>
  <c r="X1087" i="16"/>
  <c r="X1086" i="16"/>
  <c r="X1085" i="16"/>
  <c r="X1084" i="16"/>
  <c r="X1083" i="16"/>
  <c r="X1082" i="16"/>
  <c r="X1081" i="16"/>
  <c r="X1080" i="16"/>
  <c r="X1079" i="16"/>
  <c r="X1078" i="16"/>
  <c r="X1077" i="16"/>
  <c r="X1076" i="16"/>
  <c r="X1075" i="16"/>
  <c r="X1074" i="16"/>
  <c r="X1073" i="16"/>
  <c r="Q1073" i="16"/>
  <c r="R1073" i="16" s="1"/>
  <c r="M1073" i="16"/>
  <c r="L1073" i="16"/>
  <c r="X1072" i="16"/>
  <c r="Q1072" i="16"/>
  <c r="R1072" i="16" s="1"/>
  <c r="M1072" i="16"/>
  <c r="L1072" i="16"/>
  <c r="K1072" i="16"/>
  <c r="X1070" i="16"/>
  <c r="X1069" i="16"/>
  <c r="X1068" i="16"/>
  <c r="X1067" i="16"/>
  <c r="X1066" i="16"/>
  <c r="X1065" i="16"/>
  <c r="X1064" i="16"/>
  <c r="Q1064" i="16"/>
  <c r="R1064" i="16" s="1"/>
  <c r="M1064" i="16"/>
  <c r="L1064" i="16"/>
  <c r="X1062" i="16"/>
  <c r="X1061" i="16"/>
  <c r="X1060" i="16"/>
  <c r="W1060" i="16"/>
  <c r="V1060" i="16"/>
  <c r="U1060" i="16"/>
  <c r="T1060" i="16"/>
  <c r="S1060" i="16"/>
  <c r="X1059" i="16"/>
  <c r="X1058" i="16"/>
  <c r="X1057" i="16"/>
  <c r="R1057" i="16"/>
  <c r="Q1057" i="16"/>
  <c r="L1057" i="16" s="1"/>
  <c r="X1056" i="16"/>
  <c r="R1056" i="16"/>
  <c r="Q1056" i="16"/>
  <c r="L1056" i="16" s="1"/>
  <c r="X1050" i="16"/>
  <c r="X1049" i="16"/>
  <c r="X1048" i="16"/>
  <c r="X1047" i="16"/>
  <c r="R1047" i="16"/>
  <c r="Q1047" i="16"/>
  <c r="L1047" i="16" s="1"/>
  <c r="X1045" i="16"/>
  <c r="X1044" i="16"/>
  <c r="X1042" i="16"/>
  <c r="X1041" i="16"/>
  <c r="X1039" i="16"/>
  <c r="X1038" i="16"/>
  <c r="X1036" i="16"/>
  <c r="X1035" i="16"/>
  <c r="X1034" i="16"/>
  <c r="X1033" i="16"/>
  <c r="X1032" i="16"/>
  <c r="X1031" i="16"/>
  <c r="X1030" i="16"/>
  <c r="Q1030" i="16"/>
  <c r="R1030" i="16" s="1"/>
  <c r="M1030" i="16"/>
  <c r="L1030" i="16"/>
  <c r="K1030" i="16"/>
  <c r="O1030" i="16" s="1"/>
  <c r="X1028" i="16"/>
  <c r="X1027" i="16"/>
  <c r="X1026" i="16"/>
  <c r="X1025" i="16"/>
  <c r="X1024" i="16"/>
  <c r="X1023" i="16"/>
  <c r="X1022" i="16"/>
  <c r="Q1022" i="16"/>
  <c r="R1022" i="16" s="1"/>
  <c r="N1022" i="16"/>
  <c r="M1022" i="16"/>
  <c r="L1022" i="16"/>
  <c r="K1022" i="16"/>
  <c r="O1022" i="16" s="1"/>
  <c r="X1020" i="16"/>
  <c r="X1019" i="16"/>
  <c r="X1018" i="16"/>
  <c r="X1017" i="16"/>
  <c r="X1016" i="16"/>
  <c r="X1015" i="16"/>
  <c r="X1014" i="16"/>
  <c r="X1013" i="16"/>
  <c r="X1012" i="16"/>
  <c r="X1011" i="16"/>
  <c r="Q1011" i="16"/>
  <c r="R1011" i="16" s="1"/>
  <c r="M1011" i="16"/>
  <c r="L1011" i="16"/>
  <c r="K1011" i="16"/>
  <c r="O1011" i="16" s="1"/>
  <c r="X1009" i="16"/>
  <c r="X1008" i="16"/>
  <c r="X1007" i="16"/>
  <c r="X1006" i="16"/>
  <c r="X1005" i="16"/>
  <c r="X1004" i="16"/>
  <c r="X1003" i="16"/>
  <c r="X1002" i="16"/>
  <c r="X1001" i="16"/>
  <c r="X1000" i="16"/>
  <c r="W999" i="16"/>
  <c r="V999" i="16"/>
  <c r="U999" i="16"/>
  <c r="T999" i="16"/>
  <c r="S999" i="16"/>
  <c r="X999" i="16" s="1"/>
  <c r="W998" i="16"/>
  <c r="V998" i="16"/>
  <c r="U998" i="16"/>
  <c r="T998" i="16"/>
  <c r="S998" i="16"/>
  <c r="X998" i="16" s="1"/>
  <c r="X997" i="16"/>
  <c r="W996" i="16"/>
  <c r="V996" i="16"/>
  <c r="U996" i="16"/>
  <c r="T996" i="16"/>
  <c r="S996" i="16"/>
  <c r="X996" i="16" s="1"/>
  <c r="X995" i="16"/>
  <c r="W995" i="16"/>
  <c r="V995" i="16"/>
  <c r="U995" i="16"/>
  <c r="T995" i="16"/>
  <c r="S995" i="16"/>
  <c r="X994" i="16"/>
  <c r="X993" i="16"/>
  <c r="X992" i="16"/>
  <c r="X991" i="16"/>
  <c r="X990" i="16"/>
  <c r="X989" i="16"/>
  <c r="X988" i="16"/>
  <c r="X987" i="16"/>
  <c r="X986" i="16"/>
  <c r="X985" i="16"/>
  <c r="X984" i="16"/>
  <c r="X983" i="16"/>
  <c r="X982" i="16"/>
  <c r="X981" i="16"/>
  <c r="X980" i="16"/>
  <c r="X979" i="16"/>
  <c r="X978" i="16"/>
  <c r="X977" i="16"/>
  <c r="X976" i="16"/>
  <c r="X975" i="16"/>
  <c r="W975" i="16"/>
  <c r="V975" i="16"/>
  <c r="U975" i="16"/>
  <c r="T975" i="16"/>
  <c r="S975" i="16"/>
  <c r="X973" i="16"/>
  <c r="W972" i="16"/>
  <c r="V972" i="16"/>
  <c r="U972" i="16"/>
  <c r="T972" i="16"/>
  <c r="S972" i="16"/>
  <c r="X972" i="16" s="1"/>
  <c r="X970" i="16"/>
  <c r="X969" i="16"/>
  <c r="X968" i="16"/>
  <c r="X967" i="16"/>
  <c r="X966" i="16"/>
  <c r="X965" i="16"/>
  <c r="X964" i="16"/>
  <c r="X963" i="16"/>
  <c r="X962" i="16"/>
  <c r="X961" i="16"/>
  <c r="X960" i="16"/>
  <c r="X959" i="16"/>
  <c r="X958" i="16"/>
  <c r="X957" i="16"/>
  <c r="X956" i="16"/>
  <c r="X955" i="16"/>
  <c r="X954" i="16"/>
  <c r="X953" i="16"/>
  <c r="X952" i="16"/>
  <c r="X951" i="16"/>
  <c r="X950" i="16"/>
  <c r="X949" i="16"/>
  <c r="X948" i="16"/>
  <c r="W948" i="16"/>
  <c r="V948" i="16"/>
  <c r="U948" i="16"/>
  <c r="T948" i="16"/>
  <c r="S948" i="16"/>
  <c r="X947" i="16"/>
  <c r="X946" i="16"/>
  <c r="W945" i="16"/>
  <c r="V945" i="16"/>
  <c r="U945" i="16"/>
  <c r="T945" i="16"/>
  <c r="S945" i="16"/>
  <c r="X945" i="16" s="1"/>
  <c r="X944" i="16"/>
  <c r="X943" i="16"/>
  <c r="Q943" i="16"/>
  <c r="M943" i="16" s="1"/>
  <c r="X942" i="16"/>
  <c r="X941" i="16"/>
  <c r="X940" i="16"/>
  <c r="Q940" i="16"/>
  <c r="Q941" i="16" s="1"/>
  <c r="X938" i="16"/>
  <c r="X937" i="16"/>
  <c r="X935" i="16"/>
  <c r="X934" i="16"/>
  <c r="X932" i="16"/>
  <c r="X931" i="16"/>
  <c r="X930" i="16"/>
  <c r="W930" i="16"/>
  <c r="V930" i="16"/>
  <c r="U930" i="16"/>
  <c r="T930" i="16"/>
  <c r="S930" i="16"/>
  <c r="X929" i="16"/>
  <c r="X928" i="16"/>
  <c r="X927" i="16"/>
  <c r="X926" i="16"/>
  <c r="X925" i="16"/>
  <c r="X924" i="16"/>
  <c r="X923" i="16"/>
  <c r="X922" i="16"/>
  <c r="X921" i="16"/>
  <c r="X920" i="16"/>
  <c r="X919" i="16"/>
  <c r="X918" i="16"/>
  <c r="X917" i="16"/>
  <c r="X916" i="16"/>
  <c r="X915" i="16"/>
  <c r="X914" i="16"/>
  <c r="X913" i="16"/>
  <c r="X912" i="16"/>
  <c r="X911" i="16"/>
  <c r="X910" i="16"/>
  <c r="X909" i="16"/>
  <c r="X908" i="16"/>
  <c r="X907" i="16"/>
  <c r="X906" i="16"/>
  <c r="X905" i="16"/>
  <c r="X904" i="16"/>
  <c r="X903" i="16"/>
  <c r="X902" i="16"/>
  <c r="X901" i="16"/>
  <c r="X900" i="16"/>
  <c r="X899" i="16"/>
  <c r="X898" i="16"/>
  <c r="X897" i="16"/>
  <c r="X896" i="16"/>
  <c r="X895" i="16"/>
  <c r="X894" i="16"/>
  <c r="X893" i="16"/>
  <c r="X892" i="16"/>
  <c r="X891" i="16"/>
  <c r="X890" i="16"/>
  <c r="X889" i="16"/>
  <c r="X888" i="16"/>
  <c r="X887" i="16"/>
  <c r="X886" i="16"/>
  <c r="X885" i="16"/>
  <c r="X884" i="16"/>
  <c r="X883" i="16"/>
  <c r="X882" i="16"/>
  <c r="X881" i="16"/>
  <c r="X880" i="16"/>
  <c r="X879" i="16"/>
  <c r="X878" i="16"/>
  <c r="X877" i="16"/>
  <c r="X876" i="16"/>
  <c r="X875" i="16"/>
  <c r="X874" i="16"/>
  <c r="X873" i="16"/>
  <c r="X872" i="16"/>
  <c r="Q872" i="16"/>
  <c r="Q873" i="16" s="1"/>
  <c r="M872" i="16"/>
  <c r="L872" i="16"/>
  <c r="K872" i="16"/>
  <c r="O872" i="16" s="1"/>
  <c r="X870" i="16"/>
  <c r="X869" i="16"/>
  <c r="X868" i="16"/>
  <c r="W868" i="16"/>
  <c r="V868" i="16"/>
  <c r="U868" i="16"/>
  <c r="T868" i="16"/>
  <c r="S868" i="16"/>
  <c r="X867" i="16"/>
  <c r="X866" i="16"/>
  <c r="X865" i="16"/>
  <c r="W865" i="16"/>
  <c r="V865" i="16"/>
  <c r="U865" i="16"/>
  <c r="T865" i="16"/>
  <c r="S865" i="16"/>
  <c r="X864" i="16"/>
  <c r="X863" i="16"/>
  <c r="X862" i="16"/>
  <c r="X861" i="16"/>
  <c r="X860" i="16"/>
  <c r="W860" i="16"/>
  <c r="V860" i="16"/>
  <c r="U860" i="16"/>
  <c r="T860" i="16"/>
  <c r="S860" i="16"/>
  <c r="X858" i="16"/>
  <c r="X857" i="16"/>
  <c r="W857" i="16"/>
  <c r="V857" i="16"/>
  <c r="U857" i="16"/>
  <c r="T857" i="16"/>
  <c r="S857" i="16"/>
  <c r="X855" i="16"/>
  <c r="X854" i="16"/>
  <c r="X852" i="16"/>
  <c r="W851" i="16"/>
  <c r="V851" i="16"/>
  <c r="U851" i="16"/>
  <c r="T851" i="16"/>
  <c r="S851" i="16"/>
  <c r="X851" i="16" s="1"/>
  <c r="X848" i="16"/>
  <c r="X846" i="16"/>
  <c r="X845" i="16"/>
  <c r="W845" i="16"/>
  <c r="V845" i="16"/>
  <c r="U845" i="16"/>
  <c r="T845" i="16"/>
  <c r="S845" i="16"/>
  <c r="X843" i="16"/>
  <c r="X842" i="16"/>
  <c r="W841" i="16"/>
  <c r="V841" i="16"/>
  <c r="U841" i="16"/>
  <c r="T841" i="16"/>
  <c r="S841" i="16"/>
  <c r="X841" i="16" s="1"/>
  <c r="X840" i="16"/>
  <c r="X839" i="16"/>
  <c r="W839" i="16"/>
  <c r="V839" i="16"/>
  <c r="U839" i="16"/>
  <c r="T839" i="16"/>
  <c r="S839" i="16"/>
  <c r="X838" i="16"/>
  <c r="W838" i="16"/>
  <c r="V838" i="16"/>
  <c r="U838" i="16"/>
  <c r="T838" i="16"/>
  <c r="S838" i="16"/>
  <c r="X837" i="16"/>
  <c r="W836" i="16"/>
  <c r="V836" i="16"/>
  <c r="U836" i="16"/>
  <c r="T836" i="16"/>
  <c r="S836" i="16"/>
  <c r="X836" i="16" s="1"/>
  <c r="X835" i="16"/>
  <c r="W835" i="16"/>
  <c r="V835" i="16"/>
  <c r="U835" i="16"/>
  <c r="T835" i="16"/>
  <c r="S835" i="16"/>
  <c r="X834" i="16"/>
  <c r="X832" i="16"/>
  <c r="X831" i="16"/>
  <c r="X830" i="16"/>
  <c r="W829" i="16"/>
  <c r="V829" i="16"/>
  <c r="U829" i="16"/>
  <c r="T829" i="16"/>
  <c r="S829" i="16"/>
  <c r="X829" i="16" s="1"/>
  <c r="X828" i="16"/>
  <c r="X827" i="16"/>
  <c r="X826" i="16"/>
  <c r="X825" i="16"/>
  <c r="X824" i="16"/>
  <c r="W824" i="16"/>
  <c r="V824" i="16"/>
  <c r="U824" i="16"/>
  <c r="T824" i="16"/>
  <c r="S824" i="16"/>
  <c r="W823" i="16"/>
  <c r="V823" i="16"/>
  <c r="U823" i="16"/>
  <c r="T823" i="16"/>
  <c r="S823" i="16"/>
  <c r="X823" i="16" s="1"/>
  <c r="X822" i="16"/>
  <c r="X821" i="16"/>
  <c r="W821" i="16"/>
  <c r="V821" i="16"/>
  <c r="U821" i="16"/>
  <c r="T821" i="16"/>
  <c r="S821" i="16"/>
  <c r="X820" i="16"/>
  <c r="W820" i="16"/>
  <c r="V820" i="16"/>
  <c r="U820" i="16"/>
  <c r="T820" i="16"/>
  <c r="S820" i="16"/>
  <c r="X819" i="16"/>
  <c r="X818" i="16"/>
  <c r="W817" i="16"/>
  <c r="V817" i="16"/>
  <c r="U817" i="16"/>
  <c r="T817" i="16"/>
  <c r="S817" i="16"/>
  <c r="X817" i="16" s="1"/>
  <c r="X816" i="16"/>
  <c r="X813" i="16"/>
  <c r="X812" i="16"/>
  <c r="Q812" i="16"/>
  <c r="X811" i="16"/>
  <c r="Q811" i="16"/>
  <c r="X810" i="16"/>
  <c r="R810" i="16"/>
  <c r="Q810" i="16"/>
  <c r="X804" i="16"/>
  <c r="W803" i="16"/>
  <c r="V803" i="16"/>
  <c r="U803" i="16"/>
  <c r="T803" i="16"/>
  <c r="S803" i="16"/>
  <c r="X803" i="16" s="1"/>
  <c r="X802" i="16"/>
  <c r="Q802" i="16"/>
  <c r="R802" i="16" s="1"/>
  <c r="M802" i="16"/>
  <c r="L802" i="16"/>
  <c r="K802" i="16"/>
  <c r="X801" i="16"/>
  <c r="Q801" i="16"/>
  <c r="R801" i="16" s="1"/>
  <c r="M801" i="16"/>
  <c r="L801" i="16"/>
  <c r="K801" i="16"/>
  <c r="X795" i="16"/>
  <c r="W794" i="16"/>
  <c r="V794" i="16"/>
  <c r="U794" i="16"/>
  <c r="T794" i="16"/>
  <c r="S794" i="16"/>
  <c r="X794" i="16" s="1"/>
  <c r="X793" i="16"/>
  <c r="X792" i="16"/>
  <c r="X791" i="16"/>
  <c r="X790" i="16"/>
  <c r="X789" i="16"/>
  <c r="X788" i="16"/>
  <c r="X787" i="16"/>
  <c r="X786" i="16"/>
  <c r="X783" i="16"/>
  <c r="X782" i="16"/>
  <c r="X781" i="16"/>
  <c r="X780" i="16"/>
  <c r="X779" i="16"/>
  <c r="X778" i="16"/>
  <c r="Q778" i="16"/>
  <c r="X777" i="16"/>
  <c r="R777" i="16"/>
  <c r="Q777" i="16"/>
  <c r="X775" i="16"/>
  <c r="X760" i="16"/>
  <c r="W758" i="16"/>
  <c r="V758" i="16"/>
  <c r="U758" i="16"/>
  <c r="T758" i="16"/>
  <c r="S758" i="16"/>
  <c r="W755" i="16"/>
  <c r="V755" i="16"/>
  <c r="U755" i="16"/>
  <c r="T755" i="16"/>
  <c r="S755" i="16"/>
  <c r="X754" i="16"/>
  <c r="X753" i="16"/>
  <c r="X752" i="16"/>
  <c r="X751" i="16"/>
  <c r="X750" i="16"/>
  <c r="X749" i="16"/>
  <c r="X748" i="16"/>
  <c r="X747" i="16"/>
  <c r="X746" i="16"/>
  <c r="X745" i="16"/>
  <c r="X744" i="16"/>
  <c r="X743" i="16"/>
  <c r="X742" i="16"/>
  <c r="X741" i="16"/>
  <c r="X740" i="16"/>
  <c r="X739" i="16"/>
  <c r="X738" i="16"/>
  <c r="X737" i="16"/>
  <c r="X736" i="16"/>
  <c r="X735" i="16"/>
  <c r="X733" i="16"/>
  <c r="X732" i="16"/>
  <c r="X731" i="16"/>
  <c r="X730" i="16"/>
  <c r="X729" i="16"/>
  <c r="X728" i="16"/>
  <c r="X727" i="16"/>
  <c r="X726" i="16"/>
  <c r="X725" i="16"/>
  <c r="X724" i="16"/>
  <c r="X723" i="16"/>
  <c r="X722" i="16"/>
  <c r="X721" i="16"/>
  <c r="X720" i="16"/>
  <c r="X719" i="16"/>
  <c r="X718" i="16"/>
  <c r="X717" i="16"/>
  <c r="X716" i="16"/>
  <c r="X715" i="16"/>
  <c r="X714" i="16"/>
  <c r="X713" i="16"/>
  <c r="X712" i="16"/>
  <c r="X711" i="16"/>
  <c r="X710" i="16"/>
  <c r="X709" i="16"/>
  <c r="X708" i="16"/>
  <c r="X707" i="16"/>
  <c r="X706" i="16"/>
  <c r="X705" i="16"/>
  <c r="X704" i="16"/>
  <c r="X703" i="16"/>
  <c r="X702" i="16"/>
  <c r="X701" i="16"/>
  <c r="X700" i="16"/>
  <c r="X699" i="16"/>
  <c r="X698" i="16"/>
  <c r="X697" i="16"/>
  <c r="X696" i="16"/>
  <c r="X695" i="16"/>
  <c r="X694" i="16"/>
  <c r="X693" i="16"/>
  <c r="X692" i="16"/>
  <c r="X691" i="16"/>
  <c r="X690" i="16"/>
  <c r="X689" i="16"/>
  <c r="X688" i="16"/>
  <c r="X687" i="16"/>
  <c r="X686" i="16"/>
  <c r="X685" i="16"/>
  <c r="Q685" i="16"/>
  <c r="L685" i="16" s="1"/>
  <c r="M685" i="16"/>
  <c r="X683" i="16"/>
  <c r="X682" i="16"/>
  <c r="X680" i="16"/>
  <c r="X679" i="16"/>
  <c r="X677" i="16"/>
  <c r="X676" i="16"/>
  <c r="X675" i="16"/>
  <c r="X674" i="16"/>
  <c r="X673" i="16"/>
  <c r="X672" i="16"/>
  <c r="X671" i="16"/>
  <c r="X670" i="16"/>
  <c r="X669" i="16"/>
  <c r="X668" i="16"/>
  <c r="X667" i="16"/>
  <c r="X666" i="16"/>
  <c r="X665" i="16"/>
  <c r="X664" i="16"/>
  <c r="X663" i="16"/>
  <c r="X662" i="16"/>
  <c r="X661" i="16"/>
  <c r="X660" i="16"/>
  <c r="X659" i="16"/>
  <c r="X658" i="16"/>
  <c r="X657" i="16"/>
  <c r="X656" i="16"/>
  <c r="X655" i="16"/>
  <c r="X654" i="16"/>
  <c r="X653" i="16"/>
  <c r="X652" i="16"/>
  <c r="X651" i="16"/>
  <c r="X650" i="16"/>
  <c r="X649" i="16"/>
  <c r="X648" i="16"/>
  <c r="X647" i="16"/>
  <c r="X646" i="16"/>
  <c r="W645" i="16"/>
  <c r="V645" i="16"/>
  <c r="U645" i="16"/>
  <c r="T645" i="16"/>
  <c r="S645" i="16"/>
  <c r="X645" i="16" s="1"/>
  <c r="X644" i="16"/>
  <c r="X643" i="16"/>
  <c r="X642" i="16"/>
  <c r="W642" i="16"/>
  <c r="V642" i="16"/>
  <c r="U642" i="16"/>
  <c r="T642" i="16"/>
  <c r="S642" i="16"/>
  <c r="X641" i="16"/>
  <c r="X640" i="16"/>
  <c r="W639" i="16"/>
  <c r="V639" i="16"/>
  <c r="U639" i="16"/>
  <c r="T639" i="16"/>
  <c r="S639" i="16"/>
  <c r="X639" i="16" s="1"/>
  <c r="X638" i="16"/>
  <c r="X637" i="16"/>
  <c r="X636" i="16"/>
  <c r="W636" i="16"/>
  <c r="V636" i="16"/>
  <c r="U636" i="16"/>
  <c r="T636" i="16"/>
  <c r="S636" i="16"/>
  <c r="X635" i="16"/>
  <c r="X634" i="16"/>
  <c r="X633" i="16"/>
  <c r="W633" i="16"/>
  <c r="V633" i="16"/>
  <c r="U633" i="16"/>
  <c r="T633" i="16"/>
  <c r="S633" i="16"/>
  <c r="X632" i="16"/>
  <c r="X631" i="16"/>
  <c r="W630" i="16"/>
  <c r="V630" i="16"/>
  <c r="U630" i="16"/>
  <c r="T630" i="16"/>
  <c r="S630" i="16"/>
  <c r="X630" i="16" s="1"/>
  <c r="X629" i="16"/>
  <c r="X628" i="16"/>
  <c r="X627" i="16"/>
  <c r="W627" i="16"/>
  <c r="V627" i="16"/>
  <c r="U627" i="16"/>
  <c r="T627" i="16"/>
  <c r="S627" i="16"/>
  <c r="X626" i="16"/>
  <c r="X625" i="16"/>
  <c r="X624" i="16"/>
  <c r="W624" i="16"/>
  <c r="V624" i="16"/>
  <c r="U624" i="16"/>
  <c r="T624" i="16"/>
  <c r="S624" i="16"/>
  <c r="X623" i="16"/>
  <c r="X622" i="16"/>
  <c r="W621" i="16"/>
  <c r="V621" i="16"/>
  <c r="U621" i="16"/>
  <c r="T621" i="16"/>
  <c r="S621" i="16"/>
  <c r="X621" i="16" s="1"/>
  <c r="X620" i="16"/>
  <c r="X619" i="16"/>
  <c r="X618" i="16"/>
  <c r="X617" i="16"/>
  <c r="Q617" i="16"/>
  <c r="K617" i="16"/>
  <c r="X609" i="16"/>
  <c r="X608" i="16"/>
  <c r="X600" i="16"/>
  <c r="X599" i="16"/>
  <c r="X598" i="16"/>
  <c r="X597" i="16"/>
  <c r="X596" i="16"/>
  <c r="X595" i="16"/>
  <c r="X594" i="16"/>
  <c r="X593" i="16"/>
  <c r="X592" i="16"/>
  <c r="X591" i="16"/>
  <c r="X590" i="16"/>
  <c r="X589" i="16"/>
  <c r="X588" i="16"/>
  <c r="X587" i="16"/>
  <c r="X586" i="16"/>
  <c r="Q586" i="16"/>
  <c r="M586" i="16" s="1"/>
  <c r="X584" i="16"/>
  <c r="X583" i="16"/>
  <c r="X581" i="16"/>
  <c r="X580" i="16"/>
  <c r="X578" i="16"/>
  <c r="X577" i="16"/>
  <c r="X575" i="16"/>
  <c r="X574" i="16"/>
  <c r="X573" i="16"/>
  <c r="X572" i="16"/>
  <c r="X571" i="16"/>
  <c r="X570" i="16"/>
  <c r="X569" i="16"/>
  <c r="X568" i="16"/>
  <c r="X567" i="16"/>
  <c r="X566" i="16"/>
  <c r="X565" i="16"/>
  <c r="X564" i="16"/>
  <c r="X563" i="16"/>
  <c r="X562" i="16"/>
  <c r="X561" i="16"/>
  <c r="X560" i="16"/>
  <c r="X559" i="16"/>
  <c r="X558" i="16"/>
  <c r="X557" i="16"/>
  <c r="X497" i="16"/>
  <c r="X496" i="16"/>
  <c r="X495" i="16"/>
  <c r="X494" i="16"/>
  <c r="X493" i="16"/>
  <c r="X492" i="16"/>
  <c r="X491" i="16"/>
  <c r="X490" i="16"/>
  <c r="X489" i="16"/>
  <c r="X488" i="16"/>
  <c r="X487" i="16"/>
  <c r="X486" i="16"/>
  <c r="X485" i="16"/>
  <c r="X484" i="16"/>
  <c r="X483" i="16"/>
  <c r="X482" i="16"/>
  <c r="X481" i="16"/>
  <c r="X480" i="16"/>
  <c r="X479" i="16"/>
  <c r="X478" i="16"/>
  <c r="X477" i="16"/>
  <c r="X476" i="16"/>
  <c r="X475" i="16"/>
  <c r="X474" i="16"/>
  <c r="X473" i="16"/>
  <c r="X472" i="16"/>
  <c r="X471" i="16"/>
  <c r="X470" i="16"/>
  <c r="X469" i="16"/>
  <c r="X468" i="16"/>
  <c r="X467" i="16"/>
  <c r="X466" i="16"/>
  <c r="X465" i="16"/>
  <c r="X464" i="16"/>
  <c r="X463" i="16"/>
  <c r="X462" i="16"/>
  <c r="X461" i="16"/>
  <c r="X460" i="16"/>
  <c r="X459" i="16"/>
  <c r="X458" i="16"/>
  <c r="X457" i="16"/>
  <c r="X456" i="16"/>
  <c r="X455" i="16"/>
  <c r="X454" i="16"/>
  <c r="X452" i="16"/>
  <c r="X451" i="16"/>
  <c r="X450" i="16"/>
  <c r="X449" i="16"/>
  <c r="X448" i="16"/>
  <c r="X447" i="16"/>
  <c r="X446" i="16"/>
  <c r="X445" i="16"/>
  <c r="X444" i="16"/>
  <c r="X443" i="16"/>
  <c r="X442" i="16"/>
  <c r="X441" i="16"/>
  <c r="X440" i="16"/>
  <c r="X439" i="16"/>
  <c r="X438" i="16"/>
  <c r="X437" i="16"/>
  <c r="X436" i="16"/>
  <c r="X435" i="16"/>
  <c r="X434" i="16"/>
  <c r="X433" i="16"/>
  <c r="X432" i="16"/>
  <c r="X431" i="16"/>
  <c r="X430" i="16"/>
  <c r="X429" i="16"/>
  <c r="X428" i="16"/>
  <c r="X427" i="16"/>
  <c r="X426" i="16"/>
  <c r="X425" i="16"/>
  <c r="X424" i="16"/>
  <c r="X423" i="16"/>
  <c r="X422" i="16"/>
  <c r="X421" i="16"/>
  <c r="X420" i="16"/>
  <c r="X419" i="16"/>
  <c r="X418" i="16"/>
  <c r="X417" i="16"/>
  <c r="X416" i="16"/>
  <c r="X415" i="16"/>
  <c r="X414" i="16"/>
  <c r="X413" i="16"/>
  <c r="W412" i="16"/>
  <c r="V412" i="16"/>
  <c r="U412" i="16"/>
  <c r="T412" i="16"/>
  <c r="S412" i="16"/>
  <c r="X412" i="16" s="1"/>
  <c r="X411" i="16"/>
  <c r="W411" i="16"/>
  <c r="V411" i="16"/>
  <c r="U411" i="16"/>
  <c r="T411" i="16"/>
  <c r="S411" i="16"/>
  <c r="X410" i="16"/>
  <c r="X409" i="16"/>
  <c r="X408" i="16"/>
  <c r="X407" i="16"/>
  <c r="X406" i="16"/>
  <c r="X405" i="16"/>
  <c r="X404" i="16"/>
  <c r="R404" i="16"/>
  <c r="Q404" i="16"/>
  <c r="Q1001" i="16" s="1"/>
  <c r="X402" i="16"/>
  <c r="X401" i="16"/>
  <c r="W401" i="16"/>
  <c r="V401" i="16"/>
  <c r="U401" i="16"/>
  <c r="T401" i="16"/>
  <c r="S401" i="16"/>
  <c r="X400" i="16"/>
  <c r="X399" i="16"/>
  <c r="X398" i="16"/>
  <c r="W398" i="16"/>
  <c r="V398" i="16"/>
  <c r="U398" i="16"/>
  <c r="T398" i="16"/>
  <c r="S398" i="16"/>
  <c r="X397" i="16"/>
  <c r="X396" i="16"/>
  <c r="X395" i="16"/>
  <c r="W395" i="16"/>
  <c r="V395" i="16"/>
  <c r="U395" i="16"/>
  <c r="T395" i="16"/>
  <c r="S395" i="16"/>
  <c r="X394" i="16"/>
  <c r="W394" i="16"/>
  <c r="V394" i="16"/>
  <c r="U394" i="16"/>
  <c r="T394" i="16"/>
  <c r="S394" i="16"/>
  <c r="X393" i="16"/>
  <c r="X392" i="16"/>
  <c r="W392" i="16"/>
  <c r="V392" i="16"/>
  <c r="U392" i="16"/>
  <c r="T392" i="16"/>
  <c r="S392" i="16"/>
  <c r="X391" i="16"/>
  <c r="W391" i="16"/>
  <c r="V391" i="16"/>
  <c r="U391" i="16"/>
  <c r="T391" i="16"/>
  <c r="S391" i="16"/>
  <c r="X390" i="16"/>
  <c r="X389" i="16"/>
  <c r="W389" i="16"/>
  <c r="V389" i="16"/>
  <c r="U389" i="16"/>
  <c r="T389" i="16"/>
  <c r="S389" i="16"/>
  <c r="W388" i="16"/>
  <c r="V388" i="16"/>
  <c r="U388" i="16"/>
  <c r="T388" i="16"/>
  <c r="S388" i="16"/>
  <c r="X388" i="16" s="1"/>
  <c r="X387" i="16"/>
  <c r="X386" i="16"/>
  <c r="W386" i="16"/>
  <c r="V386" i="16"/>
  <c r="U386" i="16"/>
  <c r="T386" i="16"/>
  <c r="S386" i="16"/>
  <c r="W385" i="16"/>
  <c r="V385" i="16"/>
  <c r="U385" i="16"/>
  <c r="T385" i="16"/>
  <c r="S385" i="16"/>
  <c r="X385" i="16" s="1"/>
  <c r="X384" i="16"/>
  <c r="X383" i="16"/>
  <c r="W383" i="16"/>
  <c r="V383" i="16"/>
  <c r="U383" i="16"/>
  <c r="T383" i="16"/>
  <c r="S383" i="16"/>
  <c r="X382" i="16"/>
  <c r="X381" i="16"/>
  <c r="W380" i="16"/>
  <c r="V380" i="16"/>
  <c r="U380" i="16"/>
  <c r="T380" i="16"/>
  <c r="S380" i="16"/>
  <c r="X380" i="16" s="1"/>
  <c r="X379" i="16"/>
  <c r="X378" i="16"/>
  <c r="X377" i="16"/>
  <c r="X376" i="16"/>
  <c r="W376" i="16"/>
  <c r="V376" i="16"/>
  <c r="U376" i="16"/>
  <c r="T376" i="16"/>
  <c r="S376" i="16"/>
  <c r="X375" i="16"/>
  <c r="W374" i="16"/>
  <c r="V374" i="16"/>
  <c r="U374" i="16"/>
  <c r="T374" i="16"/>
  <c r="S374" i="16"/>
  <c r="X374" i="16" s="1"/>
  <c r="X373" i="16"/>
  <c r="X372" i="16"/>
  <c r="X371" i="16"/>
  <c r="W371" i="16"/>
  <c r="V371" i="16"/>
  <c r="U371" i="16"/>
  <c r="T371" i="16"/>
  <c r="S371" i="16"/>
  <c r="W370" i="16"/>
  <c r="V370" i="16"/>
  <c r="U370" i="16"/>
  <c r="T370" i="16"/>
  <c r="S370" i="16"/>
  <c r="X370" i="16" s="1"/>
  <c r="X369" i="16"/>
  <c r="X368" i="16"/>
  <c r="W368" i="16"/>
  <c r="V368" i="16"/>
  <c r="U368" i="16"/>
  <c r="T368" i="16"/>
  <c r="S368" i="16"/>
  <c r="X367" i="16"/>
  <c r="W367" i="16"/>
  <c r="V367" i="16"/>
  <c r="U367" i="16"/>
  <c r="T367" i="16"/>
  <c r="S367" i="16"/>
  <c r="X366" i="16"/>
  <c r="W365" i="16"/>
  <c r="V365" i="16"/>
  <c r="U365" i="16"/>
  <c r="T365" i="16"/>
  <c r="S365" i="16"/>
  <c r="X365" i="16" s="1"/>
  <c r="X364" i="16"/>
  <c r="X363" i="16"/>
  <c r="X362" i="16"/>
  <c r="X361" i="16"/>
  <c r="V361" i="16"/>
  <c r="T361" i="16"/>
  <c r="X360" i="16"/>
  <c r="X359" i="16"/>
  <c r="X358" i="16"/>
  <c r="V358" i="16"/>
  <c r="T358" i="16"/>
  <c r="X357" i="16"/>
  <c r="X356" i="16"/>
  <c r="X354" i="16"/>
  <c r="W353" i="16"/>
  <c r="V353" i="16"/>
  <c r="U353" i="16"/>
  <c r="T353" i="16"/>
  <c r="S353" i="16"/>
  <c r="X353" i="16" s="1"/>
  <c r="X352" i="16"/>
  <c r="W352" i="16"/>
  <c r="V352" i="16"/>
  <c r="U352" i="16"/>
  <c r="T352" i="16"/>
  <c r="S352" i="16"/>
  <c r="X351" i="16"/>
  <c r="X350" i="16"/>
  <c r="W350" i="16"/>
  <c r="V350" i="16"/>
  <c r="U350" i="16"/>
  <c r="T350" i="16"/>
  <c r="S350" i="16"/>
  <c r="X349" i="16"/>
  <c r="W349" i="16"/>
  <c r="V349" i="16"/>
  <c r="U349" i="16"/>
  <c r="T349" i="16"/>
  <c r="S349" i="16"/>
  <c r="X348" i="16"/>
  <c r="X347" i="16"/>
  <c r="W347" i="16"/>
  <c r="V347" i="16"/>
  <c r="U347" i="16"/>
  <c r="T347" i="16"/>
  <c r="S347" i="16"/>
  <c r="X346" i="16"/>
  <c r="W346" i="16"/>
  <c r="V346" i="16"/>
  <c r="U346" i="16"/>
  <c r="T346" i="16"/>
  <c r="S346" i="16"/>
  <c r="X345" i="16"/>
  <c r="X344" i="16"/>
  <c r="W344" i="16"/>
  <c r="V344" i="16"/>
  <c r="U344" i="16"/>
  <c r="T344" i="16"/>
  <c r="S344" i="16"/>
  <c r="X343" i="16"/>
  <c r="W343" i="16"/>
  <c r="V343" i="16"/>
  <c r="U343" i="16"/>
  <c r="T343" i="16"/>
  <c r="S343" i="16"/>
  <c r="X342" i="16"/>
  <c r="X341" i="16"/>
  <c r="W341" i="16"/>
  <c r="V341" i="16"/>
  <c r="U341" i="16"/>
  <c r="T341" i="16"/>
  <c r="S341" i="16"/>
  <c r="X340" i="16"/>
  <c r="W340" i="16"/>
  <c r="V340" i="16"/>
  <c r="U340" i="16"/>
  <c r="T340" i="16"/>
  <c r="S340" i="16"/>
  <c r="X339" i="16"/>
  <c r="W338" i="16"/>
  <c r="V338" i="16"/>
  <c r="U338" i="16"/>
  <c r="T338" i="16"/>
  <c r="S338" i="16"/>
  <c r="X338" i="16" s="1"/>
  <c r="W337" i="16"/>
  <c r="V337" i="16"/>
  <c r="U337" i="16"/>
  <c r="T337" i="16"/>
  <c r="S337" i="16"/>
  <c r="X337" i="16" s="1"/>
  <c r="X336" i="16"/>
  <c r="X335" i="16"/>
  <c r="W335" i="16"/>
  <c r="V335" i="16"/>
  <c r="U335" i="16"/>
  <c r="T335" i="16"/>
  <c r="S335" i="16"/>
  <c r="W334" i="16"/>
  <c r="V334" i="16"/>
  <c r="U334" i="16"/>
  <c r="T334" i="16"/>
  <c r="S334" i="16"/>
  <c r="X334" i="16" s="1"/>
  <c r="X333" i="16"/>
  <c r="X332" i="16"/>
  <c r="W332" i="16"/>
  <c r="V332" i="16"/>
  <c r="U332" i="16"/>
  <c r="T332" i="16"/>
  <c r="S332" i="16"/>
  <c r="X331" i="16"/>
  <c r="W331" i="16"/>
  <c r="V331" i="16"/>
  <c r="U331" i="16"/>
  <c r="T331" i="16"/>
  <c r="S331" i="16"/>
  <c r="X330" i="16"/>
  <c r="X329" i="16"/>
  <c r="X328" i="16"/>
  <c r="X327" i="16"/>
  <c r="W326" i="16"/>
  <c r="V326" i="16"/>
  <c r="U326" i="16"/>
  <c r="T326" i="16"/>
  <c r="S326" i="16"/>
  <c r="X326" i="16" s="1"/>
  <c r="X325" i="16"/>
  <c r="X324" i="16"/>
  <c r="X323" i="16"/>
  <c r="W323" i="16"/>
  <c r="V323" i="16"/>
  <c r="U323" i="16"/>
  <c r="T323" i="16"/>
  <c r="S323" i="16"/>
  <c r="X322" i="16"/>
  <c r="W322" i="16"/>
  <c r="V322" i="16"/>
  <c r="U322" i="16"/>
  <c r="T322" i="16"/>
  <c r="S322" i="16"/>
  <c r="X321" i="16"/>
  <c r="W320" i="16"/>
  <c r="V320" i="16"/>
  <c r="U320" i="16"/>
  <c r="T320" i="16"/>
  <c r="S320" i="16"/>
  <c r="X320" i="16" s="1"/>
  <c r="X319" i="16"/>
  <c r="W319" i="16"/>
  <c r="V319" i="16"/>
  <c r="U319" i="16"/>
  <c r="T319" i="16"/>
  <c r="S319" i="16"/>
  <c r="X318" i="16"/>
  <c r="W317" i="16"/>
  <c r="V317" i="16"/>
  <c r="U317" i="16"/>
  <c r="T317" i="16"/>
  <c r="S317" i="16"/>
  <c r="X317" i="16" s="1"/>
  <c r="X316" i="16"/>
  <c r="X315" i="16"/>
  <c r="W314" i="16"/>
  <c r="V314" i="16"/>
  <c r="U314" i="16"/>
  <c r="T314" i="16"/>
  <c r="S314" i="16"/>
  <c r="X314" i="16" s="1"/>
  <c r="X313" i="16"/>
  <c r="X312" i="16"/>
  <c r="X311" i="16"/>
  <c r="W311" i="16"/>
  <c r="V311" i="16"/>
  <c r="U311" i="16"/>
  <c r="T311" i="16"/>
  <c r="S311" i="16"/>
  <c r="X310" i="16"/>
  <c r="X309" i="16"/>
  <c r="W308" i="16"/>
  <c r="V308" i="16"/>
  <c r="U308" i="16"/>
  <c r="T308" i="16"/>
  <c r="S308" i="16"/>
  <c r="X308" i="16" s="1"/>
  <c r="X307" i="16"/>
  <c r="X306" i="16"/>
  <c r="X305" i="16"/>
  <c r="W305" i="16"/>
  <c r="V305" i="16"/>
  <c r="U305" i="16"/>
  <c r="T305" i="16"/>
  <c r="S305" i="16"/>
  <c r="X304" i="16"/>
  <c r="W304" i="16"/>
  <c r="V304" i="16"/>
  <c r="U304" i="16"/>
  <c r="T304" i="16"/>
  <c r="S304" i="16"/>
  <c r="X303" i="16"/>
  <c r="W302" i="16"/>
  <c r="V302" i="16"/>
  <c r="U302" i="16"/>
  <c r="T302" i="16"/>
  <c r="S302" i="16"/>
  <c r="X302" i="16" s="1"/>
  <c r="X301" i="16"/>
  <c r="W301" i="16"/>
  <c r="V301" i="16"/>
  <c r="U301" i="16"/>
  <c r="T301" i="16"/>
  <c r="S301" i="16"/>
  <c r="X300" i="16"/>
  <c r="W299" i="16"/>
  <c r="V299" i="16"/>
  <c r="U299" i="16"/>
  <c r="T299" i="16"/>
  <c r="S299" i="16"/>
  <c r="X299" i="16" s="1"/>
  <c r="W298" i="16"/>
  <c r="V298" i="16"/>
  <c r="U298" i="16"/>
  <c r="T298" i="16"/>
  <c r="S298" i="16"/>
  <c r="X298" i="16" s="1"/>
  <c r="X297" i="16"/>
  <c r="X296" i="16"/>
  <c r="W296" i="16"/>
  <c r="V296" i="16"/>
  <c r="U296" i="16"/>
  <c r="T296" i="16"/>
  <c r="S296" i="16"/>
  <c r="W295" i="16"/>
  <c r="V295" i="16"/>
  <c r="U295" i="16"/>
  <c r="T295" i="16"/>
  <c r="S295" i="16"/>
  <c r="X295" i="16" s="1"/>
  <c r="X294" i="16"/>
  <c r="X293" i="16"/>
  <c r="W293" i="16"/>
  <c r="V293" i="16"/>
  <c r="U293" i="16"/>
  <c r="T293" i="16"/>
  <c r="S293" i="16"/>
  <c r="W292" i="16"/>
  <c r="V292" i="16"/>
  <c r="U292" i="16"/>
  <c r="T292" i="16"/>
  <c r="S292" i="16"/>
  <c r="X292" i="16" s="1"/>
  <c r="X291" i="16"/>
  <c r="W290" i="16"/>
  <c r="V290" i="16"/>
  <c r="U290" i="16"/>
  <c r="T290" i="16"/>
  <c r="S290" i="16"/>
  <c r="X290" i="16" s="1"/>
  <c r="X289" i="16"/>
  <c r="W289" i="16"/>
  <c r="V289" i="16"/>
  <c r="U289" i="16"/>
  <c r="T289" i="16"/>
  <c r="S289" i="16"/>
  <c r="X288" i="16"/>
  <c r="W287" i="16"/>
  <c r="V287" i="16"/>
  <c r="U287" i="16"/>
  <c r="T287" i="16"/>
  <c r="S287" i="16"/>
  <c r="X287" i="16" s="1"/>
  <c r="X286" i="16"/>
  <c r="X285" i="16"/>
  <c r="X284" i="16"/>
  <c r="W284" i="16"/>
  <c r="V284" i="16"/>
  <c r="U284" i="16"/>
  <c r="T284" i="16"/>
  <c r="S284" i="16"/>
  <c r="X283" i="16"/>
  <c r="I283" i="16"/>
  <c r="X282" i="16"/>
  <c r="X281" i="16"/>
  <c r="W281" i="16"/>
  <c r="V281" i="16"/>
  <c r="U281" i="16"/>
  <c r="T281" i="16"/>
  <c r="S281" i="16"/>
  <c r="X280" i="16"/>
  <c r="Q280" i="16"/>
  <c r="L280" i="16" s="1"/>
  <c r="M280" i="16"/>
  <c r="X279" i="16"/>
  <c r="W278" i="16"/>
  <c r="V278" i="16"/>
  <c r="U278" i="16"/>
  <c r="T278" i="16"/>
  <c r="S278" i="16"/>
  <c r="X278" i="16" s="1"/>
  <c r="X277" i="16"/>
  <c r="X276" i="16"/>
  <c r="Q276" i="16"/>
  <c r="R276" i="16" s="1"/>
  <c r="M276" i="16"/>
  <c r="L276" i="16"/>
  <c r="K276" i="16"/>
  <c r="O276" i="16" s="1"/>
  <c r="X273" i="16"/>
  <c r="X272" i="16"/>
  <c r="W272" i="16"/>
  <c r="V272" i="16"/>
  <c r="U272" i="16"/>
  <c r="T272" i="16"/>
  <c r="S272" i="16"/>
  <c r="X271" i="16"/>
  <c r="X270" i="16"/>
  <c r="Q270" i="16"/>
  <c r="M270" i="16" s="1"/>
  <c r="X267" i="16"/>
  <c r="X266" i="16"/>
  <c r="W266" i="16"/>
  <c r="V266" i="16"/>
  <c r="U266" i="16"/>
  <c r="T266" i="16"/>
  <c r="S266" i="16"/>
  <c r="X265" i="16"/>
  <c r="X264" i="16"/>
  <c r="Q264" i="16"/>
  <c r="K264" i="16" s="1"/>
  <c r="M264" i="16"/>
  <c r="L264" i="16"/>
  <c r="X261" i="16"/>
  <c r="W260" i="16"/>
  <c r="V260" i="16"/>
  <c r="U260" i="16"/>
  <c r="T260" i="16"/>
  <c r="S260" i="16"/>
  <c r="X260" i="16" s="1"/>
  <c r="X259" i="16"/>
  <c r="X258" i="16"/>
  <c r="R258" i="16"/>
  <c r="Q258" i="16"/>
  <c r="Q259" i="16" s="1"/>
  <c r="L258" i="16"/>
  <c r="K258" i="16"/>
  <c r="X255" i="16"/>
  <c r="X254" i="16"/>
  <c r="X253" i="16"/>
  <c r="W253" i="16"/>
  <c r="V253" i="16"/>
  <c r="U253" i="16"/>
  <c r="T253" i="16"/>
  <c r="S253" i="16"/>
  <c r="X252" i="16"/>
  <c r="X251" i="16"/>
  <c r="W250" i="16"/>
  <c r="V250" i="16"/>
  <c r="U250" i="16"/>
  <c r="T250" i="16"/>
  <c r="S250" i="16"/>
  <c r="X250" i="16" s="1"/>
  <c r="X249" i="16"/>
  <c r="X248" i="16"/>
  <c r="X246" i="16"/>
  <c r="X245" i="16"/>
  <c r="X244" i="16"/>
  <c r="W244" i="16"/>
  <c r="V244" i="16"/>
  <c r="U244" i="16"/>
  <c r="T244" i="16"/>
  <c r="S244" i="16"/>
  <c r="X243" i="16"/>
  <c r="X242" i="16"/>
  <c r="X241" i="16"/>
  <c r="X240" i="16"/>
  <c r="X239" i="16"/>
  <c r="X238" i="16"/>
  <c r="X237" i="16"/>
  <c r="X236" i="16"/>
  <c r="X235" i="16"/>
  <c r="X234" i="16"/>
  <c r="X233" i="16"/>
  <c r="X232" i="16"/>
  <c r="X231" i="16"/>
  <c r="Q231" i="16"/>
  <c r="R231" i="16" s="1"/>
  <c r="M231" i="16"/>
  <c r="L231" i="16"/>
  <c r="K231" i="16"/>
  <c r="N231" i="16" s="1"/>
  <c r="X225" i="16"/>
  <c r="X224" i="16"/>
  <c r="W224" i="16"/>
  <c r="V224" i="16"/>
  <c r="U224" i="16"/>
  <c r="T224" i="16"/>
  <c r="S224" i="16"/>
  <c r="X223" i="16"/>
  <c r="X222" i="16"/>
  <c r="X221" i="16"/>
  <c r="X220" i="16"/>
  <c r="X219" i="16"/>
  <c r="W218" i="16"/>
  <c r="V218" i="16"/>
  <c r="U218" i="16"/>
  <c r="T218" i="16"/>
  <c r="S218" i="16"/>
  <c r="X218" i="16" s="1"/>
  <c r="X217" i="16"/>
  <c r="W217" i="16"/>
  <c r="V217" i="16"/>
  <c r="U217" i="16"/>
  <c r="T217" i="16"/>
  <c r="S217" i="16"/>
  <c r="X216" i="16"/>
  <c r="W215" i="16"/>
  <c r="V215" i="16"/>
  <c r="U215" i="16"/>
  <c r="T215" i="16"/>
  <c r="S215" i="16"/>
  <c r="X215" i="16" s="1"/>
  <c r="X214" i="16"/>
  <c r="W214" i="16"/>
  <c r="V214" i="16"/>
  <c r="U214" i="16"/>
  <c r="T214" i="16"/>
  <c r="S214" i="16"/>
  <c r="X213" i="16"/>
  <c r="X212" i="16"/>
  <c r="X211" i="16"/>
  <c r="X210" i="16"/>
  <c r="X209" i="16"/>
  <c r="X208" i="16"/>
  <c r="X207" i="16"/>
  <c r="X206" i="16"/>
  <c r="X205" i="16"/>
  <c r="X204" i="16"/>
  <c r="W203" i="16"/>
  <c r="V203" i="16"/>
  <c r="U203" i="16"/>
  <c r="T203" i="16"/>
  <c r="S203" i="16"/>
  <c r="X203" i="16" s="1"/>
  <c r="X202" i="16"/>
  <c r="X201" i="16"/>
  <c r="Q201" i="16"/>
  <c r="L201" i="16" s="1"/>
  <c r="X199" i="16"/>
  <c r="X198" i="16"/>
  <c r="X197" i="16"/>
  <c r="X196" i="16"/>
  <c r="X195" i="16"/>
  <c r="X194" i="16"/>
  <c r="X193" i="16"/>
  <c r="X192" i="16"/>
  <c r="X191" i="16"/>
  <c r="X190" i="16"/>
  <c r="X189" i="16"/>
  <c r="X188" i="16"/>
  <c r="X187" i="16"/>
  <c r="X186" i="16"/>
  <c r="X185" i="16"/>
  <c r="X184" i="16"/>
  <c r="X183" i="16"/>
  <c r="X182" i="16"/>
  <c r="X181" i="16"/>
  <c r="X180" i="16"/>
  <c r="X179" i="16"/>
  <c r="X178" i="16"/>
  <c r="X177" i="16"/>
  <c r="X176" i="16"/>
  <c r="X175" i="16"/>
  <c r="X174" i="16"/>
  <c r="X151" i="16"/>
  <c r="X150" i="16"/>
  <c r="X149" i="16"/>
  <c r="X148" i="16"/>
  <c r="X147" i="16"/>
  <c r="X146" i="16"/>
  <c r="X145" i="16"/>
  <c r="X136" i="16"/>
  <c r="X135" i="16"/>
  <c r="X134" i="16"/>
  <c r="X133" i="16"/>
  <c r="X132" i="16"/>
  <c r="X131" i="16"/>
  <c r="X130" i="16"/>
  <c r="X129" i="16"/>
  <c r="X128" i="16"/>
  <c r="X127" i="16"/>
  <c r="X94" i="16"/>
  <c r="X93" i="16"/>
  <c r="W92" i="16"/>
  <c r="U92" i="16"/>
  <c r="T92" i="16"/>
  <c r="S92" i="16"/>
  <c r="X92" i="16" s="1"/>
  <c r="X91" i="16"/>
  <c r="X90" i="16"/>
  <c r="X89" i="16"/>
  <c r="U89" i="16"/>
  <c r="X88" i="16"/>
  <c r="X87" i="16"/>
  <c r="X86" i="16"/>
  <c r="X85" i="16"/>
  <c r="X84" i="16"/>
  <c r="X83" i="16"/>
  <c r="X82" i="16"/>
  <c r="X81" i="16"/>
  <c r="X80" i="16"/>
  <c r="X79" i="16"/>
  <c r="X78" i="16"/>
  <c r="X77" i="16"/>
  <c r="X76" i="16"/>
  <c r="X75" i="16"/>
  <c r="T75" i="16"/>
  <c r="S75" i="16"/>
  <c r="W74" i="16"/>
  <c r="V74" i="16"/>
  <c r="U74" i="16"/>
  <c r="T74" i="16"/>
  <c r="S74" i="16"/>
  <c r="X74" i="16" s="1"/>
  <c r="X73" i="16"/>
  <c r="T72" i="16"/>
  <c r="S72" i="16"/>
  <c r="X72" i="16" s="1"/>
  <c r="W71" i="16"/>
  <c r="V71" i="16"/>
  <c r="U71" i="16"/>
  <c r="T71" i="16"/>
  <c r="S71" i="16"/>
  <c r="X71" i="16" s="1"/>
  <c r="X70" i="16"/>
  <c r="X69" i="16"/>
  <c r="T69" i="16"/>
  <c r="S69" i="16"/>
  <c r="X68" i="16"/>
  <c r="W68" i="16"/>
  <c r="V68" i="16"/>
  <c r="U68" i="16"/>
  <c r="T68" i="16"/>
  <c r="S68" i="16"/>
  <c r="X67" i="16"/>
  <c r="X66" i="16"/>
  <c r="X65" i="16"/>
  <c r="X64" i="16"/>
  <c r="X63" i="16"/>
  <c r="X62" i="16"/>
  <c r="X61" i="16"/>
  <c r="X60" i="16"/>
  <c r="X59" i="16"/>
  <c r="X58" i="16"/>
  <c r="X57" i="16"/>
  <c r="X56" i="16"/>
  <c r="U56" i="16"/>
  <c r="X55" i="16"/>
  <c r="X54" i="16"/>
  <c r="X53" i="16"/>
  <c r="X52" i="16"/>
  <c r="X51" i="16"/>
  <c r="S50" i="16"/>
  <c r="X50" i="16" s="1"/>
  <c r="X49" i="16"/>
  <c r="X48" i="16"/>
  <c r="X47" i="16"/>
  <c r="X46" i="16"/>
  <c r="X45" i="16"/>
  <c r="X44" i="16"/>
  <c r="X43" i="16"/>
  <c r="X42" i="16"/>
  <c r="X41" i="16"/>
  <c r="X40" i="16"/>
  <c r="X39" i="16"/>
  <c r="X38" i="16"/>
  <c r="V38" i="16"/>
  <c r="S38" i="16"/>
  <c r="X37" i="16"/>
  <c r="X36" i="16"/>
  <c r="X35" i="16"/>
  <c r="X34" i="16"/>
  <c r="X33" i="16"/>
  <c r="X32" i="16"/>
  <c r="X31" i="16"/>
  <c r="X30" i="16"/>
  <c r="X29" i="16"/>
  <c r="X28" i="16"/>
  <c r="X27" i="16"/>
  <c r="X26" i="16"/>
  <c r="X25" i="16"/>
  <c r="X24" i="16"/>
  <c r="X23" i="16"/>
  <c r="X22" i="16"/>
  <c r="Q22" i="16"/>
  <c r="AD14" i="16"/>
  <c r="Y14" i="16"/>
  <c r="S14" i="16"/>
  <c r="G14" i="16"/>
  <c r="G13" i="16"/>
  <c r="AD12" i="16"/>
  <c r="Y12" i="16"/>
  <c r="S12" i="16"/>
  <c r="G12" i="16"/>
  <c r="AD10" i="16"/>
  <c r="Y10" i="16"/>
  <c r="S10" i="16"/>
  <c r="G10" i="16"/>
  <c r="G7" i="16"/>
  <c r="AR26" i="1"/>
  <c r="R96" i="15"/>
  <c r="Q96" i="15"/>
  <c r="Z95" i="15"/>
  <c r="X95" i="15"/>
  <c r="V95" i="15"/>
  <c r="Z94" i="15"/>
  <c r="X94" i="15"/>
  <c r="V94" i="15"/>
  <c r="Z93" i="15"/>
  <c r="X93" i="15"/>
  <c r="V93" i="15"/>
  <c r="AB93" i="15" s="1"/>
  <c r="Z92" i="15"/>
  <c r="X92" i="15"/>
  <c r="V92" i="15"/>
  <c r="AB92" i="15" s="1"/>
  <c r="Z91" i="15"/>
  <c r="X91" i="15"/>
  <c r="V91" i="15"/>
  <c r="AB91" i="15" s="1"/>
  <c r="Z90" i="15"/>
  <c r="X90" i="15"/>
  <c r="V90" i="15"/>
  <c r="Z89" i="15"/>
  <c r="X89" i="15"/>
  <c r="V89" i="15"/>
  <c r="Z88" i="15"/>
  <c r="X88" i="15"/>
  <c r="V88" i="15"/>
  <c r="Z87" i="15"/>
  <c r="X87" i="15"/>
  <c r="V87" i="15"/>
  <c r="Z86" i="15"/>
  <c r="X86" i="15"/>
  <c r="V86" i="15"/>
  <c r="AB86" i="15" s="1"/>
  <c r="Z85" i="15"/>
  <c r="X85" i="15"/>
  <c r="V85" i="15"/>
  <c r="Z84" i="15"/>
  <c r="X84" i="15"/>
  <c r="V84" i="15"/>
  <c r="AB84" i="15" s="1"/>
  <c r="AU616" i="1"/>
  <c r="AT616" i="1"/>
  <c r="AV616" i="1" s="1"/>
  <c r="AS616" i="1"/>
  <c r="AR616" i="1"/>
  <c r="AP616" i="1"/>
  <c r="AO616" i="1"/>
  <c r="AQ616" i="1" s="1"/>
  <c r="AL616" i="1"/>
  <c r="AK616" i="1"/>
  <c r="AJ616" i="1"/>
  <c r="AI616" i="1"/>
  <c r="AH616" i="1"/>
  <c r="AU615" i="1"/>
  <c r="AT615" i="1"/>
  <c r="AV615" i="1" s="1"/>
  <c r="AS615" i="1"/>
  <c r="AR615" i="1"/>
  <c r="AP615" i="1"/>
  <c r="AO615" i="1"/>
  <c r="AQ615" i="1" s="1"/>
  <c r="AL615" i="1"/>
  <c r="AK615" i="1"/>
  <c r="AJ615" i="1"/>
  <c r="AN615" i="1" s="1"/>
  <c r="AI615" i="1"/>
  <c r="AH615" i="1"/>
  <c r="AU614" i="1"/>
  <c r="AT614" i="1"/>
  <c r="AV614" i="1" s="1"/>
  <c r="AS614" i="1"/>
  <c r="AR614" i="1"/>
  <c r="AP614" i="1"/>
  <c r="AO614" i="1"/>
  <c r="AQ614" i="1" s="1"/>
  <c r="AL614" i="1"/>
  <c r="AK614" i="1"/>
  <c r="AJ614" i="1"/>
  <c r="AN614" i="1" s="1"/>
  <c r="AI614" i="1"/>
  <c r="AH614" i="1"/>
  <c r="AM614" i="1" s="1"/>
  <c r="AU613" i="1"/>
  <c r="AT613" i="1"/>
  <c r="AV613" i="1" s="1"/>
  <c r="AS613" i="1"/>
  <c r="AR613" i="1"/>
  <c r="AP613" i="1"/>
  <c r="AO613" i="1"/>
  <c r="AQ613" i="1" s="1"/>
  <c r="AL613" i="1"/>
  <c r="AK613" i="1"/>
  <c r="AJ613" i="1"/>
  <c r="AI613" i="1"/>
  <c r="AH613" i="1"/>
  <c r="AU612" i="1"/>
  <c r="AT612" i="1"/>
  <c r="AV612" i="1" s="1"/>
  <c r="AS612" i="1"/>
  <c r="AR612" i="1"/>
  <c r="AP612" i="1"/>
  <c r="AO612" i="1"/>
  <c r="AQ612" i="1" s="1"/>
  <c r="AL612" i="1"/>
  <c r="AK612" i="1"/>
  <c r="AJ612" i="1"/>
  <c r="AI612" i="1"/>
  <c r="AH612" i="1"/>
  <c r="AU611" i="1"/>
  <c r="AT611" i="1"/>
  <c r="AV611" i="1" s="1"/>
  <c r="AS611" i="1"/>
  <c r="AR611" i="1"/>
  <c r="AP611" i="1"/>
  <c r="AO611" i="1"/>
  <c r="AQ611" i="1" s="1"/>
  <c r="AL611" i="1"/>
  <c r="AK611" i="1"/>
  <c r="AJ611" i="1"/>
  <c r="AI611" i="1"/>
  <c r="AH611" i="1"/>
  <c r="AS610" i="1"/>
  <c r="AR610" i="1"/>
  <c r="AQ610" i="1"/>
  <c r="AP610" i="1"/>
  <c r="AO610" i="1"/>
  <c r="AL610" i="1"/>
  <c r="AK610" i="1"/>
  <c r="AJ610" i="1"/>
  <c r="AI610" i="1"/>
  <c r="AH610" i="1"/>
  <c r="AS609" i="1"/>
  <c r="AR609" i="1"/>
  <c r="AP609" i="1"/>
  <c r="AO609" i="1"/>
  <c r="AQ609" i="1" s="1"/>
  <c r="AS608" i="1"/>
  <c r="AR608" i="1"/>
  <c r="AP608" i="1"/>
  <c r="AO608" i="1"/>
  <c r="AS1108" i="1"/>
  <c r="AR1108" i="1"/>
  <c r="AP1108" i="1"/>
  <c r="AO1108" i="1"/>
  <c r="AQ1108" i="1" s="1"/>
  <c r="AL1108" i="1"/>
  <c r="AK1108" i="1"/>
  <c r="AJ1108" i="1"/>
  <c r="AI1108" i="1"/>
  <c r="AH1108" i="1"/>
  <c r="X1108" i="1"/>
  <c r="AS1107" i="1"/>
  <c r="AR1107" i="1"/>
  <c r="AP1107" i="1"/>
  <c r="AO1107" i="1"/>
  <c r="AL1107" i="1"/>
  <c r="AK1107" i="1"/>
  <c r="AJ1107" i="1"/>
  <c r="AS1106" i="1"/>
  <c r="AR1106" i="1"/>
  <c r="AP1106" i="1"/>
  <c r="AO1106" i="1"/>
  <c r="AL1106" i="1"/>
  <c r="AK1106" i="1"/>
  <c r="AJ1106" i="1"/>
  <c r="AS1105" i="1"/>
  <c r="AR1105" i="1"/>
  <c r="AP1105" i="1"/>
  <c r="AO1105" i="1"/>
  <c r="AQ1105" i="1" s="1"/>
  <c r="AL1105" i="1"/>
  <c r="AK1105" i="1"/>
  <c r="AJ1105" i="1"/>
  <c r="AI1105" i="1"/>
  <c r="AH1105" i="1"/>
  <c r="X1105" i="1"/>
  <c r="AS1104" i="1"/>
  <c r="AR1104" i="1"/>
  <c r="AP1104" i="1"/>
  <c r="AO1104" i="1"/>
  <c r="AL1104" i="1"/>
  <c r="AK1104" i="1"/>
  <c r="AJ1104" i="1"/>
  <c r="AS1103" i="1"/>
  <c r="AR1103" i="1"/>
  <c r="AP1103" i="1"/>
  <c r="AO1103" i="1"/>
  <c r="AL1103" i="1"/>
  <c r="AK1103" i="1"/>
  <c r="AJ1103" i="1"/>
  <c r="AS1102" i="1"/>
  <c r="AR1102" i="1"/>
  <c r="AP1102" i="1"/>
  <c r="AO1102" i="1"/>
  <c r="AQ1102" i="1" s="1"/>
  <c r="AL1102" i="1"/>
  <c r="AK1102" i="1"/>
  <c r="AJ1102" i="1"/>
  <c r="AI1102" i="1"/>
  <c r="AH1102" i="1"/>
  <c r="X1102" i="1"/>
  <c r="AS1101" i="1"/>
  <c r="AR1101" i="1"/>
  <c r="AP1101" i="1"/>
  <c r="AO1101" i="1"/>
  <c r="AL1101" i="1"/>
  <c r="AK1101" i="1"/>
  <c r="AJ1101" i="1"/>
  <c r="AS1100" i="1"/>
  <c r="AR1100" i="1"/>
  <c r="AP1100" i="1"/>
  <c r="AO1100" i="1"/>
  <c r="AL1100" i="1"/>
  <c r="AK1100" i="1"/>
  <c r="AJ1100" i="1"/>
  <c r="AS1099" i="1"/>
  <c r="AR1099" i="1"/>
  <c r="AP1099" i="1"/>
  <c r="AO1099" i="1"/>
  <c r="AQ1099" i="1" s="1"/>
  <c r="AL1099" i="1"/>
  <c r="AK1099" i="1"/>
  <c r="AJ1099" i="1"/>
  <c r="AI1099" i="1"/>
  <c r="AH1099" i="1"/>
  <c r="X1099" i="1"/>
  <c r="AS1098" i="1"/>
  <c r="AR1098" i="1"/>
  <c r="AP1098" i="1"/>
  <c r="AO1098" i="1"/>
  <c r="AQ1098" i="1" s="1"/>
  <c r="AL1098" i="1"/>
  <c r="AK1098" i="1"/>
  <c r="AJ1098" i="1"/>
  <c r="AS1097" i="1"/>
  <c r="AR1097" i="1"/>
  <c r="AP1097" i="1"/>
  <c r="AO1097" i="1"/>
  <c r="AQ1097" i="1" s="1"/>
  <c r="AL1097" i="1"/>
  <c r="AK1097" i="1"/>
  <c r="AJ1097" i="1"/>
  <c r="AS1096" i="1"/>
  <c r="AR1096" i="1"/>
  <c r="AP1096" i="1"/>
  <c r="AO1096" i="1"/>
  <c r="AQ1096" i="1" s="1"/>
  <c r="AL1096" i="1"/>
  <c r="AK1096" i="1"/>
  <c r="AJ1096" i="1"/>
  <c r="AI1096" i="1"/>
  <c r="AH1096" i="1"/>
  <c r="X1096" i="1"/>
  <c r="AS1095" i="1"/>
  <c r="AR1095" i="1"/>
  <c r="AP1095" i="1"/>
  <c r="AO1095" i="1"/>
  <c r="AL1095" i="1"/>
  <c r="AK1095" i="1"/>
  <c r="AJ1095" i="1"/>
  <c r="AS1094" i="1"/>
  <c r="AR1094" i="1"/>
  <c r="AP1094" i="1"/>
  <c r="AO1094" i="1"/>
  <c r="AQ1094" i="1" s="1"/>
  <c r="AL1094" i="1"/>
  <c r="AK1094" i="1"/>
  <c r="AJ1094" i="1"/>
  <c r="AS1093" i="1"/>
  <c r="AR1093" i="1"/>
  <c r="AP1093" i="1"/>
  <c r="AO1093" i="1"/>
  <c r="AQ1093" i="1" s="1"/>
  <c r="AL1093" i="1"/>
  <c r="AK1093" i="1"/>
  <c r="AJ1093" i="1"/>
  <c r="AI1093" i="1"/>
  <c r="AH1093" i="1"/>
  <c r="X1093" i="1"/>
  <c r="AS1092" i="1"/>
  <c r="AR1092" i="1"/>
  <c r="AP1092" i="1"/>
  <c r="AO1092" i="1"/>
  <c r="AQ1092" i="1" s="1"/>
  <c r="AL1092" i="1"/>
  <c r="AK1092" i="1"/>
  <c r="AJ1092" i="1"/>
  <c r="AS1091" i="1"/>
  <c r="AR1091" i="1"/>
  <c r="AP1091" i="1"/>
  <c r="AO1091" i="1"/>
  <c r="AQ1091" i="1" s="1"/>
  <c r="AL1091" i="1"/>
  <c r="AK1091" i="1"/>
  <c r="AJ1091" i="1"/>
  <c r="AS1090" i="1"/>
  <c r="AR1090" i="1"/>
  <c r="AP1090" i="1"/>
  <c r="AO1090" i="1"/>
  <c r="AQ1090" i="1" s="1"/>
  <c r="AL1090" i="1"/>
  <c r="AK1090" i="1"/>
  <c r="AJ1090" i="1"/>
  <c r="AI1090" i="1"/>
  <c r="AH1090" i="1"/>
  <c r="X1090" i="1"/>
  <c r="AS1089" i="1"/>
  <c r="AR1089" i="1"/>
  <c r="AP1089" i="1"/>
  <c r="AO1089" i="1"/>
  <c r="AL1089" i="1"/>
  <c r="AK1089" i="1"/>
  <c r="AJ1089" i="1"/>
  <c r="AS1088" i="1"/>
  <c r="AR1088" i="1"/>
  <c r="AP1088" i="1"/>
  <c r="AO1088" i="1"/>
  <c r="AQ1088" i="1" s="1"/>
  <c r="AL1088" i="1"/>
  <c r="AK1088" i="1"/>
  <c r="AJ1088" i="1"/>
  <c r="AS1087" i="1"/>
  <c r="AR1087" i="1"/>
  <c r="AQ1087" i="1"/>
  <c r="AP1087" i="1"/>
  <c r="AO1087" i="1"/>
  <c r="AL1087" i="1"/>
  <c r="AK1087" i="1"/>
  <c r="AJ1087" i="1"/>
  <c r="AI1087" i="1"/>
  <c r="AH1087" i="1"/>
  <c r="X1087" i="1"/>
  <c r="AS1086" i="1"/>
  <c r="AR1086" i="1"/>
  <c r="AP1086" i="1"/>
  <c r="AO1086" i="1"/>
  <c r="AQ1086" i="1" s="1"/>
  <c r="AL1086" i="1"/>
  <c r="AK1086" i="1"/>
  <c r="AJ1086" i="1"/>
  <c r="AS1085" i="1"/>
  <c r="AR1085" i="1"/>
  <c r="AP1085" i="1"/>
  <c r="AO1085" i="1"/>
  <c r="AL1085" i="1"/>
  <c r="AK1085" i="1"/>
  <c r="AJ1085" i="1"/>
  <c r="AS1084" i="1"/>
  <c r="AR1084" i="1"/>
  <c r="AP1084" i="1"/>
  <c r="AO1084" i="1"/>
  <c r="AQ1084" i="1" s="1"/>
  <c r="AL1084" i="1"/>
  <c r="AK1084" i="1"/>
  <c r="AJ1084" i="1"/>
  <c r="AI1084" i="1"/>
  <c r="AH1084" i="1"/>
  <c r="X1084" i="1"/>
  <c r="AS1083" i="1"/>
  <c r="AR1083" i="1"/>
  <c r="AP1083" i="1"/>
  <c r="AO1083" i="1"/>
  <c r="AQ1083" i="1" s="1"/>
  <c r="AL1083" i="1"/>
  <c r="AK1083" i="1"/>
  <c r="AJ1083" i="1"/>
  <c r="AS1082" i="1"/>
  <c r="AR1082" i="1"/>
  <c r="AP1082" i="1"/>
  <c r="AO1082" i="1"/>
  <c r="AL1082" i="1"/>
  <c r="AK1082" i="1"/>
  <c r="AJ1082" i="1"/>
  <c r="AS1081" i="1"/>
  <c r="AR1081" i="1"/>
  <c r="AP1081" i="1"/>
  <c r="AO1081" i="1"/>
  <c r="AQ1081" i="1" s="1"/>
  <c r="AL1081" i="1"/>
  <c r="AK1081" i="1"/>
  <c r="AJ1081" i="1"/>
  <c r="AI1081" i="1"/>
  <c r="AH1081" i="1"/>
  <c r="X1081" i="1"/>
  <c r="AS1080" i="1"/>
  <c r="AR1080" i="1"/>
  <c r="AP1080" i="1"/>
  <c r="AO1080" i="1"/>
  <c r="AL1080" i="1"/>
  <c r="AK1080" i="1"/>
  <c r="AJ1080" i="1"/>
  <c r="AS1079" i="1"/>
  <c r="AR1079" i="1"/>
  <c r="AP1079" i="1"/>
  <c r="AO1079" i="1"/>
  <c r="AL1079" i="1"/>
  <c r="AK1079" i="1"/>
  <c r="AJ1079" i="1"/>
  <c r="AS1078" i="1"/>
  <c r="AR1078" i="1"/>
  <c r="AP1078" i="1"/>
  <c r="AO1078" i="1"/>
  <c r="AQ1078" i="1" s="1"/>
  <c r="AL1078" i="1"/>
  <c r="AK1078" i="1"/>
  <c r="AJ1078" i="1"/>
  <c r="AI1078" i="1"/>
  <c r="AH1078" i="1"/>
  <c r="X1078" i="1"/>
  <c r="AS1077" i="1"/>
  <c r="AR1077" i="1"/>
  <c r="AP1077" i="1"/>
  <c r="AO1077" i="1"/>
  <c r="AQ1077" i="1" s="1"/>
  <c r="AL1077" i="1"/>
  <c r="AK1077" i="1"/>
  <c r="AJ1077" i="1"/>
  <c r="AL1076" i="1"/>
  <c r="AK1076" i="1"/>
  <c r="AJ1076" i="1"/>
  <c r="AS1076" i="1"/>
  <c r="AH1067" i="1"/>
  <c r="AI1067" i="1"/>
  <c r="AJ1067" i="1"/>
  <c r="AK1067" i="1"/>
  <c r="AL1067" i="1"/>
  <c r="AO1067" i="1"/>
  <c r="AQ1067" i="1" s="1"/>
  <c r="AP1067" i="1"/>
  <c r="AR1067" i="1"/>
  <c r="AS1067" i="1"/>
  <c r="AO1068" i="1"/>
  <c r="AP1068" i="1"/>
  <c r="AR1068" i="1"/>
  <c r="AS1068" i="1"/>
  <c r="AO1069" i="1"/>
  <c r="AP1069" i="1"/>
  <c r="AQ1069" i="1" s="1"/>
  <c r="AR1069" i="1"/>
  <c r="AS1069" i="1"/>
  <c r="AH1070" i="1"/>
  <c r="AI1070" i="1"/>
  <c r="AJ1070" i="1"/>
  <c r="AK1070" i="1"/>
  <c r="AL1070" i="1"/>
  <c r="AO1070" i="1"/>
  <c r="AQ1070" i="1" s="1"/>
  <c r="AP1070" i="1"/>
  <c r="AR1070" i="1"/>
  <c r="AS1070" i="1"/>
  <c r="AH1071" i="1"/>
  <c r="AI1071" i="1"/>
  <c r="AJ1071" i="1"/>
  <c r="AK1071" i="1"/>
  <c r="AL1071" i="1"/>
  <c r="AO1071" i="1"/>
  <c r="AQ1071" i="1" s="1"/>
  <c r="AP1071" i="1"/>
  <c r="AR1071" i="1"/>
  <c r="AS1071" i="1"/>
  <c r="AT1071" i="1"/>
  <c r="AV1071" i="1" s="1"/>
  <c r="AU1071" i="1"/>
  <c r="AH1072" i="1"/>
  <c r="AI1072" i="1"/>
  <c r="AJ1072" i="1"/>
  <c r="AK1072" i="1"/>
  <c r="AL1072" i="1"/>
  <c r="AO1072" i="1"/>
  <c r="AQ1072" i="1" s="1"/>
  <c r="AP1072" i="1"/>
  <c r="AR1072" i="1"/>
  <c r="AS1072" i="1"/>
  <c r="AJ1073" i="1"/>
  <c r="AK1073" i="1"/>
  <c r="AL1073" i="1"/>
  <c r="AJ1074" i="1"/>
  <c r="AK1074" i="1"/>
  <c r="AL1074" i="1"/>
  <c r="AO1074" i="1"/>
  <c r="AP1074" i="1"/>
  <c r="AR1074" i="1"/>
  <c r="AS1074" i="1"/>
  <c r="AH1075" i="1"/>
  <c r="AI1075" i="1"/>
  <c r="AJ1075" i="1"/>
  <c r="AK1075" i="1"/>
  <c r="AL1075" i="1"/>
  <c r="AO1075" i="1"/>
  <c r="AQ1075" i="1" s="1"/>
  <c r="AP1075" i="1"/>
  <c r="AR1075" i="1"/>
  <c r="AS1075" i="1"/>
  <c r="AI1109" i="1"/>
  <c r="AJ1109" i="1"/>
  <c r="AK1109" i="1"/>
  <c r="AL1109" i="1"/>
  <c r="AO1109" i="1"/>
  <c r="AP1109" i="1"/>
  <c r="AR1109" i="1"/>
  <c r="AS1109" i="1"/>
  <c r="AH1110" i="1"/>
  <c r="AI1110" i="1"/>
  <c r="AJ1110" i="1"/>
  <c r="AK1110" i="1"/>
  <c r="AL1110" i="1"/>
  <c r="AO1110" i="1"/>
  <c r="AQ1110" i="1" s="1"/>
  <c r="AP1110" i="1"/>
  <c r="AR1110" i="1"/>
  <c r="AS1110" i="1"/>
  <c r="AH1111" i="1"/>
  <c r="AI1111" i="1"/>
  <c r="AJ1111" i="1"/>
  <c r="AK1111" i="1"/>
  <c r="AL1111" i="1"/>
  <c r="AO1111" i="1"/>
  <c r="AQ1111" i="1" s="1"/>
  <c r="AP1111" i="1"/>
  <c r="AR1111" i="1"/>
  <c r="AS1111" i="1"/>
  <c r="AH1112" i="1"/>
  <c r="AI1112" i="1"/>
  <c r="AJ1112" i="1"/>
  <c r="AK1112" i="1"/>
  <c r="AL1112" i="1"/>
  <c r="AO1112" i="1"/>
  <c r="AQ1112" i="1" s="1"/>
  <c r="AP1112" i="1"/>
  <c r="AR1112" i="1"/>
  <c r="AS1112" i="1"/>
  <c r="AT1112" i="1"/>
  <c r="AV1112" i="1" s="1"/>
  <c r="AU1112" i="1"/>
  <c r="AH1113" i="1"/>
  <c r="AI1113" i="1"/>
  <c r="AJ1113" i="1"/>
  <c r="AK1113" i="1"/>
  <c r="AL1113" i="1"/>
  <c r="AO1113" i="1"/>
  <c r="AQ1113" i="1" s="1"/>
  <c r="AP1113" i="1"/>
  <c r="AR1113" i="1"/>
  <c r="AS1113" i="1"/>
  <c r="AO1114" i="1"/>
  <c r="AP1114" i="1"/>
  <c r="AR1114" i="1"/>
  <c r="AS1114" i="1"/>
  <c r="AO1115" i="1"/>
  <c r="AP1115" i="1"/>
  <c r="AR1115" i="1"/>
  <c r="AS1115" i="1"/>
  <c r="AH1116" i="1"/>
  <c r="AI1116" i="1"/>
  <c r="AJ1116" i="1"/>
  <c r="AK1116" i="1"/>
  <c r="AL1116" i="1"/>
  <c r="AO1116" i="1"/>
  <c r="AQ1116" i="1" s="1"/>
  <c r="AP1116" i="1"/>
  <c r="AR1116" i="1"/>
  <c r="AS1116" i="1"/>
  <c r="AO1117" i="1"/>
  <c r="AP1117" i="1"/>
  <c r="AR1117" i="1"/>
  <c r="AS1117" i="1"/>
  <c r="AO1118" i="1"/>
  <c r="AP1118" i="1"/>
  <c r="AR1118" i="1"/>
  <c r="AS1118" i="1"/>
  <c r="AH1119" i="1"/>
  <c r="AI1119" i="1"/>
  <c r="AJ1119" i="1"/>
  <c r="AK1119" i="1"/>
  <c r="AL1119" i="1"/>
  <c r="AO1119" i="1"/>
  <c r="AQ1119" i="1" s="1"/>
  <c r="AP1119" i="1"/>
  <c r="AR1119" i="1"/>
  <c r="AS1119" i="1"/>
  <c r="AO1121" i="1"/>
  <c r="AP1121" i="1"/>
  <c r="AR1121" i="1"/>
  <c r="AS1121" i="1"/>
  <c r="AH1122" i="1"/>
  <c r="AI1122" i="1"/>
  <c r="AJ1122" i="1"/>
  <c r="AK1122" i="1"/>
  <c r="AL1122" i="1"/>
  <c r="AO1122" i="1"/>
  <c r="AQ1122" i="1" s="1"/>
  <c r="AP1122" i="1"/>
  <c r="AR1122" i="1"/>
  <c r="AS1122" i="1"/>
  <c r="AO1124" i="1"/>
  <c r="AP1124" i="1"/>
  <c r="AR1124" i="1"/>
  <c r="AS1124" i="1"/>
  <c r="AH1125" i="1"/>
  <c r="AI1125" i="1"/>
  <c r="AJ1125" i="1"/>
  <c r="AK1125" i="1"/>
  <c r="AL1125" i="1"/>
  <c r="AO1125" i="1"/>
  <c r="AQ1125" i="1" s="1"/>
  <c r="AP1125" i="1"/>
  <c r="AR1125" i="1"/>
  <c r="AS1125" i="1"/>
  <c r="AO1126" i="1"/>
  <c r="AP1126" i="1"/>
  <c r="AR1126" i="1"/>
  <c r="AS1126" i="1"/>
  <c r="AO1127" i="1"/>
  <c r="AP1127" i="1"/>
  <c r="AR1127" i="1"/>
  <c r="AS1127" i="1"/>
  <c r="AH1128" i="1"/>
  <c r="AI1128" i="1"/>
  <c r="AJ1128" i="1"/>
  <c r="AK1128" i="1"/>
  <c r="AL1128" i="1"/>
  <c r="AO1128" i="1"/>
  <c r="AQ1128" i="1" s="1"/>
  <c r="AP1128" i="1"/>
  <c r="AR1128" i="1"/>
  <c r="AS1128" i="1"/>
  <c r="AO1130" i="1"/>
  <c r="AP1130" i="1"/>
  <c r="AR1130" i="1"/>
  <c r="AS1130" i="1"/>
  <c r="AH1131" i="1"/>
  <c r="AI1131" i="1"/>
  <c r="AJ1131" i="1"/>
  <c r="AK1131" i="1"/>
  <c r="AL1131" i="1"/>
  <c r="AO1131" i="1"/>
  <c r="AQ1131" i="1" s="1"/>
  <c r="AP1131" i="1"/>
  <c r="AR1131" i="1"/>
  <c r="AS1131" i="1"/>
  <c r="AH1132" i="1"/>
  <c r="AI1132" i="1"/>
  <c r="AJ1132" i="1"/>
  <c r="AK1132" i="1"/>
  <c r="AL1132" i="1"/>
  <c r="AO1132" i="1"/>
  <c r="AQ1132" i="1" s="1"/>
  <c r="AP1132" i="1"/>
  <c r="AR1132" i="1"/>
  <c r="AS1132" i="1"/>
  <c r="AT1132" i="1"/>
  <c r="AV1132" i="1" s="1"/>
  <c r="AU1132" i="1"/>
  <c r="AH1133" i="1"/>
  <c r="AI1133" i="1"/>
  <c r="AJ1133" i="1"/>
  <c r="AK1133" i="1"/>
  <c r="AL1133" i="1"/>
  <c r="AO1133" i="1"/>
  <c r="AQ1133" i="1" s="1"/>
  <c r="AP1133" i="1"/>
  <c r="AR1133" i="1"/>
  <c r="AS1133" i="1"/>
  <c r="AO1134" i="1"/>
  <c r="AP1134" i="1"/>
  <c r="AR1134" i="1"/>
  <c r="AS1134" i="1"/>
  <c r="AO1135" i="1"/>
  <c r="AP1135" i="1"/>
  <c r="AR1135" i="1"/>
  <c r="AS1135" i="1"/>
  <c r="AH1136" i="1"/>
  <c r="AI1136" i="1"/>
  <c r="AJ1136" i="1"/>
  <c r="AK1136" i="1"/>
  <c r="AL1136" i="1"/>
  <c r="AO1136" i="1"/>
  <c r="AQ1136" i="1" s="1"/>
  <c r="AP1136" i="1"/>
  <c r="AR1136" i="1"/>
  <c r="AS1136" i="1"/>
  <c r="AH1137" i="1"/>
  <c r="AI1137" i="1"/>
  <c r="AJ1137" i="1"/>
  <c r="AK1137" i="1"/>
  <c r="AL1137" i="1"/>
  <c r="AO1137" i="1"/>
  <c r="AQ1137" i="1" s="1"/>
  <c r="AP1137" i="1"/>
  <c r="AR1137" i="1"/>
  <c r="AS1137" i="1"/>
  <c r="AT1137" i="1"/>
  <c r="AV1137" i="1" s="1"/>
  <c r="AU1137" i="1"/>
  <c r="AH1138" i="1"/>
  <c r="AI1138" i="1"/>
  <c r="AJ1138" i="1"/>
  <c r="AK1138" i="1"/>
  <c r="AL1138" i="1"/>
  <c r="AO1138" i="1"/>
  <c r="AQ1138" i="1" s="1"/>
  <c r="AP1138" i="1"/>
  <c r="AR1138" i="1"/>
  <c r="AS1138" i="1"/>
  <c r="AO1139" i="1"/>
  <c r="AP1139" i="1"/>
  <c r="AR1139" i="1"/>
  <c r="AS1139" i="1"/>
  <c r="AO1140" i="1"/>
  <c r="AP1140" i="1"/>
  <c r="AR1140" i="1"/>
  <c r="AS1140" i="1"/>
  <c r="AH1141" i="1"/>
  <c r="AI1141" i="1"/>
  <c r="AJ1141" i="1"/>
  <c r="AK1141" i="1"/>
  <c r="AL1141" i="1"/>
  <c r="AO1141" i="1"/>
  <c r="AQ1141" i="1" s="1"/>
  <c r="AP1141" i="1"/>
  <c r="AR1141" i="1"/>
  <c r="AS1141" i="1"/>
  <c r="AO1142" i="1"/>
  <c r="AP1142" i="1"/>
  <c r="AR1142" i="1"/>
  <c r="AS1142" i="1"/>
  <c r="AO1143" i="1"/>
  <c r="AP1143" i="1"/>
  <c r="AR1143" i="1"/>
  <c r="AS1143" i="1"/>
  <c r="AH1144" i="1"/>
  <c r="AI1144" i="1"/>
  <c r="AJ1144" i="1"/>
  <c r="AK1144" i="1"/>
  <c r="AL1144" i="1"/>
  <c r="AO1144" i="1"/>
  <c r="AQ1144" i="1" s="1"/>
  <c r="AP1144" i="1"/>
  <c r="AR1144" i="1"/>
  <c r="AS1144" i="1"/>
  <c r="AO1145" i="1"/>
  <c r="AP1145" i="1"/>
  <c r="AR1145" i="1"/>
  <c r="AS1145" i="1"/>
  <c r="AO1146" i="1"/>
  <c r="AP1146" i="1"/>
  <c r="AR1146" i="1"/>
  <c r="AS1146" i="1"/>
  <c r="AH1147" i="1"/>
  <c r="AI1147" i="1"/>
  <c r="AJ1147" i="1"/>
  <c r="AK1147" i="1"/>
  <c r="AL1147" i="1"/>
  <c r="AO1147" i="1"/>
  <c r="AQ1147" i="1" s="1"/>
  <c r="AP1147" i="1"/>
  <c r="AR1147" i="1"/>
  <c r="AS1147" i="1"/>
  <c r="AO1148" i="1"/>
  <c r="AP1148" i="1"/>
  <c r="AR1148" i="1"/>
  <c r="AS1148" i="1"/>
  <c r="AO1149" i="1"/>
  <c r="AP1149" i="1"/>
  <c r="AR1149" i="1"/>
  <c r="AS1149" i="1"/>
  <c r="AH1150" i="1"/>
  <c r="AI1150" i="1"/>
  <c r="AJ1150" i="1"/>
  <c r="AK1150" i="1"/>
  <c r="AL1150" i="1"/>
  <c r="AO1150" i="1"/>
  <c r="AQ1150" i="1" s="1"/>
  <c r="AP1150" i="1"/>
  <c r="AR1150" i="1"/>
  <c r="AS1150" i="1"/>
  <c r="AO1151" i="1"/>
  <c r="AP1151" i="1"/>
  <c r="AR1151" i="1"/>
  <c r="AS1151" i="1"/>
  <c r="AO1152" i="1"/>
  <c r="AP1152" i="1"/>
  <c r="AR1152" i="1"/>
  <c r="AS1152" i="1"/>
  <c r="AH1153" i="1"/>
  <c r="AI1153" i="1"/>
  <c r="AJ1153" i="1"/>
  <c r="AK1153" i="1"/>
  <c r="AL1153" i="1"/>
  <c r="AO1153" i="1"/>
  <c r="AQ1153" i="1" s="1"/>
  <c r="AP1153" i="1"/>
  <c r="AR1153" i="1"/>
  <c r="AS1153" i="1"/>
  <c r="AO1154" i="1"/>
  <c r="AP1154" i="1"/>
  <c r="AR1154" i="1"/>
  <c r="AS1154" i="1"/>
  <c r="AO1155" i="1"/>
  <c r="AP1155" i="1"/>
  <c r="AR1155" i="1"/>
  <c r="AS1155" i="1"/>
  <c r="AH1156" i="1"/>
  <c r="AI1156" i="1"/>
  <c r="AJ1156" i="1"/>
  <c r="AK1156" i="1"/>
  <c r="AL1156" i="1"/>
  <c r="AO1156" i="1"/>
  <c r="AQ1156" i="1" s="1"/>
  <c r="AP1156" i="1"/>
  <c r="AR1156" i="1"/>
  <c r="AS1156" i="1"/>
  <c r="AO1157" i="1"/>
  <c r="AP1157" i="1"/>
  <c r="AR1157" i="1"/>
  <c r="AS1157" i="1"/>
  <c r="AO1158" i="1"/>
  <c r="AP1158" i="1"/>
  <c r="AR1158" i="1"/>
  <c r="AS1158" i="1"/>
  <c r="AH1159" i="1"/>
  <c r="AI1159" i="1"/>
  <c r="AJ1159" i="1"/>
  <c r="AK1159" i="1"/>
  <c r="AL1159" i="1"/>
  <c r="AO1159" i="1"/>
  <c r="AQ1159" i="1" s="1"/>
  <c r="AP1159" i="1"/>
  <c r="AR1159" i="1"/>
  <c r="AS1159" i="1"/>
  <c r="AO1160" i="1"/>
  <c r="AP1160" i="1"/>
  <c r="AR1160" i="1"/>
  <c r="AS1160" i="1"/>
  <c r="AO1161" i="1"/>
  <c r="AP1161" i="1"/>
  <c r="AR1161" i="1"/>
  <c r="AS1161" i="1"/>
  <c r="AH1162" i="1"/>
  <c r="AI1162" i="1"/>
  <c r="AJ1162" i="1"/>
  <c r="AK1162" i="1"/>
  <c r="AL1162" i="1"/>
  <c r="AO1162" i="1"/>
  <c r="AQ1162" i="1" s="1"/>
  <c r="AP1162" i="1"/>
  <c r="AR1162" i="1"/>
  <c r="AS1162" i="1"/>
  <c r="AO1163" i="1"/>
  <c r="AP1163" i="1"/>
  <c r="AR1163" i="1"/>
  <c r="AS1163" i="1"/>
  <c r="AO1164" i="1"/>
  <c r="AP1164" i="1"/>
  <c r="AR1164" i="1"/>
  <c r="AS1164" i="1"/>
  <c r="AH1165" i="1"/>
  <c r="AI1165" i="1"/>
  <c r="AJ1165" i="1"/>
  <c r="AK1165" i="1"/>
  <c r="AL1165" i="1"/>
  <c r="AO1165" i="1"/>
  <c r="AQ1165" i="1" s="1"/>
  <c r="AP1165" i="1"/>
  <c r="AR1165" i="1"/>
  <c r="AS1165" i="1"/>
  <c r="AO1166" i="1"/>
  <c r="AP1166" i="1"/>
  <c r="AR1166" i="1"/>
  <c r="AS1166" i="1"/>
  <c r="AO1167" i="1"/>
  <c r="AP1167" i="1"/>
  <c r="AR1167" i="1"/>
  <c r="AS1167" i="1"/>
  <c r="V68" i="15"/>
  <c r="V69" i="15"/>
  <c r="X69" i="15"/>
  <c r="Z69" i="15"/>
  <c r="V70" i="15"/>
  <c r="X70" i="15"/>
  <c r="Z70" i="15"/>
  <c r="V71" i="15"/>
  <c r="X71" i="15"/>
  <c r="Z71" i="15"/>
  <c r="V72" i="15"/>
  <c r="X72" i="15"/>
  <c r="Z72" i="15"/>
  <c r="V73" i="15"/>
  <c r="X73" i="15"/>
  <c r="Z73" i="15"/>
  <c r="V74" i="15"/>
  <c r="X74" i="15"/>
  <c r="Z74" i="15"/>
  <c r="V75" i="15"/>
  <c r="X75" i="15"/>
  <c r="Z75" i="15"/>
  <c r="V76" i="15"/>
  <c r="X76" i="15"/>
  <c r="Z76" i="15"/>
  <c r="V77" i="15"/>
  <c r="X77" i="15"/>
  <c r="Z77" i="15"/>
  <c r="V78" i="15"/>
  <c r="X78" i="15"/>
  <c r="Z78" i="15"/>
  <c r="V79" i="15"/>
  <c r="X79" i="15"/>
  <c r="Z79" i="15"/>
  <c r="Z68" i="15"/>
  <c r="X68" i="15"/>
  <c r="R80" i="15"/>
  <c r="Q80" i="15"/>
  <c r="AB80" i="15" s="1"/>
  <c r="Q26" i="16" l="1"/>
  <c r="R22" i="16"/>
  <c r="Q23" i="16"/>
  <c r="O264" i="16"/>
  <c r="N264" i="16"/>
  <c r="K201" i="16"/>
  <c r="M201" i="16"/>
  <c r="R201" i="16"/>
  <c r="Q260" i="16"/>
  <c r="M259" i="16"/>
  <c r="L259" i="16"/>
  <c r="K259" i="16"/>
  <c r="R259" i="16"/>
  <c r="Q202" i="16"/>
  <c r="O231" i="16"/>
  <c r="Q232" i="16"/>
  <c r="R270" i="16"/>
  <c r="Q281" i="16"/>
  <c r="M258" i="16"/>
  <c r="O258" i="16" s="1"/>
  <c r="K270" i="16"/>
  <c r="N276" i="16"/>
  <c r="R280" i="16"/>
  <c r="N258" i="16"/>
  <c r="R264" i="16"/>
  <c r="L270" i="16"/>
  <c r="K280" i="16"/>
  <c r="R1001" i="16"/>
  <c r="Q1002" i="16"/>
  <c r="M1001" i="16"/>
  <c r="K1001" i="16"/>
  <c r="L1001" i="16"/>
  <c r="Q405" i="16"/>
  <c r="K404" i="16"/>
  <c r="L404" i="16"/>
  <c r="M404" i="16"/>
  <c r="Q587" i="16"/>
  <c r="R586" i="16"/>
  <c r="O617" i="16"/>
  <c r="N617" i="16"/>
  <c r="M617" i="16"/>
  <c r="L617" i="16"/>
  <c r="K586" i="16"/>
  <c r="R617" i="16"/>
  <c r="L586" i="16"/>
  <c r="Q618" i="16"/>
  <c r="O802" i="16"/>
  <c r="N802" i="16"/>
  <c r="Q686" i="16"/>
  <c r="M778" i="16"/>
  <c r="L778" i="16"/>
  <c r="K778" i="16"/>
  <c r="R778" i="16"/>
  <c r="R685" i="16"/>
  <c r="M812" i="16"/>
  <c r="Q813" i="16"/>
  <c r="Q779" i="16"/>
  <c r="O801" i="16"/>
  <c r="N801" i="16"/>
  <c r="K685" i="16"/>
  <c r="M810" i="16"/>
  <c r="L810" i="16"/>
  <c r="K810" i="16"/>
  <c r="M811" i="16"/>
  <c r="L811" i="16"/>
  <c r="L812" i="16" s="1"/>
  <c r="K811" i="16"/>
  <c r="R811" i="16"/>
  <c r="M777" i="16"/>
  <c r="L777" i="16"/>
  <c r="K777" i="16"/>
  <c r="Q803" i="16"/>
  <c r="K873" i="16"/>
  <c r="Q874" i="16"/>
  <c r="M873" i="16"/>
  <c r="L873" i="16"/>
  <c r="N872" i="16"/>
  <c r="Q942" i="16"/>
  <c r="M941" i="16"/>
  <c r="L941" i="16"/>
  <c r="K941" i="16"/>
  <c r="R941" i="16"/>
  <c r="R940" i="16"/>
  <c r="R943" i="16"/>
  <c r="N1072" i="16"/>
  <c r="O1072" i="16"/>
  <c r="K940" i="16"/>
  <c r="K943" i="16"/>
  <c r="L940" i="16"/>
  <c r="L943" i="16"/>
  <c r="M940" i="16"/>
  <c r="Q947" i="16"/>
  <c r="N1011" i="16"/>
  <c r="N1030" i="16"/>
  <c r="M1047" i="16"/>
  <c r="M1056" i="16"/>
  <c r="M1057" i="16"/>
  <c r="K1064" i="16"/>
  <c r="K1073" i="16"/>
  <c r="M1120" i="16"/>
  <c r="L1120" i="16"/>
  <c r="K1120" i="16"/>
  <c r="Q1121" i="16"/>
  <c r="R1120" i="16"/>
  <c r="M1115" i="16"/>
  <c r="G11" i="17"/>
  <c r="G17" i="17"/>
  <c r="G24" i="17" s="1"/>
  <c r="G31" i="17" s="1"/>
  <c r="G38" i="17" s="1"/>
  <c r="O1115" i="16"/>
  <c r="Q1048" i="16"/>
  <c r="Q1058" i="16"/>
  <c r="Q1065" i="16"/>
  <c r="Q1074" i="16"/>
  <c r="M1134" i="16"/>
  <c r="L1134" i="16"/>
  <c r="K1134" i="16"/>
  <c r="R1134" i="16"/>
  <c r="Q1135" i="16"/>
  <c r="Q1012" i="16"/>
  <c r="Q1023" i="16"/>
  <c r="Q1031" i="16"/>
  <c r="K1047" i="16"/>
  <c r="K1056" i="16"/>
  <c r="K1057" i="16"/>
  <c r="O1113" i="16"/>
  <c r="M1139" i="16"/>
  <c r="L1139" i="16"/>
  <c r="K1139" i="16"/>
  <c r="R1139" i="16"/>
  <c r="Q1140" i="16"/>
  <c r="N1133" i="16"/>
  <c r="N1138" i="16"/>
  <c r="L1113" i="16"/>
  <c r="N1113" i="16" s="1"/>
  <c r="M1113" i="16"/>
  <c r="Q1116" i="16"/>
  <c r="Q1117" i="16"/>
  <c r="AQ1103" i="1"/>
  <c r="AB85" i="15"/>
  <c r="AN612" i="1"/>
  <c r="AN613" i="1"/>
  <c r="AN616" i="1"/>
  <c r="AB88" i="15"/>
  <c r="AQ1167" i="1"/>
  <c r="AQ1100" i="1"/>
  <c r="AN610" i="1"/>
  <c r="AM612" i="1"/>
  <c r="AB89" i="15"/>
  <c r="AB94" i="15"/>
  <c r="AQ1151" i="1"/>
  <c r="AQ1101" i="1"/>
  <c r="AQ1107" i="1"/>
  <c r="AM615" i="1"/>
  <c r="AQ1079" i="1"/>
  <c r="AQ1085" i="1"/>
  <c r="AN611" i="1"/>
  <c r="AQ608" i="1"/>
  <c r="AB95" i="15"/>
  <c r="AB87" i="15"/>
  <c r="AB96" i="15"/>
  <c r="AB90" i="15"/>
  <c r="AB73" i="15"/>
  <c r="AQ1106" i="1"/>
  <c r="AQ1082" i="1"/>
  <c r="AQ1104" i="1"/>
  <c r="AQ1095" i="1"/>
  <c r="AQ1089" i="1"/>
  <c r="AQ1080" i="1"/>
  <c r="AM613" i="1"/>
  <c r="AQ1155" i="1"/>
  <c r="AQ1130" i="1"/>
  <c r="AM611" i="1"/>
  <c r="AM610" i="1"/>
  <c r="AM616" i="1"/>
  <c r="AM1105" i="1"/>
  <c r="AN1108" i="1"/>
  <c r="AN1090" i="1"/>
  <c r="AM1096" i="1"/>
  <c r="AN1105" i="1"/>
  <c r="AM1099" i="1"/>
  <c r="AN1102" i="1"/>
  <c r="AN1099" i="1"/>
  <c r="AQ1157" i="1"/>
  <c r="AN1093" i="1"/>
  <c r="AM1087" i="1"/>
  <c r="AM1102" i="1"/>
  <c r="AN1087" i="1"/>
  <c r="AN1096" i="1"/>
  <c r="AM1108" i="1"/>
  <c r="AM1090" i="1"/>
  <c r="AQ1142" i="1"/>
  <c r="AN1081" i="1"/>
  <c r="AM1093" i="1"/>
  <c r="AQ1135" i="1"/>
  <c r="AN1159" i="1"/>
  <c r="AN1084" i="1"/>
  <c r="AQ1143" i="1"/>
  <c r="AM1081" i="1"/>
  <c r="AN1078" i="1"/>
  <c r="AQ1149" i="1"/>
  <c r="AM1150" i="1"/>
  <c r="AQ1146" i="1"/>
  <c r="AM1136" i="1"/>
  <c r="AQ1164" i="1"/>
  <c r="AM1078" i="1"/>
  <c r="AQ1160" i="1"/>
  <c r="AM1084" i="1"/>
  <c r="AQ1126" i="1"/>
  <c r="AN1072" i="1"/>
  <c r="AN1119" i="1"/>
  <c r="AM1067" i="1"/>
  <c r="AQ1163" i="1"/>
  <c r="AQ1148" i="1"/>
  <c r="AN1147" i="1"/>
  <c r="AO1076" i="1"/>
  <c r="AQ1076" i="1" s="1"/>
  <c r="AQ1166" i="1"/>
  <c r="AQ1145" i="1"/>
  <c r="AQ1127" i="1"/>
  <c r="AQ1117" i="1"/>
  <c r="AM1071" i="1"/>
  <c r="AN1136" i="1"/>
  <c r="AQ1124" i="1"/>
  <c r="AR1076" i="1"/>
  <c r="AM1125" i="1"/>
  <c r="AP1076" i="1"/>
  <c r="AQ1154" i="1"/>
  <c r="AQ1068" i="1"/>
  <c r="AQ1118" i="1"/>
  <c r="AN1132" i="1"/>
  <c r="AQ1114" i="1"/>
  <c r="AQ1158" i="1"/>
  <c r="AQ1134" i="1"/>
  <c r="AM1128" i="1"/>
  <c r="AN1128" i="1"/>
  <c r="AQ1161" i="1"/>
  <c r="AM1141" i="1"/>
  <c r="AM1137" i="1"/>
  <c r="AM1159" i="1"/>
  <c r="AM1156" i="1"/>
  <c r="AM1147" i="1"/>
  <c r="AM1111" i="1"/>
  <c r="AM1153" i="1"/>
  <c r="AQ1140" i="1"/>
  <c r="AQ1139" i="1"/>
  <c r="AQ1121" i="1"/>
  <c r="AQ1115" i="1"/>
  <c r="AM1110" i="1"/>
  <c r="AQ1074" i="1"/>
  <c r="AN1071" i="1"/>
  <c r="AM1165" i="1"/>
  <c r="AM1072" i="1"/>
  <c r="AM1133" i="1"/>
  <c r="AM1119" i="1"/>
  <c r="AM1075" i="1"/>
  <c r="AM1070" i="1"/>
  <c r="AM1162" i="1"/>
  <c r="AM1138" i="1"/>
  <c r="AN1116" i="1"/>
  <c r="AM1113" i="1"/>
  <c r="AQ1152" i="1"/>
  <c r="AN1150" i="1"/>
  <c r="AN1144" i="1"/>
  <c r="AM1131" i="1"/>
  <c r="AM1122" i="1"/>
  <c r="AN1112" i="1"/>
  <c r="AQ1109" i="1"/>
  <c r="AN1075" i="1"/>
  <c r="AN1111" i="1"/>
  <c r="AM1116" i="1"/>
  <c r="AN1110" i="1"/>
  <c r="AN1153" i="1"/>
  <c r="AM1144" i="1"/>
  <c r="AN1137" i="1"/>
  <c r="AN1113" i="1"/>
  <c r="AM1112" i="1"/>
  <c r="AN1162" i="1"/>
  <c r="AN1138" i="1"/>
  <c r="AN1122" i="1"/>
  <c r="AN1067" i="1"/>
  <c r="AN1131" i="1"/>
  <c r="AN1165" i="1"/>
  <c r="AN1141" i="1"/>
  <c r="AN1133" i="1"/>
  <c r="AM1132" i="1"/>
  <c r="AN1125" i="1"/>
  <c r="AN1070" i="1"/>
  <c r="AN1156" i="1"/>
  <c r="AB74" i="15"/>
  <c r="AB71" i="15"/>
  <c r="AB70" i="15"/>
  <c r="AB75" i="15"/>
  <c r="AB69" i="15"/>
  <c r="AB68" i="15"/>
  <c r="AB77" i="15"/>
  <c r="AB72" i="15"/>
  <c r="AB78" i="15"/>
  <c r="AB79" i="15"/>
  <c r="AB76" i="15"/>
  <c r="AC14" i="15"/>
  <c r="R14" i="15"/>
  <c r="G14" i="15"/>
  <c r="G13" i="15"/>
  <c r="AC12" i="15"/>
  <c r="R12" i="15"/>
  <c r="G12" i="15"/>
  <c r="AC10" i="15"/>
  <c r="X10" i="15"/>
  <c r="R10" i="15"/>
  <c r="G10" i="15"/>
  <c r="G7" i="15"/>
  <c r="O685" i="16" l="1"/>
  <c r="N685" i="16"/>
  <c r="M202" i="16"/>
  <c r="L202" i="16"/>
  <c r="K202" i="16"/>
  <c r="Q203" i="16"/>
  <c r="R202" i="16"/>
  <c r="K947" i="16"/>
  <c r="R947" i="16"/>
  <c r="Q948" i="16"/>
  <c r="M947" i="16"/>
  <c r="L947" i="16"/>
  <c r="M618" i="16"/>
  <c r="L618" i="16"/>
  <c r="K618" i="16"/>
  <c r="Q619" i="16"/>
  <c r="O1134" i="16"/>
  <c r="N1134" i="16"/>
  <c r="M587" i="16"/>
  <c r="L587" i="16"/>
  <c r="K587" i="16"/>
  <c r="R587" i="16"/>
  <c r="Q588" i="16"/>
  <c r="L874" i="16"/>
  <c r="K874" i="16"/>
  <c r="Q875" i="16"/>
  <c r="M874" i="16"/>
  <c r="R1012" i="16"/>
  <c r="Q1013" i="16"/>
  <c r="M1012" i="16"/>
  <c r="L1012" i="16"/>
  <c r="K1012" i="16"/>
  <c r="L1058" i="16"/>
  <c r="K1058" i="16"/>
  <c r="Q1059" i="16"/>
  <c r="M1058" i="16"/>
  <c r="O1120" i="16"/>
  <c r="N1120" i="16"/>
  <c r="Q946" i="16"/>
  <c r="M942" i="16"/>
  <c r="L942" i="16"/>
  <c r="K942" i="16"/>
  <c r="L1048" i="16"/>
  <c r="K1048" i="16"/>
  <c r="Q1049" i="16"/>
  <c r="M1048" i="16"/>
  <c r="R1048" i="16"/>
  <c r="N1057" i="16"/>
  <c r="O1057" i="16"/>
  <c r="N1073" i="16"/>
  <c r="O1073" i="16"/>
  <c r="Q1003" i="16"/>
  <c r="M1002" i="16"/>
  <c r="L1002" i="16"/>
  <c r="K1002" i="16"/>
  <c r="G18" i="17"/>
  <c r="G25" i="17" s="1"/>
  <c r="G32" i="17" s="1"/>
  <c r="G39" i="17" s="1"/>
  <c r="G12" i="17"/>
  <c r="L1140" i="16"/>
  <c r="Q1141" i="16"/>
  <c r="O1047" i="16"/>
  <c r="N1047" i="16"/>
  <c r="O941" i="16"/>
  <c r="N941" i="16"/>
  <c r="O873" i="16"/>
  <c r="N873" i="16"/>
  <c r="M779" i="16"/>
  <c r="L779" i="16"/>
  <c r="K779" i="16"/>
  <c r="Q780" i="16"/>
  <c r="N586" i="16"/>
  <c r="O586" i="16"/>
  <c r="O280" i="16"/>
  <c r="N280" i="16"/>
  <c r="L281" i="16"/>
  <c r="K281" i="16"/>
  <c r="Q282" i="16"/>
  <c r="M281" i="16"/>
  <c r="L23" i="16"/>
  <c r="K23" i="16"/>
  <c r="Q24" i="16"/>
  <c r="M23" i="16"/>
  <c r="R23" i="16"/>
  <c r="O1001" i="16"/>
  <c r="N1001" i="16"/>
  <c r="N811" i="16"/>
  <c r="O811" i="16"/>
  <c r="O259" i="16"/>
  <c r="N259" i="16"/>
  <c r="K1117" i="16"/>
  <c r="R1117" i="16"/>
  <c r="Q1118" i="16"/>
  <c r="M1117" i="16"/>
  <c r="L1117" i="16"/>
  <c r="R1031" i="16"/>
  <c r="Q1032" i="16"/>
  <c r="M1031" i="16"/>
  <c r="L1031" i="16"/>
  <c r="K1031" i="16"/>
  <c r="K1074" i="16"/>
  <c r="L1074" i="16"/>
  <c r="Q1075" i="16"/>
  <c r="M1074" i="16"/>
  <c r="O943" i="16"/>
  <c r="N943" i="16"/>
  <c r="K803" i="16"/>
  <c r="L803" i="16"/>
  <c r="Q804" i="16"/>
  <c r="M803" i="16"/>
  <c r="O810" i="16"/>
  <c r="N810" i="16"/>
  <c r="M813" i="16"/>
  <c r="L813" i="16"/>
  <c r="K813" i="16"/>
  <c r="R813" i="16"/>
  <c r="Q814" i="16"/>
  <c r="O404" i="16"/>
  <c r="N404" i="16"/>
  <c r="Q261" i="16"/>
  <c r="M260" i="16"/>
  <c r="L260" i="16"/>
  <c r="K260" i="16"/>
  <c r="M1135" i="16"/>
  <c r="L1135" i="16"/>
  <c r="K1135" i="16"/>
  <c r="Q1136" i="16"/>
  <c r="O201" i="16"/>
  <c r="N201" i="16"/>
  <c r="N270" i="16"/>
  <c r="O270" i="16"/>
  <c r="O1056" i="16"/>
  <c r="N1056" i="16"/>
  <c r="N1064" i="16"/>
  <c r="O1064" i="16"/>
  <c r="O778" i="16"/>
  <c r="N778" i="16"/>
  <c r="K1116" i="16"/>
  <c r="R1116" i="16"/>
  <c r="M1116" i="16"/>
  <c r="L1116" i="16"/>
  <c r="O1139" i="16"/>
  <c r="N1139" i="16"/>
  <c r="R1023" i="16"/>
  <c r="Q1024" i="16"/>
  <c r="M1023" i="16"/>
  <c r="L1023" i="16"/>
  <c r="K1023" i="16"/>
  <c r="K1065" i="16"/>
  <c r="R1065" i="16"/>
  <c r="L1065" i="16"/>
  <c r="Q1066" i="16"/>
  <c r="M1065" i="16"/>
  <c r="K1121" i="16"/>
  <c r="Q1122" i="16"/>
  <c r="M1121" i="16"/>
  <c r="L1121" i="16"/>
  <c r="O940" i="16"/>
  <c r="N940" i="16"/>
  <c r="O777" i="16"/>
  <c r="N777" i="16"/>
  <c r="K812" i="16"/>
  <c r="L686" i="16"/>
  <c r="K686" i="16"/>
  <c r="R686" i="16"/>
  <c r="Q687" i="16"/>
  <c r="M686" i="16"/>
  <c r="M405" i="16"/>
  <c r="L405" i="16"/>
  <c r="K405" i="16"/>
  <c r="R405" i="16"/>
  <c r="Q406" i="16"/>
  <c r="M232" i="16"/>
  <c r="L232" i="16"/>
  <c r="K232" i="16"/>
  <c r="R232" i="16"/>
  <c r="Q233" i="16"/>
  <c r="Q27" i="16"/>
  <c r="R26" i="16"/>
  <c r="M26" i="16"/>
  <c r="L26" i="16"/>
  <c r="K26" i="16"/>
  <c r="AC14" i="14"/>
  <c r="G14" i="14"/>
  <c r="G13" i="14"/>
  <c r="AC12" i="14"/>
  <c r="R12" i="14"/>
  <c r="G12" i="14"/>
  <c r="AC10" i="14"/>
  <c r="X10" i="14"/>
  <c r="R10" i="14"/>
  <c r="G10" i="14"/>
  <c r="G7" i="14"/>
  <c r="AS497" i="1"/>
  <c r="AR497" i="1"/>
  <c r="AP497" i="1"/>
  <c r="AO497" i="1"/>
  <c r="AQ497" i="1" s="1"/>
  <c r="AL497" i="1"/>
  <c r="AK497" i="1"/>
  <c r="AJ497" i="1"/>
  <c r="AI497" i="1"/>
  <c r="AH497" i="1"/>
  <c r="X497" i="1"/>
  <c r="AS496" i="1"/>
  <c r="AR496" i="1"/>
  <c r="AP496" i="1"/>
  <c r="AO496" i="1"/>
  <c r="AS495" i="1"/>
  <c r="AR495" i="1"/>
  <c r="AP495" i="1"/>
  <c r="AO495" i="1"/>
  <c r="AQ495" i="1" s="1"/>
  <c r="AL495" i="1"/>
  <c r="AK495" i="1"/>
  <c r="AJ495" i="1"/>
  <c r="AI495" i="1"/>
  <c r="AH495" i="1"/>
  <c r="X495" i="1"/>
  <c r="O260" i="16" l="1"/>
  <c r="N260" i="16"/>
  <c r="O803" i="16"/>
  <c r="N803" i="16"/>
  <c r="O281" i="16"/>
  <c r="N281" i="16"/>
  <c r="O26" i="16"/>
  <c r="N26" i="16"/>
  <c r="M1136" i="16"/>
  <c r="L1136" i="16"/>
  <c r="K1136" i="16"/>
  <c r="R1136" i="16"/>
  <c r="Q28" i="16"/>
  <c r="M27" i="16"/>
  <c r="K27" i="16"/>
  <c r="L27" i="16"/>
  <c r="O405" i="16"/>
  <c r="N405" i="16"/>
  <c r="N812" i="16"/>
  <c r="O812" i="16"/>
  <c r="M814" i="16"/>
  <c r="L814" i="16"/>
  <c r="K814" i="16"/>
  <c r="Q815" i="16"/>
  <c r="R814" i="16"/>
  <c r="M804" i="16"/>
  <c r="L804" i="16"/>
  <c r="K804" i="16"/>
  <c r="R804" i="16"/>
  <c r="L1049" i="16"/>
  <c r="K1049" i="16"/>
  <c r="Q1050" i="16"/>
  <c r="M1049" i="16"/>
  <c r="M588" i="16"/>
  <c r="L588" i="16"/>
  <c r="K588" i="16"/>
  <c r="Q589" i="16"/>
  <c r="M619" i="16"/>
  <c r="L619" i="16"/>
  <c r="K619" i="16"/>
  <c r="Q620" i="16"/>
  <c r="R619" i="16"/>
  <c r="O947" i="16"/>
  <c r="N947" i="16"/>
  <c r="M282" i="16"/>
  <c r="L282" i="16"/>
  <c r="K282" i="16"/>
  <c r="Q283" i="16"/>
  <c r="R282" i="16"/>
  <c r="G19" i="17"/>
  <c r="G26" i="17" s="1"/>
  <c r="G33" i="17" s="1"/>
  <c r="G40" i="17" s="1"/>
  <c r="G13" i="17"/>
  <c r="N1048" i="16"/>
  <c r="O1048" i="16"/>
  <c r="O618" i="16"/>
  <c r="N618" i="16"/>
  <c r="M780" i="16"/>
  <c r="L780" i="16"/>
  <c r="K780" i="16"/>
  <c r="R780" i="16"/>
  <c r="Q781" i="16"/>
  <c r="Q1014" i="16"/>
  <c r="M1013" i="16"/>
  <c r="L1013" i="16"/>
  <c r="K1013" i="16"/>
  <c r="N587" i="16"/>
  <c r="O587" i="16"/>
  <c r="Q204" i="16"/>
  <c r="M203" i="16"/>
  <c r="L203" i="16"/>
  <c r="K203" i="16"/>
  <c r="O1002" i="16"/>
  <c r="N1002" i="16"/>
  <c r="L1059" i="16"/>
  <c r="K1059" i="16"/>
  <c r="R1059" i="16"/>
  <c r="M1059" i="16"/>
  <c r="Q1060" i="16"/>
  <c r="O202" i="16"/>
  <c r="N202" i="16"/>
  <c r="O942" i="16"/>
  <c r="N942" i="16"/>
  <c r="M233" i="16"/>
  <c r="L233" i="16"/>
  <c r="K233" i="16"/>
  <c r="Q234" i="16"/>
  <c r="O813" i="16"/>
  <c r="N813" i="16"/>
  <c r="N1074" i="16"/>
  <c r="O1074" i="16"/>
  <c r="L1066" i="16"/>
  <c r="K1066" i="16"/>
  <c r="M1066" i="16"/>
  <c r="Q1067" i="16"/>
  <c r="O1031" i="16"/>
  <c r="N1031" i="16"/>
  <c r="O1117" i="16"/>
  <c r="N1117" i="16"/>
  <c r="K261" i="16"/>
  <c r="R261" i="16"/>
  <c r="Q265" i="16"/>
  <c r="M261" i="16"/>
  <c r="L261" i="16"/>
  <c r="L24" i="16"/>
  <c r="K24" i="16"/>
  <c r="Q25" i="16"/>
  <c r="M24" i="16"/>
  <c r="O1058" i="16"/>
  <c r="N1058" i="16"/>
  <c r="M875" i="16"/>
  <c r="L875" i="16"/>
  <c r="K875" i="16"/>
  <c r="Q876" i="16"/>
  <c r="O1116" i="16"/>
  <c r="N1116" i="16"/>
  <c r="Q1025" i="16"/>
  <c r="M1024" i="16"/>
  <c r="K1024" i="16"/>
  <c r="L1024" i="16"/>
  <c r="K1118" i="16"/>
  <c r="Q1119" i="16"/>
  <c r="M1118" i="16"/>
  <c r="L1118" i="16"/>
  <c r="N779" i="16"/>
  <c r="O779" i="16"/>
  <c r="L1141" i="16"/>
  <c r="R1141" i="16"/>
  <c r="Q1142" i="16"/>
  <c r="M406" i="16"/>
  <c r="L406" i="16"/>
  <c r="K406" i="16"/>
  <c r="Q407" i="16"/>
  <c r="O686" i="16"/>
  <c r="N686" i="16"/>
  <c r="N1065" i="16"/>
  <c r="O1065" i="16"/>
  <c r="O1135" i="16"/>
  <c r="N1135" i="16"/>
  <c r="Q1033" i="16"/>
  <c r="M1032" i="16"/>
  <c r="L1032" i="16"/>
  <c r="K1032" i="16"/>
  <c r="O23" i="16"/>
  <c r="N23" i="16"/>
  <c r="R1003" i="16"/>
  <c r="Q1004" i="16"/>
  <c r="M1003" i="16"/>
  <c r="K1003" i="16"/>
  <c r="L1003" i="16"/>
  <c r="O874" i="16"/>
  <c r="N874" i="16"/>
  <c r="K948" i="16"/>
  <c r="Q949" i="16"/>
  <c r="M948" i="16"/>
  <c r="L948" i="16"/>
  <c r="O1121" i="16"/>
  <c r="N1121" i="16"/>
  <c r="N232" i="16"/>
  <c r="O232" i="16"/>
  <c r="L687" i="16"/>
  <c r="K687" i="16"/>
  <c r="M687" i="16"/>
  <c r="Q688" i="16"/>
  <c r="K1122" i="16"/>
  <c r="Q1126" i="16"/>
  <c r="R1122" i="16"/>
  <c r="M1122" i="16"/>
  <c r="L1122" i="16"/>
  <c r="O1023" i="16"/>
  <c r="N1023" i="16"/>
  <c r="L1075" i="16"/>
  <c r="K1075" i="16"/>
  <c r="Q1109" i="16"/>
  <c r="R1075" i="16"/>
  <c r="M1075" i="16"/>
  <c r="Q1076" i="16"/>
  <c r="K946" i="16"/>
  <c r="R946" i="16"/>
  <c r="L946" i="16"/>
  <c r="M946" i="16"/>
  <c r="O1012" i="16"/>
  <c r="N1012" i="16"/>
  <c r="AN495" i="1"/>
  <c r="AN497" i="1"/>
  <c r="AQ496" i="1"/>
  <c r="AM497" i="1"/>
  <c r="AM495" i="1"/>
  <c r="AS431" i="1"/>
  <c r="AR431" i="1"/>
  <c r="AP431" i="1"/>
  <c r="AO431" i="1"/>
  <c r="AQ431" i="1" s="1"/>
  <c r="AL431" i="1"/>
  <c r="AK431" i="1"/>
  <c r="AJ431" i="1"/>
  <c r="AI431" i="1"/>
  <c r="AH431" i="1"/>
  <c r="X431" i="1"/>
  <c r="AS430" i="1"/>
  <c r="AR430" i="1"/>
  <c r="AP430" i="1"/>
  <c r="AO430" i="1"/>
  <c r="AS429" i="1"/>
  <c r="AR429" i="1"/>
  <c r="AP429" i="1"/>
  <c r="AO429" i="1"/>
  <c r="AQ429" i="1" s="1"/>
  <c r="AS422" i="1"/>
  <c r="AR422" i="1"/>
  <c r="AP422" i="1"/>
  <c r="AO422" i="1"/>
  <c r="AQ422" i="1" s="1"/>
  <c r="AL422" i="1"/>
  <c r="AK422" i="1"/>
  <c r="AJ422" i="1"/>
  <c r="AI422" i="1"/>
  <c r="AH422" i="1"/>
  <c r="X422" i="1"/>
  <c r="AS421" i="1"/>
  <c r="AR421" i="1"/>
  <c r="AP421" i="1"/>
  <c r="AO421" i="1"/>
  <c r="AS420" i="1"/>
  <c r="AR420" i="1"/>
  <c r="AP420" i="1"/>
  <c r="AO420" i="1"/>
  <c r="AQ420" i="1" s="1"/>
  <c r="O948" i="16" l="1"/>
  <c r="N948" i="16"/>
  <c r="M781" i="16"/>
  <c r="L781" i="16"/>
  <c r="K781" i="16"/>
  <c r="Q782" i="16"/>
  <c r="R781" i="16"/>
  <c r="Q1110" i="16"/>
  <c r="L1109" i="16"/>
  <c r="K1109" i="16"/>
  <c r="R1109" i="16"/>
  <c r="M1109" i="16"/>
  <c r="N1075" i="16"/>
  <c r="O1075" i="16"/>
  <c r="M234" i="16"/>
  <c r="L234" i="16"/>
  <c r="K234" i="16"/>
  <c r="R234" i="16"/>
  <c r="Q235" i="16"/>
  <c r="O406" i="16"/>
  <c r="N406" i="16"/>
  <c r="O1024" i="16"/>
  <c r="N1024" i="16"/>
  <c r="M589" i="16"/>
  <c r="L589" i="16"/>
  <c r="K589" i="16"/>
  <c r="Q599" i="16"/>
  <c r="R589" i="16"/>
  <c r="Q590" i="16"/>
  <c r="O1049" i="16"/>
  <c r="N1049" i="16"/>
  <c r="O814" i="16"/>
  <c r="N814" i="16"/>
  <c r="O27" i="16"/>
  <c r="N27" i="16"/>
  <c r="R204" i="16"/>
  <c r="Q205" i="16"/>
  <c r="M204" i="16"/>
  <c r="L204" i="16"/>
  <c r="K204" i="16"/>
  <c r="R1126" i="16"/>
  <c r="Q1127" i="16"/>
  <c r="M1126" i="16"/>
  <c r="L1126" i="16"/>
  <c r="K1126" i="16"/>
  <c r="M1067" i="16"/>
  <c r="L1067" i="16"/>
  <c r="K1067" i="16"/>
  <c r="Q1068" i="16"/>
  <c r="R1067" i="16"/>
  <c r="O1003" i="16"/>
  <c r="N1003" i="16"/>
  <c r="O261" i="16"/>
  <c r="N261" i="16"/>
  <c r="N1066" i="16"/>
  <c r="O1066" i="16"/>
  <c r="N233" i="16"/>
  <c r="O233" i="16"/>
  <c r="M283" i="16"/>
  <c r="L283" i="16"/>
  <c r="K283" i="16"/>
  <c r="R283" i="16"/>
  <c r="Q284" i="16"/>
  <c r="O619" i="16"/>
  <c r="N619" i="16"/>
  <c r="O1136" i="16"/>
  <c r="N1136" i="16"/>
  <c r="N1059" i="16"/>
  <c r="O1059" i="16"/>
  <c r="R1025" i="16"/>
  <c r="Q1026" i="16"/>
  <c r="M1025" i="16"/>
  <c r="L1025" i="16"/>
  <c r="K1025" i="16"/>
  <c r="G20" i="17"/>
  <c r="G27" i="17" s="1"/>
  <c r="G34" i="17" s="1"/>
  <c r="G14" i="17"/>
  <c r="O1032" i="16"/>
  <c r="N1032" i="16"/>
  <c r="K265" i="16"/>
  <c r="R265" i="16"/>
  <c r="Q266" i="16"/>
  <c r="M265" i="16"/>
  <c r="L265" i="16"/>
  <c r="O780" i="16"/>
  <c r="N780" i="16"/>
  <c r="L688" i="16"/>
  <c r="Q689" i="16"/>
  <c r="K688" i="16"/>
  <c r="R688" i="16"/>
  <c r="M688" i="16"/>
  <c r="O946" i="16"/>
  <c r="N946" i="16"/>
  <c r="R1033" i="16"/>
  <c r="Q1034" i="16"/>
  <c r="M1033" i="16"/>
  <c r="L1033" i="16"/>
  <c r="K1033" i="16"/>
  <c r="M407" i="16"/>
  <c r="L407" i="16"/>
  <c r="K407" i="16"/>
  <c r="R407" i="16"/>
  <c r="Q408" i="16"/>
  <c r="O1118" i="16"/>
  <c r="N1118" i="16"/>
  <c r="M876" i="16"/>
  <c r="L876" i="16"/>
  <c r="K876" i="16"/>
  <c r="Q877" i="16"/>
  <c r="R25" i="16"/>
  <c r="L25" i="16"/>
  <c r="K25" i="16"/>
  <c r="M25" i="16"/>
  <c r="K1060" i="16"/>
  <c r="M1060" i="16"/>
  <c r="Q1061" i="16"/>
  <c r="L1060" i="16"/>
  <c r="R1060" i="16"/>
  <c r="O203" i="16"/>
  <c r="N203" i="16"/>
  <c r="O282" i="16"/>
  <c r="N282" i="16"/>
  <c r="O588" i="16"/>
  <c r="N588" i="16"/>
  <c r="O1122" i="16"/>
  <c r="N1122" i="16"/>
  <c r="M1142" i="16"/>
  <c r="L1142" i="16"/>
  <c r="K1142" i="16"/>
  <c r="R1142" i="16"/>
  <c r="Q1143" i="16"/>
  <c r="N804" i="16"/>
  <c r="O804" i="16"/>
  <c r="Q29" i="16"/>
  <c r="R28" i="16"/>
  <c r="M28" i="16"/>
  <c r="L28" i="16"/>
  <c r="K28" i="16"/>
  <c r="M1119" i="16"/>
  <c r="L1119" i="16"/>
  <c r="K1119" i="16"/>
  <c r="Q1123" i="16"/>
  <c r="R1119" i="16"/>
  <c r="O1013" i="16"/>
  <c r="N1013" i="16"/>
  <c r="M620" i="16"/>
  <c r="L620" i="16"/>
  <c r="K620" i="16"/>
  <c r="R620" i="16"/>
  <c r="Q621" i="16"/>
  <c r="M1076" i="16"/>
  <c r="L1076" i="16"/>
  <c r="K1076" i="16"/>
  <c r="Q1077" i="16"/>
  <c r="R1076" i="16"/>
  <c r="O687" i="16"/>
  <c r="N687" i="16"/>
  <c r="M949" i="16"/>
  <c r="L949" i="16"/>
  <c r="Q950" i="16"/>
  <c r="Q951" i="16" s="1"/>
  <c r="Q952" i="16" s="1"/>
  <c r="Q953" i="16" s="1"/>
  <c r="Q954" i="16" s="1"/>
  <c r="Q955" i="16" s="1"/>
  <c r="K949" i="16"/>
  <c r="R949" i="16"/>
  <c r="R1004" i="16"/>
  <c r="Q1005" i="16"/>
  <c r="M1004" i="16"/>
  <c r="L1004" i="16"/>
  <c r="K1004" i="16"/>
  <c r="O875" i="16"/>
  <c r="N875" i="16"/>
  <c r="O24" i="16"/>
  <c r="N24" i="16"/>
  <c r="R1014" i="16"/>
  <c r="Q1015" i="16"/>
  <c r="M1014" i="16"/>
  <c r="L1014" i="16"/>
  <c r="K1014" i="16"/>
  <c r="L1050" i="16"/>
  <c r="K1050" i="16"/>
  <c r="R1050" i="16"/>
  <c r="M1050" i="16"/>
  <c r="M815" i="16"/>
  <c r="L815" i="16"/>
  <c r="K815" i="16"/>
  <c r="Q816" i="16"/>
  <c r="AN431" i="1"/>
  <c r="AN422" i="1"/>
  <c r="AQ430" i="1"/>
  <c r="AM431" i="1"/>
  <c r="AQ421" i="1"/>
  <c r="AM422" i="1"/>
  <c r="T361" i="1"/>
  <c r="T999" i="1"/>
  <c r="U999" i="1"/>
  <c r="V999" i="1"/>
  <c r="W999" i="1"/>
  <c r="T996" i="1"/>
  <c r="U996" i="1"/>
  <c r="V996" i="1"/>
  <c r="W996" i="1"/>
  <c r="T975" i="1"/>
  <c r="U975" i="1"/>
  <c r="V975" i="1"/>
  <c r="W975" i="1"/>
  <c r="T972" i="1"/>
  <c r="U972" i="1"/>
  <c r="V972" i="1"/>
  <c r="W972" i="1"/>
  <c r="T948" i="1"/>
  <c r="U948" i="1"/>
  <c r="V948" i="1"/>
  <c r="W948" i="1"/>
  <c r="S948" i="1"/>
  <c r="X946" i="1"/>
  <c r="X949" i="1"/>
  <c r="X950" i="1"/>
  <c r="X951" i="1"/>
  <c r="X952" i="1"/>
  <c r="X953" i="1"/>
  <c r="X954" i="1"/>
  <c r="X955" i="1"/>
  <c r="T945" i="1"/>
  <c r="U945" i="1"/>
  <c r="V945" i="1"/>
  <c r="W945" i="1"/>
  <c r="S945" i="1"/>
  <c r="AS944" i="1"/>
  <c r="AR944" i="1"/>
  <c r="AP944" i="1"/>
  <c r="AO944" i="1"/>
  <c r="AS943" i="1"/>
  <c r="AR943" i="1"/>
  <c r="AP943" i="1"/>
  <c r="AO943" i="1"/>
  <c r="AQ943" i="1" s="1"/>
  <c r="AL943" i="1"/>
  <c r="AK943" i="1"/>
  <c r="AJ943" i="1"/>
  <c r="AI943" i="1"/>
  <c r="AH943" i="1"/>
  <c r="X943" i="1"/>
  <c r="Q943" i="1"/>
  <c r="AU943" i="1" s="1"/>
  <c r="T860" i="1"/>
  <c r="U860" i="1"/>
  <c r="V860" i="1"/>
  <c r="W860" i="1"/>
  <c r="T857" i="1"/>
  <c r="U857" i="1"/>
  <c r="V857" i="1"/>
  <c r="W857" i="1"/>
  <c r="T851" i="1"/>
  <c r="U851" i="1"/>
  <c r="V851" i="1"/>
  <c r="W851" i="1"/>
  <c r="T845" i="1"/>
  <c r="U845" i="1"/>
  <c r="V845" i="1"/>
  <c r="W845" i="1"/>
  <c r="T839" i="1"/>
  <c r="U839" i="1"/>
  <c r="V839" i="1"/>
  <c r="W839" i="1"/>
  <c r="T836" i="1"/>
  <c r="U836" i="1"/>
  <c r="V836" i="1"/>
  <c r="W836" i="1"/>
  <c r="T824" i="1"/>
  <c r="U824" i="1"/>
  <c r="V824" i="1"/>
  <c r="W824" i="1"/>
  <c r="T821" i="1"/>
  <c r="U821" i="1"/>
  <c r="V821" i="1"/>
  <c r="W821" i="1"/>
  <c r="S821" i="1"/>
  <c r="S824" i="1"/>
  <c r="T803" i="1"/>
  <c r="U803" i="1"/>
  <c r="V803" i="1"/>
  <c r="W803" i="1"/>
  <c r="S803" i="1"/>
  <c r="AS810" i="1"/>
  <c r="AR810" i="1"/>
  <c r="AP810" i="1"/>
  <c r="AO810" i="1"/>
  <c r="AQ810" i="1" s="1"/>
  <c r="AL810" i="1"/>
  <c r="AK810" i="1"/>
  <c r="AJ810" i="1"/>
  <c r="AI810" i="1"/>
  <c r="AH810" i="1"/>
  <c r="X810" i="1"/>
  <c r="Q810" i="1"/>
  <c r="R810" i="1" s="1"/>
  <c r="AU809" i="1"/>
  <c r="AT809" i="1"/>
  <c r="AV809" i="1" s="1"/>
  <c r="AS809" i="1"/>
  <c r="AR809" i="1"/>
  <c r="AP809" i="1"/>
  <c r="AO809" i="1"/>
  <c r="AQ809" i="1" s="1"/>
  <c r="AL809" i="1"/>
  <c r="AK809" i="1"/>
  <c r="AJ809" i="1"/>
  <c r="AI809" i="1"/>
  <c r="AH809" i="1"/>
  <c r="AU808" i="1"/>
  <c r="AT808" i="1"/>
  <c r="AV808" i="1" s="1"/>
  <c r="AS808" i="1"/>
  <c r="AR808" i="1"/>
  <c r="AP808" i="1"/>
  <c r="AO808" i="1"/>
  <c r="AQ808" i="1" s="1"/>
  <c r="AL808" i="1"/>
  <c r="AK808" i="1"/>
  <c r="AJ808" i="1"/>
  <c r="AI808" i="1"/>
  <c r="AH808" i="1"/>
  <c r="AU807" i="1"/>
  <c r="AT807" i="1"/>
  <c r="AV807" i="1" s="1"/>
  <c r="AS807" i="1"/>
  <c r="AR807" i="1"/>
  <c r="AP807" i="1"/>
  <c r="AO807" i="1"/>
  <c r="AQ807" i="1" s="1"/>
  <c r="AL807" i="1"/>
  <c r="AK807" i="1"/>
  <c r="AJ807" i="1"/>
  <c r="AI807" i="1"/>
  <c r="AH807" i="1"/>
  <c r="AU806" i="1"/>
  <c r="AT806" i="1"/>
  <c r="AV806" i="1" s="1"/>
  <c r="AS806" i="1"/>
  <c r="AR806" i="1"/>
  <c r="AP806" i="1"/>
  <c r="AO806" i="1"/>
  <c r="AQ806" i="1" s="1"/>
  <c r="AN806" i="1"/>
  <c r="AU805" i="1"/>
  <c r="AT805" i="1"/>
  <c r="AV805" i="1" s="1"/>
  <c r="AS805" i="1"/>
  <c r="AR805" i="1"/>
  <c r="AP805" i="1"/>
  <c r="AO805" i="1"/>
  <c r="AQ805" i="1" s="1"/>
  <c r="AN805" i="1"/>
  <c r="AS804" i="1"/>
  <c r="AR804" i="1"/>
  <c r="AP804" i="1"/>
  <c r="AO804" i="1"/>
  <c r="AQ804" i="1" s="1"/>
  <c r="AL804" i="1"/>
  <c r="AK804" i="1"/>
  <c r="AJ804" i="1"/>
  <c r="AI804" i="1"/>
  <c r="AH804" i="1"/>
  <c r="X804" i="1"/>
  <c r="AN803" i="1"/>
  <c r="AS802" i="1"/>
  <c r="AR802" i="1"/>
  <c r="AP802" i="1"/>
  <c r="AO802" i="1"/>
  <c r="AQ802" i="1" s="1"/>
  <c r="AN802" i="1"/>
  <c r="X802" i="1"/>
  <c r="Q802" i="1"/>
  <c r="M802" i="1" s="1"/>
  <c r="T794" i="1"/>
  <c r="U794" i="1"/>
  <c r="V794" i="1"/>
  <c r="W794" i="1"/>
  <c r="S794" i="1"/>
  <c r="T645" i="1"/>
  <c r="U645" i="1"/>
  <c r="V645" i="1"/>
  <c r="W645" i="1"/>
  <c r="T642" i="1"/>
  <c r="U642" i="1"/>
  <c r="V642" i="1"/>
  <c r="W642" i="1"/>
  <c r="T639" i="1"/>
  <c r="U639" i="1"/>
  <c r="V639" i="1"/>
  <c r="W639" i="1"/>
  <c r="T636" i="1"/>
  <c r="U636" i="1"/>
  <c r="V636" i="1"/>
  <c r="W636" i="1"/>
  <c r="T633" i="1"/>
  <c r="U633" i="1"/>
  <c r="V633" i="1"/>
  <c r="W633" i="1"/>
  <c r="T630" i="1"/>
  <c r="U630" i="1"/>
  <c r="V630" i="1"/>
  <c r="W630" i="1"/>
  <c r="T627" i="1"/>
  <c r="U627" i="1"/>
  <c r="V627" i="1"/>
  <c r="W627" i="1"/>
  <c r="T624" i="1"/>
  <c r="U624" i="1"/>
  <c r="V624" i="1"/>
  <c r="W624" i="1"/>
  <c r="T621" i="1"/>
  <c r="U621" i="1"/>
  <c r="V621" i="1"/>
  <c r="W621" i="1"/>
  <c r="T412" i="1"/>
  <c r="U412" i="1"/>
  <c r="V412" i="1"/>
  <c r="W412" i="1"/>
  <c r="T401" i="1"/>
  <c r="U401" i="1"/>
  <c r="V401" i="1"/>
  <c r="W401" i="1"/>
  <c r="T398" i="1"/>
  <c r="U398" i="1"/>
  <c r="V398" i="1"/>
  <c r="W398" i="1"/>
  <c r="T395" i="1"/>
  <c r="U395" i="1"/>
  <c r="V395" i="1"/>
  <c r="W395" i="1"/>
  <c r="T392" i="1"/>
  <c r="U392" i="1"/>
  <c r="V392" i="1"/>
  <c r="W392" i="1"/>
  <c r="T389" i="1"/>
  <c r="U389" i="1"/>
  <c r="V389" i="1"/>
  <c r="W389" i="1"/>
  <c r="T386" i="1"/>
  <c r="U386" i="1"/>
  <c r="V386" i="1"/>
  <c r="W386" i="1"/>
  <c r="T383" i="1"/>
  <c r="U383" i="1"/>
  <c r="V383" i="1"/>
  <c r="W383" i="1"/>
  <c r="T380" i="1"/>
  <c r="U380" i="1"/>
  <c r="V380" i="1"/>
  <c r="W380" i="1"/>
  <c r="T374" i="1"/>
  <c r="U374" i="1"/>
  <c r="V374" i="1"/>
  <c r="W374" i="1"/>
  <c r="T371" i="1"/>
  <c r="U371" i="1"/>
  <c r="V371" i="1"/>
  <c r="W371" i="1"/>
  <c r="T368" i="1"/>
  <c r="U368" i="1"/>
  <c r="V368" i="1"/>
  <c r="W368" i="1"/>
  <c r="T365" i="1"/>
  <c r="U365" i="1"/>
  <c r="V365" i="1"/>
  <c r="W365" i="1"/>
  <c r="T353" i="1"/>
  <c r="U353" i="1"/>
  <c r="V353" i="1"/>
  <c r="W353" i="1"/>
  <c r="T350" i="1"/>
  <c r="U350" i="1"/>
  <c r="V350" i="1"/>
  <c r="W350" i="1"/>
  <c r="T347" i="1"/>
  <c r="U347" i="1"/>
  <c r="V347" i="1"/>
  <c r="W347" i="1"/>
  <c r="T344" i="1"/>
  <c r="U344" i="1"/>
  <c r="V344" i="1"/>
  <c r="W344" i="1"/>
  <c r="T341" i="1"/>
  <c r="U341" i="1"/>
  <c r="V341" i="1"/>
  <c r="W341" i="1"/>
  <c r="T338" i="1"/>
  <c r="U338" i="1"/>
  <c r="V338" i="1"/>
  <c r="W338" i="1"/>
  <c r="T335" i="1"/>
  <c r="U335" i="1"/>
  <c r="V335" i="1"/>
  <c r="W335" i="1"/>
  <c r="T332" i="1"/>
  <c r="U332" i="1"/>
  <c r="V332" i="1"/>
  <c r="W332" i="1"/>
  <c r="T326" i="1"/>
  <c r="U326" i="1"/>
  <c r="V326" i="1"/>
  <c r="W326" i="1"/>
  <c r="T323" i="1"/>
  <c r="U323" i="1"/>
  <c r="V323" i="1"/>
  <c r="W323" i="1"/>
  <c r="T320" i="1"/>
  <c r="U320" i="1"/>
  <c r="V320" i="1"/>
  <c r="W320" i="1"/>
  <c r="T317" i="1"/>
  <c r="U317" i="1"/>
  <c r="V317" i="1"/>
  <c r="W317" i="1"/>
  <c r="T314" i="1"/>
  <c r="U314" i="1"/>
  <c r="V314" i="1"/>
  <c r="W314" i="1"/>
  <c r="T311" i="1"/>
  <c r="U311" i="1"/>
  <c r="V311" i="1"/>
  <c r="W311" i="1"/>
  <c r="T308" i="1"/>
  <c r="U308" i="1"/>
  <c r="V308" i="1"/>
  <c r="W308" i="1"/>
  <c r="T305" i="1"/>
  <c r="U305" i="1"/>
  <c r="V305" i="1"/>
  <c r="W305" i="1"/>
  <c r="T302" i="1"/>
  <c r="U302" i="1"/>
  <c r="V302" i="1"/>
  <c r="W302" i="1"/>
  <c r="T299" i="1"/>
  <c r="U299" i="1"/>
  <c r="V299" i="1"/>
  <c r="W299" i="1"/>
  <c r="T296" i="1"/>
  <c r="U296" i="1"/>
  <c r="V296" i="1"/>
  <c r="W296" i="1"/>
  <c r="T293" i="1"/>
  <c r="U293" i="1"/>
  <c r="V293" i="1"/>
  <c r="W293" i="1"/>
  <c r="T290" i="1"/>
  <c r="U290" i="1"/>
  <c r="V290" i="1"/>
  <c r="W290" i="1"/>
  <c r="T287" i="1"/>
  <c r="U287" i="1"/>
  <c r="V287" i="1"/>
  <c r="W287" i="1"/>
  <c r="T284" i="1"/>
  <c r="U284" i="1"/>
  <c r="V284" i="1"/>
  <c r="W284" i="1"/>
  <c r="T281" i="1"/>
  <c r="U281" i="1"/>
  <c r="V281" i="1"/>
  <c r="W281" i="1"/>
  <c r="T278" i="1"/>
  <c r="U278" i="1"/>
  <c r="V278" i="1"/>
  <c r="W278" i="1"/>
  <c r="T272" i="1"/>
  <c r="U272" i="1"/>
  <c r="V272" i="1"/>
  <c r="W272" i="1"/>
  <c r="T266" i="1"/>
  <c r="U266" i="1"/>
  <c r="V266" i="1"/>
  <c r="W266" i="1"/>
  <c r="T260" i="1"/>
  <c r="U260" i="1"/>
  <c r="V260" i="1"/>
  <c r="W260" i="1"/>
  <c r="T224" i="1"/>
  <c r="U224" i="1"/>
  <c r="V224" i="1"/>
  <c r="W224" i="1"/>
  <c r="S224" i="1"/>
  <c r="T218" i="1"/>
  <c r="U218" i="1"/>
  <c r="V218" i="1"/>
  <c r="W218" i="1"/>
  <c r="T215" i="1"/>
  <c r="U215" i="1"/>
  <c r="V215" i="1"/>
  <c r="W215" i="1"/>
  <c r="T203" i="1"/>
  <c r="U203" i="1"/>
  <c r="V203" i="1"/>
  <c r="W203" i="1"/>
  <c r="T69" i="1"/>
  <c r="Q878" i="16" l="1"/>
  <c r="M877" i="16"/>
  <c r="L877" i="16"/>
  <c r="K877" i="16"/>
  <c r="O407" i="16"/>
  <c r="N407" i="16"/>
  <c r="G21" i="17"/>
  <c r="G28" i="17" s="1"/>
  <c r="G35" i="17" s="1"/>
  <c r="G15" i="17"/>
  <c r="M782" i="16"/>
  <c r="L782" i="16"/>
  <c r="K782" i="16"/>
  <c r="Q783" i="16"/>
  <c r="O1004" i="16"/>
  <c r="N1004" i="16"/>
  <c r="R1034" i="16"/>
  <c r="Q1035" i="16"/>
  <c r="M1034" i="16"/>
  <c r="L1034" i="16"/>
  <c r="K1034" i="16"/>
  <c r="R1015" i="16"/>
  <c r="Q1016" i="16"/>
  <c r="M1015" i="16"/>
  <c r="L1015" i="16"/>
  <c r="K1015" i="16"/>
  <c r="O1119" i="16"/>
  <c r="N1119" i="16"/>
  <c r="Q1006" i="16"/>
  <c r="M1005" i="16"/>
  <c r="K1005" i="16"/>
  <c r="L1005" i="16"/>
  <c r="O620" i="16"/>
  <c r="N620" i="16"/>
  <c r="Q1062" i="16"/>
  <c r="M1061" i="16"/>
  <c r="L1061" i="16"/>
  <c r="K1061" i="16"/>
  <c r="N876" i="16"/>
  <c r="O876" i="16"/>
  <c r="O1126" i="16"/>
  <c r="N1126" i="16"/>
  <c r="R205" i="16"/>
  <c r="Q206" i="16"/>
  <c r="M205" i="16"/>
  <c r="L205" i="16"/>
  <c r="K205" i="16"/>
  <c r="M590" i="16"/>
  <c r="L590" i="16"/>
  <c r="K590" i="16"/>
  <c r="R590" i="16"/>
  <c r="Q591" i="16"/>
  <c r="O781" i="16"/>
  <c r="N781" i="16"/>
  <c r="M408" i="16"/>
  <c r="L408" i="16"/>
  <c r="K408" i="16"/>
  <c r="R408" i="16"/>
  <c r="Q409" i="16"/>
  <c r="N1067" i="16"/>
  <c r="O1067" i="16"/>
  <c r="O204" i="16"/>
  <c r="N204" i="16"/>
  <c r="K1123" i="16"/>
  <c r="Q1124" i="16"/>
  <c r="R1123" i="16"/>
  <c r="M1123" i="16"/>
  <c r="L1123" i="16"/>
  <c r="M1143" i="16"/>
  <c r="L1143" i="16"/>
  <c r="K1143" i="16"/>
  <c r="Q1144" i="16"/>
  <c r="O1025" i="16"/>
  <c r="N1025" i="16"/>
  <c r="O28" i="16"/>
  <c r="N28" i="16"/>
  <c r="N1060" i="16"/>
  <c r="O1060" i="16"/>
  <c r="K266" i="16"/>
  <c r="Q267" i="16"/>
  <c r="M266" i="16"/>
  <c r="L266" i="16"/>
  <c r="M599" i="16"/>
  <c r="L599" i="16"/>
  <c r="K599" i="16"/>
  <c r="R599" i="16"/>
  <c r="Q600" i="16"/>
  <c r="M235" i="16"/>
  <c r="L235" i="16"/>
  <c r="K235" i="16"/>
  <c r="R235" i="16"/>
  <c r="Q236" i="16"/>
  <c r="N815" i="16"/>
  <c r="O815" i="16"/>
  <c r="Q1111" i="16"/>
  <c r="M1110" i="16"/>
  <c r="L1110" i="16"/>
  <c r="K1110" i="16"/>
  <c r="Q30" i="16"/>
  <c r="R29" i="16"/>
  <c r="M29" i="16"/>
  <c r="L29" i="16"/>
  <c r="K29" i="16"/>
  <c r="N1050" i="16"/>
  <c r="O1050" i="16"/>
  <c r="M816" i="16"/>
  <c r="L816" i="16"/>
  <c r="Q817" i="16"/>
  <c r="R816" i="16"/>
  <c r="K816" i="16"/>
  <c r="N949" i="16"/>
  <c r="O949" i="16"/>
  <c r="N1076" i="16"/>
  <c r="O1076" i="16"/>
  <c r="O1142" i="16"/>
  <c r="N1142" i="16"/>
  <c r="N688" i="16"/>
  <c r="O688" i="16"/>
  <c r="Q1128" i="16"/>
  <c r="M1127" i="16"/>
  <c r="L1127" i="16"/>
  <c r="K1127" i="16"/>
  <c r="O589" i="16"/>
  <c r="N589" i="16"/>
  <c r="O1109" i="16"/>
  <c r="N1109" i="16"/>
  <c r="Q622" i="16"/>
  <c r="M621" i="16"/>
  <c r="L621" i="16"/>
  <c r="K621" i="16"/>
  <c r="N283" i="16"/>
  <c r="O283" i="16"/>
  <c r="Q1078" i="16"/>
  <c r="M1077" i="16"/>
  <c r="L1077" i="16"/>
  <c r="K1077" i="16"/>
  <c r="O1033" i="16"/>
  <c r="N1033" i="16"/>
  <c r="O1014" i="16"/>
  <c r="N1014" i="16"/>
  <c r="L955" i="16"/>
  <c r="K955" i="16"/>
  <c r="R955" i="16"/>
  <c r="Q956" i="16"/>
  <c r="M955" i="16"/>
  <c r="O25" i="16"/>
  <c r="N25" i="16"/>
  <c r="M689" i="16"/>
  <c r="R689" i="16"/>
  <c r="L689" i="16"/>
  <c r="K689" i="16"/>
  <c r="Q690" i="16"/>
  <c r="O265" i="16"/>
  <c r="N265" i="16"/>
  <c r="R1026" i="16"/>
  <c r="Q1027" i="16"/>
  <c r="M1026" i="16"/>
  <c r="K1026" i="16"/>
  <c r="L1026" i="16"/>
  <c r="Q285" i="16"/>
  <c r="M284" i="16"/>
  <c r="L284" i="16"/>
  <c r="K284" i="16"/>
  <c r="Q1069" i="16"/>
  <c r="M1068" i="16"/>
  <c r="L1068" i="16"/>
  <c r="K1068" i="16"/>
  <c r="R1068" i="16"/>
  <c r="N234" i="16"/>
  <c r="O234" i="16"/>
  <c r="AS945" i="1"/>
  <c r="AQ944" i="1"/>
  <c r="AS803" i="1"/>
  <c r="AM943" i="1"/>
  <c r="R943" i="1"/>
  <c r="AM810" i="1"/>
  <c r="AM807" i="1"/>
  <c r="AN943" i="1"/>
  <c r="AO945" i="1"/>
  <c r="AP945" i="1"/>
  <c r="K943" i="1"/>
  <c r="L943" i="1"/>
  <c r="AR945" i="1"/>
  <c r="M943" i="1"/>
  <c r="AM804" i="1"/>
  <c r="AT943" i="1"/>
  <c r="AV943" i="1" s="1"/>
  <c r="AN809" i="1"/>
  <c r="AM808" i="1"/>
  <c r="AN804" i="1"/>
  <c r="AN808" i="1"/>
  <c r="AT810" i="1"/>
  <c r="AV810" i="1" s="1"/>
  <c r="AN807" i="1"/>
  <c r="AM809" i="1"/>
  <c r="AR803" i="1"/>
  <c r="Q803" i="1"/>
  <c r="AN810" i="1"/>
  <c r="X803" i="1"/>
  <c r="K810" i="1"/>
  <c r="L810" i="1"/>
  <c r="AO803" i="1"/>
  <c r="M810" i="1"/>
  <c r="K802" i="1"/>
  <c r="AP803" i="1"/>
  <c r="L802" i="1"/>
  <c r="AU810" i="1"/>
  <c r="AC14" i="13"/>
  <c r="R14" i="13"/>
  <c r="G14" i="13"/>
  <c r="G13" i="13"/>
  <c r="AC12" i="13"/>
  <c r="R12" i="13"/>
  <c r="G12" i="13"/>
  <c r="AC10" i="13"/>
  <c r="X10" i="13"/>
  <c r="R10" i="13"/>
  <c r="G10" i="13"/>
  <c r="G7" i="13"/>
  <c r="N1077" i="16" l="1"/>
  <c r="O1077" i="16"/>
  <c r="O1143" i="16"/>
  <c r="N1143" i="16"/>
  <c r="O205" i="16"/>
  <c r="N205" i="16"/>
  <c r="N235" i="16"/>
  <c r="O235" i="16"/>
  <c r="N1061" i="16"/>
  <c r="O1061" i="16"/>
  <c r="Q1070" i="16"/>
  <c r="M1069" i="16"/>
  <c r="L1069" i="16"/>
  <c r="K1069" i="16"/>
  <c r="R1128" i="16"/>
  <c r="M1128" i="16"/>
  <c r="L1128" i="16"/>
  <c r="K1128" i="16"/>
  <c r="Q1028" i="16"/>
  <c r="M1027" i="16"/>
  <c r="L1027" i="16"/>
  <c r="K1027" i="16"/>
  <c r="O29" i="16"/>
  <c r="N29" i="16"/>
  <c r="R1006" i="16"/>
  <c r="Q1007" i="16"/>
  <c r="M1006" i="16"/>
  <c r="L1006" i="16"/>
  <c r="K1006" i="16"/>
  <c r="N284" i="16"/>
  <c r="O284" i="16"/>
  <c r="M1111" i="16"/>
  <c r="L1111" i="16"/>
  <c r="R1111" i="16"/>
  <c r="K1111" i="16"/>
  <c r="M409" i="16"/>
  <c r="L409" i="16"/>
  <c r="K409" i="16"/>
  <c r="Q410" i="16"/>
  <c r="R1062" i="16"/>
  <c r="M1062" i="16"/>
  <c r="L1062" i="16"/>
  <c r="K1062" i="16"/>
  <c r="O1034" i="16"/>
  <c r="N1034" i="16"/>
  <c r="M783" i="16"/>
  <c r="L783" i="16"/>
  <c r="K783" i="16"/>
  <c r="R783" i="16"/>
  <c r="Q784" i="16"/>
  <c r="O877" i="16"/>
  <c r="N877" i="16"/>
  <c r="O1026" i="16"/>
  <c r="N1026" i="16"/>
  <c r="O1110" i="16"/>
  <c r="N1110" i="16"/>
  <c r="R622" i="16"/>
  <c r="Q623" i="16"/>
  <c r="K622" i="16"/>
  <c r="M622" i="16"/>
  <c r="L622" i="16"/>
  <c r="Q1079" i="16"/>
  <c r="M1078" i="16"/>
  <c r="L1078" i="16"/>
  <c r="K1078" i="16"/>
  <c r="R1078" i="16"/>
  <c r="M591" i="16"/>
  <c r="L591" i="16"/>
  <c r="K591" i="16"/>
  <c r="Q592" i="16"/>
  <c r="O266" i="16"/>
  <c r="N266" i="16"/>
  <c r="O590" i="16"/>
  <c r="N590" i="16"/>
  <c r="O782" i="16"/>
  <c r="N782" i="16"/>
  <c r="O955" i="16"/>
  <c r="N955" i="16"/>
  <c r="O1005" i="16"/>
  <c r="N1005" i="16"/>
  <c r="Q207" i="16"/>
  <c r="M206" i="16"/>
  <c r="L206" i="16"/>
  <c r="K206" i="16"/>
  <c r="O816" i="16"/>
  <c r="N816" i="16"/>
  <c r="M600" i="16"/>
  <c r="L600" i="16"/>
  <c r="K600" i="16"/>
  <c r="Q601" i="16"/>
  <c r="Q818" i="16"/>
  <c r="M817" i="16"/>
  <c r="L817" i="16"/>
  <c r="R817" i="16"/>
  <c r="K817" i="16"/>
  <c r="O599" i="16"/>
  <c r="N599" i="16"/>
  <c r="M1144" i="16"/>
  <c r="L1144" i="16"/>
  <c r="K1144" i="16"/>
  <c r="R1144" i="16"/>
  <c r="Q1145" i="16"/>
  <c r="Q1125" i="16"/>
  <c r="M1124" i="16"/>
  <c r="L1124" i="16"/>
  <c r="K1124" i="16"/>
  <c r="O408" i="16"/>
  <c r="N408" i="16"/>
  <c r="N689" i="16"/>
  <c r="O689" i="16"/>
  <c r="G22" i="17"/>
  <c r="G16" i="17"/>
  <c r="G23" i="17" s="1"/>
  <c r="G30" i="17" s="1"/>
  <c r="G37" i="17" s="1"/>
  <c r="Q1017" i="16"/>
  <c r="M1016" i="16"/>
  <c r="L1016" i="16"/>
  <c r="K1016" i="16"/>
  <c r="Q277" i="16"/>
  <c r="M267" i="16"/>
  <c r="L267" i="16"/>
  <c r="K267" i="16"/>
  <c r="R267" i="16"/>
  <c r="Q271" i="16"/>
  <c r="N1068" i="16"/>
  <c r="O1068" i="16"/>
  <c r="R285" i="16"/>
  <c r="Q286" i="16"/>
  <c r="Q289" i="16"/>
  <c r="M285" i="16"/>
  <c r="L285" i="16"/>
  <c r="K285" i="16"/>
  <c r="M690" i="16"/>
  <c r="L690" i="16"/>
  <c r="Q691" i="16"/>
  <c r="K690" i="16"/>
  <c r="L956" i="16"/>
  <c r="K956" i="16"/>
  <c r="R956" i="16"/>
  <c r="Q957" i="16"/>
  <c r="M956" i="16"/>
  <c r="O621" i="16"/>
  <c r="N621" i="16"/>
  <c r="O1127" i="16"/>
  <c r="N1127" i="16"/>
  <c r="Q31" i="16"/>
  <c r="M30" i="16"/>
  <c r="L30" i="16"/>
  <c r="K30" i="16"/>
  <c r="M236" i="16"/>
  <c r="L236" i="16"/>
  <c r="K236" i="16"/>
  <c r="Q237" i="16"/>
  <c r="O1123" i="16"/>
  <c r="N1123" i="16"/>
  <c r="O1015" i="16"/>
  <c r="N1015" i="16"/>
  <c r="Q1036" i="16"/>
  <c r="M1035" i="16"/>
  <c r="L1035" i="16"/>
  <c r="K1035" i="16"/>
  <c r="Q879" i="16"/>
  <c r="M878" i="16"/>
  <c r="L878" i="16"/>
  <c r="K878" i="16"/>
  <c r="O943" i="1"/>
  <c r="N943" i="1"/>
  <c r="AQ945" i="1"/>
  <c r="M803" i="1"/>
  <c r="L803" i="1"/>
  <c r="K803" i="1"/>
  <c r="Q804" i="1"/>
  <c r="N802" i="1"/>
  <c r="O802" i="1"/>
  <c r="AQ803" i="1"/>
  <c r="O810" i="1"/>
  <c r="N810" i="1"/>
  <c r="S624" i="1"/>
  <c r="S627" i="1"/>
  <c r="W71" i="1"/>
  <c r="V71" i="1"/>
  <c r="U71" i="1"/>
  <c r="T71" i="1"/>
  <c r="S71" i="1"/>
  <c r="W74" i="1"/>
  <c r="V74" i="1"/>
  <c r="U74" i="1"/>
  <c r="T74" i="1"/>
  <c r="S74" i="1"/>
  <c r="O1111" i="16" l="1"/>
  <c r="N1111" i="16"/>
  <c r="R286" i="16"/>
  <c r="Q287" i="16"/>
  <c r="M286" i="16"/>
  <c r="L286" i="16"/>
  <c r="K286" i="16"/>
  <c r="R207" i="16"/>
  <c r="Q208" i="16"/>
  <c r="M207" i="16"/>
  <c r="L207" i="16"/>
  <c r="K207" i="16"/>
  <c r="M691" i="16"/>
  <c r="L691" i="16"/>
  <c r="R691" i="16"/>
  <c r="K691" i="16"/>
  <c r="Q692" i="16"/>
  <c r="O817" i="16"/>
  <c r="N817" i="16"/>
  <c r="Q880" i="16"/>
  <c r="M879" i="16"/>
  <c r="L879" i="16"/>
  <c r="K879" i="16"/>
  <c r="N1062" i="16"/>
  <c r="O1062" i="16"/>
  <c r="O1035" i="16"/>
  <c r="N1035" i="16"/>
  <c r="M784" i="16"/>
  <c r="L784" i="16"/>
  <c r="K784" i="16"/>
  <c r="Q785" i="16"/>
  <c r="R784" i="16"/>
  <c r="M237" i="16"/>
  <c r="L237" i="16"/>
  <c r="K237" i="16"/>
  <c r="R237" i="16"/>
  <c r="Q238" i="16"/>
  <c r="R623" i="16"/>
  <c r="Q624" i="16"/>
  <c r="M623" i="16"/>
  <c r="L623" i="16"/>
  <c r="K623" i="16"/>
  <c r="O285" i="16"/>
  <c r="N285" i="16"/>
  <c r="Q38" i="16"/>
  <c r="Q32" i="16"/>
  <c r="R31" i="16"/>
  <c r="M31" i="16"/>
  <c r="L31" i="16"/>
  <c r="K31" i="16"/>
  <c r="O956" i="16"/>
  <c r="N956" i="16"/>
  <c r="R1017" i="16"/>
  <c r="Q1018" i="16"/>
  <c r="M1017" i="16"/>
  <c r="M1140" i="16" s="1"/>
  <c r="M1141" i="16" s="1"/>
  <c r="L1017" i="16"/>
  <c r="K1017" i="16"/>
  <c r="O1124" i="16"/>
  <c r="N1124" i="16"/>
  <c r="Q819" i="16"/>
  <c r="M818" i="16"/>
  <c r="L818" i="16"/>
  <c r="K818" i="16"/>
  <c r="O206" i="16"/>
  <c r="N206" i="16"/>
  <c r="O783" i="16"/>
  <c r="N783" i="16"/>
  <c r="O1128" i="16"/>
  <c r="N1128" i="16"/>
  <c r="R1070" i="16"/>
  <c r="M1070" i="16"/>
  <c r="L1070" i="16"/>
  <c r="K1070" i="16"/>
  <c r="R1125" i="16"/>
  <c r="Q1129" i="16"/>
  <c r="M1125" i="16"/>
  <c r="L1125" i="16"/>
  <c r="K1125" i="16"/>
  <c r="O591" i="16"/>
  <c r="N591" i="16"/>
  <c r="O1027" i="16"/>
  <c r="N1027" i="16"/>
  <c r="O1016" i="16"/>
  <c r="N1016" i="16"/>
  <c r="O622" i="16"/>
  <c r="N622" i="16"/>
  <c r="L957" i="16"/>
  <c r="K957" i="16"/>
  <c r="Q958" i="16"/>
  <c r="M957" i="16"/>
  <c r="O1144" i="16"/>
  <c r="N1144" i="16"/>
  <c r="R1007" i="16"/>
  <c r="Q1008" i="16"/>
  <c r="M1007" i="16"/>
  <c r="K1007" i="16"/>
  <c r="L1007" i="16"/>
  <c r="R1036" i="16"/>
  <c r="Q1037" i="16"/>
  <c r="M1036" i="16"/>
  <c r="L1036" i="16"/>
  <c r="K1036" i="16"/>
  <c r="N236" i="16"/>
  <c r="O236" i="16"/>
  <c r="N267" i="16"/>
  <c r="O267" i="16"/>
  <c r="M592" i="16"/>
  <c r="L592" i="16"/>
  <c r="K592" i="16"/>
  <c r="R592" i="16"/>
  <c r="Q593" i="16"/>
  <c r="M410" i="16"/>
  <c r="L410" i="16"/>
  <c r="K410" i="16"/>
  <c r="R410" i="16"/>
  <c r="Q411" i="16"/>
  <c r="G29" i="17"/>
  <c r="G36" i="17" s="1"/>
  <c r="G41" i="17"/>
  <c r="N600" i="16"/>
  <c r="O600" i="16"/>
  <c r="O409" i="16"/>
  <c r="N409" i="16"/>
  <c r="O30" i="16"/>
  <c r="N30" i="16"/>
  <c r="R277" i="16"/>
  <c r="Q278" i="16"/>
  <c r="M277" i="16"/>
  <c r="L277" i="16"/>
  <c r="K277" i="16"/>
  <c r="O1006" i="16"/>
  <c r="N1006" i="16"/>
  <c r="M1145" i="16"/>
  <c r="L1145" i="16"/>
  <c r="K1145" i="16"/>
  <c r="R1145" i="16"/>
  <c r="Q1146" i="16"/>
  <c r="N1069" i="16"/>
  <c r="O1069" i="16"/>
  <c r="R1028" i="16"/>
  <c r="M1028" i="16"/>
  <c r="K1028" i="16"/>
  <c r="L1028" i="16"/>
  <c r="M271" i="16"/>
  <c r="L271" i="16"/>
  <c r="K271" i="16"/>
  <c r="R271" i="16"/>
  <c r="Q272" i="16"/>
  <c r="N1078" i="16"/>
  <c r="O1078" i="16"/>
  <c r="O878" i="16"/>
  <c r="N878" i="16"/>
  <c r="N690" i="16"/>
  <c r="O690" i="16"/>
  <c r="L289" i="16"/>
  <c r="K289" i="16"/>
  <c r="R289" i="16"/>
  <c r="Q290" i="16"/>
  <c r="M289" i="16"/>
  <c r="M601" i="16"/>
  <c r="L601" i="16"/>
  <c r="K601" i="16"/>
  <c r="R601" i="16"/>
  <c r="R1079" i="16"/>
  <c r="Q1080" i="16"/>
  <c r="M1079" i="16"/>
  <c r="L1079" i="16"/>
  <c r="K1079" i="16"/>
  <c r="M804" i="1"/>
  <c r="R804" i="1"/>
  <c r="AU804" i="1"/>
  <c r="AT804" i="1"/>
  <c r="AV804" i="1" s="1"/>
  <c r="L804" i="1"/>
  <c r="K804" i="1"/>
  <c r="N803" i="1"/>
  <c r="O803" i="1"/>
  <c r="W68" i="1"/>
  <c r="V68" i="1"/>
  <c r="U68" i="1"/>
  <c r="T68" i="1"/>
  <c r="S68" i="1"/>
  <c r="O1145" i="16" l="1"/>
  <c r="N1145" i="16"/>
  <c r="O592" i="16"/>
  <c r="N592" i="16"/>
  <c r="O1125" i="16"/>
  <c r="N1125" i="16"/>
  <c r="M785" i="16"/>
  <c r="L785" i="16"/>
  <c r="K785" i="16"/>
  <c r="Q786" i="16"/>
  <c r="O286" i="16"/>
  <c r="N286" i="16"/>
  <c r="R1129" i="16"/>
  <c r="Q1130" i="16"/>
  <c r="M1129" i="16"/>
  <c r="L1129" i="16"/>
  <c r="K1129" i="16"/>
  <c r="Q881" i="16"/>
  <c r="M880" i="16"/>
  <c r="L880" i="16"/>
  <c r="K880" i="16"/>
  <c r="Q1009" i="16"/>
  <c r="M1008" i="16"/>
  <c r="L1008" i="16"/>
  <c r="K1008" i="16"/>
  <c r="Q291" i="16"/>
  <c r="M290" i="16"/>
  <c r="L290" i="16"/>
  <c r="K290" i="16"/>
  <c r="O879" i="16"/>
  <c r="N879" i="16"/>
  <c r="Q412" i="16"/>
  <c r="M411" i="16"/>
  <c r="L411" i="16"/>
  <c r="K411" i="16"/>
  <c r="R411" i="16"/>
  <c r="R1018" i="16"/>
  <c r="Q1019" i="16"/>
  <c r="M1018" i="16"/>
  <c r="L1018" i="16"/>
  <c r="K1018" i="16"/>
  <c r="Q273" i="16"/>
  <c r="M272" i="16"/>
  <c r="L272" i="16"/>
  <c r="K272" i="16"/>
  <c r="R38" i="16"/>
  <c r="M38" i="16"/>
  <c r="L38" i="16"/>
  <c r="K38" i="16"/>
  <c r="Q45" i="16"/>
  <c r="O410" i="16"/>
  <c r="N410" i="16"/>
  <c r="N271" i="16"/>
  <c r="O271" i="16"/>
  <c r="O277" i="16"/>
  <c r="N277" i="16"/>
  <c r="L958" i="16"/>
  <c r="K958" i="16"/>
  <c r="R958" i="16"/>
  <c r="Q959" i="16"/>
  <c r="M958" i="16"/>
  <c r="N237" i="16"/>
  <c r="O237" i="16"/>
  <c r="Q279" i="16"/>
  <c r="M278" i="16"/>
  <c r="L278" i="16"/>
  <c r="K278" i="16"/>
  <c r="O1036" i="16"/>
  <c r="N1036" i="16"/>
  <c r="N691" i="16"/>
  <c r="O691" i="16"/>
  <c r="K624" i="16"/>
  <c r="Q625" i="16"/>
  <c r="M624" i="16"/>
  <c r="L624" i="16"/>
  <c r="Q1081" i="16"/>
  <c r="M1080" i="16"/>
  <c r="L1080" i="16"/>
  <c r="K1080" i="16"/>
  <c r="Q33" i="16"/>
  <c r="R32" i="16"/>
  <c r="M32" i="16"/>
  <c r="Q39" i="16"/>
  <c r="L32" i="16"/>
  <c r="K32" i="16"/>
  <c r="N784" i="16"/>
  <c r="O784" i="16"/>
  <c r="O289" i="16"/>
  <c r="N289" i="16"/>
  <c r="R819" i="16"/>
  <c r="Q820" i="16"/>
  <c r="M819" i="16"/>
  <c r="L819" i="16"/>
  <c r="K819" i="16"/>
  <c r="O207" i="16"/>
  <c r="N207" i="16"/>
  <c r="O601" i="16"/>
  <c r="N601" i="16"/>
  <c r="M1146" i="16"/>
  <c r="L1146" i="16"/>
  <c r="K1146" i="16"/>
  <c r="Q1147" i="16"/>
  <c r="O1007" i="16"/>
  <c r="N1007" i="16"/>
  <c r="N1070" i="16"/>
  <c r="O1070" i="16"/>
  <c r="O31" i="16"/>
  <c r="N31" i="16"/>
  <c r="O623" i="16"/>
  <c r="N623" i="16"/>
  <c r="O818" i="16"/>
  <c r="N818" i="16"/>
  <c r="O1028" i="16"/>
  <c r="N1028" i="16"/>
  <c r="R1037" i="16"/>
  <c r="Q1038" i="16"/>
  <c r="M1037" i="16"/>
  <c r="L1037" i="16"/>
  <c r="K1037" i="16"/>
  <c r="M238" i="16"/>
  <c r="L238" i="16"/>
  <c r="K238" i="16"/>
  <c r="R238" i="16"/>
  <c r="Q239" i="16"/>
  <c r="Q288" i="16"/>
  <c r="M287" i="16"/>
  <c r="L287" i="16"/>
  <c r="K287" i="16"/>
  <c r="N1079" i="16"/>
  <c r="O1079" i="16"/>
  <c r="M593" i="16"/>
  <c r="L593" i="16"/>
  <c r="K593" i="16"/>
  <c r="R593" i="16"/>
  <c r="Q594" i="16"/>
  <c r="O957" i="16"/>
  <c r="N957" i="16"/>
  <c r="O1017" i="16"/>
  <c r="N1017" i="16"/>
  <c r="K1140" i="16"/>
  <c r="M692" i="16"/>
  <c r="L692" i="16"/>
  <c r="Q693" i="16"/>
  <c r="R692" i="16"/>
  <c r="K692" i="16"/>
  <c r="R208" i="16"/>
  <c r="Q209" i="16"/>
  <c r="M208" i="16"/>
  <c r="L208" i="16"/>
  <c r="K208" i="16"/>
  <c r="O804" i="1"/>
  <c r="N804" i="1"/>
  <c r="S69" i="1"/>
  <c r="T72" i="1"/>
  <c r="S72" i="1"/>
  <c r="O208" i="16" l="1"/>
  <c r="N208" i="16"/>
  <c r="Q34" i="16"/>
  <c r="Q40" i="16"/>
  <c r="L33" i="16"/>
  <c r="K33" i="16"/>
  <c r="M33" i="16"/>
  <c r="L288" i="16"/>
  <c r="K288" i="16"/>
  <c r="R288" i="16"/>
  <c r="M288" i="16"/>
  <c r="M693" i="16"/>
  <c r="L693" i="16"/>
  <c r="K693" i="16"/>
  <c r="Q694" i="16"/>
  <c r="M594" i="16"/>
  <c r="L594" i="16"/>
  <c r="K594" i="16"/>
  <c r="Q595" i="16"/>
  <c r="O278" i="16"/>
  <c r="N278" i="16"/>
  <c r="L959" i="16"/>
  <c r="K959" i="16"/>
  <c r="R959" i="16"/>
  <c r="Q960" i="16"/>
  <c r="M959" i="16"/>
  <c r="N272" i="16"/>
  <c r="O272" i="16"/>
  <c r="R1009" i="16"/>
  <c r="M1009" i="16"/>
  <c r="K1009" i="16"/>
  <c r="L1009" i="16"/>
  <c r="O593" i="16"/>
  <c r="N593" i="16"/>
  <c r="N1080" i="16"/>
  <c r="O1080" i="16"/>
  <c r="O958" i="16"/>
  <c r="N958" i="16"/>
  <c r="O819" i="16"/>
  <c r="N819" i="16"/>
  <c r="L279" i="16"/>
  <c r="K279" i="16"/>
  <c r="R279" i="16"/>
  <c r="M279" i="16"/>
  <c r="O38" i="16"/>
  <c r="N38" i="16"/>
  <c r="M239" i="16"/>
  <c r="L239" i="16"/>
  <c r="K239" i="16"/>
  <c r="Q240" i="16"/>
  <c r="O1018" i="16"/>
  <c r="N1018" i="16"/>
  <c r="R1081" i="16"/>
  <c r="Q1082" i="16"/>
  <c r="M1081" i="16"/>
  <c r="L1081" i="16"/>
  <c r="K1081" i="16"/>
  <c r="Q413" i="16"/>
  <c r="M412" i="16"/>
  <c r="L412" i="16"/>
  <c r="K412" i="16"/>
  <c r="O1008" i="16"/>
  <c r="N1008" i="16"/>
  <c r="K881" i="16"/>
  <c r="Q882" i="16"/>
  <c r="M881" i="16"/>
  <c r="L881" i="16"/>
  <c r="M786" i="16"/>
  <c r="L786" i="16"/>
  <c r="K786" i="16"/>
  <c r="Q787" i="16"/>
  <c r="R786" i="16"/>
  <c r="O1037" i="16"/>
  <c r="N1037" i="16"/>
  <c r="O290" i="16"/>
  <c r="N290" i="16"/>
  <c r="M1147" i="16"/>
  <c r="L1147" i="16"/>
  <c r="K1147" i="16"/>
  <c r="R1147" i="16"/>
  <c r="Q1148" i="16"/>
  <c r="O624" i="16"/>
  <c r="N624" i="16"/>
  <c r="O411" i="16"/>
  <c r="N411" i="16"/>
  <c r="Q210" i="16"/>
  <c r="M209" i="16"/>
  <c r="L209" i="16"/>
  <c r="K209" i="16"/>
  <c r="R291" i="16"/>
  <c r="Q292" i="16"/>
  <c r="M291" i="16"/>
  <c r="L291" i="16"/>
  <c r="K291" i="16"/>
  <c r="N238" i="16"/>
  <c r="O238" i="16"/>
  <c r="R820" i="16"/>
  <c r="K820" i="16"/>
  <c r="L820" i="16"/>
  <c r="Q821" i="16"/>
  <c r="M820" i="16"/>
  <c r="M39" i="16"/>
  <c r="L39" i="16"/>
  <c r="Q46" i="16"/>
  <c r="K39" i="16"/>
  <c r="O1129" i="16"/>
  <c r="N1129" i="16"/>
  <c r="M625" i="16"/>
  <c r="L625" i="16"/>
  <c r="K625" i="16"/>
  <c r="Q632" i="16"/>
  <c r="R625" i="16"/>
  <c r="Q626" i="16"/>
  <c r="M1130" i="16"/>
  <c r="L1130" i="16"/>
  <c r="K1130" i="16"/>
  <c r="Q1131" i="16"/>
  <c r="Q64" i="16"/>
  <c r="Q52" i="16"/>
  <c r="O880" i="16"/>
  <c r="N880" i="16"/>
  <c r="O1140" i="16"/>
  <c r="N1140" i="16"/>
  <c r="K1141" i="16"/>
  <c r="R273" i="16"/>
  <c r="M273" i="16"/>
  <c r="L273" i="16"/>
  <c r="K273" i="16"/>
  <c r="Q1039" i="16"/>
  <c r="K1038" i="16"/>
  <c r="M1038" i="16"/>
  <c r="L1038" i="16"/>
  <c r="O1146" i="16"/>
  <c r="N1146" i="16"/>
  <c r="O32" i="16"/>
  <c r="N32" i="16"/>
  <c r="N692" i="16"/>
  <c r="O692" i="16"/>
  <c r="O287" i="16"/>
  <c r="N287" i="16"/>
  <c r="Q1020" i="16"/>
  <c r="M1019" i="16"/>
  <c r="L1019" i="16"/>
  <c r="K1019" i="16"/>
  <c r="N785" i="16"/>
  <c r="O785" i="16"/>
  <c r="S398" i="1"/>
  <c r="S401" i="1"/>
  <c r="S395" i="1"/>
  <c r="S392" i="1"/>
  <c r="S389" i="1"/>
  <c r="S386" i="1"/>
  <c r="S383" i="1"/>
  <c r="S380" i="1"/>
  <c r="S374" i="1"/>
  <c r="S371" i="1"/>
  <c r="S368" i="1"/>
  <c r="S365" i="1"/>
  <c r="S278" i="1"/>
  <c r="S272" i="1"/>
  <c r="AS279" i="1"/>
  <c r="AR279" i="1"/>
  <c r="AP279" i="1"/>
  <c r="AO279" i="1"/>
  <c r="AQ279" i="1" s="1"/>
  <c r="AL279" i="1"/>
  <c r="AK279" i="1"/>
  <c r="AJ279" i="1"/>
  <c r="AI279" i="1"/>
  <c r="AH279" i="1"/>
  <c r="X279" i="1"/>
  <c r="AS277" i="1"/>
  <c r="AR277" i="1"/>
  <c r="AP277" i="1"/>
  <c r="AO277" i="1"/>
  <c r="AL277" i="1"/>
  <c r="AK277" i="1"/>
  <c r="AJ277" i="1"/>
  <c r="AI277" i="1"/>
  <c r="S266" i="1"/>
  <c r="AO266" i="1" s="1"/>
  <c r="S260" i="1"/>
  <c r="AS273" i="1"/>
  <c r="AR273" i="1"/>
  <c r="AP273" i="1"/>
  <c r="AO273" i="1"/>
  <c r="AQ273" i="1" s="1"/>
  <c r="AL273" i="1"/>
  <c r="AK273" i="1"/>
  <c r="AJ273" i="1"/>
  <c r="AI273" i="1"/>
  <c r="AH273" i="1"/>
  <c r="X273" i="1"/>
  <c r="AS271" i="1"/>
  <c r="AR271" i="1"/>
  <c r="AP271" i="1"/>
  <c r="AO271" i="1"/>
  <c r="AL271" i="1"/>
  <c r="AK271" i="1"/>
  <c r="AJ271" i="1"/>
  <c r="AI271" i="1"/>
  <c r="AS267" i="1"/>
  <c r="AR267" i="1"/>
  <c r="AP267" i="1"/>
  <c r="AO267" i="1"/>
  <c r="AQ267" i="1" s="1"/>
  <c r="AL267" i="1"/>
  <c r="AK267" i="1"/>
  <c r="AJ267" i="1"/>
  <c r="AI267" i="1"/>
  <c r="AH267" i="1"/>
  <c r="X267" i="1"/>
  <c r="AS265" i="1"/>
  <c r="AR265" i="1"/>
  <c r="AP265" i="1"/>
  <c r="AO265" i="1"/>
  <c r="AL265" i="1"/>
  <c r="AK265" i="1"/>
  <c r="AJ265" i="1"/>
  <c r="AI265" i="1"/>
  <c r="AS261" i="1"/>
  <c r="AR261" i="1"/>
  <c r="AP261" i="1"/>
  <c r="AO261" i="1"/>
  <c r="AQ261" i="1" s="1"/>
  <c r="AL261" i="1"/>
  <c r="AK261" i="1"/>
  <c r="AJ261" i="1"/>
  <c r="AI261" i="1"/>
  <c r="AH261" i="1"/>
  <c r="X261" i="1"/>
  <c r="AS259" i="1"/>
  <c r="AR259" i="1"/>
  <c r="AP259" i="1"/>
  <c r="AO259" i="1"/>
  <c r="AL259" i="1"/>
  <c r="AK259" i="1"/>
  <c r="AJ259" i="1"/>
  <c r="AI259" i="1"/>
  <c r="S996" i="1"/>
  <c r="S999" i="1"/>
  <c r="S975" i="1"/>
  <c r="S972" i="1"/>
  <c r="S839" i="1"/>
  <c r="S836" i="1"/>
  <c r="S412" i="1"/>
  <c r="S353" i="1"/>
  <c r="S350" i="1"/>
  <c r="S347" i="1"/>
  <c r="S344" i="1"/>
  <c r="S341" i="1"/>
  <c r="S338" i="1"/>
  <c r="S335" i="1"/>
  <c r="S332" i="1"/>
  <c r="S218" i="1"/>
  <c r="S215" i="1"/>
  <c r="S203" i="1"/>
  <c r="S860" i="1"/>
  <c r="S857" i="1"/>
  <c r="S851" i="1"/>
  <c r="S845" i="1"/>
  <c r="S645" i="1"/>
  <c r="S642" i="1"/>
  <c r="S639" i="1"/>
  <c r="S636" i="1"/>
  <c r="S633" i="1"/>
  <c r="S630" i="1"/>
  <c r="S621" i="1"/>
  <c r="S326" i="1"/>
  <c r="S323" i="1"/>
  <c r="S320" i="1"/>
  <c r="S317" i="1"/>
  <c r="S314" i="1"/>
  <c r="S311" i="1"/>
  <c r="S308" i="1"/>
  <c r="S305" i="1"/>
  <c r="S302" i="1"/>
  <c r="S299" i="1"/>
  <c r="S296" i="1"/>
  <c r="S293" i="1"/>
  <c r="S290" i="1"/>
  <c r="O1141" i="16" l="1"/>
  <c r="N1141" i="16"/>
  <c r="M626" i="16"/>
  <c r="L626" i="16"/>
  <c r="K626" i="16"/>
  <c r="R626" i="16"/>
  <c r="Q627" i="16"/>
  <c r="N39" i="16"/>
  <c r="O39" i="16"/>
  <c r="O820" i="16"/>
  <c r="N820" i="16"/>
  <c r="N693" i="16"/>
  <c r="O693" i="16"/>
  <c r="N1038" i="16"/>
  <c r="O1038" i="16"/>
  <c r="O209" i="16"/>
  <c r="N209" i="16"/>
  <c r="O33" i="16"/>
  <c r="N33" i="16"/>
  <c r="O1019" i="16"/>
  <c r="N1019" i="16"/>
  <c r="R1039" i="16"/>
  <c r="Q1040" i="16"/>
  <c r="K1039" i="16"/>
  <c r="M1039" i="16"/>
  <c r="L1039" i="16"/>
  <c r="K632" i="16"/>
  <c r="R632" i="16"/>
  <c r="Q633" i="16"/>
  <c r="M632" i="16"/>
  <c r="L632" i="16"/>
  <c r="M46" i="16"/>
  <c r="L46" i="16"/>
  <c r="Q65" i="16"/>
  <c r="K46" i="16"/>
  <c r="Q68" i="16"/>
  <c r="Q53" i="16"/>
  <c r="R46" i="16"/>
  <c r="M1148" i="16"/>
  <c r="L1148" i="16"/>
  <c r="K1148" i="16"/>
  <c r="R1148" i="16"/>
  <c r="Q1149" i="16"/>
  <c r="L882" i="16"/>
  <c r="K882" i="16"/>
  <c r="Q883" i="16"/>
  <c r="M882" i="16"/>
  <c r="K413" i="16"/>
  <c r="R413" i="16"/>
  <c r="Q414" i="16"/>
  <c r="M413" i="16"/>
  <c r="L413" i="16"/>
  <c r="M240" i="16"/>
  <c r="L240" i="16"/>
  <c r="K240" i="16"/>
  <c r="R240" i="16"/>
  <c r="Q241" i="16"/>
  <c r="M595" i="16"/>
  <c r="L595" i="16"/>
  <c r="K595" i="16"/>
  <c r="R595" i="16"/>
  <c r="Q596" i="16"/>
  <c r="M1131" i="16"/>
  <c r="L1131" i="16"/>
  <c r="K1131" i="16"/>
  <c r="R1131" i="16"/>
  <c r="O625" i="16"/>
  <c r="N625" i="16"/>
  <c r="O881" i="16"/>
  <c r="N881" i="16"/>
  <c r="N1081" i="16"/>
  <c r="O1081" i="16"/>
  <c r="O279" i="16"/>
  <c r="N279" i="16"/>
  <c r="M40" i="16"/>
  <c r="L40" i="16"/>
  <c r="K40" i="16"/>
  <c r="Q47" i="16"/>
  <c r="R40" i="16"/>
  <c r="O273" i="16"/>
  <c r="N273" i="16"/>
  <c r="O291" i="16"/>
  <c r="N291" i="16"/>
  <c r="R210" i="16"/>
  <c r="Q211" i="16"/>
  <c r="M210" i="16"/>
  <c r="L210" i="16"/>
  <c r="K210" i="16"/>
  <c r="O1147" i="16"/>
  <c r="N1147" i="16"/>
  <c r="M787" i="16"/>
  <c r="L787" i="16"/>
  <c r="R787" i="16"/>
  <c r="Q788" i="16"/>
  <c r="K787" i="16"/>
  <c r="N239" i="16"/>
  <c r="O239" i="16"/>
  <c r="L960" i="16"/>
  <c r="K960" i="16"/>
  <c r="Q961" i="16"/>
  <c r="M960" i="16"/>
  <c r="O594" i="16"/>
  <c r="N594" i="16"/>
  <c r="R1020" i="16"/>
  <c r="M1020" i="16"/>
  <c r="L1020" i="16"/>
  <c r="K1020" i="16"/>
  <c r="O1130" i="16"/>
  <c r="N1130" i="16"/>
  <c r="O786" i="16"/>
  <c r="N786" i="16"/>
  <c r="Q35" i="16"/>
  <c r="R34" i="16"/>
  <c r="Q41" i="16"/>
  <c r="M34" i="16"/>
  <c r="L34" i="16"/>
  <c r="K34" i="16"/>
  <c r="R52" i="16"/>
  <c r="Q59" i="16"/>
  <c r="Q822" i="16"/>
  <c r="M821" i="16"/>
  <c r="L821" i="16"/>
  <c r="K821" i="16"/>
  <c r="K1082" i="16"/>
  <c r="R1082" i="16"/>
  <c r="Q1083" i="16"/>
  <c r="M1082" i="16"/>
  <c r="L1082" i="16"/>
  <c r="O1009" i="16"/>
  <c r="N1009" i="16"/>
  <c r="O959" i="16"/>
  <c r="N959" i="16"/>
  <c r="O288" i="16"/>
  <c r="N288" i="16"/>
  <c r="Q74" i="16"/>
  <c r="R64" i="16"/>
  <c r="R292" i="16"/>
  <c r="Q293" i="16"/>
  <c r="M292" i="16"/>
  <c r="L292" i="16"/>
  <c r="K292" i="16"/>
  <c r="O412" i="16"/>
  <c r="N412" i="16"/>
  <c r="M694" i="16"/>
  <c r="L694" i="16"/>
  <c r="Q695" i="16"/>
  <c r="R694" i="16"/>
  <c r="K694" i="16"/>
  <c r="AQ265" i="1"/>
  <c r="AS272" i="1"/>
  <c r="AQ271" i="1"/>
  <c r="AQ277" i="1"/>
  <c r="AQ259" i="1"/>
  <c r="AR260" i="1"/>
  <c r="AM279" i="1"/>
  <c r="AN279" i="1"/>
  <c r="AS278" i="1"/>
  <c r="AR278" i="1"/>
  <c r="AO278" i="1"/>
  <c r="AP278" i="1"/>
  <c r="AN273" i="1"/>
  <c r="AR272" i="1"/>
  <c r="AO272" i="1"/>
  <c r="AP272" i="1"/>
  <c r="AR266" i="1"/>
  <c r="AP260" i="1"/>
  <c r="AO260" i="1"/>
  <c r="AM273" i="1"/>
  <c r="AN261" i="1"/>
  <c r="AN267" i="1"/>
  <c r="AP266" i="1"/>
  <c r="AQ266" i="1" s="1"/>
  <c r="AS266" i="1"/>
  <c r="AM267" i="1"/>
  <c r="AS260" i="1"/>
  <c r="AM261" i="1"/>
  <c r="S287" i="1"/>
  <c r="S284" i="1"/>
  <c r="S281" i="1"/>
  <c r="T75" i="1"/>
  <c r="S75" i="1"/>
  <c r="N240" i="16" l="1"/>
  <c r="O240" i="16"/>
  <c r="M47" i="16"/>
  <c r="L47" i="16"/>
  <c r="Q69" i="16"/>
  <c r="R47" i="16"/>
  <c r="Q66" i="16"/>
  <c r="Q54" i="16"/>
  <c r="K47" i="16"/>
  <c r="L961" i="16"/>
  <c r="K961" i="16"/>
  <c r="R961" i="16"/>
  <c r="Q971" i="16"/>
  <c r="Q962" i="16"/>
  <c r="M961" i="16"/>
  <c r="N40" i="16"/>
  <c r="O40" i="16"/>
  <c r="N694" i="16"/>
  <c r="O694" i="16"/>
  <c r="O1020" i="16"/>
  <c r="N1020" i="16"/>
  <c r="L68" i="16"/>
  <c r="Q75" i="16"/>
  <c r="K68" i="16"/>
  <c r="M68" i="16"/>
  <c r="R68" i="16"/>
  <c r="O210" i="16"/>
  <c r="N210" i="16"/>
  <c r="R1040" i="16"/>
  <c r="K1040" i="16"/>
  <c r="M1040" i="16"/>
  <c r="L1040" i="16"/>
  <c r="Q1041" i="16"/>
  <c r="O34" i="16"/>
  <c r="N34" i="16"/>
  <c r="O292" i="16"/>
  <c r="N292" i="16"/>
  <c r="R211" i="16"/>
  <c r="Q212" i="16"/>
  <c r="M211" i="16"/>
  <c r="L211" i="16"/>
  <c r="K211" i="16"/>
  <c r="O882" i="16"/>
  <c r="N882" i="16"/>
  <c r="Q823" i="16"/>
  <c r="M822" i="16"/>
  <c r="Q826" i="16"/>
  <c r="R822" i="16"/>
  <c r="L822" i="16"/>
  <c r="K822" i="16"/>
  <c r="L1083" i="16"/>
  <c r="K1083" i="16"/>
  <c r="Q1084" i="16"/>
  <c r="M1083" i="16"/>
  <c r="L59" i="16"/>
  <c r="K59" i="16"/>
  <c r="M59" i="16"/>
  <c r="R59" i="16"/>
  <c r="M41" i="16"/>
  <c r="L41" i="16"/>
  <c r="Q48" i="16"/>
  <c r="R41" i="16"/>
  <c r="K41" i="16"/>
  <c r="O960" i="16"/>
  <c r="N960" i="16"/>
  <c r="M1149" i="16"/>
  <c r="L1149" i="16"/>
  <c r="K1149" i="16"/>
  <c r="Q1150" i="16"/>
  <c r="N46" i="16"/>
  <c r="O46" i="16"/>
  <c r="O632" i="16"/>
  <c r="N632" i="16"/>
  <c r="N1039" i="16"/>
  <c r="O1039" i="16"/>
  <c r="M74" i="16"/>
  <c r="L74" i="16"/>
  <c r="Q81" i="16"/>
  <c r="R74" i="16"/>
  <c r="Q90" i="16"/>
  <c r="K74" i="16"/>
  <c r="Q628" i="16"/>
  <c r="M627" i="16"/>
  <c r="L627" i="16"/>
  <c r="K627" i="16"/>
  <c r="M883" i="16"/>
  <c r="L883" i="16"/>
  <c r="K883" i="16"/>
  <c r="Q884" i="16"/>
  <c r="K633" i="16"/>
  <c r="M633" i="16"/>
  <c r="L633" i="16"/>
  <c r="Q634" i="16"/>
  <c r="O595" i="16"/>
  <c r="N595" i="16"/>
  <c r="M695" i="16"/>
  <c r="L695" i="16"/>
  <c r="R695" i="16"/>
  <c r="K695" i="16"/>
  <c r="Q696" i="16"/>
  <c r="K414" i="16"/>
  <c r="R414" i="16"/>
  <c r="Q415" i="16"/>
  <c r="M414" i="16"/>
  <c r="L414" i="16"/>
  <c r="L65" i="16"/>
  <c r="K65" i="16"/>
  <c r="M65" i="16"/>
  <c r="R65" i="16"/>
  <c r="O413" i="16"/>
  <c r="N413" i="16"/>
  <c r="O821" i="16"/>
  <c r="N821" i="16"/>
  <c r="O787" i="16"/>
  <c r="N787" i="16"/>
  <c r="M788" i="16"/>
  <c r="L788" i="16"/>
  <c r="K788" i="16"/>
  <c r="Q789" i="16"/>
  <c r="M596" i="16"/>
  <c r="L596" i="16"/>
  <c r="K596" i="16"/>
  <c r="R596" i="16"/>
  <c r="Q597" i="16"/>
  <c r="M53" i="16"/>
  <c r="L53" i="16"/>
  <c r="K53" i="16"/>
  <c r="Q60" i="16"/>
  <c r="R53" i="16"/>
  <c r="O626" i="16"/>
  <c r="N626" i="16"/>
  <c r="Q294" i="16"/>
  <c r="M293" i="16"/>
  <c r="L293" i="16"/>
  <c r="K293" i="16"/>
  <c r="N1082" i="16"/>
  <c r="O1082" i="16"/>
  <c r="Q36" i="16"/>
  <c r="R35" i="16"/>
  <c r="Q42" i="16"/>
  <c r="L35" i="16"/>
  <c r="K35" i="16"/>
  <c r="M35" i="16"/>
  <c r="O1131" i="16"/>
  <c r="N1131" i="16"/>
  <c r="M241" i="16"/>
  <c r="L241" i="16"/>
  <c r="K241" i="16"/>
  <c r="R241" i="16"/>
  <c r="Q242" i="16"/>
  <c r="O1148" i="16"/>
  <c r="N1148" i="16"/>
  <c r="AQ260" i="1"/>
  <c r="AQ278" i="1"/>
  <c r="AQ272" i="1"/>
  <c r="S388" i="1"/>
  <c r="M826" i="16" l="1"/>
  <c r="L826" i="16"/>
  <c r="K826" i="16"/>
  <c r="R826" i="16"/>
  <c r="Q827" i="16"/>
  <c r="Q37" i="16"/>
  <c r="M36" i="16"/>
  <c r="L36" i="16"/>
  <c r="K36" i="16"/>
  <c r="Q43" i="16"/>
  <c r="M696" i="16"/>
  <c r="L696" i="16"/>
  <c r="Q697" i="16"/>
  <c r="K696" i="16"/>
  <c r="Q88" i="16"/>
  <c r="N41" i="16"/>
  <c r="O41" i="16"/>
  <c r="O68" i="16"/>
  <c r="N68" i="16"/>
  <c r="M54" i="16"/>
  <c r="L54" i="16"/>
  <c r="K54" i="16"/>
  <c r="Q61" i="16"/>
  <c r="M1150" i="16"/>
  <c r="L1150" i="16"/>
  <c r="K1150" i="16"/>
  <c r="R1150" i="16"/>
  <c r="Q1151" i="16"/>
  <c r="Q213" i="16"/>
  <c r="M212" i="16"/>
  <c r="L212" i="16"/>
  <c r="K212" i="16"/>
  <c r="M48" i="16"/>
  <c r="L48" i="16"/>
  <c r="K48" i="16"/>
  <c r="Q70" i="16"/>
  <c r="Q55" i="16"/>
  <c r="Q67" i="16"/>
  <c r="O633" i="16"/>
  <c r="N633" i="16"/>
  <c r="M69" i="16"/>
  <c r="Q76" i="16"/>
  <c r="L69" i="16"/>
  <c r="K69" i="16"/>
  <c r="O293" i="16"/>
  <c r="N293" i="16"/>
  <c r="M884" i="16"/>
  <c r="L884" i="16"/>
  <c r="K884" i="16"/>
  <c r="Q885" i="16"/>
  <c r="K415" i="16"/>
  <c r="Q416" i="16"/>
  <c r="M415" i="16"/>
  <c r="L415" i="16"/>
  <c r="O883" i="16"/>
  <c r="N883" i="16"/>
  <c r="N74" i="16"/>
  <c r="O74" i="16"/>
  <c r="O961" i="16"/>
  <c r="N961" i="16"/>
  <c r="O596" i="16"/>
  <c r="N596" i="16"/>
  <c r="N695" i="16"/>
  <c r="O695" i="16"/>
  <c r="Q82" i="16"/>
  <c r="Q91" i="16"/>
  <c r="M75" i="16"/>
  <c r="K75" i="16"/>
  <c r="L75" i="16"/>
  <c r="K1084" i="16"/>
  <c r="Q1085" i="16"/>
  <c r="M1084" i="16"/>
  <c r="L1084" i="16"/>
  <c r="R1084" i="16"/>
  <c r="N1040" i="16"/>
  <c r="O1040" i="16"/>
  <c r="L60" i="16"/>
  <c r="K60" i="16"/>
  <c r="M60" i="16"/>
  <c r="O1149" i="16"/>
  <c r="N1149" i="16"/>
  <c r="Q824" i="16"/>
  <c r="M823" i="16"/>
  <c r="K823" i="16"/>
  <c r="L823" i="16"/>
  <c r="R823" i="16"/>
  <c r="M242" i="16"/>
  <c r="L242" i="16"/>
  <c r="K242" i="16"/>
  <c r="Q243" i="16"/>
  <c r="M789" i="16"/>
  <c r="L789" i="16"/>
  <c r="R789" i="16"/>
  <c r="Q790" i="16"/>
  <c r="K789" i="16"/>
  <c r="Q793" i="16"/>
  <c r="M42" i="16"/>
  <c r="L42" i="16"/>
  <c r="Q49" i="16"/>
  <c r="K42" i="16"/>
  <c r="Q100" i="16"/>
  <c r="O822" i="16"/>
  <c r="N822" i="16"/>
  <c r="O211" i="16"/>
  <c r="N211" i="16"/>
  <c r="O65" i="16"/>
  <c r="N65" i="16"/>
  <c r="O627" i="16"/>
  <c r="N627" i="16"/>
  <c r="L66" i="16"/>
  <c r="K66" i="16"/>
  <c r="M66" i="16"/>
  <c r="L962" i="16"/>
  <c r="K962" i="16"/>
  <c r="R962" i="16"/>
  <c r="Q963" i="16"/>
  <c r="M962" i="16"/>
  <c r="L971" i="16"/>
  <c r="K971" i="16"/>
  <c r="R971" i="16"/>
  <c r="Q972" i="16"/>
  <c r="M971" i="16"/>
  <c r="O35" i="16"/>
  <c r="N35" i="16"/>
  <c r="N53" i="16"/>
  <c r="O53" i="16"/>
  <c r="Q629" i="16"/>
  <c r="M628" i="16"/>
  <c r="L628" i="16"/>
  <c r="R628" i="16"/>
  <c r="K628" i="16"/>
  <c r="N1083" i="16"/>
  <c r="O1083" i="16"/>
  <c r="N241" i="16"/>
  <c r="O241" i="16"/>
  <c r="O788" i="16"/>
  <c r="N788" i="16"/>
  <c r="Q295" i="16"/>
  <c r="M294" i="16"/>
  <c r="L294" i="16"/>
  <c r="K294" i="16"/>
  <c r="Q298" i="16"/>
  <c r="R294" i="16"/>
  <c r="Q598" i="16"/>
  <c r="M597" i="16"/>
  <c r="L597" i="16"/>
  <c r="K597" i="16"/>
  <c r="O414" i="16"/>
  <c r="N414" i="16"/>
  <c r="M634" i="16"/>
  <c r="L634" i="16"/>
  <c r="K634" i="16"/>
  <c r="Q635" i="16"/>
  <c r="R634" i="16"/>
  <c r="O59" i="16"/>
  <c r="N59" i="16"/>
  <c r="K1041" i="16"/>
  <c r="L1041" i="16"/>
  <c r="M1041" i="16"/>
  <c r="Q1042" i="16"/>
  <c r="N47" i="16"/>
  <c r="O47" i="16"/>
  <c r="V38" i="1"/>
  <c r="S38" i="1"/>
  <c r="K1042" i="16" l="1"/>
  <c r="R1042" i="16"/>
  <c r="L1042" i="16"/>
  <c r="M1042" i="16"/>
  <c r="Q1043" i="16"/>
  <c r="R100" i="16"/>
  <c r="Q113" i="16"/>
  <c r="L67" i="16"/>
  <c r="K67" i="16"/>
  <c r="M67" i="16"/>
  <c r="R67" i="16"/>
  <c r="O415" i="16"/>
  <c r="N415" i="16"/>
  <c r="L963" i="16"/>
  <c r="K963" i="16"/>
  <c r="Q964" i="16"/>
  <c r="M963" i="16"/>
  <c r="M243" i="16"/>
  <c r="L243" i="16"/>
  <c r="K243" i="16"/>
  <c r="R243" i="16"/>
  <c r="Q244" i="16"/>
  <c r="O75" i="16"/>
  <c r="N75" i="16"/>
  <c r="O212" i="16"/>
  <c r="N212" i="16"/>
  <c r="N696" i="16"/>
  <c r="O696" i="16"/>
  <c r="K416" i="16"/>
  <c r="R416" i="16"/>
  <c r="Q417" i="16"/>
  <c r="M416" i="16"/>
  <c r="L416" i="16"/>
  <c r="M635" i="16"/>
  <c r="L635" i="16"/>
  <c r="K635" i="16"/>
  <c r="R635" i="16"/>
  <c r="Q636" i="16"/>
  <c r="N242" i="16"/>
  <c r="O242" i="16"/>
  <c r="M697" i="16"/>
  <c r="L697" i="16"/>
  <c r="R697" i="16"/>
  <c r="K697" i="16"/>
  <c r="Q698" i="16"/>
  <c r="N634" i="16"/>
  <c r="O634" i="16"/>
  <c r="M55" i="16"/>
  <c r="L55" i="16"/>
  <c r="K55" i="16"/>
  <c r="R55" i="16"/>
  <c r="M827" i="16"/>
  <c r="L827" i="16"/>
  <c r="K827" i="16"/>
  <c r="Q828" i="16"/>
  <c r="Q886" i="16"/>
  <c r="M885" i="16"/>
  <c r="L885" i="16"/>
  <c r="K885" i="16"/>
  <c r="N54" i="16"/>
  <c r="O54" i="16"/>
  <c r="Q630" i="16"/>
  <c r="M629" i="16"/>
  <c r="L629" i="16"/>
  <c r="R629" i="16"/>
  <c r="K629" i="16"/>
  <c r="K1085" i="16"/>
  <c r="R1085" i="16"/>
  <c r="Q1086" i="16"/>
  <c r="M1085" i="16"/>
  <c r="L1085" i="16"/>
  <c r="N884" i="16"/>
  <c r="O884" i="16"/>
  <c r="Q95" i="16"/>
  <c r="M76" i="16"/>
  <c r="Q83" i="16"/>
  <c r="R76" i="16"/>
  <c r="L76" i="16"/>
  <c r="K76" i="16"/>
  <c r="Q92" i="16"/>
  <c r="N48" i="16"/>
  <c r="O48" i="16"/>
  <c r="M1151" i="16"/>
  <c r="L1151" i="16"/>
  <c r="K1151" i="16"/>
  <c r="R1151" i="16"/>
  <c r="Q1152" i="16"/>
  <c r="M43" i="16"/>
  <c r="L43" i="16"/>
  <c r="Q62" i="16"/>
  <c r="Q50" i="16"/>
  <c r="R43" i="16"/>
  <c r="K43" i="16"/>
  <c r="N826" i="16"/>
  <c r="O826" i="16"/>
  <c r="O597" i="16"/>
  <c r="N597" i="16"/>
  <c r="O962" i="16"/>
  <c r="N962" i="16"/>
  <c r="Q107" i="16"/>
  <c r="R91" i="16"/>
  <c r="O69" i="16"/>
  <c r="N69" i="16"/>
  <c r="Q973" i="16"/>
  <c r="M972" i="16"/>
  <c r="L972" i="16"/>
  <c r="K972" i="16"/>
  <c r="Q101" i="16"/>
  <c r="R82" i="16"/>
  <c r="L61" i="16"/>
  <c r="K61" i="16"/>
  <c r="M61" i="16"/>
  <c r="R61" i="16"/>
  <c r="M790" i="16"/>
  <c r="L790" i="16"/>
  <c r="K790" i="16"/>
  <c r="Q791" i="16"/>
  <c r="R790" i="16"/>
  <c r="M70" i="16"/>
  <c r="L70" i="16"/>
  <c r="K70" i="16"/>
  <c r="Q77" i="16"/>
  <c r="R70" i="16"/>
  <c r="O1041" i="16"/>
  <c r="N1041" i="16"/>
  <c r="Q299" i="16"/>
  <c r="M298" i="16"/>
  <c r="L298" i="16"/>
  <c r="K298" i="16"/>
  <c r="R298" i="16"/>
  <c r="O66" i="16"/>
  <c r="N66" i="16"/>
  <c r="N42" i="16"/>
  <c r="O42" i="16"/>
  <c r="O60" i="16"/>
  <c r="N60" i="16"/>
  <c r="N1084" i="16"/>
  <c r="O1084" i="16"/>
  <c r="R88" i="16"/>
  <c r="O36" i="16"/>
  <c r="N36" i="16"/>
  <c r="O628" i="16"/>
  <c r="N628" i="16"/>
  <c r="K824" i="16"/>
  <c r="L824" i="16"/>
  <c r="M824" i="16"/>
  <c r="Q825" i="16"/>
  <c r="Q296" i="16"/>
  <c r="M295" i="16"/>
  <c r="L295" i="16"/>
  <c r="K295" i="16"/>
  <c r="R295" i="16"/>
  <c r="M793" i="16"/>
  <c r="L793" i="16"/>
  <c r="R793" i="16"/>
  <c r="Q794" i="16"/>
  <c r="K793" i="16"/>
  <c r="R37" i="16"/>
  <c r="Q44" i="16"/>
  <c r="L37" i="16"/>
  <c r="K37" i="16"/>
  <c r="M37" i="16"/>
  <c r="O789" i="16"/>
  <c r="N789" i="16"/>
  <c r="R213" i="16"/>
  <c r="Q214" i="16"/>
  <c r="M213" i="16"/>
  <c r="L213" i="16"/>
  <c r="K213" i="16"/>
  <c r="M598" i="16"/>
  <c r="L598" i="16"/>
  <c r="K598" i="16"/>
  <c r="Q608" i="16"/>
  <c r="R598" i="16"/>
  <c r="O971" i="16"/>
  <c r="N971" i="16"/>
  <c r="O294" i="16"/>
  <c r="N294" i="16"/>
  <c r="M49" i="16"/>
  <c r="L49" i="16"/>
  <c r="Q71" i="16"/>
  <c r="Q56" i="16"/>
  <c r="R49" i="16"/>
  <c r="K49" i="16"/>
  <c r="O823" i="16"/>
  <c r="N823" i="16"/>
  <c r="O1150" i="16"/>
  <c r="N1150" i="16"/>
  <c r="AS601" i="1"/>
  <c r="AR601" i="1"/>
  <c r="AP601" i="1"/>
  <c r="AO601" i="1"/>
  <c r="AQ601" i="1" s="1"/>
  <c r="AL601" i="1"/>
  <c r="AK601" i="1"/>
  <c r="AJ601" i="1"/>
  <c r="AI601" i="1"/>
  <c r="AH601" i="1"/>
  <c r="W1060" i="1"/>
  <c r="V1060" i="1"/>
  <c r="U1060" i="1"/>
  <c r="T1060" i="1"/>
  <c r="S1060" i="1"/>
  <c r="W1129" i="1"/>
  <c r="V1129" i="1"/>
  <c r="U1129" i="1"/>
  <c r="T1129" i="1"/>
  <c r="S1129" i="1"/>
  <c r="W1123" i="1"/>
  <c r="W1120" i="1"/>
  <c r="T1120" i="1"/>
  <c r="AS1050" i="1"/>
  <c r="AR1050" i="1"/>
  <c r="AP1050" i="1"/>
  <c r="AO1050" i="1"/>
  <c r="AQ1050" i="1" s="1"/>
  <c r="AL1050" i="1"/>
  <c r="AK1050" i="1"/>
  <c r="AJ1050" i="1"/>
  <c r="AI1050" i="1"/>
  <c r="AH1050" i="1"/>
  <c r="X1050" i="1"/>
  <c r="AS795" i="1"/>
  <c r="AR795" i="1"/>
  <c r="AP795" i="1"/>
  <c r="AO795" i="1"/>
  <c r="AQ795" i="1" s="1"/>
  <c r="AL795" i="1"/>
  <c r="AK795" i="1"/>
  <c r="AJ795" i="1"/>
  <c r="AI795" i="1"/>
  <c r="AH795" i="1"/>
  <c r="X795" i="1"/>
  <c r="AN794" i="1"/>
  <c r="AN793" i="1"/>
  <c r="X225" i="1"/>
  <c r="AS949" i="1"/>
  <c r="AR949" i="1"/>
  <c r="AP949" i="1"/>
  <c r="AO949" i="1"/>
  <c r="AQ949" i="1" s="1"/>
  <c r="AL949" i="1"/>
  <c r="AK949" i="1"/>
  <c r="AJ949" i="1"/>
  <c r="AI949" i="1"/>
  <c r="AH949" i="1"/>
  <c r="W930" i="1"/>
  <c r="V930" i="1"/>
  <c r="U930" i="1"/>
  <c r="T930" i="1"/>
  <c r="S930" i="1"/>
  <c r="W865" i="1"/>
  <c r="V865" i="1"/>
  <c r="S865" i="1"/>
  <c r="W841" i="1"/>
  <c r="V841" i="1"/>
  <c r="U841" i="1"/>
  <c r="T841" i="1"/>
  <c r="S841" i="1"/>
  <c r="T829" i="1"/>
  <c r="U829" i="1"/>
  <c r="V829" i="1"/>
  <c r="W829" i="1"/>
  <c r="S829" i="1"/>
  <c r="U817" i="1"/>
  <c r="T817" i="1"/>
  <c r="V817" i="1"/>
  <c r="W817" i="1"/>
  <c r="S817" i="1"/>
  <c r="V361" i="1"/>
  <c r="V358" i="1"/>
  <c r="T358" i="1"/>
  <c r="W253" i="1"/>
  <c r="T253" i="1"/>
  <c r="V253" i="1"/>
  <c r="U253" i="1"/>
  <c r="S253" i="1"/>
  <c r="T250" i="1"/>
  <c r="U250" i="1"/>
  <c r="V250" i="1"/>
  <c r="W250" i="1"/>
  <c r="S250" i="1"/>
  <c r="W244" i="1"/>
  <c r="V244" i="1"/>
  <c r="U244" i="1"/>
  <c r="T244" i="1"/>
  <c r="S244" i="1"/>
  <c r="W92" i="1"/>
  <c r="U92" i="1"/>
  <c r="T92" i="1"/>
  <c r="S92" i="1"/>
  <c r="U89" i="1"/>
  <c r="U56" i="1"/>
  <c r="S50" i="1"/>
  <c r="O295" i="16" l="1"/>
  <c r="N295" i="16"/>
  <c r="N55" i="16"/>
  <c r="O55" i="16"/>
  <c r="M71" i="16"/>
  <c r="L71" i="16"/>
  <c r="K71" i="16"/>
  <c r="Q78" i="16"/>
  <c r="R71" i="16"/>
  <c r="N70" i="16"/>
  <c r="O70" i="16"/>
  <c r="Q887" i="16"/>
  <c r="M886" i="16"/>
  <c r="L886" i="16"/>
  <c r="K886" i="16"/>
  <c r="N49" i="16"/>
  <c r="O49" i="16"/>
  <c r="O790" i="16"/>
  <c r="N790" i="16"/>
  <c r="Q974" i="16"/>
  <c r="M973" i="16"/>
  <c r="L973" i="16"/>
  <c r="K973" i="16"/>
  <c r="R973" i="16"/>
  <c r="M50" i="16"/>
  <c r="L50" i="16"/>
  <c r="Q57" i="16"/>
  <c r="K50" i="16"/>
  <c r="R50" i="16"/>
  <c r="N1085" i="16"/>
  <c r="O1085" i="16"/>
  <c r="O885" i="16"/>
  <c r="N885" i="16"/>
  <c r="N697" i="16"/>
  <c r="O697" i="16"/>
  <c r="N635" i="16"/>
  <c r="O635" i="16"/>
  <c r="N243" i="16"/>
  <c r="O243" i="16"/>
  <c r="R214" i="16"/>
  <c r="Q215" i="16"/>
  <c r="M214" i="16"/>
  <c r="L214" i="16"/>
  <c r="K214" i="16"/>
  <c r="M608" i="16"/>
  <c r="L608" i="16"/>
  <c r="K608" i="16"/>
  <c r="Q609" i="16"/>
  <c r="R608" i="16"/>
  <c r="R101" i="16"/>
  <c r="M101" i="16"/>
  <c r="L101" i="16"/>
  <c r="K101" i="16"/>
  <c r="O598" i="16"/>
  <c r="N598" i="16"/>
  <c r="M1152" i="16"/>
  <c r="L1152" i="16"/>
  <c r="K1152" i="16"/>
  <c r="Q1153" i="16"/>
  <c r="O67" i="16"/>
  <c r="N67" i="16"/>
  <c r="M825" i="16"/>
  <c r="L825" i="16"/>
  <c r="K825" i="16"/>
  <c r="R825" i="16"/>
  <c r="O61" i="16"/>
  <c r="N61" i="16"/>
  <c r="O972" i="16"/>
  <c r="N972" i="16"/>
  <c r="M107" i="16"/>
  <c r="L107" i="16"/>
  <c r="K107" i="16"/>
  <c r="Q114" i="16"/>
  <c r="R107" i="16"/>
  <c r="Q631" i="16"/>
  <c r="M630" i="16"/>
  <c r="L630" i="16"/>
  <c r="K630" i="16"/>
  <c r="Q829" i="16"/>
  <c r="M828" i="16"/>
  <c r="L828" i="16"/>
  <c r="K828" i="16"/>
  <c r="R828" i="16"/>
  <c r="K417" i="16"/>
  <c r="R417" i="16"/>
  <c r="Q418" i="16"/>
  <c r="M417" i="16"/>
  <c r="L417" i="16"/>
  <c r="O824" i="16"/>
  <c r="N824" i="16"/>
  <c r="R95" i="16"/>
  <c r="Q108" i="16"/>
  <c r="K95" i="16"/>
  <c r="L95" i="16"/>
  <c r="M95" i="16"/>
  <c r="Q105" i="16"/>
  <c r="M56" i="16"/>
  <c r="L56" i="16"/>
  <c r="K56" i="16"/>
  <c r="R56" i="16"/>
  <c r="M92" i="16"/>
  <c r="L92" i="16"/>
  <c r="R92" i="16"/>
  <c r="K92" i="16"/>
  <c r="K1043" i="16"/>
  <c r="R1043" i="16"/>
  <c r="Q1044" i="16"/>
  <c r="L1043" i="16"/>
  <c r="M1043" i="16"/>
  <c r="Q795" i="16"/>
  <c r="M794" i="16"/>
  <c r="L794" i="16"/>
  <c r="K794" i="16"/>
  <c r="L964" i="16"/>
  <c r="K964" i="16"/>
  <c r="R964" i="16"/>
  <c r="Q965" i="16"/>
  <c r="M964" i="16"/>
  <c r="Q300" i="16"/>
  <c r="M299" i="16"/>
  <c r="L299" i="16"/>
  <c r="K299" i="16"/>
  <c r="N43" i="16"/>
  <c r="O43" i="16"/>
  <c r="O1151" i="16"/>
  <c r="N1151" i="16"/>
  <c r="K1086" i="16"/>
  <c r="Q1087" i="16"/>
  <c r="M1086" i="16"/>
  <c r="L1086" i="16"/>
  <c r="N827" i="16"/>
  <c r="O827" i="16"/>
  <c r="Q637" i="16"/>
  <c r="M636" i="16"/>
  <c r="L636" i="16"/>
  <c r="K636" i="16"/>
  <c r="Q245" i="16"/>
  <c r="M244" i="16"/>
  <c r="L244" i="16"/>
  <c r="K244" i="16"/>
  <c r="R244" i="16"/>
  <c r="O963" i="16"/>
  <c r="N963" i="16"/>
  <c r="M44" i="16"/>
  <c r="M45" i="16" s="1"/>
  <c r="L44" i="16"/>
  <c r="L45" i="16" s="1"/>
  <c r="K44" i="16"/>
  <c r="Q63" i="16"/>
  <c r="Q51" i="16"/>
  <c r="R44" i="16"/>
  <c r="Q72" i="16"/>
  <c r="L62" i="16"/>
  <c r="K62" i="16"/>
  <c r="M62" i="16"/>
  <c r="R62" i="16"/>
  <c r="O629" i="16"/>
  <c r="N629" i="16"/>
  <c r="Q93" i="16"/>
  <c r="M77" i="16"/>
  <c r="Q84" i="16"/>
  <c r="R77" i="16"/>
  <c r="L77" i="16"/>
  <c r="K77" i="16"/>
  <c r="Q96" i="16"/>
  <c r="O793" i="16"/>
  <c r="N793" i="16"/>
  <c r="N298" i="16"/>
  <c r="O298" i="16"/>
  <c r="K296" i="16"/>
  <c r="Q297" i="16"/>
  <c r="M296" i="16"/>
  <c r="L296" i="16"/>
  <c r="O76" i="16"/>
  <c r="N76" i="16"/>
  <c r="O213" i="16"/>
  <c r="N213" i="16"/>
  <c r="O37" i="16"/>
  <c r="N37" i="16"/>
  <c r="M791" i="16"/>
  <c r="L791" i="16"/>
  <c r="Q792" i="16"/>
  <c r="K791" i="16"/>
  <c r="Q102" i="16"/>
  <c r="M83" i="16"/>
  <c r="R83" i="16"/>
  <c r="L83" i="16"/>
  <c r="K83" i="16"/>
  <c r="M698" i="16"/>
  <c r="L698" i="16"/>
  <c r="Q699" i="16"/>
  <c r="R698" i="16"/>
  <c r="K698" i="16"/>
  <c r="O416" i="16"/>
  <c r="N416" i="16"/>
  <c r="L113" i="16"/>
  <c r="K113" i="16"/>
  <c r="M113" i="16"/>
  <c r="Q120" i="16"/>
  <c r="R113" i="16"/>
  <c r="O1042" i="16"/>
  <c r="N1042" i="16"/>
  <c r="AO1120" i="1"/>
  <c r="AP1120" i="1"/>
  <c r="AR1120" i="1"/>
  <c r="AS1120" i="1"/>
  <c r="AO1123" i="1"/>
  <c r="AP1123" i="1"/>
  <c r="AR1123" i="1"/>
  <c r="AS1123" i="1"/>
  <c r="AO1129" i="1"/>
  <c r="AP1129" i="1"/>
  <c r="AR1129" i="1"/>
  <c r="AS1129" i="1"/>
  <c r="AR1073" i="1"/>
  <c r="AO1073" i="1"/>
  <c r="AP1073" i="1"/>
  <c r="AS1073" i="1"/>
  <c r="AS600" i="1"/>
  <c r="AS1049" i="1"/>
  <c r="AN601" i="1"/>
  <c r="AO600" i="1"/>
  <c r="AR600" i="1"/>
  <c r="AS599" i="1"/>
  <c r="AP599" i="1"/>
  <c r="AR599" i="1"/>
  <c r="AP600" i="1"/>
  <c r="AO599" i="1"/>
  <c r="AM601" i="1"/>
  <c r="AR1049" i="1"/>
  <c r="AO1049" i="1"/>
  <c r="AP1049" i="1"/>
  <c r="AN1050" i="1"/>
  <c r="AM1050" i="1"/>
  <c r="AN795" i="1"/>
  <c r="AS948" i="1"/>
  <c r="AS224" i="1"/>
  <c r="AM795" i="1"/>
  <c r="AN949" i="1"/>
  <c r="AP794" i="1"/>
  <c r="AR794" i="1"/>
  <c r="AS794" i="1"/>
  <c r="AO794" i="1"/>
  <c r="X794" i="1"/>
  <c r="AO224" i="1"/>
  <c r="AP224" i="1"/>
  <c r="AR224" i="1"/>
  <c r="AO948" i="1"/>
  <c r="AP948" i="1"/>
  <c r="AR948" i="1"/>
  <c r="AM949" i="1"/>
  <c r="X1141" i="1"/>
  <c r="X1144" i="1"/>
  <c r="X1147" i="1"/>
  <c r="X1150" i="1"/>
  <c r="X1153" i="1"/>
  <c r="X1156" i="1"/>
  <c r="X1159" i="1"/>
  <c r="X1162" i="1"/>
  <c r="X1165" i="1"/>
  <c r="X1116" i="1"/>
  <c r="X1119" i="1"/>
  <c r="X1122" i="1"/>
  <c r="X1125" i="1"/>
  <c r="X1128" i="1"/>
  <c r="X1075" i="1"/>
  <c r="X1110" i="1"/>
  <c r="X1067" i="1"/>
  <c r="X1033" i="1"/>
  <c r="X1036" i="1"/>
  <c r="X1038" i="1"/>
  <c r="X1039" i="1"/>
  <c r="X1041" i="1"/>
  <c r="X1042" i="1"/>
  <c r="X1044" i="1"/>
  <c r="X1025" i="1"/>
  <c r="X1014" i="1"/>
  <c r="X1017" i="1"/>
  <c r="X958" i="1"/>
  <c r="X961" i="1"/>
  <c r="X964" i="1"/>
  <c r="X967" i="1"/>
  <c r="X970" i="1"/>
  <c r="X973" i="1"/>
  <c r="X976" i="1"/>
  <c r="X979" i="1"/>
  <c r="X982" i="1"/>
  <c r="X985" i="1"/>
  <c r="X988" i="1"/>
  <c r="X991" i="1"/>
  <c r="X994" i="1"/>
  <c r="X1000" i="1"/>
  <c r="X1003" i="1"/>
  <c r="X1006" i="1"/>
  <c r="X875" i="1"/>
  <c r="X878" i="1"/>
  <c r="X881" i="1"/>
  <c r="X884" i="1"/>
  <c r="X887" i="1"/>
  <c r="X890" i="1"/>
  <c r="X893" i="1"/>
  <c r="X896" i="1"/>
  <c r="X899" i="1"/>
  <c r="X902" i="1"/>
  <c r="X905" i="1"/>
  <c r="X908" i="1"/>
  <c r="X911" i="1"/>
  <c r="X914" i="1"/>
  <c r="X917" i="1"/>
  <c r="X920" i="1"/>
  <c r="X923" i="1"/>
  <c r="X926" i="1"/>
  <c r="X929" i="1"/>
  <c r="X932" i="1"/>
  <c r="X934" i="1"/>
  <c r="X935" i="1"/>
  <c r="X937" i="1"/>
  <c r="X688" i="1"/>
  <c r="X691" i="1"/>
  <c r="X694" i="1"/>
  <c r="X697" i="1"/>
  <c r="X700" i="1"/>
  <c r="X703" i="1"/>
  <c r="X706" i="1"/>
  <c r="X709" i="1"/>
  <c r="X712" i="1"/>
  <c r="X715" i="1"/>
  <c r="X718" i="1"/>
  <c r="X721" i="1"/>
  <c r="X724" i="1"/>
  <c r="X727" i="1"/>
  <c r="X730" i="1"/>
  <c r="X733" i="1"/>
  <c r="X735" i="1"/>
  <c r="X736" i="1"/>
  <c r="X739" i="1"/>
  <c r="X742" i="1"/>
  <c r="X745" i="1"/>
  <c r="X748" i="1"/>
  <c r="X751" i="1"/>
  <c r="X754" i="1"/>
  <c r="X760" i="1"/>
  <c r="X589" i="1"/>
  <c r="X592" i="1"/>
  <c r="X595" i="1"/>
  <c r="X598" i="1"/>
  <c r="X619" i="1"/>
  <c r="X622" i="1"/>
  <c r="X628" i="1"/>
  <c r="X631" i="1"/>
  <c r="X634" i="1"/>
  <c r="X637" i="1"/>
  <c r="X640" i="1"/>
  <c r="X643" i="1"/>
  <c r="X646" i="1"/>
  <c r="X647" i="1"/>
  <c r="X650" i="1"/>
  <c r="X653" i="1"/>
  <c r="X656" i="1"/>
  <c r="X659" i="1"/>
  <c r="X662" i="1"/>
  <c r="X665" i="1"/>
  <c r="X668" i="1"/>
  <c r="X671" i="1"/>
  <c r="X674" i="1"/>
  <c r="X677" i="1"/>
  <c r="X679" i="1"/>
  <c r="X680" i="1"/>
  <c r="X682" i="1"/>
  <c r="X407" i="1"/>
  <c r="X410" i="1"/>
  <c r="X413" i="1"/>
  <c r="X416" i="1"/>
  <c r="X419" i="1"/>
  <c r="X428" i="1"/>
  <c r="X434" i="1"/>
  <c r="X437" i="1"/>
  <c r="X440" i="1"/>
  <c r="X443" i="1"/>
  <c r="X446" i="1"/>
  <c r="X449" i="1"/>
  <c r="X452" i="1"/>
  <c r="X454" i="1"/>
  <c r="X455" i="1"/>
  <c r="X458" i="1"/>
  <c r="X459" i="1"/>
  <c r="X461" i="1"/>
  <c r="X464" i="1"/>
  <c r="X465" i="1"/>
  <c r="X467" i="1"/>
  <c r="X470" i="1"/>
  <c r="X471" i="1"/>
  <c r="X473" i="1"/>
  <c r="X476" i="1"/>
  <c r="X477" i="1"/>
  <c r="X479" i="1"/>
  <c r="X482" i="1"/>
  <c r="X483" i="1"/>
  <c r="X485" i="1"/>
  <c r="X488" i="1"/>
  <c r="X489" i="1"/>
  <c r="X491" i="1"/>
  <c r="X494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7" i="1"/>
  <c r="X578" i="1"/>
  <c r="X580" i="1"/>
  <c r="X581" i="1"/>
  <c r="X583" i="1"/>
  <c r="X204" i="1"/>
  <c r="X207" i="1"/>
  <c r="X210" i="1"/>
  <c r="X213" i="1"/>
  <c r="X216" i="1"/>
  <c r="X219" i="1"/>
  <c r="X222" i="1"/>
  <c r="X231" i="1"/>
  <c r="X234" i="1"/>
  <c r="X237" i="1"/>
  <c r="X240" i="1"/>
  <c r="X243" i="1"/>
  <c r="X246" i="1"/>
  <c r="X248" i="1"/>
  <c r="X249" i="1"/>
  <c r="X252" i="1"/>
  <c r="X255" i="1"/>
  <c r="X258" i="1"/>
  <c r="X264" i="1"/>
  <c r="X270" i="1"/>
  <c r="X276" i="1"/>
  <c r="X282" i="1"/>
  <c r="X285" i="1"/>
  <c r="X288" i="1"/>
  <c r="X291" i="1"/>
  <c r="X294" i="1"/>
  <c r="X297" i="1"/>
  <c r="X300" i="1"/>
  <c r="X303" i="1"/>
  <c r="X306" i="1"/>
  <c r="X309" i="1"/>
  <c r="X312" i="1"/>
  <c r="X315" i="1"/>
  <c r="X318" i="1"/>
  <c r="X321" i="1"/>
  <c r="X324" i="1"/>
  <c r="X327" i="1"/>
  <c r="X330" i="1"/>
  <c r="X333" i="1"/>
  <c r="X336" i="1"/>
  <c r="X339" i="1"/>
  <c r="X342" i="1"/>
  <c r="X345" i="1"/>
  <c r="X348" i="1"/>
  <c r="X351" i="1"/>
  <c r="X354" i="1"/>
  <c r="X356" i="1"/>
  <c r="X357" i="1"/>
  <c r="X360" i="1"/>
  <c r="X363" i="1"/>
  <c r="X366" i="1"/>
  <c r="X372" i="1"/>
  <c r="X369" i="1"/>
  <c r="X375" i="1"/>
  <c r="X377" i="1"/>
  <c r="X378" i="1"/>
  <c r="X381" i="1"/>
  <c r="X384" i="1"/>
  <c r="X387" i="1"/>
  <c r="X390" i="1"/>
  <c r="X393" i="1"/>
  <c r="X396" i="1"/>
  <c r="X399" i="1"/>
  <c r="X24" i="1"/>
  <c r="X25" i="1"/>
  <c r="X28" i="1"/>
  <c r="X31" i="1"/>
  <c r="X34" i="1"/>
  <c r="X37" i="1"/>
  <c r="X40" i="1"/>
  <c r="X43" i="1"/>
  <c r="X46" i="1"/>
  <c r="X49" i="1"/>
  <c r="X52" i="1"/>
  <c r="X55" i="1"/>
  <c r="X58" i="1"/>
  <c r="X61" i="1"/>
  <c r="X64" i="1"/>
  <c r="X67" i="1"/>
  <c r="X70" i="1"/>
  <c r="X73" i="1"/>
  <c r="X76" i="1"/>
  <c r="X79" i="1"/>
  <c r="X82" i="1"/>
  <c r="X85" i="1"/>
  <c r="X88" i="1"/>
  <c r="X91" i="1"/>
  <c r="X94" i="1"/>
  <c r="X127" i="1"/>
  <c r="X130" i="1"/>
  <c r="X133" i="1"/>
  <c r="X136" i="1"/>
  <c r="X145" i="1"/>
  <c r="X148" i="1"/>
  <c r="X151" i="1"/>
  <c r="X174" i="1"/>
  <c r="X175" i="1"/>
  <c r="X178" i="1"/>
  <c r="X181" i="1"/>
  <c r="X184" i="1"/>
  <c r="X187" i="1"/>
  <c r="X190" i="1"/>
  <c r="X193" i="1"/>
  <c r="X196" i="1"/>
  <c r="AC14" i="12"/>
  <c r="R14" i="12"/>
  <c r="G14" i="12"/>
  <c r="G13" i="12"/>
  <c r="AC12" i="12"/>
  <c r="R12" i="12"/>
  <c r="G12" i="12"/>
  <c r="AC10" i="12"/>
  <c r="X10" i="12"/>
  <c r="R10" i="12"/>
  <c r="G10" i="12"/>
  <c r="G7" i="12"/>
  <c r="AS491" i="1"/>
  <c r="AR491" i="1"/>
  <c r="AP491" i="1"/>
  <c r="AO491" i="1"/>
  <c r="AQ491" i="1" s="1"/>
  <c r="AL491" i="1"/>
  <c r="AK491" i="1"/>
  <c r="AJ491" i="1"/>
  <c r="AI491" i="1"/>
  <c r="AH491" i="1"/>
  <c r="AS490" i="1"/>
  <c r="AR490" i="1"/>
  <c r="AP490" i="1"/>
  <c r="AO490" i="1"/>
  <c r="AS489" i="1"/>
  <c r="AR489" i="1"/>
  <c r="AP489" i="1"/>
  <c r="AO489" i="1"/>
  <c r="AQ489" i="1" s="1"/>
  <c r="AL489" i="1"/>
  <c r="AK489" i="1"/>
  <c r="AJ489" i="1"/>
  <c r="AI489" i="1"/>
  <c r="AH489" i="1"/>
  <c r="AS485" i="1"/>
  <c r="AR485" i="1"/>
  <c r="AP485" i="1"/>
  <c r="AO485" i="1"/>
  <c r="AQ485" i="1" s="1"/>
  <c r="AL485" i="1"/>
  <c r="AK485" i="1"/>
  <c r="AJ485" i="1"/>
  <c r="AI485" i="1"/>
  <c r="AH485" i="1"/>
  <c r="AS484" i="1"/>
  <c r="AR484" i="1"/>
  <c r="AP484" i="1"/>
  <c r="AO484" i="1"/>
  <c r="AS483" i="1"/>
  <c r="AR483" i="1"/>
  <c r="AP483" i="1"/>
  <c r="AO483" i="1"/>
  <c r="AQ483" i="1" s="1"/>
  <c r="AL483" i="1"/>
  <c r="AK483" i="1"/>
  <c r="AJ483" i="1"/>
  <c r="AI483" i="1"/>
  <c r="AH483" i="1"/>
  <c r="AS479" i="1"/>
  <c r="AR479" i="1"/>
  <c r="AP479" i="1"/>
  <c r="AO479" i="1"/>
  <c r="AQ479" i="1" s="1"/>
  <c r="AL479" i="1"/>
  <c r="AK479" i="1"/>
  <c r="AJ479" i="1"/>
  <c r="AI479" i="1"/>
  <c r="AH479" i="1"/>
  <c r="AS478" i="1"/>
  <c r="AR478" i="1"/>
  <c r="AP478" i="1"/>
  <c r="AO478" i="1"/>
  <c r="AS477" i="1"/>
  <c r="AR477" i="1"/>
  <c r="AP477" i="1"/>
  <c r="AO477" i="1"/>
  <c r="AQ477" i="1" s="1"/>
  <c r="AL477" i="1"/>
  <c r="AK477" i="1"/>
  <c r="AJ477" i="1"/>
  <c r="AI477" i="1"/>
  <c r="AH477" i="1"/>
  <c r="AS473" i="1"/>
  <c r="AR473" i="1"/>
  <c r="AP473" i="1"/>
  <c r="AO473" i="1"/>
  <c r="AQ473" i="1" s="1"/>
  <c r="AL473" i="1"/>
  <c r="AK473" i="1"/>
  <c r="AJ473" i="1"/>
  <c r="AI473" i="1"/>
  <c r="AH473" i="1"/>
  <c r="AS472" i="1"/>
  <c r="AR472" i="1"/>
  <c r="AP472" i="1"/>
  <c r="AO472" i="1"/>
  <c r="AS471" i="1"/>
  <c r="AR471" i="1"/>
  <c r="AP471" i="1"/>
  <c r="AO471" i="1"/>
  <c r="AQ471" i="1" s="1"/>
  <c r="AL471" i="1"/>
  <c r="AK471" i="1"/>
  <c r="AJ471" i="1"/>
  <c r="AI471" i="1"/>
  <c r="AH471" i="1"/>
  <c r="AS467" i="1"/>
  <c r="AR467" i="1"/>
  <c r="AP467" i="1"/>
  <c r="AO467" i="1"/>
  <c r="AQ467" i="1" s="1"/>
  <c r="AL467" i="1"/>
  <c r="AK467" i="1"/>
  <c r="AJ467" i="1"/>
  <c r="AI467" i="1"/>
  <c r="AH467" i="1"/>
  <c r="AS466" i="1"/>
  <c r="AR466" i="1"/>
  <c r="AP466" i="1"/>
  <c r="AO466" i="1"/>
  <c r="AS465" i="1"/>
  <c r="AR465" i="1"/>
  <c r="AP465" i="1"/>
  <c r="AO465" i="1"/>
  <c r="AQ465" i="1" s="1"/>
  <c r="AL465" i="1"/>
  <c r="AK465" i="1"/>
  <c r="AJ465" i="1"/>
  <c r="AI465" i="1"/>
  <c r="AH465" i="1"/>
  <c r="AS461" i="1"/>
  <c r="AR461" i="1"/>
  <c r="AP461" i="1"/>
  <c r="AO461" i="1"/>
  <c r="AQ461" i="1" s="1"/>
  <c r="AL461" i="1"/>
  <c r="AK461" i="1"/>
  <c r="AJ461" i="1"/>
  <c r="AI461" i="1"/>
  <c r="AH461" i="1"/>
  <c r="AS460" i="1"/>
  <c r="AR460" i="1"/>
  <c r="AP460" i="1"/>
  <c r="AO460" i="1"/>
  <c r="AS459" i="1"/>
  <c r="AR459" i="1"/>
  <c r="AP459" i="1"/>
  <c r="AO459" i="1"/>
  <c r="AQ459" i="1" s="1"/>
  <c r="M297" i="16" l="1"/>
  <c r="L297" i="16"/>
  <c r="K297" i="16"/>
  <c r="R297" i="16"/>
  <c r="O77" i="16"/>
  <c r="N77" i="16"/>
  <c r="N44" i="16"/>
  <c r="O44" i="16"/>
  <c r="K45" i="16"/>
  <c r="L965" i="16"/>
  <c r="K965" i="16"/>
  <c r="R965" i="16"/>
  <c r="Q966" i="16"/>
  <c r="M965" i="16"/>
  <c r="R795" i="16"/>
  <c r="K795" i="16"/>
  <c r="L795" i="16"/>
  <c r="M795" i="16"/>
  <c r="K418" i="16"/>
  <c r="Q419" i="16"/>
  <c r="M418" i="16"/>
  <c r="L418" i="16"/>
  <c r="M609" i="16"/>
  <c r="L609" i="16"/>
  <c r="K609" i="16"/>
  <c r="Q610" i="16"/>
  <c r="Q94" i="16"/>
  <c r="M78" i="16"/>
  <c r="Q85" i="16"/>
  <c r="Q97" i="16"/>
  <c r="L78" i="16"/>
  <c r="K78" i="16"/>
  <c r="N698" i="16"/>
  <c r="O698" i="16"/>
  <c r="Q246" i="16"/>
  <c r="M245" i="16"/>
  <c r="L245" i="16"/>
  <c r="K245" i="16"/>
  <c r="O95" i="16"/>
  <c r="N95" i="16"/>
  <c r="O630" i="16"/>
  <c r="N630" i="16"/>
  <c r="N608" i="16"/>
  <c r="O608" i="16"/>
  <c r="O973" i="16"/>
  <c r="N973" i="16"/>
  <c r="O886" i="16"/>
  <c r="N886" i="16"/>
  <c r="N71" i="16"/>
  <c r="O71" i="16"/>
  <c r="K102" i="16"/>
  <c r="M102" i="16"/>
  <c r="L102" i="16"/>
  <c r="O296" i="16"/>
  <c r="N296" i="16"/>
  <c r="O62" i="16"/>
  <c r="N62" i="16"/>
  <c r="O299" i="16"/>
  <c r="N299" i="16"/>
  <c r="O964" i="16"/>
  <c r="N964" i="16"/>
  <c r="M108" i="16"/>
  <c r="Q115" i="16"/>
  <c r="L108" i="16"/>
  <c r="K108" i="16"/>
  <c r="O417" i="16"/>
  <c r="N417" i="16"/>
  <c r="Q130" i="16"/>
  <c r="Q127" i="16"/>
  <c r="M699" i="16"/>
  <c r="L699" i="16"/>
  <c r="K699" i="16"/>
  <c r="Q700" i="16"/>
  <c r="O791" i="16"/>
  <c r="N791" i="16"/>
  <c r="Q103" i="16"/>
  <c r="M84" i="16"/>
  <c r="L84" i="16"/>
  <c r="K84" i="16"/>
  <c r="N636" i="16"/>
  <c r="O636" i="16"/>
  <c r="K1087" i="16"/>
  <c r="L1087" i="16"/>
  <c r="R1087" i="16"/>
  <c r="Q1088" i="16"/>
  <c r="M1087" i="16"/>
  <c r="L1044" i="16"/>
  <c r="K1044" i="16"/>
  <c r="Q1045" i="16"/>
  <c r="M1044" i="16"/>
  <c r="N56" i="16"/>
  <c r="O56" i="16"/>
  <c r="O101" i="16"/>
  <c r="N101" i="16"/>
  <c r="M792" i="16"/>
  <c r="L792" i="16"/>
  <c r="K792" i="16"/>
  <c r="R792" i="16"/>
  <c r="Q79" i="16"/>
  <c r="L72" i="16"/>
  <c r="K72" i="16"/>
  <c r="M72" i="16"/>
  <c r="N828" i="16"/>
  <c r="O828" i="16"/>
  <c r="K631" i="16"/>
  <c r="Q638" i="16"/>
  <c r="R631" i="16"/>
  <c r="M631" i="16"/>
  <c r="L631" i="16"/>
  <c r="M1153" i="16"/>
  <c r="L1153" i="16"/>
  <c r="K1153" i="16"/>
  <c r="R1153" i="16"/>
  <c r="Q1154" i="16"/>
  <c r="O214" i="16"/>
  <c r="N214" i="16"/>
  <c r="N50" i="16"/>
  <c r="O50" i="16"/>
  <c r="Q975" i="16"/>
  <c r="M974" i="16"/>
  <c r="L974" i="16"/>
  <c r="K974" i="16"/>
  <c r="R974" i="16"/>
  <c r="Q888" i="16"/>
  <c r="M887" i="16"/>
  <c r="L887" i="16"/>
  <c r="K887" i="16"/>
  <c r="O113" i="16"/>
  <c r="N113" i="16"/>
  <c r="K93" i="16"/>
  <c r="M93" i="16"/>
  <c r="L93" i="16"/>
  <c r="N1086" i="16"/>
  <c r="O1086" i="16"/>
  <c r="L300" i="16"/>
  <c r="K300" i="16"/>
  <c r="R300" i="16"/>
  <c r="Q301" i="16"/>
  <c r="M300" i="16"/>
  <c r="O794" i="16"/>
  <c r="N794" i="16"/>
  <c r="O1043" i="16"/>
  <c r="N1043" i="16"/>
  <c r="L57" i="16"/>
  <c r="K57" i="16"/>
  <c r="M57" i="16"/>
  <c r="O83" i="16"/>
  <c r="N83" i="16"/>
  <c r="M51" i="16"/>
  <c r="M52" i="16" s="1"/>
  <c r="L51" i="16"/>
  <c r="L52" i="16" s="1"/>
  <c r="K51" i="16"/>
  <c r="Q58" i="16"/>
  <c r="N244" i="16"/>
  <c r="O244" i="16"/>
  <c r="R637" i="16"/>
  <c r="M637" i="16"/>
  <c r="L637" i="16"/>
  <c r="K637" i="16"/>
  <c r="N92" i="16"/>
  <c r="O92" i="16"/>
  <c r="M114" i="16"/>
  <c r="L114" i="16"/>
  <c r="K114" i="16"/>
  <c r="Q121" i="16"/>
  <c r="O1152" i="16"/>
  <c r="N1152" i="16"/>
  <c r="Q109" i="16"/>
  <c r="K96" i="16"/>
  <c r="L96" i="16"/>
  <c r="L100" i="16" s="1"/>
  <c r="M96" i="16"/>
  <c r="M100" i="16" s="1"/>
  <c r="Q106" i="16"/>
  <c r="L63" i="16"/>
  <c r="L64" i="16" s="1"/>
  <c r="K63" i="16"/>
  <c r="M63" i="16"/>
  <c r="M64" i="16" s="1"/>
  <c r="Q73" i="16"/>
  <c r="M829" i="16"/>
  <c r="L829" i="16"/>
  <c r="Q830" i="16"/>
  <c r="K829" i="16"/>
  <c r="R829" i="16"/>
  <c r="N107" i="16"/>
  <c r="O107" i="16"/>
  <c r="N825" i="16"/>
  <c r="O825" i="16"/>
  <c r="Q216" i="16"/>
  <c r="M215" i="16"/>
  <c r="L215" i="16"/>
  <c r="K215" i="16"/>
  <c r="AQ1129" i="1"/>
  <c r="AQ1073" i="1"/>
  <c r="AQ490" i="1"/>
  <c r="AQ478" i="1"/>
  <c r="AQ1120" i="1"/>
  <c r="AQ1123" i="1"/>
  <c r="AQ472" i="1"/>
  <c r="AQ484" i="1"/>
  <c r="AQ466" i="1"/>
  <c r="AQ460" i="1"/>
  <c r="AQ600" i="1"/>
  <c r="AQ599" i="1"/>
  <c r="AQ794" i="1"/>
  <c r="AQ1049" i="1"/>
  <c r="AQ224" i="1"/>
  <c r="AQ948" i="1"/>
  <c r="AN489" i="1"/>
  <c r="AM483" i="1"/>
  <c r="AN477" i="1"/>
  <c r="AN479" i="1"/>
  <c r="AN491" i="1"/>
  <c r="AM489" i="1"/>
  <c r="AN483" i="1"/>
  <c r="AM491" i="1"/>
  <c r="AN485" i="1"/>
  <c r="AN467" i="1"/>
  <c r="AM485" i="1"/>
  <c r="AM477" i="1"/>
  <c r="AN465" i="1"/>
  <c r="AN473" i="1"/>
  <c r="AM465" i="1"/>
  <c r="AM479" i="1"/>
  <c r="AM473" i="1"/>
  <c r="AM471" i="1"/>
  <c r="AN471" i="1"/>
  <c r="AM467" i="1"/>
  <c r="AN461" i="1"/>
  <c r="AM461" i="1"/>
  <c r="O631" i="16" l="1"/>
  <c r="N631" i="16"/>
  <c r="O792" i="16"/>
  <c r="N792" i="16"/>
  <c r="Q116" i="16"/>
  <c r="R109" i="16"/>
  <c r="M109" i="16"/>
  <c r="L109" i="16"/>
  <c r="K109" i="16"/>
  <c r="Q976" i="16"/>
  <c r="M975" i="16"/>
  <c r="L975" i="16"/>
  <c r="K975" i="16"/>
  <c r="R94" i="16"/>
  <c r="K94" i="16"/>
  <c r="M94" i="16"/>
  <c r="L94" i="16"/>
  <c r="N114" i="16"/>
  <c r="O114" i="16"/>
  <c r="O57" i="16"/>
  <c r="N57" i="16"/>
  <c r="O974" i="16"/>
  <c r="N974" i="16"/>
  <c r="M1154" i="16"/>
  <c r="L1154" i="16"/>
  <c r="K1154" i="16"/>
  <c r="R1154" i="16"/>
  <c r="Q1155" i="16"/>
  <c r="R638" i="16"/>
  <c r="Q639" i="16"/>
  <c r="M638" i="16"/>
  <c r="L638" i="16"/>
  <c r="K638" i="16"/>
  <c r="M79" i="16"/>
  <c r="Q86" i="16"/>
  <c r="R79" i="16"/>
  <c r="L79" i="16"/>
  <c r="K79" i="16"/>
  <c r="Q98" i="16"/>
  <c r="O102" i="16"/>
  <c r="N102" i="16"/>
  <c r="L97" i="16"/>
  <c r="Q110" i="16"/>
  <c r="K97" i="16"/>
  <c r="M97" i="16"/>
  <c r="R97" i="16"/>
  <c r="O795" i="16"/>
  <c r="N795" i="16"/>
  <c r="R103" i="16"/>
  <c r="K103" i="16"/>
  <c r="L103" i="16"/>
  <c r="M103" i="16"/>
  <c r="M85" i="16"/>
  <c r="R85" i="16"/>
  <c r="Q104" i="16"/>
  <c r="L85" i="16"/>
  <c r="K85" i="16"/>
  <c r="L1045" i="16"/>
  <c r="K1045" i="16"/>
  <c r="M1045" i="16"/>
  <c r="R1045" i="16"/>
  <c r="L966" i="16"/>
  <c r="K966" i="16"/>
  <c r="Q967" i="16"/>
  <c r="M966" i="16"/>
  <c r="O1044" i="16"/>
  <c r="N1044" i="16"/>
  <c r="R127" i="16"/>
  <c r="M610" i="16"/>
  <c r="L610" i="16"/>
  <c r="K610" i="16"/>
  <c r="R610" i="16"/>
  <c r="N829" i="16"/>
  <c r="O829" i="16"/>
  <c r="O72" i="16"/>
  <c r="N72" i="16"/>
  <c r="O84" i="16"/>
  <c r="N84" i="16"/>
  <c r="N699" i="16"/>
  <c r="O699" i="16"/>
  <c r="R130" i="16"/>
  <c r="Q137" i="16"/>
  <c r="O78" i="16"/>
  <c r="N78" i="16"/>
  <c r="O418" i="16"/>
  <c r="N418" i="16"/>
  <c r="O965" i="16"/>
  <c r="N965" i="16"/>
  <c r="N297" i="16"/>
  <c r="O297" i="16"/>
  <c r="O637" i="16"/>
  <c r="N637" i="16"/>
  <c r="O300" i="16"/>
  <c r="N300" i="16"/>
  <c r="R246" i="16"/>
  <c r="Q247" i="16"/>
  <c r="M246" i="16"/>
  <c r="L246" i="16"/>
  <c r="K246" i="16"/>
  <c r="M73" i="16"/>
  <c r="L73" i="16"/>
  <c r="Q89" i="16"/>
  <c r="Q80" i="16"/>
  <c r="K73" i="16"/>
  <c r="R73" i="16"/>
  <c r="O887" i="16"/>
  <c r="N887" i="16"/>
  <c r="K419" i="16"/>
  <c r="R419" i="16"/>
  <c r="Q435" i="16"/>
  <c r="Q423" i="16"/>
  <c r="Q420" i="16"/>
  <c r="M419" i="16"/>
  <c r="L419" i="16"/>
  <c r="O215" i="16"/>
  <c r="N215" i="16"/>
  <c r="N63" i="16"/>
  <c r="O63" i="16"/>
  <c r="K64" i="16"/>
  <c r="M115" i="16"/>
  <c r="L115" i="16"/>
  <c r="Q122" i="16"/>
  <c r="R115" i="16"/>
  <c r="K115" i="16"/>
  <c r="K830" i="16"/>
  <c r="Q831" i="16"/>
  <c r="L830" i="16"/>
  <c r="M830" i="16"/>
  <c r="M106" i="16"/>
  <c r="L106" i="16"/>
  <c r="K106" i="16"/>
  <c r="R106" i="16"/>
  <c r="Q889" i="16"/>
  <c r="M888" i="16"/>
  <c r="L888" i="16"/>
  <c r="K888" i="16"/>
  <c r="O245" i="16"/>
  <c r="N245" i="16"/>
  <c r="N609" i="16"/>
  <c r="O609" i="16"/>
  <c r="N51" i="16"/>
  <c r="O51" i="16"/>
  <c r="K52" i="16"/>
  <c r="O108" i="16"/>
  <c r="N108" i="16"/>
  <c r="O96" i="16"/>
  <c r="N96" i="16"/>
  <c r="K100" i="16"/>
  <c r="O1153" i="16"/>
  <c r="N1153" i="16"/>
  <c r="N1087" i="16"/>
  <c r="O1087" i="16"/>
  <c r="M700" i="16"/>
  <c r="L700" i="16"/>
  <c r="Q701" i="16"/>
  <c r="R700" i="16"/>
  <c r="K700" i="16"/>
  <c r="Q217" i="16"/>
  <c r="M216" i="16"/>
  <c r="L216" i="16"/>
  <c r="K216" i="16"/>
  <c r="R216" i="16"/>
  <c r="Q131" i="16"/>
  <c r="R121" i="16"/>
  <c r="L58" i="16"/>
  <c r="K58" i="16"/>
  <c r="M58" i="16"/>
  <c r="R58" i="16"/>
  <c r="L301" i="16"/>
  <c r="K301" i="16"/>
  <c r="R301" i="16"/>
  <c r="Q302" i="16"/>
  <c r="M301" i="16"/>
  <c r="N93" i="16"/>
  <c r="O93" i="16"/>
  <c r="K1088" i="16"/>
  <c r="Q1089" i="16"/>
  <c r="M1088" i="16"/>
  <c r="L1088" i="16"/>
  <c r="R1088" i="16"/>
  <c r="N45" i="16"/>
  <c r="O45" i="16"/>
  <c r="U388" i="1"/>
  <c r="K423" i="16" l="1"/>
  <c r="R423" i="16"/>
  <c r="Q424" i="16"/>
  <c r="M423" i="16"/>
  <c r="L423" i="16"/>
  <c r="R131" i="16"/>
  <c r="K131" i="16"/>
  <c r="L131" i="16"/>
  <c r="Q138" i="16"/>
  <c r="M131" i="16"/>
  <c r="Q303" i="16"/>
  <c r="M302" i="16"/>
  <c r="L302" i="16"/>
  <c r="K302" i="16"/>
  <c r="N52" i="16"/>
  <c r="O52" i="16"/>
  <c r="K420" i="16"/>
  <c r="R420" i="16"/>
  <c r="Q421" i="16"/>
  <c r="M420" i="16"/>
  <c r="L420" i="16"/>
  <c r="N73" i="16"/>
  <c r="O73" i="16"/>
  <c r="R247" i="16"/>
  <c r="Q248" i="16"/>
  <c r="M247" i="16"/>
  <c r="L247" i="16"/>
  <c r="K247" i="16"/>
  <c r="O966" i="16"/>
  <c r="N966" i="16"/>
  <c r="K104" i="16"/>
  <c r="R104" i="16"/>
  <c r="L104" i="16"/>
  <c r="L105" i="16" s="1"/>
  <c r="M104" i="16"/>
  <c r="M105" i="16" s="1"/>
  <c r="M98" i="16"/>
  <c r="L98" i="16"/>
  <c r="Q111" i="16"/>
  <c r="K98" i="16"/>
  <c r="R98" i="16"/>
  <c r="O94" i="16"/>
  <c r="N94" i="16"/>
  <c r="O97" i="16"/>
  <c r="N97" i="16"/>
  <c r="M80" i="16"/>
  <c r="M81" i="16" s="1"/>
  <c r="M82" i="16" s="1"/>
  <c r="Q87" i="16"/>
  <c r="R80" i="16"/>
  <c r="L80" i="16"/>
  <c r="L81" i="16" s="1"/>
  <c r="L82" i="16" s="1"/>
  <c r="K80" i="16"/>
  <c r="Q640" i="16"/>
  <c r="M639" i="16"/>
  <c r="L639" i="16"/>
  <c r="K639" i="16"/>
  <c r="K889" i="16"/>
  <c r="Q890" i="16"/>
  <c r="M889" i="16"/>
  <c r="L889" i="16"/>
  <c r="K1089" i="16"/>
  <c r="Q1090" i="16"/>
  <c r="M1089" i="16"/>
  <c r="L1089" i="16"/>
  <c r="M1155" i="16"/>
  <c r="L1155" i="16"/>
  <c r="K1155" i="16"/>
  <c r="Q1156" i="16"/>
  <c r="N1088" i="16"/>
  <c r="O1088" i="16"/>
  <c r="M701" i="16"/>
  <c r="L701" i="16"/>
  <c r="R701" i="16"/>
  <c r="K701" i="16"/>
  <c r="Q702" i="16"/>
  <c r="N115" i="16"/>
  <c r="O115" i="16"/>
  <c r="O1045" i="16"/>
  <c r="N1045" i="16"/>
  <c r="O246" i="16"/>
  <c r="N246" i="16"/>
  <c r="O103" i="16"/>
  <c r="N103" i="16"/>
  <c r="O1154" i="16"/>
  <c r="N1154" i="16"/>
  <c r="L976" i="16"/>
  <c r="K976" i="16"/>
  <c r="R976" i="16"/>
  <c r="Q977" i="16"/>
  <c r="M976" i="16"/>
  <c r="Q218" i="16"/>
  <c r="M217" i="16"/>
  <c r="L217" i="16"/>
  <c r="K217" i="16"/>
  <c r="R217" i="16"/>
  <c r="N64" i="16"/>
  <c r="O64" i="16"/>
  <c r="Q144" i="16"/>
  <c r="R137" i="16"/>
  <c r="K137" i="16"/>
  <c r="M137" i="16"/>
  <c r="L137" i="16"/>
  <c r="O79" i="16"/>
  <c r="N79" i="16"/>
  <c r="N700" i="16"/>
  <c r="O700" i="16"/>
  <c r="K435" i="16"/>
  <c r="R435" i="16"/>
  <c r="Q436" i="16"/>
  <c r="M435" i="16"/>
  <c r="L435" i="16"/>
  <c r="O100" i="16"/>
  <c r="N100" i="16"/>
  <c r="O830" i="16"/>
  <c r="N830" i="16"/>
  <c r="N106" i="16"/>
  <c r="O106" i="16"/>
  <c r="N610" i="16"/>
  <c r="O610" i="16"/>
  <c r="M86" i="16"/>
  <c r="L86" i="16"/>
  <c r="K86" i="16"/>
  <c r="R86" i="16"/>
  <c r="O216" i="16"/>
  <c r="N216" i="16"/>
  <c r="M122" i="16"/>
  <c r="L122" i="16"/>
  <c r="Q132" i="16"/>
  <c r="K122" i="16"/>
  <c r="R122" i="16"/>
  <c r="L967" i="16"/>
  <c r="K967" i="16"/>
  <c r="R967" i="16"/>
  <c r="Q968" i="16"/>
  <c r="M967" i="16"/>
  <c r="O85" i="16"/>
  <c r="N85" i="16"/>
  <c r="O638" i="16"/>
  <c r="N638" i="16"/>
  <c r="K831" i="16"/>
  <c r="L831" i="16"/>
  <c r="R831" i="16"/>
  <c r="M831" i="16"/>
  <c r="Q832" i="16"/>
  <c r="O301" i="16"/>
  <c r="N301" i="16"/>
  <c r="M89" i="16"/>
  <c r="M90" i="16" s="1"/>
  <c r="M91" i="16" s="1"/>
  <c r="R89" i="16"/>
  <c r="L89" i="16"/>
  <c r="L90" i="16" s="1"/>
  <c r="L91" i="16" s="1"/>
  <c r="K89" i="16"/>
  <c r="Q99" i="16"/>
  <c r="O975" i="16"/>
  <c r="N975" i="16"/>
  <c r="M116" i="16"/>
  <c r="Q123" i="16"/>
  <c r="R116" i="16"/>
  <c r="L116" i="16"/>
  <c r="K116" i="16"/>
  <c r="O419" i="16"/>
  <c r="N419" i="16"/>
  <c r="Q117" i="16"/>
  <c r="R110" i="16"/>
  <c r="K110" i="16"/>
  <c r="M110" i="16"/>
  <c r="L110" i="16"/>
  <c r="N58" i="16"/>
  <c r="O58" i="16"/>
  <c r="O888" i="16"/>
  <c r="N888" i="16"/>
  <c r="O109" i="16"/>
  <c r="N109" i="16"/>
  <c r="M1114" i="1"/>
  <c r="N1114" i="1"/>
  <c r="N98" i="16" l="1"/>
  <c r="O98" i="16"/>
  <c r="L968" i="16"/>
  <c r="K968" i="16"/>
  <c r="R968" i="16"/>
  <c r="Q969" i="16"/>
  <c r="M968" i="16"/>
  <c r="K832" i="16"/>
  <c r="M832" i="16"/>
  <c r="L832" i="16"/>
  <c r="R832" i="16"/>
  <c r="Q833" i="16"/>
  <c r="K132" i="16"/>
  <c r="Q139" i="16"/>
  <c r="M132" i="16"/>
  <c r="L132" i="16"/>
  <c r="L890" i="16"/>
  <c r="Q903" i="16"/>
  <c r="K890" i="16"/>
  <c r="Q891" i="16"/>
  <c r="M890" i="16"/>
  <c r="N104" i="16"/>
  <c r="O104" i="16"/>
  <c r="K105" i="16"/>
  <c r="M99" i="16"/>
  <c r="L99" i="16"/>
  <c r="Q112" i="16"/>
  <c r="K99" i="16"/>
  <c r="O889" i="16"/>
  <c r="N889" i="16"/>
  <c r="O131" i="16"/>
  <c r="N131" i="16"/>
  <c r="O639" i="16"/>
  <c r="N639" i="16"/>
  <c r="K1090" i="16"/>
  <c r="R1090" i="16"/>
  <c r="Q1091" i="16"/>
  <c r="M1090" i="16"/>
  <c r="L1090" i="16"/>
  <c r="O247" i="16"/>
  <c r="N247" i="16"/>
  <c r="O831" i="16"/>
  <c r="N831" i="16"/>
  <c r="N137" i="16"/>
  <c r="O137" i="16"/>
  <c r="K421" i="16"/>
  <c r="Q422" i="16"/>
  <c r="M421" i="16"/>
  <c r="L421" i="16"/>
  <c r="O110" i="16"/>
  <c r="N110" i="16"/>
  <c r="O435" i="16"/>
  <c r="N435" i="16"/>
  <c r="K218" i="16"/>
  <c r="Q219" i="16"/>
  <c r="M218" i="16"/>
  <c r="L218" i="16"/>
  <c r="M702" i="16"/>
  <c r="L702" i="16"/>
  <c r="Q703" i="16"/>
  <c r="K702" i="16"/>
  <c r="N1089" i="16"/>
  <c r="O1089" i="16"/>
  <c r="L640" i="16"/>
  <c r="K640" i="16"/>
  <c r="R640" i="16"/>
  <c r="Q641" i="16"/>
  <c r="M640" i="16"/>
  <c r="R303" i="16"/>
  <c r="Q304" i="16"/>
  <c r="M303" i="16"/>
  <c r="L303" i="16"/>
  <c r="K303" i="16"/>
  <c r="K424" i="16"/>
  <c r="Q425" i="16"/>
  <c r="M424" i="16"/>
  <c r="L424" i="16"/>
  <c r="O116" i="16"/>
  <c r="N116" i="16"/>
  <c r="M87" i="16"/>
  <c r="M88" i="16" s="1"/>
  <c r="L87" i="16"/>
  <c r="L88" i="16" s="1"/>
  <c r="K87" i="16"/>
  <c r="O302" i="16"/>
  <c r="N302" i="16"/>
  <c r="O967" i="16"/>
  <c r="N967" i="16"/>
  <c r="M1156" i="16"/>
  <c r="L1156" i="16"/>
  <c r="K1156" i="16"/>
  <c r="R1156" i="16"/>
  <c r="Q1157" i="16"/>
  <c r="N701" i="16"/>
  <c r="O701" i="16"/>
  <c r="O1155" i="16"/>
  <c r="N1155" i="16"/>
  <c r="Q249" i="16"/>
  <c r="M248" i="16"/>
  <c r="L248" i="16"/>
  <c r="K248" i="16"/>
  <c r="O420" i="16"/>
  <c r="N420" i="16"/>
  <c r="O976" i="16"/>
  <c r="N976" i="16"/>
  <c r="O89" i="16"/>
  <c r="N89" i="16"/>
  <c r="K90" i="16"/>
  <c r="O217" i="16"/>
  <c r="N217" i="16"/>
  <c r="Q118" i="16"/>
  <c r="K111" i="16"/>
  <c r="M111" i="16"/>
  <c r="L111" i="16"/>
  <c r="K436" i="16"/>
  <c r="Q437" i="16"/>
  <c r="M436" i="16"/>
  <c r="L436" i="16"/>
  <c r="M123" i="16"/>
  <c r="Q133" i="16"/>
  <c r="L123" i="16"/>
  <c r="K123" i="16"/>
  <c r="O86" i="16"/>
  <c r="N86" i="16"/>
  <c r="Q124" i="16"/>
  <c r="M117" i="16"/>
  <c r="L117" i="16"/>
  <c r="K117" i="16"/>
  <c r="N122" i="16"/>
  <c r="O122" i="16"/>
  <c r="L977" i="16"/>
  <c r="K977" i="16"/>
  <c r="R977" i="16"/>
  <c r="Q978" i="16"/>
  <c r="M977" i="16"/>
  <c r="O80" i="16"/>
  <c r="N80" i="16"/>
  <c r="K81" i="16"/>
  <c r="K138" i="16"/>
  <c r="Q145" i="16"/>
  <c r="L138" i="16"/>
  <c r="M138" i="16"/>
  <c r="O423" i="16"/>
  <c r="N423" i="16"/>
  <c r="O1114" i="1"/>
  <c r="O1156" i="16" l="1"/>
  <c r="N1156" i="16"/>
  <c r="L641" i="16"/>
  <c r="K641" i="16"/>
  <c r="R641" i="16"/>
  <c r="Q642" i="16"/>
  <c r="M641" i="16"/>
  <c r="N123" i="16"/>
  <c r="O123" i="16"/>
  <c r="O303" i="16"/>
  <c r="N303" i="16"/>
  <c r="M891" i="16"/>
  <c r="L891" i="16"/>
  <c r="K891" i="16"/>
  <c r="Q892" i="16"/>
  <c r="O968" i="16"/>
  <c r="N968" i="16"/>
  <c r="O832" i="16"/>
  <c r="N832" i="16"/>
  <c r="K1091" i="16"/>
  <c r="L1091" i="16"/>
  <c r="R1091" i="16"/>
  <c r="Q1092" i="16"/>
  <c r="M1091" i="16"/>
  <c r="O117" i="16"/>
  <c r="N117" i="16"/>
  <c r="L969" i="16"/>
  <c r="K969" i="16"/>
  <c r="Q970" i="16"/>
  <c r="M969" i="16"/>
  <c r="K112" i="16"/>
  <c r="Q119" i="16"/>
  <c r="R112" i="16"/>
  <c r="L112" i="16"/>
  <c r="M112" i="16"/>
  <c r="L978" i="16"/>
  <c r="K978" i="16"/>
  <c r="Q979" i="16"/>
  <c r="M978" i="16"/>
  <c r="R249" i="16"/>
  <c r="Q250" i="16"/>
  <c r="M249" i="16"/>
  <c r="L249" i="16"/>
  <c r="K249" i="16"/>
  <c r="O111" i="16"/>
  <c r="N111" i="16"/>
  <c r="R304" i="16"/>
  <c r="Q305" i="16"/>
  <c r="M304" i="16"/>
  <c r="L304" i="16"/>
  <c r="K304" i="16"/>
  <c r="M219" i="16"/>
  <c r="L219" i="16"/>
  <c r="K219" i="16"/>
  <c r="R219" i="16"/>
  <c r="Q223" i="16"/>
  <c r="Q220" i="16"/>
  <c r="Q904" i="16"/>
  <c r="M903" i="16"/>
  <c r="L903" i="16"/>
  <c r="K903" i="16"/>
  <c r="K437" i="16"/>
  <c r="R437" i="16"/>
  <c r="Q438" i="16"/>
  <c r="M437" i="16"/>
  <c r="L437" i="16"/>
  <c r="M703" i="16"/>
  <c r="L703" i="16"/>
  <c r="R703" i="16"/>
  <c r="K703" i="16"/>
  <c r="Q704" i="16"/>
  <c r="O248" i="16"/>
  <c r="N248" i="16"/>
  <c r="O424" i="16"/>
  <c r="N424" i="16"/>
  <c r="O436" i="16"/>
  <c r="N436" i="16"/>
  <c r="O640" i="16"/>
  <c r="N640" i="16"/>
  <c r="O132" i="16"/>
  <c r="N132" i="16"/>
  <c r="N1090" i="16"/>
  <c r="O1090" i="16"/>
  <c r="K833" i="16"/>
  <c r="Q834" i="16"/>
  <c r="M833" i="16"/>
  <c r="L833" i="16"/>
  <c r="O977" i="16"/>
  <c r="N977" i="16"/>
  <c r="M1157" i="16"/>
  <c r="L1157" i="16"/>
  <c r="K1157" i="16"/>
  <c r="R1157" i="16"/>
  <c r="Q1158" i="16"/>
  <c r="N702" i="16"/>
  <c r="O702" i="16"/>
  <c r="K422" i="16"/>
  <c r="R422" i="16"/>
  <c r="M422" i="16"/>
  <c r="L422" i="16"/>
  <c r="O81" i="16"/>
  <c r="N81" i="16"/>
  <c r="K82" i="16"/>
  <c r="O421" i="16"/>
  <c r="N421" i="16"/>
  <c r="L139" i="16"/>
  <c r="K139" i="16"/>
  <c r="Q146" i="16"/>
  <c r="M139" i="16"/>
  <c r="R139" i="16"/>
  <c r="N90" i="16"/>
  <c r="O90" i="16"/>
  <c r="K91" i="16"/>
  <c r="N99" i="16"/>
  <c r="O99" i="16"/>
  <c r="R133" i="16"/>
  <c r="K133" i="16"/>
  <c r="Q140" i="16"/>
  <c r="M133" i="16"/>
  <c r="L133" i="16"/>
  <c r="O890" i="16"/>
  <c r="N890" i="16"/>
  <c r="R145" i="16"/>
  <c r="Q134" i="16"/>
  <c r="M124" i="16"/>
  <c r="L124" i="16"/>
  <c r="K124" i="16"/>
  <c r="R124" i="16"/>
  <c r="O138" i="16"/>
  <c r="N138" i="16"/>
  <c r="Q125" i="16"/>
  <c r="R118" i="16"/>
  <c r="Q128" i="16"/>
  <c r="K118" i="16"/>
  <c r="M118" i="16"/>
  <c r="L118" i="16"/>
  <c r="O87" i="16"/>
  <c r="N87" i="16"/>
  <c r="K88" i="16"/>
  <c r="K425" i="16"/>
  <c r="R425" i="16"/>
  <c r="Q426" i="16"/>
  <c r="M425" i="16"/>
  <c r="L425" i="16"/>
  <c r="O218" i="16"/>
  <c r="N218" i="16"/>
  <c r="N105" i="16"/>
  <c r="O105" i="16"/>
  <c r="AL1114" i="1"/>
  <c r="AH1114" i="1"/>
  <c r="AI1114" i="1"/>
  <c r="AJ1114" i="1"/>
  <c r="AK1114" i="1"/>
  <c r="AC14" i="11"/>
  <c r="R14" i="11"/>
  <c r="G14" i="11"/>
  <c r="G13" i="11"/>
  <c r="AC12" i="11"/>
  <c r="R12" i="11"/>
  <c r="G12" i="11"/>
  <c r="AC10" i="11"/>
  <c r="X10" i="11"/>
  <c r="R10" i="11"/>
  <c r="G10" i="11"/>
  <c r="G7" i="11"/>
  <c r="L834" i="16" l="1"/>
  <c r="Q835" i="16"/>
  <c r="M834" i="16"/>
  <c r="K834" i="16"/>
  <c r="R834" i="16"/>
  <c r="O903" i="16"/>
  <c r="N903" i="16"/>
  <c r="O139" i="16"/>
  <c r="N139" i="16"/>
  <c r="N833" i="16"/>
  <c r="O833" i="16"/>
  <c r="O249" i="16"/>
  <c r="N249" i="16"/>
  <c r="O978" i="16"/>
  <c r="N978" i="16"/>
  <c r="O891" i="16"/>
  <c r="N891" i="16"/>
  <c r="O304" i="16"/>
  <c r="N304" i="16"/>
  <c r="O133" i="16"/>
  <c r="N133" i="16"/>
  <c r="N703" i="16"/>
  <c r="O703" i="16"/>
  <c r="O437" i="16"/>
  <c r="N437" i="16"/>
  <c r="N219" i="16"/>
  <c r="O219" i="16"/>
  <c r="L979" i="16"/>
  <c r="K979" i="16"/>
  <c r="R979" i="16"/>
  <c r="Q980" i="16"/>
  <c r="M979" i="16"/>
  <c r="O112" i="16"/>
  <c r="N112" i="16"/>
  <c r="R146" i="16"/>
  <c r="Q150" i="16"/>
  <c r="K146" i="16"/>
  <c r="M146" i="16"/>
  <c r="L146" i="16"/>
  <c r="K1092" i="16"/>
  <c r="Q1093" i="16"/>
  <c r="M1092" i="16"/>
  <c r="L1092" i="16"/>
  <c r="L970" i="16"/>
  <c r="K970" i="16"/>
  <c r="R970" i="16"/>
  <c r="M970" i="16"/>
  <c r="R128" i="16"/>
  <c r="Q135" i="16"/>
  <c r="K128" i="16"/>
  <c r="M128" i="16"/>
  <c r="L128" i="16"/>
  <c r="M220" i="16"/>
  <c r="L220" i="16"/>
  <c r="K220" i="16"/>
  <c r="R220" i="16"/>
  <c r="Q221" i="16"/>
  <c r="R250" i="16"/>
  <c r="Q251" i="16"/>
  <c r="M250" i="16"/>
  <c r="L250" i="16"/>
  <c r="K250" i="16"/>
  <c r="L642" i="16"/>
  <c r="K642" i="16"/>
  <c r="Q643" i="16"/>
  <c r="M642" i="16"/>
  <c r="K426" i="16"/>
  <c r="R426" i="16"/>
  <c r="Q427" i="16"/>
  <c r="M426" i="16"/>
  <c r="L426" i="16"/>
  <c r="N91" i="16"/>
  <c r="O91" i="16"/>
  <c r="O422" i="16"/>
  <c r="N422" i="16"/>
  <c r="N1091" i="16"/>
  <c r="O1091" i="16"/>
  <c r="O425" i="16"/>
  <c r="N425" i="16"/>
  <c r="R134" i="16"/>
  <c r="K134" i="16"/>
  <c r="M134" i="16"/>
  <c r="L134" i="16"/>
  <c r="Q141" i="16"/>
  <c r="O82" i="16"/>
  <c r="N82" i="16"/>
  <c r="K438" i="16"/>
  <c r="R438" i="16"/>
  <c r="Q439" i="16"/>
  <c r="M438" i="16"/>
  <c r="L438" i="16"/>
  <c r="M223" i="16"/>
  <c r="L223" i="16"/>
  <c r="K223" i="16"/>
  <c r="R223" i="16"/>
  <c r="Q224" i="16"/>
  <c r="Q306" i="16"/>
  <c r="M305" i="16"/>
  <c r="L305" i="16"/>
  <c r="K305" i="16"/>
  <c r="O1157" i="16"/>
  <c r="N1157" i="16"/>
  <c r="M892" i="16"/>
  <c r="L892" i="16"/>
  <c r="K892" i="16"/>
  <c r="Q893" i="16"/>
  <c r="O124" i="16"/>
  <c r="N124" i="16"/>
  <c r="O118" i="16"/>
  <c r="N118" i="16"/>
  <c r="Q905" i="16"/>
  <c r="M904" i="16"/>
  <c r="L904" i="16"/>
  <c r="K904" i="16"/>
  <c r="O969" i="16"/>
  <c r="N969" i="16"/>
  <c r="O641" i="16"/>
  <c r="N641" i="16"/>
  <c r="O88" i="16"/>
  <c r="N88" i="16"/>
  <c r="R125" i="16"/>
  <c r="M125" i="16"/>
  <c r="L125" i="16"/>
  <c r="K125" i="16"/>
  <c r="M140" i="16"/>
  <c r="L140" i="16"/>
  <c r="Q147" i="16"/>
  <c r="K140" i="16"/>
  <c r="R140" i="16"/>
  <c r="M1158" i="16"/>
  <c r="L1158" i="16"/>
  <c r="K1158" i="16"/>
  <c r="Q1159" i="16"/>
  <c r="M704" i="16"/>
  <c r="L704" i="16"/>
  <c r="Q705" i="16"/>
  <c r="R704" i="16"/>
  <c r="K704" i="16"/>
  <c r="Q126" i="16"/>
  <c r="R119" i="16"/>
  <c r="Q129" i="16"/>
  <c r="K119" i="16"/>
  <c r="L119" i="16"/>
  <c r="L120" i="16" s="1"/>
  <c r="L121" i="16" s="1"/>
  <c r="M119" i="16"/>
  <c r="M120" i="16" s="1"/>
  <c r="M121" i="16" s="1"/>
  <c r="AM1114" i="1"/>
  <c r="AN1114" i="1"/>
  <c r="T868" i="1"/>
  <c r="U868" i="1"/>
  <c r="V868" i="1"/>
  <c r="W868" i="1"/>
  <c r="S868" i="1"/>
  <c r="T865" i="1"/>
  <c r="U865" i="1"/>
  <c r="T998" i="1"/>
  <c r="U998" i="1"/>
  <c r="V998" i="1"/>
  <c r="W998" i="1"/>
  <c r="S998" i="1"/>
  <c r="T995" i="1"/>
  <c r="U995" i="1"/>
  <c r="V995" i="1"/>
  <c r="W995" i="1"/>
  <c r="S995" i="1"/>
  <c r="T838" i="1"/>
  <c r="U838" i="1"/>
  <c r="V838" i="1"/>
  <c r="W838" i="1"/>
  <c r="S838" i="1"/>
  <c r="T835" i="1"/>
  <c r="U835" i="1"/>
  <c r="V835" i="1"/>
  <c r="W835" i="1"/>
  <c r="S835" i="1"/>
  <c r="T823" i="1"/>
  <c r="U823" i="1"/>
  <c r="V823" i="1"/>
  <c r="W823" i="1"/>
  <c r="S823" i="1"/>
  <c r="T820" i="1"/>
  <c r="U820" i="1"/>
  <c r="V820" i="1"/>
  <c r="W820" i="1"/>
  <c r="S820" i="1"/>
  <c r="T758" i="1"/>
  <c r="U758" i="1"/>
  <c r="V758" i="1"/>
  <c r="W758" i="1"/>
  <c r="S758" i="1"/>
  <c r="T755" i="1"/>
  <c r="U755" i="1"/>
  <c r="V755" i="1"/>
  <c r="W755" i="1"/>
  <c r="S755" i="1"/>
  <c r="T411" i="1"/>
  <c r="U411" i="1"/>
  <c r="V411" i="1"/>
  <c r="W411" i="1"/>
  <c r="S411" i="1"/>
  <c r="T352" i="1"/>
  <c r="U352" i="1"/>
  <c r="V352" i="1"/>
  <c r="W352" i="1"/>
  <c r="S352" i="1"/>
  <c r="T349" i="1"/>
  <c r="U349" i="1"/>
  <c r="V349" i="1"/>
  <c r="W349" i="1"/>
  <c r="S349" i="1"/>
  <c r="T346" i="1"/>
  <c r="U346" i="1"/>
  <c r="V346" i="1"/>
  <c r="W346" i="1"/>
  <c r="S346" i="1"/>
  <c r="T343" i="1"/>
  <c r="U343" i="1"/>
  <c r="V343" i="1"/>
  <c r="W343" i="1"/>
  <c r="S343" i="1"/>
  <c r="T340" i="1"/>
  <c r="U340" i="1"/>
  <c r="V340" i="1"/>
  <c r="W340" i="1"/>
  <c r="S340" i="1"/>
  <c r="T337" i="1"/>
  <c r="U337" i="1"/>
  <c r="V337" i="1"/>
  <c r="W337" i="1"/>
  <c r="S337" i="1"/>
  <c r="T334" i="1"/>
  <c r="U334" i="1"/>
  <c r="V334" i="1"/>
  <c r="W334" i="1"/>
  <c r="S334" i="1"/>
  <c r="T331" i="1"/>
  <c r="U331" i="1"/>
  <c r="V331" i="1"/>
  <c r="W331" i="1"/>
  <c r="S331" i="1"/>
  <c r="T217" i="1"/>
  <c r="U217" i="1"/>
  <c r="V217" i="1"/>
  <c r="W217" i="1"/>
  <c r="S217" i="1"/>
  <c r="T214" i="1"/>
  <c r="U214" i="1"/>
  <c r="V214" i="1"/>
  <c r="W214" i="1"/>
  <c r="S214" i="1"/>
  <c r="N223" i="16" l="1"/>
  <c r="O223" i="16"/>
  <c r="N220" i="16"/>
  <c r="O220" i="16"/>
  <c r="O1158" i="16"/>
  <c r="N1158" i="16"/>
  <c r="O305" i="16"/>
  <c r="N305" i="16"/>
  <c r="O146" i="16"/>
  <c r="N146" i="16"/>
  <c r="M251" i="16"/>
  <c r="L251" i="16"/>
  <c r="K251" i="16"/>
  <c r="Q252" i="16"/>
  <c r="Q154" i="16"/>
  <c r="O834" i="16"/>
  <c r="N834" i="16"/>
  <c r="N1092" i="16"/>
  <c r="O1092" i="16"/>
  <c r="K427" i="16"/>
  <c r="Q428" i="16"/>
  <c r="M427" i="16"/>
  <c r="L427" i="16"/>
  <c r="O250" i="16"/>
  <c r="N250" i="16"/>
  <c r="M141" i="16"/>
  <c r="Q148" i="16"/>
  <c r="L141" i="16"/>
  <c r="K141" i="16"/>
  <c r="O979" i="16"/>
  <c r="N979" i="16"/>
  <c r="N140" i="16"/>
  <c r="O140" i="16"/>
  <c r="Q307" i="16"/>
  <c r="M306" i="16"/>
  <c r="L306" i="16"/>
  <c r="K306" i="16"/>
  <c r="R306" i="16"/>
  <c r="K439" i="16"/>
  <c r="Q440" i="16"/>
  <c r="M439" i="16"/>
  <c r="L439" i="16"/>
  <c r="O134" i="16"/>
  <c r="N134" i="16"/>
  <c r="M643" i="16"/>
  <c r="L643" i="16"/>
  <c r="K643" i="16"/>
  <c r="R643" i="16"/>
  <c r="Q644" i="16"/>
  <c r="O128" i="16"/>
  <c r="N128" i="16"/>
  <c r="K126" i="16"/>
  <c r="M126" i="16"/>
  <c r="M127" i="16" s="1"/>
  <c r="L126" i="16"/>
  <c r="L127" i="16" s="1"/>
  <c r="N704" i="16"/>
  <c r="O704" i="16"/>
  <c r="O904" i="16"/>
  <c r="N904" i="16"/>
  <c r="O119" i="16"/>
  <c r="N119" i="16"/>
  <c r="K120" i="16"/>
  <c r="Q151" i="16"/>
  <c r="K147" i="16"/>
  <c r="M147" i="16"/>
  <c r="L147" i="16"/>
  <c r="K905" i="16"/>
  <c r="M905" i="16"/>
  <c r="L905" i="16"/>
  <c r="M224" i="16"/>
  <c r="L224" i="16"/>
  <c r="K224" i="16"/>
  <c r="Q225" i="16"/>
  <c r="R225" i="16" s="1"/>
  <c r="M221" i="16"/>
  <c r="L221" i="16"/>
  <c r="K221" i="16"/>
  <c r="Q222" i="16"/>
  <c r="Q142" i="16"/>
  <c r="K135" i="16"/>
  <c r="M135" i="16"/>
  <c r="L135" i="16"/>
  <c r="L835" i="16"/>
  <c r="R835" i="16"/>
  <c r="Q836" i="16"/>
  <c r="M835" i="16"/>
  <c r="K835" i="16"/>
  <c r="O125" i="16"/>
  <c r="N125" i="16"/>
  <c r="L980" i="16"/>
  <c r="K980" i="16"/>
  <c r="R980" i="16"/>
  <c r="Q981" i="16"/>
  <c r="M980" i="16"/>
  <c r="O970" i="16"/>
  <c r="N970" i="16"/>
  <c r="Q894" i="16"/>
  <c r="M893" i="16"/>
  <c r="L893" i="16"/>
  <c r="Q906" i="16"/>
  <c r="K893" i="16"/>
  <c r="O426" i="16"/>
  <c r="N426" i="16"/>
  <c r="M705" i="16"/>
  <c r="L705" i="16"/>
  <c r="K705" i="16"/>
  <c r="Q706" i="16"/>
  <c r="N892" i="16"/>
  <c r="O892" i="16"/>
  <c r="Q136" i="16"/>
  <c r="K129" i="16"/>
  <c r="M129" i="16"/>
  <c r="M130" i="16" s="1"/>
  <c r="L129" i="16"/>
  <c r="L130" i="16" s="1"/>
  <c r="M1159" i="16"/>
  <c r="L1159" i="16"/>
  <c r="K1159" i="16"/>
  <c r="R1159" i="16"/>
  <c r="Q1160" i="16"/>
  <c r="O438" i="16"/>
  <c r="N438" i="16"/>
  <c r="O642" i="16"/>
  <c r="N642" i="16"/>
  <c r="K1093" i="16"/>
  <c r="R1093" i="16"/>
  <c r="Q1094" i="16"/>
  <c r="M1093" i="16"/>
  <c r="L1093" i="16"/>
  <c r="AS1048" i="1"/>
  <c r="AR1048" i="1"/>
  <c r="AP1048" i="1"/>
  <c r="AO1048" i="1"/>
  <c r="AR793" i="1"/>
  <c r="AO793" i="1"/>
  <c r="AS793" i="1"/>
  <c r="AP793" i="1"/>
  <c r="X793" i="1"/>
  <c r="O893" i="16" l="1"/>
  <c r="N893" i="16"/>
  <c r="M222" i="16"/>
  <c r="L222" i="16"/>
  <c r="K222" i="16"/>
  <c r="R222" i="16"/>
  <c r="N221" i="16"/>
  <c r="O221" i="16"/>
  <c r="O126" i="16"/>
  <c r="N126" i="16"/>
  <c r="K127" i="16"/>
  <c r="O251" i="16"/>
  <c r="N251" i="16"/>
  <c r="N1093" i="16"/>
  <c r="O1093" i="16"/>
  <c r="L981" i="16"/>
  <c r="K981" i="16"/>
  <c r="Q982" i="16"/>
  <c r="M981" i="16"/>
  <c r="R151" i="16"/>
  <c r="Q155" i="16"/>
  <c r="L906" i="16"/>
  <c r="K906" i="16"/>
  <c r="Q907" i="16"/>
  <c r="M906" i="16"/>
  <c r="O643" i="16"/>
  <c r="N643" i="16"/>
  <c r="O980" i="16"/>
  <c r="N980" i="16"/>
  <c r="N141" i="16"/>
  <c r="O141" i="16"/>
  <c r="M1160" i="16"/>
  <c r="L1160" i="16"/>
  <c r="K1160" i="16"/>
  <c r="R1160" i="16"/>
  <c r="Q1161" i="16"/>
  <c r="O135" i="16"/>
  <c r="N135" i="16"/>
  <c r="K428" i="16"/>
  <c r="R428" i="16"/>
  <c r="Q432" i="16"/>
  <c r="Q429" i="16"/>
  <c r="M428" i="16"/>
  <c r="L428" i="16"/>
  <c r="O835" i="16"/>
  <c r="N835" i="16"/>
  <c r="Q158" i="16"/>
  <c r="R154" i="16"/>
  <c r="Q837" i="16"/>
  <c r="M836" i="16"/>
  <c r="L836" i="16"/>
  <c r="K836" i="16"/>
  <c r="K440" i="16"/>
  <c r="R440" i="16"/>
  <c r="Q441" i="16"/>
  <c r="M440" i="16"/>
  <c r="L440" i="16"/>
  <c r="M706" i="16"/>
  <c r="L706" i="16"/>
  <c r="Q707" i="16"/>
  <c r="R706" i="16"/>
  <c r="K706" i="16"/>
  <c r="M252" i="16"/>
  <c r="L252" i="16"/>
  <c r="K252" i="16"/>
  <c r="R252" i="16"/>
  <c r="Q253" i="16"/>
  <c r="N705" i="16"/>
  <c r="O705" i="16"/>
  <c r="O120" i="16"/>
  <c r="N120" i="16"/>
  <c r="K121" i="16"/>
  <c r="O439" i="16"/>
  <c r="N439" i="16"/>
  <c r="N129" i="16"/>
  <c r="O129" i="16"/>
  <c r="K130" i="16"/>
  <c r="Q895" i="16"/>
  <c r="M894" i="16"/>
  <c r="L894" i="16"/>
  <c r="K894" i="16"/>
  <c r="O905" i="16"/>
  <c r="N905" i="16"/>
  <c r="O306" i="16"/>
  <c r="N306" i="16"/>
  <c r="Q143" i="16"/>
  <c r="R136" i="16"/>
  <c r="K136" i="16"/>
  <c r="M136" i="16"/>
  <c r="L136" i="16"/>
  <c r="K1094" i="16"/>
  <c r="R1094" i="16"/>
  <c r="M1094" i="16"/>
  <c r="Q1095" i="16"/>
  <c r="L1094" i="16"/>
  <c r="Q149" i="16"/>
  <c r="M142" i="16"/>
  <c r="K142" i="16"/>
  <c r="R142" i="16"/>
  <c r="L142" i="16"/>
  <c r="O1159" i="16"/>
  <c r="N1159" i="16"/>
  <c r="N224" i="16"/>
  <c r="O224" i="16"/>
  <c r="O147" i="16"/>
  <c r="N147" i="16"/>
  <c r="M644" i="16"/>
  <c r="L644" i="16"/>
  <c r="K644" i="16"/>
  <c r="Q645" i="16"/>
  <c r="R644" i="16"/>
  <c r="Q308" i="16"/>
  <c r="M307" i="16"/>
  <c r="L307" i="16"/>
  <c r="K307" i="16"/>
  <c r="R307" i="16"/>
  <c r="R148" i="16"/>
  <c r="Q152" i="16"/>
  <c r="K148" i="16"/>
  <c r="M148" i="16"/>
  <c r="L148" i="16"/>
  <c r="O427" i="16"/>
  <c r="N427" i="16"/>
  <c r="AQ1048" i="1"/>
  <c r="AQ793" i="1"/>
  <c r="AS947" i="1"/>
  <c r="AO947" i="1"/>
  <c r="AR947" i="1"/>
  <c r="AP223" i="1"/>
  <c r="AO223" i="1"/>
  <c r="AR223" i="1"/>
  <c r="AS223" i="1"/>
  <c r="AP947" i="1"/>
  <c r="T394" i="1"/>
  <c r="U394" i="1"/>
  <c r="V394" i="1"/>
  <c r="W394" i="1"/>
  <c r="S394" i="1"/>
  <c r="T391" i="1"/>
  <c r="U391" i="1"/>
  <c r="V391" i="1"/>
  <c r="W391" i="1"/>
  <c r="S391" i="1"/>
  <c r="T388" i="1"/>
  <c r="V388" i="1"/>
  <c r="W388" i="1"/>
  <c r="T385" i="1"/>
  <c r="U385" i="1"/>
  <c r="V385" i="1"/>
  <c r="W385" i="1"/>
  <c r="S385" i="1"/>
  <c r="T376" i="1"/>
  <c r="U376" i="1"/>
  <c r="V376" i="1"/>
  <c r="W376" i="1"/>
  <c r="S376" i="1"/>
  <c r="T367" i="1"/>
  <c r="U367" i="1"/>
  <c r="V367" i="1"/>
  <c r="W367" i="1"/>
  <c r="S367" i="1"/>
  <c r="T370" i="1"/>
  <c r="U370" i="1"/>
  <c r="V370" i="1"/>
  <c r="W370" i="1"/>
  <c r="S370" i="1"/>
  <c r="T322" i="1"/>
  <c r="U322" i="1"/>
  <c r="V322" i="1"/>
  <c r="W322" i="1"/>
  <c r="S322" i="1"/>
  <c r="T319" i="1"/>
  <c r="U319" i="1"/>
  <c r="V319" i="1"/>
  <c r="W319" i="1"/>
  <c r="S319" i="1"/>
  <c r="T304" i="1"/>
  <c r="U304" i="1"/>
  <c r="V304" i="1"/>
  <c r="W304" i="1"/>
  <c r="S304" i="1"/>
  <c r="T301" i="1"/>
  <c r="U301" i="1"/>
  <c r="V301" i="1"/>
  <c r="W301" i="1"/>
  <c r="S301" i="1"/>
  <c r="T298" i="1"/>
  <c r="U298" i="1"/>
  <c r="V298" i="1"/>
  <c r="W298" i="1"/>
  <c r="S298" i="1"/>
  <c r="T295" i="1"/>
  <c r="U295" i="1"/>
  <c r="V295" i="1"/>
  <c r="W295" i="1"/>
  <c r="S295" i="1"/>
  <c r="T292" i="1"/>
  <c r="U292" i="1"/>
  <c r="V292" i="1"/>
  <c r="W292" i="1"/>
  <c r="S292" i="1"/>
  <c r="T289" i="1"/>
  <c r="U289" i="1"/>
  <c r="V289" i="1"/>
  <c r="W289" i="1"/>
  <c r="S289" i="1"/>
  <c r="K441" i="16" l="1"/>
  <c r="R441" i="16"/>
  <c r="Q442" i="16"/>
  <c r="M441" i="16"/>
  <c r="L441" i="16"/>
  <c r="R152" i="16"/>
  <c r="K152" i="16"/>
  <c r="M152" i="16"/>
  <c r="L152" i="16"/>
  <c r="Q156" i="16"/>
  <c r="N706" i="16"/>
  <c r="O706" i="16"/>
  <c r="Q309" i="16"/>
  <c r="M308" i="16"/>
  <c r="L308" i="16"/>
  <c r="K308" i="16"/>
  <c r="R149" i="16"/>
  <c r="K149" i="16"/>
  <c r="M149" i="16"/>
  <c r="M150" i="16" s="1"/>
  <c r="M151" i="16" s="1"/>
  <c r="L149" i="16"/>
  <c r="L150" i="16" s="1"/>
  <c r="L151" i="16" s="1"/>
  <c r="Q153" i="16"/>
  <c r="O136" i="16"/>
  <c r="N136" i="16"/>
  <c r="N121" i="16"/>
  <c r="O121" i="16"/>
  <c r="Q841" i="16"/>
  <c r="Q838" i="16"/>
  <c r="R837" i="16"/>
  <c r="M837" i="16"/>
  <c r="L837" i="16"/>
  <c r="K837" i="16"/>
  <c r="M1161" i="16"/>
  <c r="L1161" i="16"/>
  <c r="K1161" i="16"/>
  <c r="Q1162" i="16"/>
  <c r="M155" i="16"/>
  <c r="Q159" i="16"/>
  <c r="L155" i="16"/>
  <c r="K155" i="16"/>
  <c r="R155" i="16"/>
  <c r="Q646" i="16"/>
  <c r="M645" i="16"/>
  <c r="L645" i="16"/>
  <c r="K645" i="16"/>
  <c r="R143" i="16"/>
  <c r="M143" i="16"/>
  <c r="M144" i="16" s="1"/>
  <c r="M145" i="16" s="1"/>
  <c r="L143" i="16"/>
  <c r="L144" i="16" s="1"/>
  <c r="L145" i="16" s="1"/>
  <c r="K143" i="16"/>
  <c r="O1160" i="16"/>
  <c r="N1160" i="16"/>
  <c r="K432" i="16"/>
  <c r="R432" i="16"/>
  <c r="Q433" i="16"/>
  <c r="M432" i="16"/>
  <c r="L432" i="16"/>
  <c r="M707" i="16"/>
  <c r="L707" i="16"/>
  <c r="R707" i="16"/>
  <c r="K707" i="16"/>
  <c r="Q708" i="16"/>
  <c r="O307" i="16"/>
  <c r="N307" i="16"/>
  <c r="N1094" i="16"/>
  <c r="O1094" i="16"/>
  <c r="Q254" i="16"/>
  <c r="M253" i="16"/>
  <c r="L253" i="16"/>
  <c r="K253" i="16"/>
  <c r="R253" i="16"/>
  <c r="O836" i="16"/>
  <c r="N836" i="16"/>
  <c r="M158" i="16"/>
  <c r="R158" i="16"/>
  <c r="K158" i="16"/>
  <c r="Q162" i="16"/>
  <c r="L158" i="16"/>
  <c r="O428" i="16"/>
  <c r="N428" i="16"/>
  <c r="O906" i="16"/>
  <c r="N906" i="16"/>
  <c r="L982" i="16"/>
  <c r="K982" i="16"/>
  <c r="R982" i="16"/>
  <c r="Q983" i="16"/>
  <c r="M982" i="16"/>
  <c r="O127" i="16"/>
  <c r="N127" i="16"/>
  <c r="O148" i="16"/>
  <c r="N148" i="16"/>
  <c r="K1095" i="16"/>
  <c r="L1095" i="16"/>
  <c r="Q1096" i="16"/>
  <c r="M1095" i="16"/>
  <c r="K429" i="16"/>
  <c r="R429" i="16"/>
  <c r="Q430" i="16"/>
  <c r="M429" i="16"/>
  <c r="L429" i="16"/>
  <c r="O644" i="16"/>
  <c r="N644" i="16"/>
  <c r="O130" i="16"/>
  <c r="N130" i="16"/>
  <c r="M907" i="16"/>
  <c r="L907" i="16"/>
  <c r="K907" i="16"/>
  <c r="Q908" i="16"/>
  <c r="O142" i="16"/>
  <c r="N142" i="16"/>
  <c r="Q896" i="16"/>
  <c r="M895" i="16"/>
  <c r="L895" i="16"/>
  <c r="K895" i="16"/>
  <c r="O440" i="16"/>
  <c r="N440" i="16"/>
  <c r="N222" i="16"/>
  <c r="O222" i="16"/>
  <c r="O894" i="16"/>
  <c r="N894" i="16"/>
  <c r="O252" i="16"/>
  <c r="N252" i="16"/>
  <c r="O981" i="16"/>
  <c r="N981" i="16"/>
  <c r="AQ947" i="1"/>
  <c r="AQ223" i="1"/>
  <c r="M708" i="16" l="1"/>
  <c r="L708" i="16"/>
  <c r="Q709" i="16"/>
  <c r="K708" i="16"/>
  <c r="M908" i="16"/>
  <c r="Q912" i="16"/>
  <c r="L908" i="16"/>
  <c r="K908" i="16"/>
  <c r="O432" i="16"/>
  <c r="N432" i="16"/>
  <c r="K433" i="16"/>
  <c r="Q434" i="16"/>
  <c r="M433" i="16"/>
  <c r="L433" i="16"/>
  <c r="O837" i="16"/>
  <c r="N837" i="16"/>
  <c r="O308" i="16"/>
  <c r="N308" i="16"/>
  <c r="K1096" i="16"/>
  <c r="R1096" i="16"/>
  <c r="M1096" i="16"/>
  <c r="L1096" i="16"/>
  <c r="Q1097" i="16"/>
  <c r="O253" i="16"/>
  <c r="N253" i="16"/>
  <c r="Q166" i="16"/>
  <c r="O645" i="16"/>
  <c r="N645" i="16"/>
  <c r="O907" i="16"/>
  <c r="N907" i="16"/>
  <c r="O982" i="16"/>
  <c r="N982" i="16"/>
  <c r="M1162" i="16"/>
  <c r="L1162" i="16"/>
  <c r="K1162" i="16"/>
  <c r="R1162" i="16"/>
  <c r="Q1163" i="16"/>
  <c r="K430" i="16"/>
  <c r="Q431" i="16"/>
  <c r="M430" i="16"/>
  <c r="L430" i="16"/>
  <c r="O143" i="16"/>
  <c r="N143" i="16"/>
  <c r="K144" i="16"/>
  <c r="R646" i="16"/>
  <c r="Q647" i="16"/>
  <c r="M646" i="16"/>
  <c r="L646" i="16"/>
  <c r="K646" i="16"/>
  <c r="O1161" i="16"/>
  <c r="N1161" i="16"/>
  <c r="R841" i="16"/>
  <c r="Q842" i="16"/>
  <c r="M841" i="16"/>
  <c r="L841" i="16"/>
  <c r="K841" i="16"/>
  <c r="N149" i="16"/>
  <c r="O149" i="16"/>
  <c r="K150" i="16"/>
  <c r="K442" i="16"/>
  <c r="Q443" i="16"/>
  <c r="M442" i="16"/>
  <c r="L442" i="16"/>
  <c r="O1095" i="16"/>
  <c r="N1095" i="16"/>
  <c r="O158" i="16"/>
  <c r="N158" i="16"/>
  <c r="M156" i="16"/>
  <c r="Q160" i="16"/>
  <c r="L156" i="16"/>
  <c r="K156" i="16"/>
  <c r="L983" i="16"/>
  <c r="K983" i="16"/>
  <c r="R983" i="16"/>
  <c r="Q984" i="16"/>
  <c r="M983" i="16"/>
  <c r="Q163" i="16"/>
  <c r="M159" i="16"/>
  <c r="L159" i="16"/>
  <c r="K159" i="16"/>
  <c r="O152" i="16"/>
  <c r="N152" i="16"/>
  <c r="N707" i="16"/>
  <c r="O707" i="16"/>
  <c r="K153" i="16"/>
  <c r="Q157" i="16"/>
  <c r="L153" i="16"/>
  <c r="L154" i="16" s="1"/>
  <c r="M153" i="16"/>
  <c r="M154" i="16" s="1"/>
  <c r="K309" i="16"/>
  <c r="R309" i="16"/>
  <c r="Q310" i="16"/>
  <c r="M309" i="16"/>
  <c r="L309" i="16"/>
  <c r="O895" i="16"/>
  <c r="N895" i="16"/>
  <c r="Q255" i="16"/>
  <c r="M254" i="16"/>
  <c r="L254" i="16"/>
  <c r="K254" i="16"/>
  <c r="K838" i="16"/>
  <c r="Q839" i="16"/>
  <c r="R838" i="16"/>
  <c r="M838" i="16"/>
  <c r="L838" i="16"/>
  <c r="O429" i="16"/>
  <c r="N429" i="16"/>
  <c r="Q918" i="16"/>
  <c r="Q897" i="16"/>
  <c r="Q915" i="16"/>
  <c r="M896" i="16"/>
  <c r="L896" i="16"/>
  <c r="Q909" i="16"/>
  <c r="K896" i="16"/>
  <c r="N155" i="16"/>
  <c r="O155" i="16"/>
  <c r="O441" i="16"/>
  <c r="N441" i="16"/>
  <c r="I283" i="1"/>
  <c r="AS646" i="1"/>
  <c r="AR646" i="1"/>
  <c r="AP646" i="1"/>
  <c r="AO646" i="1"/>
  <c r="AQ646" i="1" s="1"/>
  <c r="AL646" i="1"/>
  <c r="AK646" i="1"/>
  <c r="AJ646" i="1"/>
  <c r="AI646" i="1"/>
  <c r="AH646" i="1"/>
  <c r="K310" i="16" l="1"/>
  <c r="R310" i="16"/>
  <c r="Q311" i="16"/>
  <c r="M310" i="16"/>
  <c r="L310" i="16"/>
  <c r="K431" i="16"/>
  <c r="R431" i="16"/>
  <c r="M431" i="16"/>
  <c r="L431" i="16"/>
  <c r="K897" i="16"/>
  <c r="Q898" i="16"/>
  <c r="M897" i="16"/>
  <c r="L897" i="16"/>
  <c r="O838" i="16"/>
  <c r="N838" i="16"/>
  <c r="O646" i="16"/>
  <c r="N646" i="16"/>
  <c r="Q170" i="16"/>
  <c r="R166" i="16"/>
  <c r="Q167" i="16"/>
  <c r="R163" i="16"/>
  <c r="O896" i="16"/>
  <c r="N896" i="16"/>
  <c r="R647" i="16"/>
  <c r="Q648" i="16"/>
  <c r="K647" i="16"/>
  <c r="M647" i="16"/>
  <c r="L647" i="16"/>
  <c r="N708" i="16"/>
  <c r="O708" i="16"/>
  <c r="O309" i="16"/>
  <c r="N309" i="16"/>
  <c r="L842" i="16"/>
  <c r="K842" i="16"/>
  <c r="Q843" i="16"/>
  <c r="M842" i="16"/>
  <c r="O442" i="16"/>
  <c r="N442" i="16"/>
  <c r="O144" i="16"/>
  <c r="N144" i="16"/>
  <c r="K145" i="16"/>
  <c r="M1163" i="16"/>
  <c r="L1163" i="16"/>
  <c r="K1163" i="16"/>
  <c r="R1163" i="16"/>
  <c r="Q1164" i="16"/>
  <c r="M709" i="16"/>
  <c r="L709" i="16"/>
  <c r="R709" i="16"/>
  <c r="K709" i="16"/>
  <c r="Q710" i="16"/>
  <c r="N156" i="16"/>
  <c r="O156" i="16"/>
  <c r="O254" i="16"/>
  <c r="N254" i="16"/>
  <c r="K434" i="16"/>
  <c r="R434" i="16"/>
  <c r="M434" i="16"/>
  <c r="L434" i="16"/>
  <c r="K443" i="16"/>
  <c r="R443" i="16"/>
  <c r="Q444" i="16"/>
  <c r="M443" i="16"/>
  <c r="L443" i="16"/>
  <c r="O1096" i="16"/>
  <c r="N1096" i="16"/>
  <c r="Q910" i="16"/>
  <c r="M909" i="16"/>
  <c r="L909" i="16"/>
  <c r="K909" i="16"/>
  <c r="O430" i="16"/>
  <c r="N430" i="16"/>
  <c r="O159" i="16"/>
  <c r="N159" i="16"/>
  <c r="O983" i="16"/>
  <c r="N983" i="16"/>
  <c r="O150" i="16"/>
  <c r="N150" i="16"/>
  <c r="K151" i="16"/>
  <c r="Q919" i="16"/>
  <c r="M918" i="16"/>
  <c r="L918" i="16"/>
  <c r="K918" i="16"/>
  <c r="O153" i="16"/>
  <c r="N153" i="16"/>
  <c r="K154" i="16"/>
  <c r="O841" i="16"/>
  <c r="N841" i="16"/>
  <c r="Q913" i="16"/>
  <c r="M912" i="16"/>
  <c r="L912" i="16"/>
  <c r="K912" i="16"/>
  <c r="R160" i="16"/>
  <c r="Q164" i="16"/>
  <c r="K160" i="16"/>
  <c r="M160" i="16"/>
  <c r="L160" i="16"/>
  <c r="L984" i="16"/>
  <c r="K984" i="16"/>
  <c r="Q985" i="16"/>
  <c r="M984" i="16"/>
  <c r="O433" i="16"/>
  <c r="N433" i="16"/>
  <c r="M255" i="16"/>
  <c r="L255" i="16"/>
  <c r="K255" i="16"/>
  <c r="R255" i="16"/>
  <c r="M915" i="16"/>
  <c r="L915" i="16"/>
  <c r="K915" i="16"/>
  <c r="Q916" i="16"/>
  <c r="Q840" i="16"/>
  <c r="M839" i="16"/>
  <c r="K839" i="16"/>
  <c r="L839" i="16"/>
  <c r="M157" i="16"/>
  <c r="L157" i="16"/>
  <c r="R157" i="16"/>
  <c r="K157" i="16"/>
  <c r="Q161" i="16"/>
  <c r="O1162" i="16"/>
  <c r="N1162" i="16"/>
  <c r="K1097" i="16"/>
  <c r="R1097" i="16"/>
  <c r="M1097" i="16"/>
  <c r="L1097" i="16"/>
  <c r="Q1098" i="16"/>
  <c r="N908" i="16"/>
  <c r="O908" i="16"/>
  <c r="AN646" i="1"/>
  <c r="AM646" i="1"/>
  <c r="AH647" i="1"/>
  <c r="AI647" i="1"/>
  <c r="AJ647" i="1"/>
  <c r="AK647" i="1"/>
  <c r="AL647" i="1"/>
  <c r="AO647" i="1"/>
  <c r="AQ647" i="1" s="1"/>
  <c r="AP647" i="1"/>
  <c r="AR647" i="1"/>
  <c r="AS647" i="1"/>
  <c r="AO648" i="1"/>
  <c r="AP648" i="1"/>
  <c r="AR648" i="1"/>
  <c r="AS648" i="1"/>
  <c r="M916" i="16" l="1"/>
  <c r="L916" i="16"/>
  <c r="K916" i="16"/>
  <c r="Q917" i="16"/>
  <c r="O434" i="16"/>
  <c r="N434" i="16"/>
  <c r="M167" i="16"/>
  <c r="L167" i="16"/>
  <c r="Q171" i="16"/>
  <c r="R167" i="16"/>
  <c r="K167" i="16"/>
  <c r="K1098" i="16"/>
  <c r="M1098" i="16"/>
  <c r="L1098" i="16"/>
  <c r="Q1099" i="16"/>
  <c r="O157" i="16"/>
  <c r="N157" i="16"/>
  <c r="R840" i="16"/>
  <c r="M840" i="16"/>
  <c r="L840" i="16"/>
  <c r="K840" i="16"/>
  <c r="K913" i="16"/>
  <c r="Q914" i="16"/>
  <c r="M913" i="16"/>
  <c r="L913" i="16"/>
  <c r="O145" i="16"/>
  <c r="N145" i="16"/>
  <c r="O842" i="16"/>
  <c r="N842" i="16"/>
  <c r="O647" i="16"/>
  <c r="N647" i="16"/>
  <c r="O915" i="16"/>
  <c r="N915" i="16"/>
  <c r="O151" i="16"/>
  <c r="N151" i="16"/>
  <c r="O431" i="16"/>
  <c r="N431" i="16"/>
  <c r="M164" i="16"/>
  <c r="Q168" i="16"/>
  <c r="R164" i="16"/>
  <c r="L164" i="16"/>
  <c r="K164" i="16"/>
  <c r="O909" i="16"/>
  <c r="N909" i="16"/>
  <c r="K170" i="16"/>
  <c r="M170" i="16"/>
  <c r="L170" i="16"/>
  <c r="Q174" i="16"/>
  <c r="R170" i="16"/>
  <c r="O1097" i="16"/>
  <c r="N1097" i="16"/>
  <c r="O912" i="16"/>
  <c r="N912" i="16"/>
  <c r="O443" i="16"/>
  <c r="N443" i="16"/>
  <c r="O1163" i="16"/>
  <c r="N1163" i="16"/>
  <c r="L898" i="16"/>
  <c r="K898" i="16"/>
  <c r="Q899" i="16"/>
  <c r="M898" i="16"/>
  <c r="K311" i="16"/>
  <c r="Q312" i="16"/>
  <c r="M311" i="16"/>
  <c r="L311" i="16"/>
  <c r="Q920" i="16"/>
  <c r="M919" i="16"/>
  <c r="L919" i="16"/>
  <c r="K919" i="16"/>
  <c r="R648" i="16"/>
  <c r="Q649" i="16"/>
  <c r="M648" i="16"/>
  <c r="L648" i="16"/>
  <c r="K648" i="16"/>
  <c r="O160" i="16"/>
  <c r="N160" i="16"/>
  <c r="O154" i="16"/>
  <c r="N154" i="16"/>
  <c r="K444" i="16"/>
  <c r="R444" i="16"/>
  <c r="Q445" i="16"/>
  <c r="M444" i="16"/>
  <c r="L444" i="16"/>
  <c r="O255" i="16"/>
  <c r="N255" i="16"/>
  <c r="O918" i="16"/>
  <c r="N918" i="16"/>
  <c r="Q911" i="16"/>
  <c r="M910" i="16"/>
  <c r="L910" i="16"/>
  <c r="K910" i="16"/>
  <c r="M710" i="16"/>
  <c r="L710" i="16"/>
  <c r="Q711" i="16"/>
  <c r="R710" i="16"/>
  <c r="K710" i="16"/>
  <c r="L843" i="16"/>
  <c r="K843" i="16"/>
  <c r="R843" i="16"/>
  <c r="Q844" i="16"/>
  <c r="M843" i="16"/>
  <c r="O897" i="16"/>
  <c r="N897" i="16"/>
  <c r="M1164" i="16"/>
  <c r="L1164" i="16"/>
  <c r="K1164" i="16"/>
  <c r="Q1165" i="16"/>
  <c r="L985" i="16"/>
  <c r="K985" i="16"/>
  <c r="R985" i="16"/>
  <c r="Q992" i="16"/>
  <c r="Q986" i="16"/>
  <c r="M985" i="16"/>
  <c r="N839" i="16"/>
  <c r="O839" i="16"/>
  <c r="O984" i="16"/>
  <c r="N984" i="16"/>
  <c r="L161" i="16"/>
  <c r="L162" i="16" s="1"/>
  <c r="L163" i="16" s="1"/>
  <c r="K161" i="16"/>
  <c r="R161" i="16"/>
  <c r="M161" i="16"/>
  <c r="M162" i="16" s="1"/>
  <c r="M163" i="16" s="1"/>
  <c r="Q165" i="16"/>
  <c r="N709" i="16"/>
  <c r="O709" i="16"/>
  <c r="O310" i="16"/>
  <c r="N310" i="16"/>
  <c r="AQ648" i="1"/>
  <c r="AM647" i="1"/>
  <c r="AN647" i="1"/>
  <c r="AS908" i="1"/>
  <c r="AR908" i="1"/>
  <c r="AP908" i="1"/>
  <c r="AO908" i="1"/>
  <c r="AQ908" i="1" s="1"/>
  <c r="AL908" i="1"/>
  <c r="AK908" i="1"/>
  <c r="AJ908" i="1"/>
  <c r="AI908" i="1"/>
  <c r="AH908" i="1"/>
  <c r="AS907" i="1"/>
  <c r="AR907" i="1"/>
  <c r="AP907" i="1"/>
  <c r="AO907" i="1"/>
  <c r="AL907" i="1"/>
  <c r="AK907" i="1"/>
  <c r="AJ907" i="1"/>
  <c r="AS906" i="1"/>
  <c r="AR906" i="1"/>
  <c r="AP906" i="1"/>
  <c r="AO906" i="1"/>
  <c r="AL906" i="1"/>
  <c r="AK906" i="1"/>
  <c r="AJ906" i="1"/>
  <c r="AS905" i="1"/>
  <c r="AR905" i="1"/>
  <c r="AP905" i="1"/>
  <c r="AO905" i="1"/>
  <c r="AQ905" i="1" s="1"/>
  <c r="AL905" i="1"/>
  <c r="AK905" i="1"/>
  <c r="AJ905" i="1"/>
  <c r="AI905" i="1"/>
  <c r="AH905" i="1"/>
  <c r="AS904" i="1"/>
  <c r="AR904" i="1"/>
  <c r="AP904" i="1"/>
  <c r="AO904" i="1"/>
  <c r="AL904" i="1"/>
  <c r="AK904" i="1"/>
  <c r="AJ904" i="1"/>
  <c r="AS903" i="1"/>
  <c r="AR903" i="1"/>
  <c r="AP903" i="1"/>
  <c r="AO903" i="1"/>
  <c r="AL903" i="1"/>
  <c r="AK903" i="1"/>
  <c r="AJ903" i="1"/>
  <c r="AS902" i="1"/>
  <c r="AR902" i="1"/>
  <c r="AP902" i="1"/>
  <c r="AO902" i="1"/>
  <c r="AQ902" i="1" s="1"/>
  <c r="AL902" i="1"/>
  <c r="AK902" i="1"/>
  <c r="AJ902" i="1"/>
  <c r="AI902" i="1"/>
  <c r="AH902" i="1"/>
  <c r="AS901" i="1"/>
  <c r="AR901" i="1"/>
  <c r="AP901" i="1"/>
  <c r="AO901" i="1"/>
  <c r="AL901" i="1"/>
  <c r="AK901" i="1"/>
  <c r="AJ901" i="1"/>
  <c r="AS900" i="1"/>
  <c r="AR900" i="1"/>
  <c r="AP900" i="1"/>
  <c r="AO900" i="1"/>
  <c r="AL900" i="1"/>
  <c r="AK900" i="1"/>
  <c r="AJ900" i="1"/>
  <c r="AS899" i="1"/>
  <c r="AR899" i="1"/>
  <c r="AP899" i="1"/>
  <c r="AO899" i="1"/>
  <c r="AQ899" i="1" s="1"/>
  <c r="AL899" i="1"/>
  <c r="AK899" i="1"/>
  <c r="AJ899" i="1"/>
  <c r="AI899" i="1"/>
  <c r="AH899" i="1"/>
  <c r="AS898" i="1"/>
  <c r="AR898" i="1"/>
  <c r="AP898" i="1"/>
  <c r="AO898" i="1"/>
  <c r="AL898" i="1"/>
  <c r="AK898" i="1"/>
  <c r="AJ898" i="1"/>
  <c r="AS897" i="1"/>
  <c r="AR897" i="1"/>
  <c r="AP897" i="1"/>
  <c r="AO897" i="1"/>
  <c r="AL897" i="1"/>
  <c r="AK897" i="1"/>
  <c r="AJ897" i="1"/>
  <c r="AS896" i="1"/>
  <c r="AR896" i="1"/>
  <c r="AP896" i="1"/>
  <c r="AO896" i="1"/>
  <c r="AQ896" i="1" s="1"/>
  <c r="AL896" i="1"/>
  <c r="AK896" i="1"/>
  <c r="AJ896" i="1"/>
  <c r="AI896" i="1"/>
  <c r="AH896" i="1"/>
  <c r="AS895" i="1"/>
  <c r="AR895" i="1"/>
  <c r="AP895" i="1"/>
  <c r="AO895" i="1"/>
  <c r="AL895" i="1"/>
  <c r="AK895" i="1"/>
  <c r="AJ895" i="1"/>
  <c r="AS894" i="1"/>
  <c r="AR894" i="1"/>
  <c r="AP894" i="1"/>
  <c r="AO894" i="1"/>
  <c r="AL894" i="1"/>
  <c r="AK894" i="1"/>
  <c r="AJ894" i="1"/>
  <c r="AS893" i="1"/>
  <c r="AR893" i="1"/>
  <c r="AP893" i="1"/>
  <c r="AO893" i="1"/>
  <c r="AQ893" i="1" s="1"/>
  <c r="AL893" i="1"/>
  <c r="AK893" i="1"/>
  <c r="AJ893" i="1"/>
  <c r="AI893" i="1"/>
  <c r="AH893" i="1"/>
  <c r="AS892" i="1"/>
  <c r="AR892" i="1"/>
  <c r="AP892" i="1"/>
  <c r="AO892" i="1"/>
  <c r="AL892" i="1"/>
  <c r="AK892" i="1"/>
  <c r="AJ892" i="1"/>
  <c r="AS891" i="1"/>
  <c r="AR891" i="1"/>
  <c r="AP891" i="1"/>
  <c r="AO891" i="1"/>
  <c r="AL891" i="1"/>
  <c r="AK891" i="1"/>
  <c r="AJ891" i="1"/>
  <c r="AS890" i="1"/>
  <c r="AR890" i="1"/>
  <c r="AP890" i="1"/>
  <c r="AO890" i="1"/>
  <c r="AQ890" i="1" s="1"/>
  <c r="AL890" i="1"/>
  <c r="AK890" i="1"/>
  <c r="AJ890" i="1"/>
  <c r="AI890" i="1"/>
  <c r="AH890" i="1"/>
  <c r="AS889" i="1"/>
  <c r="AR889" i="1"/>
  <c r="AP889" i="1"/>
  <c r="AO889" i="1"/>
  <c r="AL889" i="1"/>
  <c r="AK889" i="1"/>
  <c r="AJ889" i="1"/>
  <c r="AS888" i="1"/>
  <c r="AR888" i="1"/>
  <c r="AP888" i="1"/>
  <c r="AO888" i="1"/>
  <c r="AL888" i="1"/>
  <c r="AK888" i="1"/>
  <c r="AJ888" i="1"/>
  <c r="AS887" i="1"/>
  <c r="AR887" i="1"/>
  <c r="AP887" i="1"/>
  <c r="AO887" i="1"/>
  <c r="AQ887" i="1" s="1"/>
  <c r="AL887" i="1"/>
  <c r="AK887" i="1"/>
  <c r="AJ887" i="1"/>
  <c r="AI887" i="1"/>
  <c r="AH887" i="1"/>
  <c r="AS886" i="1"/>
  <c r="AR886" i="1"/>
  <c r="AP886" i="1"/>
  <c r="AO886" i="1"/>
  <c r="AL886" i="1"/>
  <c r="AK886" i="1"/>
  <c r="AJ886" i="1"/>
  <c r="AS885" i="1"/>
  <c r="AR885" i="1"/>
  <c r="AP885" i="1"/>
  <c r="AO885" i="1"/>
  <c r="AL885" i="1"/>
  <c r="AK885" i="1"/>
  <c r="AJ885" i="1"/>
  <c r="AS884" i="1"/>
  <c r="AR884" i="1"/>
  <c r="AP884" i="1"/>
  <c r="AO884" i="1"/>
  <c r="AQ884" i="1" s="1"/>
  <c r="AL884" i="1"/>
  <c r="AK884" i="1"/>
  <c r="AJ884" i="1"/>
  <c r="AI884" i="1"/>
  <c r="AH884" i="1"/>
  <c r="AS883" i="1"/>
  <c r="AR883" i="1"/>
  <c r="AP883" i="1"/>
  <c r="AO883" i="1"/>
  <c r="AL883" i="1"/>
  <c r="AK883" i="1"/>
  <c r="AJ883" i="1"/>
  <c r="AS882" i="1"/>
  <c r="AR882" i="1"/>
  <c r="AP882" i="1"/>
  <c r="AO882" i="1"/>
  <c r="AL882" i="1"/>
  <c r="AK882" i="1"/>
  <c r="AJ882" i="1"/>
  <c r="AS881" i="1"/>
  <c r="AR881" i="1"/>
  <c r="AP881" i="1"/>
  <c r="AO881" i="1"/>
  <c r="AQ881" i="1" s="1"/>
  <c r="AL881" i="1"/>
  <c r="AK881" i="1"/>
  <c r="AJ881" i="1"/>
  <c r="AI881" i="1"/>
  <c r="AH881" i="1"/>
  <c r="AS880" i="1"/>
  <c r="AR880" i="1"/>
  <c r="AP880" i="1"/>
  <c r="AO880" i="1"/>
  <c r="AL880" i="1"/>
  <c r="AK880" i="1"/>
  <c r="AJ880" i="1"/>
  <c r="AS879" i="1"/>
  <c r="AR879" i="1"/>
  <c r="AP879" i="1"/>
  <c r="AO879" i="1"/>
  <c r="AL879" i="1"/>
  <c r="AK879" i="1"/>
  <c r="AJ879" i="1"/>
  <c r="AS878" i="1"/>
  <c r="AR878" i="1"/>
  <c r="AP878" i="1"/>
  <c r="AO878" i="1"/>
  <c r="AQ878" i="1" s="1"/>
  <c r="AL878" i="1"/>
  <c r="AK878" i="1"/>
  <c r="AJ878" i="1"/>
  <c r="AI878" i="1"/>
  <c r="AH878" i="1"/>
  <c r="AS877" i="1"/>
  <c r="AR877" i="1"/>
  <c r="AP877" i="1"/>
  <c r="AO877" i="1"/>
  <c r="AS876" i="1"/>
  <c r="AR876" i="1"/>
  <c r="AP876" i="1"/>
  <c r="AO876" i="1"/>
  <c r="AS875" i="1"/>
  <c r="AR875" i="1"/>
  <c r="AP875" i="1"/>
  <c r="AO875" i="1"/>
  <c r="AQ875" i="1" s="1"/>
  <c r="AL875" i="1"/>
  <c r="AK875" i="1"/>
  <c r="AJ875" i="1"/>
  <c r="AI875" i="1"/>
  <c r="AH875" i="1"/>
  <c r="AS874" i="1"/>
  <c r="AR874" i="1"/>
  <c r="AP874" i="1"/>
  <c r="AO874" i="1"/>
  <c r="AS873" i="1"/>
  <c r="AR873" i="1"/>
  <c r="AP873" i="1"/>
  <c r="AO873" i="1"/>
  <c r="AS872" i="1"/>
  <c r="AR872" i="1"/>
  <c r="AP872" i="1"/>
  <c r="AO872" i="1"/>
  <c r="AQ872" i="1" s="1"/>
  <c r="AL872" i="1"/>
  <c r="AK872" i="1"/>
  <c r="AJ872" i="1"/>
  <c r="AI872" i="1"/>
  <c r="AH872" i="1"/>
  <c r="X872" i="1"/>
  <c r="Q872" i="1"/>
  <c r="Q873" i="1" s="1"/>
  <c r="L1099" i="16" l="1"/>
  <c r="K1099" i="16"/>
  <c r="R1099" i="16"/>
  <c r="M1099" i="16"/>
  <c r="Q1100" i="16"/>
  <c r="L844" i="16"/>
  <c r="K844" i="16"/>
  <c r="R844" i="16"/>
  <c r="Q845" i="16"/>
  <c r="M844" i="16"/>
  <c r="K165" i="16"/>
  <c r="Q169" i="16"/>
  <c r="L165" i="16"/>
  <c r="L166" i="16" s="1"/>
  <c r="M165" i="16"/>
  <c r="M166" i="16" s="1"/>
  <c r="M899" i="16"/>
  <c r="L899" i="16"/>
  <c r="K899" i="16"/>
  <c r="Q921" i="16"/>
  <c r="Q900" i="16"/>
  <c r="O1164" i="16"/>
  <c r="N1164" i="16"/>
  <c r="O843" i="16"/>
  <c r="N843" i="16"/>
  <c r="M920" i="16"/>
  <c r="L920" i="16"/>
  <c r="K920" i="16"/>
  <c r="O898" i="16"/>
  <c r="N898" i="16"/>
  <c r="O1098" i="16"/>
  <c r="N1098" i="16"/>
  <c r="M917" i="16"/>
  <c r="L917" i="16"/>
  <c r="K917" i="16"/>
  <c r="O985" i="16"/>
  <c r="N985" i="16"/>
  <c r="M711" i="16"/>
  <c r="L711" i="16"/>
  <c r="K711" i="16"/>
  <c r="Q712" i="16"/>
  <c r="Q172" i="16"/>
  <c r="K168" i="16"/>
  <c r="M168" i="16"/>
  <c r="L168" i="16"/>
  <c r="L914" i="16"/>
  <c r="K914" i="16"/>
  <c r="M914" i="16"/>
  <c r="O311" i="16"/>
  <c r="N311" i="16"/>
  <c r="N170" i="16"/>
  <c r="O170" i="16"/>
  <c r="O840" i="16"/>
  <c r="N840" i="16"/>
  <c r="L986" i="16"/>
  <c r="K986" i="16"/>
  <c r="R986" i="16"/>
  <c r="Q987" i="16"/>
  <c r="M986" i="16"/>
  <c r="K445" i="16"/>
  <c r="Q446" i="16"/>
  <c r="M445" i="16"/>
  <c r="L445" i="16"/>
  <c r="O164" i="16"/>
  <c r="N164" i="16"/>
  <c r="O167" i="16"/>
  <c r="N167" i="16"/>
  <c r="N916" i="16"/>
  <c r="O916" i="16"/>
  <c r="O919" i="16"/>
  <c r="N919" i="16"/>
  <c r="O913" i="16"/>
  <c r="N913" i="16"/>
  <c r="O910" i="16"/>
  <c r="N910" i="16"/>
  <c r="O648" i="16"/>
  <c r="N648" i="16"/>
  <c r="N161" i="16"/>
  <c r="O161" i="16"/>
  <c r="K162" i="16"/>
  <c r="L992" i="16"/>
  <c r="K992" i="16"/>
  <c r="R992" i="16"/>
  <c r="Q993" i="16"/>
  <c r="M992" i="16"/>
  <c r="N710" i="16"/>
  <c r="O710" i="16"/>
  <c r="M911" i="16"/>
  <c r="L911" i="16"/>
  <c r="K911" i="16"/>
  <c r="M1165" i="16"/>
  <c r="L1165" i="16"/>
  <c r="K1165" i="16"/>
  <c r="R1165" i="16"/>
  <c r="Q1166" i="16"/>
  <c r="O444" i="16"/>
  <c r="N444" i="16"/>
  <c r="Q650" i="16"/>
  <c r="M649" i="16"/>
  <c r="L649" i="16"/>
  <c r="K649" i="16"/>
  <c r="M312" i="16"/>
  <c r="L312" i="16"/>
  <c r="K312" i="16"/>
  <c r="R312" i="16"/>
  <c r="Q313" i="16"/>
  <c r="Q178" i="16"/>
  <c r="L171" i="16"/>
  <c r="M171" i="16"/>
  <c r="K171" i="16"/>
  <c r="Q175" i="16"/>
  <c r="AQ883" i="1"/>
  <c r="AQ901" i="1"/>
  <c r="AQ907" i="1"/>
  <c r="AQ889" i="1"/>
  <c r="AQ898" i="1"/>
  <c r="AQ892" i="1"/>
  <c r="AQ895" i="1"/>
  <c r="AQ904" i="1"/>
  <c r="AQ886" i="1"/>
  <c r="AQ880" i="1"/>
  <c r="AQ876" i="1"/>
  <c r="AM872" i="1"/>
  <c r="AQ873" i="1"/>
  <c r="AQ879" i="1"/>
  <c r="AQ874" i="1"/>
  <c r="AM878" i="1"/>
  <c r="L872" i="1"/>
  <c r="AQ877" i="1"/>
  <c r="AQ885" i="1"/>
  <c r="AN908" i="1"/>
  <c r="AM902" i="1"/>
  <c r="AM899" i="1"/>
  <c r="AQ882" i="1"/>
  <c r="AN884" i="1"/>
  <c r="AQ888" i="1"/>
  <c r="AN890" i="1"/>
  <c r="AM893" i="1"/>
  <c r="AM896" i="1"/>
  <c r="AN872" i="1"/>
  <c r="AM875" i="1"/>
  <c r="AN878" i="1"/>
  <c r="AM881" i="1"/>
  <c r="AM884" i="1"/>
  <c r="AM887" i="1"/>
  <c r="AM890" i="1"/>
  <c r="AQ891" i="1"/>
  <c r="AQ894" i="1"/>
  <c r="AN896" i="1"/>
  <c r="AQ897" i="1"/>
  <c r="AN899" i="1"/>
  <c r="AQ900" i="1"/>
  <c r="AQ906" i="1"/>
  <c r="AM908" i="1"/>
  <c r="L873" i="1"/>
  <c r="Q874" i="1"/>
  <c r="M873" i="1"/>
  <c r="K873" i="1"/>
  <c r="AU872" i="1"/>
  <c r="AU873" i="1" s="1"/>
  <c r="AN875" i="1"/>
  <c r="AM905" i="1"/>
  <c r="AN905" i="1"/>
  <c r="K872" i="1"/>
  <c r="M872" i="1"/>
  <c r="AT872" i="1"/>
  <c r="AV872" i="1" s="1"/>
  <c r="AN881" i="1"/>
  <c r="AN887" i="1"/>
  <c r="AN893" i="1"/>
  <c r="AN902" i="1"/>
  <c r="AQ903" i="1"/>
  <c r="AC14" i="9"/>
  <c r="R14" i="9"/>
  <c r="G14" i="9"/>
  <c r="G13" i="9"/>
  <c r="AC12" i="9"/>
  <c r="R12" i="9"/>
  <c r="G12" i="9"/>
  <c r="AC10" i="9"/>
  <c r="X10" i="9"/>
  <c r="R10" i="9"/>
  <c r="G10" i="9"/>
  <c r="G7" i="9"/>
  <c r="K446" i="16" l="1"/>
  <c r="R446" i="16"/>
  <c r="Q447" i="16"/>
  <c r="M446" i="16"/>
  <c r="L446" i="16"/>
  <c r="M313" i="16"/>
  <c r="L313" i="16"/>
  <c r="K313" i="16"/>
  <c r="R313" i="16"/>
  <c r="Q314" i="16"/>
  <c r="O649" i="16"/>
  <c r="N649" i="16"/>
  <c r="O914" i="16"/>
  <c r="N914" i="16"/>
  <c r="N711" i="16"/>
  <c r="O711" i="16"/>
  <c r="Q179" i="16"/>
  <c r="R175" i="16"/>
  <c r="R650" i="16"/>
  <c r="Q651" i="16"/>
  <c r="M650" i="16"/>
  <c r="L650" i="16"/>
  <c r="K650" i="16"/>
  <c r="O911" i="16"/>
  <c r="N911" i="16"/>
  <c r="O168" i="16"/>
  <c r="N168" i="16"/>
  <c r="M900" i="16"/>
  <c r="L900" i="16"/>
  <c r="K900" i="16"/>
  <c r="Q901" i="16"/>
  <c r="N312" i="16"/>
  <c r="O312" i="16"/>
  <c r="L987" i="16"/>
  <c r="K987" i="16"/>
  <c r="Q988" i="16"/>
  <c r="M987" i="16"/>
  <c r="M172" i="16"/>
  <c r="R172" i="16"/>
  <c r="Q176" i="16"/>
  <c r="L172" i="16"/>
  <c r="K172" i="16"/>
  <c r="O920" i="16"/>
  <c r="N920" i="16"/>
  <c r="K921" i="16"/>
  <c r="Q922" i="16"/>
  <c r="M921" i="16"/>
  <c r="L921" i="16"/>
  <c r="N165" i="16"/>
  <c r="O165" i="16"/>
  <c r="K166" i="16"/>
  <c r="R178" i="16"/>
  <c r="Q182" i="16"/>
  <c r="L993" i="16"/>
  <c r="K993" i="16"/>
  <c r="Q994" i="16"/>
  <c r="M993" i="16"/>
  <c r="O992" i="16"/>
  <c r="N992" i="16"/>
  <c r="N162" i="16"/>
  <c r="O162" i="16"/>
  <c r="K163" i="16"/>
  <c r="O917" i="16"/>
  <c r="N917" i="16"/>
  <c r="O899" i="16"/>
  <c r="N899" i="16"/>
  <c r="O1099" i="16"/>
  <c r="N1099" i="16"/>
  <c r="O1165" i="16"/>
  <c r="N1165" i="16"/>
  <c r="O844" i="16"/>
  <c r="N844" i="16"/>
  <c r="O171" i="16"/>
  <c r="N171" i="16"/>
  <c r="O445" i="16"/>
  <c r="N445" i="16"/>
  <c r="L1100" i="16"/>
  <c r="K1100" i="16"/>
  <c r="M1100" i="16"/>
  <c r="Q1101" i="16"/>
  <c r="R1100" i="16"/>
  <c r="K169" i="16"/>
  <c r="R169" i="16"/>
  <c r="Q173" i="16"/>
  <c r="L169" i="16"/>
  <c r="M169" i="16"/>
  <c r="M1166" i="16"/>
  <c r="L1166" i="16"/>
  <c r="K1166" i="16"/>
  <c r="R1166" i="16"/>
  <c r="Q1167" i="16"/>
  <c r="O986" i="16"/>
  <c r="N986" i="16"/>
  <c r="M712" i="16"/>
  <c r="L712" i="16"/>
  <c r="Q713" i="16"/>
  <c r="R712" i="16"/>
  <c r="K712" i="16"/>
  <c r="Q846" i="16"/>
  <c r="M845" i="16"/>
  <c r="L845" i="16"/>
  <c r="K845" i="16"/>
  <c r="AT873" i="1"/>
  <c r="AV873" i="1" s="1"/>
  <c r="O872" i="1"/>
  <c r="N872" i="1"/>
  <c r="N873" i="1"/>
  <c r="O873" i="1"/>
  <c r="Q875" i="1"/>
  <c r="M874" i="1"/>
  <c r="K874" i="1"/>
  <c r="AU874" i="1"/>
  <c r="L874" i="1"/>
  <c r="X840" i="1"/>
  <c r="AH24" i="1"/>
  <c r="AI24" i="1"/>
  <c r="AJ24" i="1"/>
  <c r="AK24" i="1"/>
  <c r="AL24" i="1"/>
  <c r="AH25" i="1"/>
  <c r="AI25" i="1"/>
  <c r="AJ25" i="1"/>
  <c r="AK25" i="1"/>
  <c r="AL25" i="1"/>
  <c r="AH28" i="1"/>
  <c r="AI28" i="1"/>
  <c r="AJ28" i="1"/>
  <c r="AK28" i="1"/>
  <c r="AL28" i="1"/>
  <c r="AH31" i="1"/>
  <c r="AI31" i="1"/>
  <c r="AJ31" i="1"/>
  <c r="AK31" i="1"/>
  <c r="AL31" i="1"/>
  <c r="AH34" i="1"/>
  <c r="AI34" i="1"/>
  <c r="AJ34" i="1"/>
  <c r="AK34" i="1"/>
  <c r="AL34" i="1"/>
  <c r="AH37" i="1"/>
  <c r="AI37" i="1"/>
  <c r="AJ37" i="1"/>
  <c r="AK37" i="1"/>
  <c r="AL37" i="1"/>
  <c r="AH40" i="1"/>
  <c r="AI40" i="1"/>
  <c r="AJ40" i="1"/>
  <c r="AK40" i="1"/>
  <c r="AL40" i="1"/>
  <c r="AH43" i="1"/>
  <c r="AI43" i="1"/>
  <c r="AJ43" i="1"/>
  <c r="AK43" i="1"/>
  <c r="AL43" i="1"/>
  <c r="AH46" i="1"/>
  <c r="AI46" i="1"/>
  <c r="AJ46" i="1"/>
  <c r="AK46" i="1"/>
  <c r="AL46" i="1"/>
  <c r="AH49" i="1"/>
  <c r="AI49" i="1"/>
  <c r="AJ49" i="1"/>
  <c r="AK49" i="1"/>
  <c r="AL49" i="1"/>
  <c r="AH52" i="1"/>
  <c r="AI52" i="1"/>
  <c r="AJ52" i="1"/>
  <c r="AK52" i="1"/>
  <c r="AL52" i="1"/>
  <c r="AH55" i="1"/>
  <c r="AI55" i="1"/>
  <c r="AJ55" i="1"/>
  <c r="AK55" i="1"/>
  <c r="AL55" i="1"/>
  <c r="AH58" i="1"/>
  <c r="AI58" i="1"/>
  <c r="AJ58" i="1"/>
  <c r="AK58" i="1"/>
  <c r="AL58" i="1"/>
  <c r="AH61" i="1"/>
  <c r="AI61" i="1"/>
  <c r="AJ61" i="1"/>
  <c r="AK61" i="1"/>
  <c r="AL61" i="1"/>
  <c r="AH64" i="1"/>
  <c r="AI64" i="1"/>
  <c r="AJ64" i="1"/>
  <c r="AK64" i="1"/>
  <c r="AL64" i="1"/>
  <c r="AH67" i="1"/>
  <c r="AI67" i="1"/>
  <c r="AJ67" i="1"/>
  <c r="AK67" i="1"/>
  <c r="AL67" i="1"/>
  <c r="AJ69" i="1"/>
  <c r="AK69" i="1"/>
  <c r="AL69" i="1"/>
  <c r="AH70" i="1"/>
  <c r="AI70" i="1"/>
  <c r="AJ70" i="1"/>
  <c r="AK70" i="1"/>
  <c r="AL70" i="1"/>
  <c r="AJ72" i="1"/>
  <c r="AK72" i="1"/>
  <c r="AL72" i="1"/>
  <c r="AH73" i="1"/>
  <c r="AI73" i="1"/>
  <c r="AJ73" i="1"/>
  <c r="AK73" i="1"/>
  <c r="AL73" i="1"/>
  <c r="AJ75" i="1"/>
  <c r="AK75" i="1"/>
  <c r="AL75" i="1"/>
  <c r="AH76" i="1"/>
  <c r="AI76" i="1"/>
  <c r="AJ76" i="1"/>
  <c r="AK76" i="1"/>
  <c r="AL76" i="1"/>
  <c r="AH79" i="1"/>
  <c r="AI79" i="1"/>
  <c r="AJ79" i="1"/>
  <c r="AK79" i="1"/>
  <c r="AL79" i="1"/>
  <c r="AH82" i="1"/>
  <c r="AI82" i="1"/>
  <c r="AJ82" i="1"/>
  <c r="AK82" i="1"/>
  <c r="AL82" i="1"/>
  <c r="AH85" i="1"/>
  <c r="AI85" i="1"/>
  <c r="AJ85" i="1"/>
  <c r="AK85" i="1"/>
  <c r="AL85" i="1"/>
  <c r="AH88" i="1"/>
  <c r="AI88" i="1"/>
  <c r="AJ88" i="1"/>
  <c r="AK88" i="1"/>
  <c r="AL88" i="1"/>
  <c r="AH91" i="1"/>
  <c r="AI91" i="1"/>
  <c r="AJ91" i="1"/>
  <c r="AK91" i="1"/>
  <c r="AL91" i="1"/>
  <c r="AH94" i="1"/>
  <c r="AI94" i="1"/>
  <c r="AJ94" i="1"/>
  <c r="AK94" i="1"/>
  <c r="AL94" i="1"/>
  <c r="AJ96" i="1"/>
  <c r="AK96" i="1"/>
  <c r="AL96" i="1"/>
  <c r="AH97" i="1"/>
  <c r="AI97" i="1"/>
  <c r="AJ97" i="1"/>
  <c r="AK97" i="1"/>
  <c r="AL97" i="1"/>
  <c r="AJ99" i="1"/>
  <c r="AK99" i="1"/>
  <c r="AL99" i="1"/>
  <c r="AH100" i="1"/>
  <c r="AI100" i="1"/>
  <c r="AJ100" i="1"/>
  <c r="AK100" i="1"/>
  <c r="AL100" i="1"/>
  <c r="AJ102" i="1"/>
  <c r="AK102" i="1"/>
  <c r="AL102" i="1"/>
  <c r="AH103" i="1"/>
  <c r="AI103" i="1"/>
  <c r="AJ103" i="1"/>
  <c r="AK103" i="1"/>
  <c r="AL103" i="1"/>
  <c r="AJ105" i="1"/>
  <c r="AK105" i="1"/>
  <c r="AL105" i="1"/>
  <c r="AH106" i="1"/>
  <c r="AI106" i="1"/>
  <c r="AJ106" i="1"/>
  <c r="AK106" i="1"/>
  <c r="AL106" i="1"/>
  <c r="AJ108" i="1"/>
  <c r="AK108" i="1"/>
  <c r="AL108" i="1"/>
  <c r="AH109" i="1"/>
  <c r="AI109" i="1"/>
  <c r="AJ109" i="1"/>
  <c r="AK109" i="1"/>
  <c r="AL109" i="1"/>
  <c r="AJ111" i="1"/>
  <c r="AK111" i="1"/>
  <c r="AL111" i="1"/>
  <c r="AH112" i="1"/>
  <c r="AI112" i="1"/>
  <c r="AJ112" i="1"/>
  <c r="AK112" i="1"/>
  <c r="AL112" i="1"/>
  <c r="AJ114" i="1"/>
  <c r="AK114" i="1"/>
  <c r="AL114" i="1"/>
  <c r="AH115" i="1"/>
  <c r="AI115" i="1"/>
  <c r="AJ115" i="1"/>
  <c r="AK115" i="1"/>
  <c r="AL115" i="1"/>
  <c r="AJ117" i="1"/>
  <c r="AK117" i="1"/>
  <c r="AL117" i="1"/>
  <c r="AH118" i="1"/>
  <c r="AI118" i="1"/>
  <c r="AJ118" i="1"/>
  <c r="AK118" i="1"/>
  <c r="AL118" i="1"/>
  <c r="AJ120" i="1"/>
  <c r="AK120" i="1"/>
  <c r="AL120" i="1"/>
  <c r="AH121" i="1"/>
  <c r="AI121" i="1"/>
  <c r="AJ121" i="1"/>
  <c r="AK121" i="1"/>
  <c r="AL121" i="1"/>
  <c r="AJ123" i="1"/>
  <c r="AK123" i="1"/>
  <c r="AL123" i="1"/>
  <c r="AH124" i="1"/>
  <c r="AI124" i="1"/>
  <c r="AJ124" i="1"/>
  <c r="AK124" i="1"/>
  <c r="AL124" i="1"/>
  <c r="AH127" i="1"/>
  <c r="AI127" i="1"/>
  <c r="AJ127" i="1"/>
  <c r="AK127" i="1"/>
  <c r="AL127" i="1"/>
  <c r="AH130" i="1"/>
  <c r="AI130" i="1"/>
  <c r="AJ130" i="1"/>
  <c r="AK130" i="1"/>
  <c r="AL130" i="1"/>
  <c r="AJ132" i="1"/>
  <c r="AK132" i="1"/>
  <c r="AL132" i="1"/>
  <c r="AH133" i="1"/>
  <c r="AI133" i="1"/>
  <c r="AJ133" i="1"/>
  <c r="AK133" i="1"/>
  <c r="AL133" i="1"/>
  <c r="AJ135" i="1"/>
  <c r="AK135" i="1"/>
  <c r="AL135" i="1"/>
  <c r="AH136" i="1"/>
  <c r="AI136" i="1"/>
  <c r="AJ136" i="1"/>
  <c r="AK136" i="1"/>
  <c r="AL136" i="1"/>
  <c r="AH139" i="1"/>
  <c r="AI139" i="1"/>
  <c r="AJ139" i="1"/>
  <c r="AK139" i="1"/>
  <c r="AL139" i="1"/>
  <c r="AH142" i="1"/>
  <c r="AI142" i="1"/>
  <c r="AJ142" i="1"/>
  <c r="AK142" i="1"/>
  <c r="AL142" i="1"/>
  <c r="AH145" i="1"/>
  <c r="AI145" i="1"/>
  <c r="AJ145" i="1"/>
  <c r="AK145" i="1"/>
  <c r="AL145" i="1"/>
  <c r="AH148" i="1"/>
  <c r="AI148" i="1"/>
  <c r="AJ148" i="1"/>
  <c r="AK148" i="1"/>
  <c r="AL148" i="1"/>
  <c r="AH151" i="1"/>
  <c r="AI151" i="1"/>
  <c r="AJ151" i="1"/>
  <c r="AK151" i="1"/>
  <c r="AL151" i="1"/>
  <c r="AI152" i="1"/>
  <c r="AJ152" i="1"/>
  <c r="AK152" i="1"/>
  <c r="AL152" i="1"/>
  <c r="AH153" i="1"/>
  <c r="AI153" i="1"/>
  <c r="AJ153" i="1"/>
  <c r="AK153" i="1"/>
  <c r="AL153" i="1"/>
  <c r="AH154" i="1"/>
  <c r="AI154" i="1"/>
  <c r="AJ154" i="1"/>
  <c r="AK154" i="1"/>
  <c r="AL154" i="1"/>
  <c r="AI155" i="1"/>
  <c r="AJ155" i="1"/>
  <c r="AK155" i="1"/>
  <c r="AL155" i="1"/>
  <c r="AH156" i="1"/>
  <c r="AI156" i="1"/>
  <c r="AJ156" i="1"/>
  <c r="AK156" i="1"/>
  <c r="AL156" i="1"/>
  <c r="AH157" i="1"/>
  <c r="AI157" i="1"/>
  <c r="AJ157" i="1"/>
  <c r="AK157" i="1"/>
  <c r="AL157" i="1"/>
  <c r="AI158" i="1"/>
  <c r="AJ158" i="1"/>
  <c r="AK158" i="1"/>
  <c r="AL158" i="1"/>
  <c r="AH159" i="1"/>
  <c r="AI159" i="1"/>
  <c r="AJ159" i="1"/>
  <c r="AK159" i="1"/>
  <c r="AL159" i="1"/>
  <c r="AH160" i="1"/>
  <c r="AI160" i="1"/>
  <c r="AJ160" i="1"/>
  <c r="AK160" i="1"/>
  <c r="AL160" i="1"/>
  <c r="AI161" i="1"/>
  <c r="AJ161" i="1"/>
  <c r="AK161" i="1"/>
  <c r="AL161" i="1"/>
  <c r="AH162" i="1"/>
  <c r="AI162" i="1"/>
  <c r="AJ162" i="1"/>
  <c r="AK162" i="1"/>
  <c r="AL162" i="1"/>
  <c r="AH163" i="1"/>
  <c r="AI163" i="1"/>
  <c r="AJ163" i="1"/>
  <c r="AK163" i="1"/>
  <c r="AL163" i="1"/>
  <c r="AI164" i="1"/>
  <c r="AJ164" i="1"/>
  <c r="AK164" i="1"/>
  <c r="AL164" i="1"/>
  <c r="AH165" i="1"/>
  <c r="AI165" i="1"/>
  <c r="AJ165" i="1"/>
  <c r="AK165" i="1"/>
  <c r="AL165" i="1"/>
  <c r="AH166" i="1"/>
  <c r="AI166" i="1"/>
  <c r="AJ166" i="1"/>
  <c r="AK166" i="1"/>
  <c r="AL166" i="1"/>
  <c r="AI167" i="1"/>
  <c r="AJ167" i="1"/>
  <c r="AK167" i="1"/>
  <c r="AL167" i="1"/>
  <c r="AH168" i="1"/>
  <c r="AI168" i="1"/>
  <c r="AJ168" i="1"/>
  <c r="AK168" i="1"/>
  <c r="AL168" i="1"/>
  <c r="AH169" i="1"/>
  <c r="AI169" i="1"/>
  <c r="AJ169" i="1"/>
  <c r="AK169" i="1"/>
  <c r="AL169" i="1"/>
  <c r="AI170" i="1"/>
  <c r="AJ170" i="1"/>
  <c r="AK170" i="1"/>
  <c r="AL170" i="1"/>
  <c r="AH171" i="1"/>
  <c r="AI171" i="1"/>
  <c r="AJ171" i="1"/>
  <c r="AK171" i="1"/>
  <c r="AL171" i="1"/>
  <c r="AH172" i="1"/>
  <c r="AI172" i="1"/>
  <c r="AJ172" i="1"/>
  <c r="AK172" i="1"/>
  <c r="AL172" i="1"/>
  <c r="AI173" i="1"/>
  <c r="AJ173" i="1"/>
  <c r="AK173" i="1"/>
  <c r="AL173" i="1"/>
  <c r="AH174" i="1"/>
  <c r="AI174" i="1"/>
  <c r="AJ174" i="1"/>
  <c r="AK174" i="1"/>
  <c r="AL174" i="1"/>
  <c r="AH175" i="1"/>
  <c r="AI175" i="1"/>
  <c r="AJ175" i="1"/>
  <c r="AK175" i="1"/>
  <c r="AL175" i="1"/>
  <c r="AH178" i="1"/>
  <c r="AI178" i="1"/>
  <c r="AJ178" i="1"/>
  <c r="AK178" i="1"/>
  <c r="AL178" i="1"/>
  <c r="AH181" i="1"/>
  <c r="AI181" i="1"/>
  <c r="AJ181" i="1"/>
  <c r="AK181" i="1"/>
  <c r="AL181" i="1"/>
  <c r="AH184" i="1"/>
  <c r="AI184" i="1"/>
  <c r="AJ184" i="1"/>
  <c r="AK184" i="1"/>
  <c r="AL184" i="1"/>
  <c r="AH187" i="1"/>
  <c r="AI187" i="1"/>
  <c r="AJ187" i="1"/>
  <c r="AK187" i="1"/>
  <c r="AL187" i="1"/>
  <c r="AH190" i="1"/>
  <c r="AI190" i="1"/>
  <c r="AJ190" i="1"/>
  <c r="AK190" i="1"/>
  <c r="AL190" i="1"/>
  <c r="AH193" i="1"/>
  <c r="AI193" i="1"/>
  <c r="AJ193" i="1"/>
  <c r="AK193" i="1"/>
  <c r="AL193" i="1"/>
  <c r="AH196" i="1"/>
  <c r="AI196" i="1"/>
  <c r="AJ196" i="1"/>
  <c r="AK196" i="1"/>
  <c r="AL196" i="1"/>
  <c r="AH199" i="1"/>
  <c r="AI199" i="1"/>
  <c r="AJ199" i="1"/>
  <c r="AK199" i="1"/>
  <c r="AL199" i="1"/>
  <c r="AH200" i="1"/>
  <c r="AI200" i="1"/>
  <c r="AJ200" i="1"/>
  <c r="AK200" i="1"/>
  <c r="AL200" i="1"/>
  <c r="AH201" i="1"/>
  <c r="AI201" i="1"/>
  <c r="AJ201" i="1"/>
  <c r="AK201" i="1"/>
  <c r="AL201" i="1"/>
  <c r="AH204" i="1"/>
  <c r="AI204" i="1"/>
  <c r="AJ204" i="1"/>
  <c r="AK204" i="1"/>
  <c r="AL204" i="1"/>
  <c r="AH207" i="1"/>
  <c r="AI207" i="1"/>
  <c r="AJ207" i="1"/>
  <c r="AK207" i="1"/>
  <c r="AL207" i="1"/>
  <c r="AH210" i="1"/>
  <c r="AI210" i="1"/>
  <c r="AJ210" i="1"/>
  <c r="AK210" i="1"/>
  <c r="AL210" i="1"/>
  <c r="AH213" i="1"/>
  <c r="AI213" i="1"/>
  <c r="AJ213" i="1"/>
  <c r="AK213" i="1"/>
  <c r="AL213" i="1"/>
  <c r="AH216" i="1"/>
  <c r="AI216" i="1"/>
  <c r="AJ216" i="1"/>
  <c r="AK216" i="1"/>
  <c r="AL216" i="1"/>
  <c r="AH219" i="1"/>
  <c r="AI219" i="1"/>
  <c r="AJ219" i="1"/>
  <c r="AK219" i="1"/>
  <c r="AL219" i="1"/>
  <c r="AH222" i="1"/>
  <c r="AI222" i="1"/>
  <c r="AJ222" i="1"/>
  <c r="AK222" i="1"/>
  <c r="AL222" i="1"/>
  <c r="AH231" i="1"/>
  <c r="AI231" i="1"/>
  <c r="AJ231" i="1"/>
  <c r="AK231" i="1"/>
  <c r="AL231" i="1"/>
  <c r="AH234" i="1"/>
  <c r="AI234" i="1"/>
  <c r="AJ234" i="1"/>
  <c r="AK234" i="1"/>
  <c r="AL234" i="1"/>
  <c r="AH237" i="1"/>
  <c r="AI237" i="1"/>
  <c r="AJ237" i="1"/>
  <c r="AK237" i="1"/>
  <c r="AL237" i="1"/>
  <c r="AH240" i="1"/>
  <c r="AI240" i="1"/>
  <c r="AJ240" i="1"/>
  <c r="AK240" i="1"/>
  <c r="AL240" i="1"/>
  <c r="AH243" i="1"/>
  <c r="AI243" i="1"/>
  <c r="AJ243" i="1"/>
  <c r="AK243" i="1"/>
  <c r="AL243" i="1"/>
  <c r="AH246" i="1"/>
  <c r="AI246" i="1"/>
  <c r="AJ246" i="1"/>
  <c r="AK246" i="1"/>
  <c r="AL246" i="1"/>
  <c r="AH249" i="1"/>
  <c r="AI249" i="1"/>
  <c r="AJ249" i="1"/>
  <c r="AK249" i="1"/>
  <c r="AL249" i="1"/>
  <c r="AH252" i="1"/>
  <c r="AI252" i="1"/>
  <c r="AJ252" i="1"/>
  <c r="AK252" i="1"/>
  <c r="AL252" i="1"/>
  <c r="AH255" i="1"/>
  <c r="AI255" i="1"/>
  <c r="AJ255" i="1"/>
  <c r="AK255" i="1"/>
  <c r="AL255" i="1"/>
  <c r="AH258" i="1"/>
  <c r="AI258" i="1"/>
  <c r="AJ258" i="1"/>
  <c r="AK258" i="1"/>
  <c r="AL258" i="1"/>
  <c r="AH264" i="1"/>
  <c r="AI264" i="1"/>
  <c r="AJ264" i="1"/>
  <c r="AK264" i="1"/>
  <c r="AL264" i="1"/>
  <c r="AH270" i="1"/>
  <c r="AI270" i="1"/>
  <c r="AJ270" i="1"/>
  <c r="AK270" i="1"/>
  <c r="AL270" i="1"/>
  <c r="AH276" i="1"/>
  <c r="AI276" i="1"/>
  <c r="AJ276" i="1"/>
  <c r="AK276" i="1"/>
  <c r="AL276" i="1"/>
  <c r="AH282" i="1"/>
  <c r="AI282" i="1"/>
  <c r="AJ282" i="1"/>
  <c r="AK282" i="1"/>
  <c r="AL282" i="1"/>
  <c r="AH285" i="1"/>
  <c r="AI285" i="1"/>
  <c r="AJ285" i="1"/>
  <c r="AK285" i="1"/>
  <c r="AL285" i="1"/>
  <c r="AH288" i="1"/>
  <c r="AI288" i="1"/>
  <c r="AJ288" i="1"/>
  <c r="AK288" i="1"/>
  <c r="AL288" i="1"/>
  <c r="AH291" i="1"/>
  <c r="AI291" i="1"/>
  <c r="AJ291" i="1"/>
  <c r="AK291" i="1"/>
  <c r="AL291" i="1"/>
  <c r="AH294" i="1"/>
  <c r="AI294" i="1"/>
  <c r="AJ294" i="1"/>
  <c r="AK294" i="1"/>
  <c r="AL294" i="1"/>
  <c r="AH297" i="1"/>
  <c r="AI297" i="1"/>
  <c r="AJ297" i="1"/>
  <c r="AK297" i="1"/>
  <c r="AL297" i="1"/>
  <c r="AH300" i="1"/>
  <c r="AI300" i="1"/>
  <c r="AJ300" i="1"/>
  <c r="AK300" i="1"/>
  <c r="AL300" i="1"/>
  <c r="AH303" i="1"/>
  <c r="AI303" i="1"/>
  <c r="AJ303" i="1"/>
  <c r="AK303" i="1"/>
  <c r="AL303" i="1"/>
  <c r="AH306" i="1"/>
  <c r="AI306" i="1"/>
  <c r="AJ306" i="1"/>
  <c r="AK306" i="1"/>
  <c r="AL306" i="1"/>
  <c r="AH309" i="1"/>
  <c r="AI309" i="1"/>
  <c r="AJ309" i="1"/>
  <c r="AK309" i="1"/>
  <c r="AL309" i="1"/>
  <c r="AH312" i="1"/>
  <c r="AI312" i="1"/>
  <c r="AJ312" i="1"/>
  <c r="AK312" i="1"/>
  <c r="AL312" i="1"/>
  <c r="AH315" i="1"/>
  <c r="AI315" i="1"/>
  <c r="AJ315" i="1"/>
  <c r="AK315" i="1"/>
  <c r="AL315" i="1"/>
  <c r="AH318" i="1"/>
  <c r="AI318" i="1"/>
  <c r="AJ318" i="1"/>
  <c r="AK318" i="1"/>
  <c r="AL318" i="1"/>
  <c r="AH321" i="1"/>
  <c r="AI321" i="1"/>
  <c r="AJ321" i="1"/>
  <c r="AK321" i="1"/>
  <c r="AL321" i="1"/>
  <c r="AH324" i="1"/>
  <c r="AI324" i="1"/>
  <c r="AJ324" i="1"/>
  <c r="AK324" i="1"/>
  <c r="AL324" i="1"/>
  <c r="AH327" i="1"/>
  <c r="AI327" i="1"/>
  <c r="AJ327" i="1"/>
  <c r="AK327" i="1"/>
  <c r="AL327" i="1"/>
  <c r="AH330" i="1"/>
  <c r="AI330" i="1"/>
  <c r="AJ330" i="1"/>
  <c r="AK330" i="1"/>
  <c r="AL330" i="1"/>
  <c r="AH333" i="1"/>
  <c r="AI333" i="1"/>
  <c r="AJ333" i="1"/>
  <c r="AK333" i="1"/>
  <c r="AL333" i="1"/>
  <c r="AH336" i="1"/>
  <c r="AI336" i="1"/>
  <c r="AJ336" i="1"/>
  <c r="AK336" i="1"/>
  <c r="AL336" i="1"/>
  <c r="AH339" i="1"/>
  <c r="AI339" i="1"/>
  <c r="AJ339" i="1"/>
  <c r="AK339" i="1"/>
  <c r="AL339" i="1"/>
  <c r="AH342" i="1"/>
  <c r="AI342" i="1"/>
  <c r="AJ342" i="1"/>
  <c r="AK342" i="1"/>
  <c r="AL342" i="1"/>
  <c r="AH345" i="1"/>
  <c r="AI345" i="1"/>
  <c r="AJ345" i="1"/>
  <c r="AK345" i="1"/>
  <c r="AL345" i="1"/>
  <c r="AH348" i="1"/>
  <c r="AI348" i="1"/>
  <c r="AJ348" i="1"/>
  <c r="AK348" i="1"/>
  <c r="AL348" i="1"/>
  <c r="AH351" i="1"/>
  <c r="AI351" i="1"/>
  <c r="AJ351" i="1"/>
  <c r="AK351" i="1"/>
  <c r="AL351" i="1"/>
  <c r="AH354" i="1"/>
  <c r="AI354" i="1"/>
  <c r="AJ354" i="1"/>
  <c r="AK354" i="1"/>
  <c r="AL354" i="1"/>
  <c r="AI355" i="1"/>
  <c r="AJ355" i="1"/>
  <c r="AK355" i="1"/>
  <c r="AL355" i="1"/>
  <c r="AH356" i="1"/>
  <c r="AI356" i="1"/>
  <c r="AJ356" i="1"/>
  <c r="AK356" i="1"/>
  <c r="AL356" i="1"/>
  <c r="AH357" i="1"/>
  <c r="AI357" i="1"/>
  <c r="AJ357" i="1"/>
  <c r="AK357" i="1"/>
  <c r="AL357" i="1"/>
  <c r="AH360" i="1"/>
  <c r="AI360" i="1"/>
  <c r="AJ360" i="1"/>
  <c r="AK360" i="1"/>
  <c r="AL360" i="1"/>
  <c r="AH363" i="1"/>
  <c r="AI363" i="1"/>
  <c r="AJ363" i="1"/>
  <c r="AK363" i="1"/>
  <c r="AL363" i="1"/>
  <c r="AH366" i="1"/>
  <c r="AI366" i="1"/>
  <c r="AJ366" i="1"/>
  <c r="AK366" i="1"/>
  <c r="AL366" i="1"/>
  <c r="AH372" i="1"/>
  <c r="AI372" i="1"/>
  <c r="AJ372" i="1"/>
  <c r="AK372" i="1"/>
  <c r="AL372" i="1"/>
  <c r="AH369" i="1"/>
  <c r="AI369" i="1"/>
  <c r="AJ369" i="1"/>
  <c r="AK369" i="1"/>
  <c r="AL369" i="1"/>
  <c r="AH375" i="1"/>
  <c r="AI375" i="1"/>
  <c r="AJ375" i="1"/>
  <c r="AK375" i="1"/>
  <c r="AL375" i="1"/>
  <c r="AH377" i="1"/>
  <c r="AI377" i="1"/>
  <c r="AJ377" i="1"/>
  <c r="AK377" i="1"/>
  <c r="AL377" i="1"/>
  <c r="AH378" i="1"/>
  <c r="AI378" i="1"/>
  <c r="AJ378" i="1"/>
  <c r="AK378" i="1"/>
  <c r="AL378" i="1"/>
  <c r="AH381" i="1"/>
  <c r="AI381" i="1"/>
  <c r="AJ381" i="1"/>
  <c r="AK381" i="1"/>
  <c r="AL381" i="1"/>
  <c r="AH384" i="1"/>
  <c r="AI384" i="1"/>
  <c r="AJ384" i="1"/>
  <c r="AK384" i="1"/>
  <c r="AL384" i="1"/>
  <c r="AH387" i="1"/>
  <c r="AI387" i="1"/>
  <c r="AJ387" i="1"/>
  <c r="AK387" i="1"/>
  <c r="AL387" i="1"/>
  <c r="AH390" i="1"/>
  <c r="AI390" i="1"/>
  <c r="AJ390" i="1"/>
  <c r="AK390" i="1"/>
  <c r="AL390" i="1"/>
  <c r="AH393" i="1"/>
  <c r="AI393" i="1"/>
  <c r="AJ393" i="1"/>
  <c r="AK393" i="1"/>
  <c r="AL393" i="1"/>
  <c r="AH396" i="1"/>
  <c r="AI396" i="1"/>
  <c r="AJ396" i="1"/>
  <c r="AK396" i="1"/>
  <c r="AL396" i="1"/>
  <c r="AH399" i="1"/>
  <c r="AI399" i="1"/>
  <c r="AJ399" i="1"/>
  <c r="AK399" i="1"/>
  <c r="AL399" i="1"/>
  <c r="AH402" i="1"/>
  <c r="AI402" i="1"/>
  <c r="AJ402" i="1"/>
  <c r="AK402" i="1"/>
  <c r="AL402" i="1"/>
  <c r="AH403" i="1"/>
  <c r="AI403" i="1"/>
  <c r="AJ403" i="1"/>
  <c r="AK403" i="1"/>
  <c r="AL403" i="1"/>
  <c r="AH404" i="1"/>
  <c r="AI404" i="1"/>
  <c r="AJ404" i="1"/>
  <c r="AK404" i="1"/>
  <c r="AL404" i="1"/>
  <c r="AH407" i="1"/>
  <c r="AI407" i="1"/>
  <c r="AJ407" i="1"/>
  <c r="AK407" i="1"/>
  <c r="AL407" i="1"/>
  <c r="AH410" i="1"/>
  <c r="AI410" i="1"/>
  <c r="AJ410" i="1"/>
  <c r="AK410" i="1"/>
  <c r="AL410" i="1"/>
  <c r="AH413" i="1"/>
  <c r="AI413" i="1"/>
  <c r="AJ413" i="1"/>
  <c r="AK413" i="1"/>
  <c r="AL413" i="1"/>
  <c r="AH416" i="1"/>
  <c r="AI416" i="1"/>
  <c r="AJ416" i="1"/>
  <c r="AK416" i="1"/>
  <c r="AL416" i="1"/>
  <c r="AH419" i="1"/>
  <c r="AI419" i="1"/>
  <c r="AJ419" i="1"/>
  <c r="AK419" i="1"/>
  <c r="AL419" i="1"/>
  <c r="AH425" i="1"/>
  <c r="AI425" i="1"/>
  <c r="AJ425" i="1"/>
  <c r="AK425" i="1"/>
  <c r="AL425" i="1"/>
  <c r="AH428" i="1"/>
  <c r="AI428" i="1"/>
  <c r="AJ428" i="1"/>
  <c r="AK428" i="1"/>
  <c r="AL428" i="1"/>
  <c r="AH434" i="1"/>
  <c r="AI434" i="1"/>
  <c r="AJ434" i="1"/>
  <c r="AK434" i="1"/>
  <c r="AL434" i="1"/>
  <c r="AH437" i="1"/>
  <c r="AI437" i="1"/>
  <c r="AJ437" i="1"/>
  <c r="AK437" i="1"/>
  <c r="AL437" i="1"/>
  <c r="AH440" i="1"/>
  <c r="AI440" i="1"/>
  <c r="AJ440" i="1"/>
  <c r="AK440" i="1"/>
  <c r="AL440" i="1"/>
  <c r="AH443" i="1"/>
  <c r="AI443" i="1"/>
  <c r="AJ443" i="1"/>
  <c r="AK443" i="1"/>
  <c r="AL443" i="1"/>
  <c r="AH446" i="1"/>
  <c r="AI446" i="1"/>
  <c r="AJ446" i="1"/>
  <c r="AK446" i="1"/>
  <c r="AL446" i="1"/>
  <c r="AH449" i="1"/>
  <c r="AI449" i="1"/>
  <c r="AJ449" i="1"/>
  <c r="AK449" i="1"/>
  <c r="AL449" i="1"/>
  <c r="AH452" i="1"/>
  <c r="AI452" i="1"/>
  <c r="AJ452" i="1"/>
  <c r="AK452" i="1"/>
  <c r="AL452" i="1"/>
  <c r="AI453" i="1"/>
  <c r="AJ453" i="1"/>
  <c r="AK453" i="1"/>
  <c r="AL453" i="1"/>
  <c r="AH454" i="1"/>
  <c r="AI454" i="1"/>
  <c r="AJ454" i="1"/>
  <c r="AK454" i="1"/>
  <c r="AL454" i="1"/>
  <c r="AH455" i="1"/>
  <c r="AI455" i="1"/>
  <c r="AJ455" i="1"/>
  <c r="AK455" i="1"/>
  <c r="AL455" i="1"/>
  <c r="AH458" i="1"/>
  <c r="AI458" i="1"/>
  <c r="AJ458" i="1"/>
  <c r="AK458" i="1"/>
  <c r="AL458" i="1"/>
  <c r="AH464" i="1"/>
  <c r="AI464" i="1"/>
  <c r="AJ464" i="1"/>
  <c r="AK464" i="1"/>
  <c r="AL464" i="1"/>
  <c r="AH470" i="1"/>
  <c r="AI470" i="1"/>
  <c r="AJ470" i="1"/>
  <c r="AK470" i="1"/>
  <c r="AL470" i="1"/>
  <c r="AH476" i="1"/>
  <c r="AI476" i="1"/>
  <c r="AJ476" i="1"/>
  <c r="AK476" i="1"/>
  <c r="AL476" i="1"/>
  <c r="AH482" i="1"/>
  <c r="AI482" i="1"/>
  <c r="AJ482" i="1"/>
  <c r="AK482" i="1"/>
  <c r="AL482" i="1"/>
  <c r="AH488" i="1"/>
  <c r="AI488" i="1"/>
  <c r="AJ488" i="1"/>
  <c r="AK488" i="1"/>
  <c r="AL488" i="1"/>
  <c r="AH494" i="1"/>
  <c r="AI494" i="1"/>
  <c r="AJ494" i="1"/>
  <c r="AK494" i="1"/>
  <c r="AL494" i="1"/>
  <c r="AH500" i="1"/>
  <c r="AI500" i="1"/>
  <c r="AJ500" i="1"/>
  <c r="AK500" i="1"/>
  <c r="AL500" i="1"/>
  <c r="AH503" i="1"/>
  <c r="AI503" i="1"/>
  <c r="AJ503" i="1"/>
  <c r="AK503" i="1"/>
  <c r="AL503" i="1"/>
  <c r="AH506" i="1"/>
  <c r="AI506" i="1"/>
  <c r="AJ506" i="1"/>
  <c r="AK506" i="1"/>
  <c r="AL506" i="1"/>
  <c r="AH509" i="1"/>
  <c r="AI509" i="1"/>
  <c r="AJ509" i="1"/>
  <c r="AK509" i="1"/>
  <c r="AL509" i="1"/>
  <c r="AH512" i="1"/>
  <c r="AI512" i="1"/>
  <c r="AJ512" i="1"/>
  <c r="AK512" i="1"/>
  <c r="AL512" i="1"/>
  <c r="AH515" i="1"/>
  <c r="AI515" i="1"/>
  <c r="AJ515" i="1"/>
  <c r="AK515" i="1"/>
  <c r="AL515" i="1"/>
  <c r="AH518" i="1"/>
  <c r="AI518" i="1"/>
  <c r="AJ518" i="1"/>
  <c r="AK518" i="1"/>
  <c r="AL518" i="1"/>
  <c r="AH521" i="1"/>
  <c r="AI521" i="1"/>
  <c r="AJ521" i="1"/>
  <c r="AK521" i="1"/>
  <c r="AL521" i="1"/>
  <c r="AH524" i="1"/>
  <c r="AI524" i="1"/>
  <c r="AJ524" i="1"/>
  <c r="AK524" i="1"/>
  <c r="AL524" i="1"/>
  <c r="AH527" i="1"/>
  <c r="AI527" i="1"/>
  <c r="AJ527" i="1"/>
  <c r="AK527" i="1"/>
  <c r="AL527" i="1"/>
  <c r="AH530" i="1"/>
  <c r="AI530" i="1"/>
  <c r="AJ530" i="1"/>
  <c r="AK530" i="1"/>
  <c r="AL530" i="1"/>
  <c r="AH533" i="1"/>
  <c r="AI533" i="1"/>
  <c r="AJ533" i="1"/>
  <c r="AK533" i="1"/>
  <c r="AL533" i="1"/>
  <c r="AH536" i="1"/>
  <c r="AI536" i="1"/>
  <c r="AJ536" i="1"/>
  <c r="AK536" i="1"/>
  <c r="AL536" i="1"/>
  <c r="AH539" i="1"/>
  <c r="AI539" i="1"/>
  <c r="AJ539" i="1"/>
  <c r="AK539" i="1"/>
  <c r="AL539" i="1"/>
  <c r="AH542" i="1"/>
  <c r="AI542" i="1"/>
  <c r="AJ542" i="1"/>
  <c r="AK542" i="1"/>
  <c r="AL542" i="1"/>
  <c r="AH545" i="1"/>
  <c r="AI545" i="1"/>
  <c r="AJ545" i="1"/>
  <c r="AK545" i="1"/>
  <c r="AL545" i="1"/>
  <c r="AH548" i="1"/>
  <c r="AI548" i="1"/>
  <c r="AJ548" i="1"/>
  <c r="AK548" i="1"/>
  <c r="AL548" i="1"/>
  <c r="AH551" i="1"/>
  <c r="AI551" i="1"/>
  <c r="AJ551" i="1"/>
  <c r="AK551" i="1"/>
  <c r="AL551" i="1"/>
  <c r="AH554" i="1"/>
  <c r="AI554" i="1"/>
  <c r="AJ554" i="1"/>
  <c r="AK554" i="1"/>
  <c r="AL554" i="1"/>
  <c r="AH557" i="1"/>
  <c r="AI557" i="1"/>
  <c r="AJ557" i="1"/>
  <c r="AK557" i="1"/>
  <c r="AL557" i="1"/>
  <c r="AH558" i="1"/>
  <c r="AI558" i="1"/>
  <c r="AJ558" i="1"/>
  <c r="AK558" i="1"/>
  <c r="AL558" i="1"/>
  <c r="AH559" i="1"/>
  <c r="AI559" i="1"/>
  <c r="AJ559" i="1"/>
  <c r="AK559" i="1"/>
  <c r="AL559" i="1"/>
  <c r="AH560" i="1"/>
  <c r="AI560" i="1"/>
  <c r="AJ560" i="1"/>
  <c r="AK560" i="1"/>
  <c r="AL560" i="1"/>
  <c r="AH561" i="1"/>
  <c r="AI561" i="1"/>
  <c r="AJ561" i="1"/>
  <c r="AK561" i="1"/>
  <c r="AL561" i="1"/>
  <c r="AH562" i="1"/>
  <c r="AI562" i="1"/>
  <c r="AJ562" i="1"/>
  <c r="AK562" i="1"/>
  <c r="AL562" i="1"/>
  <c r="AH563" i="1"/>
  <c r="AI563" i="1"/>
  <c r="AJ563" i="1"/>
  <c r="AK563" i="1"/>
  <c r="AL563" i="1"/>
  <c r="AH564" i="1"/>
  <c r="AI564" i="1"/>
  <c r="AJ564" i="1"/>
  <c r="AK564" i="1"/>
  <c r="AL564" i="1"/>
  <c r="AH565" i="1"/>
  <c r="AI565" i="1"/>
  <c r="AJ565" i="1"/>
  <c r="AK565" i="1"/>
  <c r="AL565" i="1"/>
  <c r="AH566" i="1"/>
  <c r="AI566" i="1"/>
  <c r="AJ566" i="1"/>
  <c r="AK566" i="1"/>
  <c r="AL566" i="1"/>
  <c r="AH567" i="1"/>
  <c r="AI567" i="1"/>
  <c r="AJ567" i="1"/>
  <c r="AK567" i="1"/>
  <c r="AL567" i="1"/>
  <c r="AH568" i="1"/>
  <c r="AI568" i="1"/>
  <c r="AJ568" i="1"/>
  <c r="AK568" i="1"/>
  <c r="AL568" i="1"/>
  <c r="AH569" i="1"/>
  <c r="AI569" i="1"/>
  <c r="AJ569" i="1"/>
  <c r="AK569" i="1"/>
  <c r="AL569" i="1"/>
  <c r="AH570" i="1"/>
  <c r="AI570" i="1"/>
  <c r="AJ570" i="1"/>
  <c r="AK570" i="1"/>
  <c r="AL570" i="1"/>
  <c r="AH571" i="1"/>
  <c r="AI571" i="1"/>
  <c r="AJ571" i="1"/>
  <c r="AK571" i="1"/>
  <c r="AL571" i="1"/>
  <c r="AH572" i="1"/>
  <c r="AI572" i="1"/>
  <c r="AJ572" i="1"/>
  <c r="AK572" i="1"/>
  <c r="AL572" i="1"/>
  <c r="AH573" i="1"/>
  <c r="AI573" i="1"/>
  <c r="AJ573" i="1"/>
  <c r="AK573" i="1"/>
  <c r="AL573" i="1"/>
  <c r="AH574" i="1"/>
  <c r="AI574" i="1"/>
  <c r="AJ574" i="1"/>
  <c r="AK574" i="1"/>
  <c r="AL574" i="1"/>
  <c r="AH575" i="1"/>
  <c r="AI575" i="1"/>
  <c r="AJ575" i="1"/>
  <c r="AK575" i="1"/>
  <c r="AL575" i="1"/>
  <c r="AI576" i="1"/>
  <c r="AJ576" i="1"/>
  <c r="AK576" i="1"/>
  <c r="AL576" i="1"/>
  <c r="AH577" i="1"/>
  <c r="AI577" i="1"/>
  <c r="AJ577" i="1"/>
  <c r="AK577" i="1"/>
  <c r="AL577" i="1"/>
  <c r="AH578" i="1"/>
  <c r="AI578" i="1"/>
  <c r="AJ578" i="1"/>
  <c r="AK578" i="1"/>
  <c r="AL578" i="1"/>
  <c r="AI579" i="1"/>
  <c r="AJ579" i="1"/>
  <c r="AK579" i="1"/>
  <c r="AL579" i="1"/>
  <c r="AH580" i="1"/>
  <c r="AI580" i="1"/>
  <c r="AJ580" i="1"/>
  <c r="AK580" i="1"/>
  <c r="AL580" i="1"/>
  <c r="AH581" i="1"/>
  <c r="AI581" i="1"/>
  <c r="AJ581" i="1"/>
  <c r="AK581" i="1"/>
  <c r="AL581" i="1"/>
  <c r="AI582" i="1"/>
  <c r="AJ582" i="1"/>
  <c r="AK582" i="1"/>
  <c r="AL582" i="1"/>
  <c r="AH583" i="1"/>
  <c r="AI583" i="1"/>
  <c r="AJ583" i="1"/>
  <c r="AK583" i="1"/>
  <c r="AL583" i="1"/>
  <c r="AH584" i="1"/>
  <c r="AI584" i="1"/>
  <c r="AJ584" i="1"/>
  <c r="AK584" i="1"/>
  <c r="AL584" i="1"/>
  <c r="AH585" i="1"/>
  <c r="AI585" i="1"/>
  <c r="AJ585" i="1"/>
  <c r="AK585" i="1"/>
  <c r="AL585" i="1"/>
  <c r="AH586" i="1"/>
  <c r="AI586" i="1"/>
  <c r="AJ586" i="1"/>
  <c r="AK586" i="1"/>
  <c r="AL586" i="1"/>
  <c r="AH589" i="1"/>
  <c r="AI589" i="1"/>
  <c r="AJ589" i="1"/>
  <c r="AK589" i="1"/>
  <c r="AL589" i="1"/>
  <c r="AH592" i="1"/>
  <c r="AI592" i="1"/>
  <c r="AJ592" i="1"/>
  <c r="AK592" i="1"/>
  <c r="AL592" i="1"/>
  <c r="AH595" i="1"/>
  <c r="AI595" i="1"/>
  <c r="AJ595" i="1"/>
  <c r="AK595" i="1"/>
  <c r="AL595" i="1"/>
  <c r="AH598" i="1"/>
  <c r="AI598" i="1"/>
  <c r="AJ598" i="1"/>
  <c r="AK598" i="1"/>
  <c r="AL598" i="1"/>
  <c r="AH604" i="1"/>
  <c r="AI604" i="1"/>
  <c r="AJ604" i="1"/>
  <c r="AK604" i="1"/>
  <c r="AL604" i="1"/>
  <c r="AH607" i="1"/>
  <c r="AI607" i="1"/>
  <c r="AJ607" i="1"/>
  <c r="AK607" i="1"/>
  <c r="AL607" i="1"/>
  <c r="AH619" i="1"/>
  <c r="AI619" i="1"/>
  <c r="AJ619" i="1"/>
  <c r="AK619" i="1"/>
  <c r="AL619" i="1"/>
  <c r="AH622" i="1"/>
  <c r="AI622" i="1"/>
  <c r="AJ622" i="1"/>
  <c r="AK622" i="1"/>
  <c r="AL622" i="1"/>
  <c r="AH625" i="1"/>
  <c r="AI625" i="1"/>
  <c r="AJ625" i="1"/>
  <c r="AK625" i="1"/>
  <c r="AL625" i="1"/>
  <c r="AH628" i="1"/>
  <c r="AI628" i="1"/>
  <c r="AJ628" i="1"/>
  <c r="AK628" i="1"/>
  <c r="AL628" i="1"/>
  <c r="AH631" i="1"/>
  <c r="AI631" i="1"/>
  <c r="AJ631" i="1"/>
  <c r="AK631" i="1"/>
  <c r="AL631" i="1"/>
  <c r="AH634" i="1"/>
  <c r="AI634" i="1"/>
  <c r="AJ634" i="1"/>
  <c r="AK634" i="1"/>
  <c r="AL634" i="1"/>
  <c r="AH637" i="1"/>
  <c r="AI637" i="1"/>
  <c r="AJ637" i="1"/>
  <c r="AK637" i="1"/>
  <c r="AL637" i="1"/>
  <c r="AH640" i="1"/>
  <c r="AI640" i="1"/>
  <c r="AJ640" i="1"/>
  <c r="AK640" i="1"/>
  <c r="AL640" i="1"/>
  <c r="AH643" i="1"/>
  <c r="AI643" i="1"/>
  <c r="AJ643" i="1"/>
  <c r="AK643" i="1"/>
  <c r="AL643" i="1"/>
  <c r="AH650" i="1"/>
  <c r="AI650" i="1"/>
  <c r="AJ650" i="1"/>
  <c r="AK650" i="1"/>
  <c r="AL650" i="1"/>
  <c r="AH653" i="1"/>
  <c r="AI653" i="1"/>
  <c r="AJ653" i="1"/>
  <c r="AK653" i="1"/>
  <c r="AL653" i="1"/>
  <c r="AH656" i="1"/>
  <c r="AI656" i="1"/>
  <c r="AJ656" i="1"/>
  <c r="AK656" i="1"/>
  <c r="AL656" i="1"/>
  <c r="AH659" i="1"/>
  <c r="AI659" i="1"/>
  <c r="AJ659" i="1"/>
  <c r="AK659" i="1"/>
  <c r="AL659" i="1"/>
  <c r="AH662" i="1"/>
  <c r="AI662" i="1"/>
  <c r="AJ662" i="1"/>
  <c r="AK662" i="1"/>
  <c r="AL662" i="1"/>
  <c r="AH665" i="1"/>
  <c r="AI665" i="1"/>
  <c r="AJ665" i="1"/>
  <c r="AK665" i="1"/>
  <c r="AL665" i="1"/>
  <c r="AH668" i="1"/>
  <c r="AI668" i="1"/>
  <c r="AJ668" i="1"/>
  <c r="AK668" i="1"/>
  <c r="AL668" i="1"/>
  <c r="AH671" i="1"/>
  <c r="AI671" i="1"/>
  <c r="AJ671" i="1"/>
  <c r="AK671" i="1"/>
  <c r="AL671" i="1"/>
  <c r="AH674" i="1"/>
  <c r="AI674" i="1"/>
  <c r="AJ674" i="1"/>
  <c r="AK674" i="1"/>
  <c r="AL674" i="1"/>
  <c r="AH677" i="1"/>
  <c r="AI677" i="1"/>
  <c r="AJ677" i="1"/>
  <c r="AK677" i="1"/>
  <c r="AL677" i="1"/>
  <c r="AI678" i="1"/>
  <c r="AJ678" i="1"/>
  <c r="AK678" i="1"/>
  <c r="AL678" i="1"/>
  <c r="AH679" i="1"/>
  <c r="AI679" i="1"/>
  <c r="AJ679" i="1"/>
  <c r="AK679" i="1"/>
  <c r="AL679" i="1"/>
  <c r="AH680" i="1"/>
  <c r="AI680" i="1"/>
  <c r="AJ680" i="1"/>
  <c r="AK680" i="1"/>
  <c r="AL680" i="1"/>
  <c r="AI681" i="1"/>
  <c r="AJ681" i="1"/>
  <c r="AK681" i="1"/>
  <c r="AL681" i="1"/>
  <c r="AH682" i="1"/>
  <c r="AI682" i="1"/>
  <c r="AJ682" i="1"/>
  <c r="AK682" i="1"/>
  <c r="AL682" i="1"/>
  <c r="AH683" i="1"/>
  <c r="AI683" i="1"/>
  <c r="AJ683" i="1"/>
  <c r="AK683" i="1"/>
  <c r="AL683" i="1"/>
  <c r="AH684" i="1"/>
  <c r="AI684" i="1"/>
  <c r="AJ684" i="1"/>
  <c r="AK684" i="1"/>
  <c r="AL684" i="1"/>
  <c r="AH685" i="1"/>
  <c r="AI685" i="1"/>
  <c r="AJ685" i="1"/>
  <c r="AK685" i="1"/>
  <c r="AL685" i="1"/>
  <c r="AH688" i="1"/>
  <c r="AI688" i="1"/>
  <c r="AJ688" i="1"/>
  <c r="AK688" i="1"/>
  <c r="AL688" i="1"/>
  <c r="AH691" i="1"/>
  <c r="AI691" i="1"/>
  <c r="AJ691" i="1"/>
  <c r="AK691" i="1"/>
  <c r="AL691" i="1"/>
  <c r="AH694" i="1"/>
  <c r="AI694" i="1"/>
  <c r="AJ694" i="1"/>
  <c r="AK694" i="1"/>
  <c r="AL694" i="1"/>
  <c r="AH697" i="1"/>
  <c r="AI697" i="1"/>
  <c r="AJ697" i="1"/>
  <c r="AK697" i="1"/>
  <c r="AL697" i="1"/>
  <c r="AH700" i="1"/>
  <c r="AI700" i="1"/>
  <c r="AJ700" i="1"/>
  <c r="AK700" i="1"/>
  <c r="AL700" i="1"/>
  <c r="AH703" i="1"/>
  <c r="AI703" i="1"/>
  <c r="AJ703" i="1"/>
  <c r="AK703" i="1"/>
  <c r="AL703" i="1"/>
  <c r="AH706" i="1"/>
  <c r="AI706" i="1"/>
  <c r="AJ706" i="1"/>
  <c r="AK706" i="1"/>
  <c r="AL706" i="1"/>
  <c r="AH709" i="1"/>
  <c r="AI709" i="1"/>
  <c r="AJ709" i="1"/>
  <c r="AK709" i="1"/>
  <c r="AL709" i="1"/>
  <c r="AH712" i="1"/>
  <c r="AI712" i="1"/>
  <c r="AJ712" i="1"/>
  <c r="AK712" i="1"/>
  <c r="AL712" i="1"/>
  <c r="AH715" i="1"/>
  <c r="AI715" i="1"/>
  <c r="AJ715" i="1"/>
  <c r="AK715" i="1"/>
  <c r="AL715" i="1"/>
  <c r="AH718" i="1"/>
  <c r="AI718" i="1"/>
  <c r="AJ718" i="1"/>
  <c r="AK718" i="1"/>
  <c r="AL718" i="1"/>
  <c r="AH721" i="1"/>
  <c r="AI721" i="1"/>
  <c r="AJ721" i="1"/>
  <c r="AK721" i="1"/>
  <c r="AL721" i="1"/>
  <c r="AJ722" i="1"/>
  <c r="AK722" i="1"/>
  <c r="AL722" i="1"/>
  <c r="AJ723" i="1"/>
  <c r="AK723" i="1"/>
  <c r="AL723" i="1"/>
  <c r="AH724" i="1"/>
  <c r="AI724" i="1"/>
  <c r="AJ724" i="1"/>
  <c r="AK724" i="1"/>
  <c r="AL724" i="1"/>
  <c r="AH727" i="1"/>
  <c r="AI727" i="1"/>
  <c r="AJ727" i="1"/>
  <c r="AK727" i="1"/>
  <c r="AL727" i="1"/>
  <c r="AH730" i="1"/>
  <c r="AI730" i="1"/>
  <c r="AJ730" i="1"/>
  <c r="AK730" i="1"/>
  <c r="AL730" i="1"/>
  <c r="AH733" i="1"/>
  <c r="AI733" i="1"/>
  <c r="AJ733" i="1"/>
  <c r="AK733" i="1"/>
  <c r="AL733" i="1"/>
  <c r="AI734" i="1"/>
  <c r="AJ734" i="1"/>
  <c r="AK734" i="1"/>
  <c r="AL734" i="1"/>
  <c r="AH735" i="1"/>
  <c r="AI735" i="1"/>
  <c r="AJ735" i="1"/>
  <c r="AK735" i="1"/>
  <c r="AL735" i="1"/>
  <c r="AH736" i="1"/>
  <c r="AI736" i="1"/>
  <c r="AJ736" i="1"/>
  <c r="AK736" i="1"/>
  <c r="AL736" i="1"/>
  <c r="AH739" i="1"/>
  <c r="AI739" i="1"/>
  <c r="AJ739" i="1"/>
  <c r="AK739" i="1"/>
  <c r="AL739" i="1"/>
  <c r="AH742" i="1"/>
  <c r="AI742" i="1"/>
  <c r="AJ742" i="1"/>
  <c r="AK742" i="1"/>
  <c r="AL742" i="1"/>
  <c r="AH745" i="1"/>
  <c r="AI745" i="1"/>
  <c r="AJ745" i="1"/>
  <c r="AK745" i="1"/>
  <c r="AL745" i="1"/>
  <c r="AH748" i="1"/>
  <c r="AI748" i="1"/>
  <c r="AJ748" i="1"/>
  <c r="AK748" i="1"/>
  <c r="AL748" i="1"/>
  <c r="AH751" i="1"/>
  <c r="AI751" i="1"/>
  <c r="AJ751" i="1"/>
  <c r="AK751" i="1"/>
  <c r="AL751" i="1"/>
  <c r="AH754" i="1"/>
  <c r="AI754" i="1"/>
  <c r="AJ754" i="1"/>
  <c r="AK754" i="1"/>
  <c r="AL754" i="1"/>
  <c r="AH757" i="1"/>
  <c r="AI757" i="1"/>
  <c r="AJ757" i="1"/>
  <c r="AK757" i="1"/>
  <c r="AL757" i="1"/>
  <c r="AH760" i="1"/>
  <c r="AI760" i="1"/>
  <c r="AJ760" i="1"/>
  <c r="AK760" i="1"/>
  <c r="AL760" i="1"/>
  <c r="AH763" i="1"/>
  <c r="AI763" i="1"/>
  <c r="AJ763" i="1"/>
  <c r="AK763" i="1"/>
  <c r="AL763" i="1"/>
  <c r="AH766" i="1"/>
  <c r="AI766" i="1"/>
  <c r="AJ766" i="1"/>
  <c r="AK766" i="1"/>
  <c r="AL766" i="1"/>
  <c r="AH769" i="1"/>
  <c r="AI769" i="1"/>
  <c r="AJ769" i="1"/>
  <c r="AK769" i="1"/>
  <c r="AL769" i="1"/>
  <c r="AH772" i="1"/>
  <c r="AI772" i="1"/>
  <c r="AJ772" i="1"/>
  <c r="AK772" i="1"/>
  <c r="AL772" i="1"/>
  <c r="AH775" i="1"/>
  <c r="AI775" i="1"/>
  <c r="AJ775" i="1"/>
  <c r="AK775" i="1"/>
  <c r="AL775" i="1"/>
  <c r="AH776" i="1"/>
  <c r="AI776" i="1"/>
  <c r="AJ776" i="1"/>
  <c r="AK776" i="1"/>
  <c r="AL776" i="1"/>
  <c r="AH777" i="1"/>
  <c r="AI777" i="1"/>
  <c r="AJ777" i="1"/>
  <c r="AK777" i="1"/>
  <c r="AL777" i="1"/>
  <c r="AH780" i="1"/>
  <c r="AI780" i="1"/>
  <c r="AJ780" i="1"/>
  <c r="AK780" i="1"/>
  <c r="AL780" i="1"/>
  <c r="AH783" i="1"/>
  <c r="AI783" i="1"/>
  <c r="AJ783" i="1"/>
  <c r="AK783" i="1"/>
  <c r="AL783" i="1"/>
  <c r="AH786" i="1"/>
  <c r="AI786" i="1"/>
  <c r="AJ786" i="1"/>
  <c r="AK786" i="1"/>
  <c r="AL786" i="1"/>
  <c r="AH789" i="1"/>
  <c r="AI789" i="1"/>
  <c r="AJ789" i="1"/>
  <c r="AK789" i="1"/>
  <c r="AL789" i="1"/>
  <c r="AH792" i="1"/>
  <c r="AI792" i="1"/>
  <c r="AJ792" i="1"/>
  <c r="AK792" i="1"/>
  <c r="AL792" i="1"/>
  <c r="AH798" i="1"/>
  <c r="AI798" i="1"/>
  <c r="AJ798" i="1"/>
  <c r="AK798" i="1"/>
  <c r="AL798" i="1"/>
  <c r="AH801" i="1"/>
  <c r="AI801" i="1"/>
  <c r="AJ801" i="1"/>
  <c r="AK801" i="1"/>
  <c r="AL801" i="1"/>
  <c r="AH813" i="1"/>
  <c r="AI813" i="1"/>
  <c r="AJ813" i="1"/>
  <c r="AK813" i="1"/>
  <c r="AL813" i="1"/>
  <c r="AH816" i="1"/>
  <c r="AI816" i="1"/>
  <c r="AJ816" i="1"/>
  <c r="AK816" i="1"/>
  <c r="AL816" i="1"/>
  <c r="AH819" i="1"/>
  <c r="AI819" i="1"/>
  <c r="AJ819" i="1"/>
  <c r="AK819" i="1"/>
  <c r="AL819" i="1"/>
  <c r="AH822" i="1"/>
  <c r="AI822" i="1"/>
  <c r="AJ822" i="1"/>
  <c r="AK822" i="1"/>
  <c r="AL822" i="1"/>
  <c r="AH825" i="1"/>
  <c r="AI825" i="1"/>
  <c r="AJ825" i="1"/>
  <c r="AK825" i="1"/>
  <c r="AL825" i="1"/>
  <c r="AH828" i="1"/>
  <c r="AI828" i="1"/>
  <c r="AJ828" i="1"/>
  <c r="AK828" i="1"/>
  <c r="AL828" i="1"/>
  <c r="AH831" i="1"/>
  <c r="AI831" i="1"/>
  <c r="AJ831" i="1"/>
  <c r="AK831" i="1"/>
  <c r="AL831" i="1"/>
  <c r="AH834" i="1"/>
  <c r="AI834" i="1"/>
  <c r="AJ834" i="1"/>
  <c r="AK834" i="1"/>
  <c r="AL834" i="1"/>
  <c r="AH837" i="1"/>
  <c r="AI837" i="1"/>
  <c r="AJ837" i="1"/>
  <c r="AK837" i="1"/>
  <c r="AL837" i="1"/>
  <c r="AH840" i="1"/>
  <c r="AI840" i="1"/>
  <c r="AJ840" i="1"/>
  <c r="AK840" i="1"/>
  <c r="AL840" i="1"/>
  <c r="AH843" i="1"/>
  <c r="AI843" i="1"/>
  <c r="AJ843" i="1"/>
  <c r="AK843" i="1"/>
  <c r="AL843" i="1"/>
  <c r="AH846" i="1"/>
  <c r="AI846" i="1"/>
  <c r="AJ846" i="1"/>
  <c r="AK846" i="1"/>
  <c r="AL846" i="1"/>
  <c r="AH849" i="1"/>
  <c r="AI849" i="1"/>
  <c r="AJ849" i="1"/>
  <c r="AK849" i="1"/>
  <c r="AL849" i="1"/>
  <c r="AH852" i="1"/>
  <c r="AI852" i="1"/>
  <c r="AJ852" i="1"/>
  <c r="AK852" i="1"/>
  <c r="AL852" i="1"/>
  <c r="AH855" i="1"/>
  <c r="AI855" i="1"/>
  <c r="AJ855" i="1"/>
  <c r="AK855" i="1"/>
  <c r="AL855" i="1"/>
  <c r="AH858" i="1"/>
  <c r="AI858" i="1"/>
  <c r="AJ858" i="1"/>
  <c r="AK858" i="1"/>
  <c r="AL858" i="1"/>
  <c r="AH861" i="1"/>
  <c r="AI861" i="1"/>
  <c r="AJ861" i="1"/>
  <c r="AK861" i="1"/>
  <c r="AL861" i="1"/>
  <c r="AH864" i="1"/>
  <c r="AI864" i="1"/>
  <c r="AJ864" i="1"/>
  <c r="AK864" i="1"/>
  <c r="AL864" i="1"/>
  <c r="AH867" i="1"/>
  <c r="AI867" i="1"/>
  <c r="AJ867" i="1"/>
  <c r="AK867" i="1"/>
  <c r="AL867" i="1"/>
  <c r="AH870" i="1"/>
  <c r="AI870" i="1"/>
  <c r="AJ870" i="1"/>
  <c r="AK870" i="1"/>
  <c r="AL870" i="1"/>
  <c r="AH871" i="1"/>
  <c r="AI871" i="1"/>
  <c r="AJ871" i="1"/>
  <c r="AK871" i="1"/>
  <c r="AL871" i="1"/>
  <c r="AJ909" i="1"/>
  <c r="AK909" i="1"/>
  <c r="AL909" i="1"/>
  <c r="AJ910" i="1"/>
  <c r="AK910" i="1"/>
  <c r="AL910" i="1"/>
  <c r="AH911" i="1"/>
  <c r="AI911" i="1"/>
  <c r="AJ911" i="1"/>
  <c r="AK911" i="1"/>
  <c r="AL911" i="1"/>
  <c r="AJ912" i="1"/>
  <c r="AK912" i="1"/>
  <c r="AL912" i="1"/>
  <c r="AJ913" i="1"/>
  <c r="AK913" i="1"/>
  <c r="AL913" i="1"/>
  <c r="AH914" i="1"/>
  <c r="AI914" i="1"/>
  <c r="AJ914" i="1"/>
  <c r="AK914" i="1"/>
  <c r="AL914" i="1"/>
  <c r="AH917" i="1"/>
  <c r="AI917" i="1"/>
  <c r="AJ917" i="1"/>
  <c r="AK917" i="1"/>
  <c r="AL917" i="1"/>
  <c r="AJ918" i="1"/>
  <c r="AK918" i="1"/>
  <c r="AL918" i="1"/>
  <c r="AJ919" i="1"/>
  <c r="AK919" i="1"/>
  <c r="AL919" i="1"/>
  <c r="AH920" i="1"/>
  <c r="AI920" i="1"/>
  <c r="AJ920" i="1"/>
  <c r="AK920" i="1"/>
  <c r="AL920" i="1"/>
  <c r="AJ921" i="1"/>
  <c r="AK921" i="1"/>
  <c r="AL921" i="1"/>
  <c r="AJ922" i="1"/>
  <c r="AK922" i="1"/>
  <c r="AL922" i="1"/>
  <c r="AH923" i="1"/>
  <c r="AI923" i="1"/>
  <c r="AJ923" i="1"/>
  <c r="AK923" i="1"/>
  <c r="AL923" i="1"/>
  <c r="AH926" i="1"/>
  <c r="AI926" i="1"/>
  <c r="AJ926" i="1"/>
  <c r="AK926" i="1"/>
  <c r="AL926" i="1"/>
  <c r="AH929" i="1"/>
  <c r="AI929" i="1"/>
  <c r="AJ929" i="1"/>
  <c r="AK929" i="1"/>
  <c r="AL929" i="1"/>
  <c r="AH932" i="1"/>
  <c r="AI932" i="1"/>
  <c r="AJ932" i="1"/>
  <c r="AK932" i="1"/>
  <c r="AL932" i="1"/>
  <c r="AI933" i="1"/>
  <c r="AJ933" i="1"/>
  <c r="AK933" i="1"/>
  <c r="AL933" i="1"/>
  <c r="AH934" i="1"/>
  <c r="AI934" i="1"/>
  <c r="AJ934" i="1"/>
  <c r="AK934" i="1"/>
  <c r="AL934" i="1"/>
  <c r="AH935" i="1"/>
  <c r="AI935" i="1"/>
  <c r="AJ935" i="1"/>
  <c r="AK935" i="1"/>
  <c r="AL935" i="1"/>
  <c r="AI936" i="1"/>
  <c r="AJ936" i="1"/>
  <c r="AK936" i="1"/>
  <c r="AL936" i="1"/>
  <c r="AH937" i="1"/>
  <c r="AI937" i="1"/>
  <c r="AJ937" i="1"/>
  <c r="AK937" i="1"/>
  <c r="AL937" i="1"/>
  <c r="AH938" i="1"/>
  <c r="AI938" i="1"/>
  <c r="AJ938" i="1"/>
  <c r="AK938" i="1"/>
  <c r="AL938" i="1"/>
  <c r="AH939" i="1"/>
  <c r="AI939" i="1"/>
  <c r="AJ939" i="1"/>
  <c r="AK939" i="1"/>
  <c r="AL939" i="1"/>
  <c r="AH940" i="1"/>
  <c r="AI940" i="1"/>
  <c r="AJ940" i="1"/>
  <c r="AK940" i="1"/>
  <c r="AL940" i="1"/>
  <c r="AH946" i="1"/>
  <c r="AI946" i="1"/>
  <c r="AJ946" i="1"/>
  <c r="AK946" i="1"/>
  <c r="AL946" i="1"/>
  <c r="AH952" i="1"/>
  <c r="AI952" i="1"/>
  <c r="AJ952" i="1"/>
  <c r="AK952" i="1"/>
  <c r="AL952" i="1"/>
  <c r="AH955" i="1"/>
  <c r="AI955" i="1"/>
  <c r="AJ955" i="1"/>
  <c r="AK955" i="1"/>
  <c r="AL955" i="1"/>
  <c r="AH958" i="1"/>
  <c r="AI958" i="1"/>
  <c r="AJ958" i="1"/>
  <c r="AK958" i="1"/>
  <c r="AL958" i="1"/>
  <c r="AH961" i="1"/>
  <c r="AI961" i="1"/>
  <c r="AJ961" i="1"/>
  <c r="AK961" i="1"/>
  <c r="AL961" i="1"/>
  <c r="AH964" i="1"/>
  <c r="AI964" i="1"/>
  <c r="AJ964" i="1"/>
  <c r="AK964" i="1"/>
  <c r="AL964" i="1"/>
  <c r="AH967" i="1"/>
  <c r="AI967" i="1"/>
  <c r="AJ967" i="1"/>
  <c r="AK967" i="1"/>
  <c r="AL967" i="1"/>
  <c r="AH970" i="1"/>
  <c r="AI970" i="1"/>
  <c r="AJ970" i="1"/>
  <c r="AK970" i="1"/>
  <c r="AL970" i="1"/>
  <c r="AH973" i="1"/>
  <c r="AI973" i="1"/>
  <c r="AJ973" i="1"/>
  <c r="AK973" i="1"/>
  <c r="AL973" i="1"/>
  <c r="AH976" i="1"/>
  <c r="AI976" i="1"/>
  <c r="AJ976" i="1"/>
  <c r="AK976" i="1"/>
  <c r="AL976" i="1"/>
  <c r="AH979" i="1"/>
  <c r="AI979" i="1"/>
  <c r="AJ979" i="1"/>
  <c r="AK979" i="1"/>
  <c r="AL979" i="1"/>
  <c r="AH982" i="1"/>
  <c r="AI982" i="1"/>
  <c r="AJ982" i="1"/>
  <c r="AK982" i="1"/>
  <c r="AL982" i="1"/>
  <c r="AH985" i="1"/>
  <c r="AI985" i="1"/>
  <c r="AJ985" i="1"/>
  <c r="AK985" i="1"/>
  <c r="AL985" i="1"/>
  <c r="AH988" i="1"/>
  <c r="AI988" i="1"/>
  <c r="AJ988" i="1"/>
  <c r="AK988" i="1"/>
  <c r="AL988" i="1"/>
  <c r="AH991" i="1"/>
  <c r="AI991" i="1"/>
  <c r="AJ991" i="1"/>
  <c r="AK991" i="1"/>
  <c r="AL991" i="1"/>
  <c r="AH994" i="1"/>
  <c r="AI994" i="1"/>
  <c r="AJ994" i="1"/>
  <c r="AK994" i="1"/>
  <c r="AL994" i="1"/>
  <c r="AH997" i="1"/>
  <c r="AI997" i="1"/>
  <c r="AJ997" i="1"/>
  <c r="AK997" i="1"/>
  <c r="AL997" i="1"/>
  <c r="AH1000" i="1"/>
  <c r="AI1000" i="1"/>
  <c r="AJ1000" i="1"/>
  <c r="AK1000" i="1"/>
  <c r="AL1000" i="1"/>
  <c r="AH1003" i="1"/>
  <c r="AI1003" i="1"/>
  <c r="AJ1003" i="1"/>
  <c r="AK1003" i="1"/>
  <c r="AL1003" i="1"/>
  <c r="AH1006" i="1"/>
  <c r="AI1006" i="1"/>
  <c r="AJ1006" i="1"/>
  <c r="AK1006" i="1"/>
  <c r="AL1006" i="1"/>
  <c r="AH1009" i="1"/>
  <c r="AI1009" i="1"/>
  <c r="AJ1009" i="1"/>
  <c r="AK1009" i="1"/>
  <c r="AL1009" i="1"/>
  <c r="AH1010" i="1"/>
  <c r="AI1010" i="1"/>
  <c r="AJ1010" i="1"/>
  <c r="AK1010" i="1"/>
  <c r="AL1010" i="1"/>
  <c r="AH1011" i="1"/>
  <c r="AI1011" i="1"/>
  <c r="AJ1011" i="1"/>
  <c r="AK1011" i="1"/>
  <c r="AL1011" i="1"/>
  <c r="AH1014" i="1"/>
  <c r="AI1014" i="1"/>
  <c r="AJ1014" i="1"/>
  <c r="AK1014" i="1"/>
  <c r="AL1014" i="1"/>
  <c r="AH1017" i="1"/>
  <c r="AI1017" i="1"/>
  <c r="AJ1017" i="1"/>
  <c r="AK1017" i="1"/>
  <c r="AL1017" i="1"/>
  <c r="AH1020" i="1"/>
  <c r="AI1020" i="1"/>
  <c r="AJ1020" i="1"/>
  <c r="AK1020" i="1"/>
  <c r="AL1020" i="1"/>
  <c r="AH1021" i="1"/>
  <c r="AI1021" i="1"/>
  <c r="AJ1021" i="1"/>
  <c r="AK1021" i="1"/>
  <c r="AL1021" i="1"/>
  <c r="AH1022" i="1"/>
  <c r="AI1022" i="1"/>
  <c r="AJ1022" i="1"/>
  <c r="AK1022" i="1"/>
  <c r="AL1022" i="1"/>
  <c r="AH1025" i="1"/>
  <c r="AI1025" i="1"/>
  <c r="AJ1025" i="1"/>
  <c r="AK1025" i="1"/>
  <c r="AL1025" i="1"/>
  <c r="AH1028" i="1"/>
  <c r="AI1028" i="1"/>
  <c r="AJ1028" i="1"/>
  <c r="AK1028" i="1"/>
  <c r="AL1028" i="1"/>
  <c r="AH1029" i="1"/>
  <c r="AI1029" i="1"/>
  <c r="AJ1029" i="1"/>
  <c r="AK1029" i="1"/>
  <c r="AL1029" i="1"/>
  <c r="AH1030" i="1"/>
  <c r="AI1030" i="1"/>
  <c r="AJ1030" i="1"/>
  <c r="AK1030" i="1"/>
  <c r="AL1030" i="1"/>
  <c r="AH1033" i="1"/>
  <c r="AI1033" i="1"/>
  <c r="AJ1033" i="1"/>
  <c r="AK1033" i="1"/>
  <c r="AL1033" i="1"/>
  <c r="AH1036" i="1"/>
  <c r="AI1036" i="1"/>
  <c r="AJ1036" i="1"/>
  <c r="AK1036" i="1"/>
  <c r="AL1036" i="1"/>
  <c r="AI1037" i="1"/>
  <c r="AJ1037" i="1"/>
  <c r="AK1037" i="1"/>
  <c r="AL1037" i="1"/>
  <c r="AH1038" i="1"/>
  <c r="AI1038" i="1"/>
  <c r="AJ1038" i="1"/>
  <c r="AK1038" i="1"/>
  <c r="AL1038" i="1"/>
  <c r="AH1039" i="1"/>
  <c r="AI1039" i="1"/>
  <c r="AJ1039" i="1"/>
  <c r="AK1039" i="1"/>
  <c r="AL1039" i="1"/>
  <c r="AI1040" i="1"/>
  <c r="AJ1040" i="1"/>
  <c r="AK1040" i="1"/>
  <c r="AL1040" i="1"/>
  <c r="AH1041" i="1"/>
  <c r="AI1041" i="1"/>
  <c r="AJ1041" i="1"/>
  <c r="AK1041" i="1"/>
  <c r="AL1041" i="1"/>
  <c r="AH1042" i="1"/>
  <c r="AI1042" i="1"/>
  <c r="AJ1042" i="1"/>
  <c r="AK1042" i="1"/>
  <c r="AL1042" i="1"/>
  <c r="AI1043" i="1"/>
  <c r="AJ1043" i="1"/>
  <c r="AK1043" i="1"/>
  <c r="AL1043" i="1"/>
  <c r="AH1044" i="1"/>
  <c r="AI1044" i="1"/>
  <c r="AJ1044" i="1"/>
  <c r="AK1044" i="1"/>
  <c r="AL1044" i="1"/>
  <c r="AH1045" i="1"/>
  <c r="AI1045" i="1"/>
  <c r="AJ1045" i="1"/>
  <c r="AK1045" i="1"/>
  <c r="AL1045" i="1"/>
  <c r="AH1046" i="1"/>
  <c r="AI1046" i="1"/>
  <c r="AJ1046" i="1"/>
  <c r="AK1046" i="1"/>
  <c r="AL1046" i="1"/>
  <c r="AH1047" i="1"/>
  <c r="AI1047" i="1"/>
  <c r="AJ1047" i="1"/>
  <c r="AK1047" i="1"/>
  <c r="AL1047" i="1"/>
  <c r="AH1053" i="1"/>
  <c r="AI1053" i="1"/>
  <c r="AJ1053" i="1"/>
  <c r="AK1053" i="1"/>
  <c r="AL1053" i="1"/>
  <c r="AH1056" i="1"/>
  <c r="AI1056" i="1"/>
  <c r="AJ1056" i="1"/>
  <c r="AK1056" i="1"/>
  <c r="AL1056" i="1"/>
  <c r="AH1059" i="1"/>
  <c r="AI1059" i="1"/>
  <c r="AJ1059" i="1"/>
  <c r="AK1059" i="1"/>
  <c r="AL1059" i="1"/>
  <c r="AH1062" i="1"/>
  <c r="AI1062" i="1"/>
  <c r="AJ1062" i="1"/>
  <c r="AK1062" i="1"/>
  <c r="AL1062" i="1"/>
  <c r="AH1063" i="1"/>
  <c r="AI1063" i="1"/>
  <c r="AJ1063" i="1"/>
  <c r="AK1063" i="1"/>
  <c r="AL1063" i="1"/>
  <c r="AH1064" i="1"/>
  <c r="AI1064" i="1"/>
  <c r="AJ1064" i="1"/>
  <c r="AK1064" i="1"/>
  <c r="AL1064" i="1"/>
  <c r="AS127" i="1"/>
  <c r="AR127" i="1"/>
  <c r="AP127" i="1"/>
  <c r="AO127" i="1"/>
  <c r="AQ127" i="1" s="1"/>
  <c r="AS126" i="1"/>
  <c r="AR126" i="1"/>
  <c r="AP126" i="1"/>
  <c r="AO126" i="1"/>
  <c r="AS125" i="1"/>
  <c r="AR125" i="1"/>
  <c r="AP125" i="1"/>
  <c r="AO125" i="1"/>
  <c r="AS145" i="1"/>
  <c r="AR145" i="1"/>
  <c r="AP145" i="1"/>
  <c r="AO145" i="1"/>
  <c r="AQ145" i="1" s="1"/>
  <c r="AS144" i="1"/>
  <c r="AR144" i="1"/>
  <c r="AP144" i="1"/>
  <c r="AO144" i="1"/>
  <c r="AS143" i="1"/>
  <c r="AR143" i="1"/>
  <c r="AP143" i="1"/>
  <c r="AO143" i="1"/>
  <c r="Y2" i="2"/>
  <c r="AK18" i="1" s="1"/>
  <c r="M713" i="16" l="1"/>
  <c r="L713" i="16"/>
  <c r="R713" i="16"/>
  <c r="K713" i="16"/>
  <c r="Q714" i="16"/>
  <c r="L1101" i="16"/>
  <c r="K1101" i="16"/>
  <c r="M1101" i="16"/>
  <c r="Q1102" i="16"/>
  <c r="R994" i="16"/>
  <c r="Q995" i="16"/>
  <c r="M994" i="16"/>
  <c r="L994" i="16"/>
  <c r="K994" i="16"/>
  <c r="L988" i="16"/>
  <c r="K988" i="16"/>
  <c r="R988" i="16"/>
  <c r="Q989" i="16"/>
  <c r="M988" i="16"/>
  <c r="N313" i="16"/>
  <c r="O313" i="16"/>
  <c r="N993" i="16"/>
  <c r="O993" i="16"/>
  <c r="O166" i="16"/>
  <c r="N166" i="16"/>
  <c r="R651" i="16"/>
  <c r="Q652" i="16"/>
  <c r="M651" i="16"/>
  <c r="L651" i="16"/>
  <c r="K651" i="16"/>
  <c r="O845" i="16"/>
  <c r="N845" i="16"/>
  <c r="O1100" i="16"/>
  <c r="N1100" i="16"/>
  <c r="O163" i="16"/>
  <c r="N163" i="16"/>
  <c r="O172" i="16"/>
  <c r="N172" i="16"/>
  <c r="O987" i="16"/>
  <c r="N987" i="16"/>
  <c r="Q177" i="16"/>
  <c r="R173" i="16"/>
  <c r="K173" i="16"/>
  <c r="M173" i="16"/>
  <c r="M174" i="16" s="1"/>
  <c r="M175" i="16" s="1"/>
  <c r="L173" i="16"/>
  <c r="L174" i="16" s="1"/>
  <c r="L175" i="16" s="1"/>
  <c r="M176" i="16"/>
  <c r="L176" i="16"/>
  <c r="Q180" i="16"/>
  <c r="K176" i="16"/>
  <c r="R176" i="16"/>
  <c r="Q847" i="16"/>
  <c r="M846" i="16"/>
  <c r="L846" i="16"/>
  <c r="K846" i="16"/>
  <c r="Q850" i="16"/>
  <c r="R846" i="16"/>
  <c r="M1167" i="16"/>
  <c r="L1167" i="16"/>
  <c r="K1167" i="16"/>
  <c r="R179" i="16"/>
  <c r="L179" i="16"/>
  <c r="Q183" i="16"/>
  <c r="K179" i="16"/>
  <c r="M179" i="16"/>
  <c r="K447" i="16"/>
  <c r="R447" i="16"/>
  <c r="Q448" i="16"/>
  <c r="M447" i="16"/>
  <c r="L447" i="16"/>
  <c r="N712" i="16"/>
  <c r="O712" i="16"/>
  <c r="O169" i="16"/>
  <c r="N169" i="16"/>
  <c r="L182" i="16"/>
  <c r="Q186" i="16"/>
  <c r="K182" i="16"/>
  <c r="M182" i="16"/>
  <c r="R182" i="16"/>
  <c r="L922" i="16"/>
  <c r="K922" i="16"/>
  <c r="Q923" i="16"/>
  <c r="M922" i="16"/>
  <c r="Q902" i="16"/>
  <c r="M901" i="16"/>
  <c r="L901" i="16"/>
  <c r="K901" i="16"/>
  <c r="O650" i="16"/>
  <c r="N650" i="16"/>
  <c r="Q315" i="16"/>
  <c r="M314" i="16"/>
  <c r="L314" i="16"/>
  <c r="K314" i="16"/>
  <c r="O1166" i="16"/>
  <c r="N1166" i="16"/>
  <c r="O921" i="16"/>
  <c r="N921" i="16"/>
  <c r="N900" i="16"/>
  <c r="O900" i="16"/>
  <c r="O446" i="16"/>
  <c r="N446" i="16"/>
  <c r="AN174" i="1"/>
  <c r="AM356" i="1"/>
  <c r="AM345" i="1"/>
  <c r="AM348" i="1"/>
  <c r="AM757" i="1"/>
  <c r="AM324" i="1"/>
  <c r="AN171" i="1"/>
  <c r="AN573" i="1"/>
  <c r="AM377" i="1"/>
  <c r="AM127" i="1"/>
  <c r="AT874" i="1"/>
  <c r="AV874" i="1" s="1"/>
  <c r="AM733" i="1"/>
  <c r="AM440" i="1"/>
  <c r="AM133" i="1"/>
  <c r="AN94" i="1"/>
  <c r="AN79" i="1"/>
  <c r="AN558" i="1"/>
  <c r="AM428" i="1"/>
  <c r="AN363" i="1"/>
  <c r="AM181" i="1"/>
  <c r="AM157" i="1"/>
  <c r="AM85" i="1"/>
  <c r="AM79" i="1"/>
  <c r="AN70" i="1"/>
  <c r="AM46" i="1"/>
  <c r="AM1053" i="1"/>
  <c r="AM1033" i="1"/>
  <c r="AM742" i="1"/>
  <c r="AM573" i="1"/>
  <c r="AN557" i="1"/>
  <c r="AN542" i="1"/>
  <c r="AM500" i="1"/>
  <c r="AN488" i="1"/>
  <c r="AM403" i="1"/>
  <c r="AM393" i="1"/>
  <c r="AN166" i="1"/>
  <c r="AN163" i="1"/>
  <c r="AN142" i="1"/>
  <c r="AN118" i="1"/>
  <c r="AN46" i="1"/>
  <c r="AN1063" i="1"/>
  <c r="AN1003" i="1"/>
  <c r="AM939" i="1"/>
  <c r="AM852" i="1"/>
  <c r="AM801" i="1"/>
  <c r="AN742" i="1"/>
  <c r="AN727" i="1"/>
  <c r="AM718" i="1"/>
  <c r="AM684" i="1"/>
  <c r="AN671" i="1"/>
  <c r="AM662" i="1"/>
  <c r="AM598" i="1"/>
  <c r="AN586" i="1"/>
  <c r="AM577" i="1"/>
  <c r="AN574" i="1"/>
  <c r="AN566" i="1"/>
  <c r="AM564" i="1"/>
  <c r="AN1010" i="1"/>
  <c r="AM1010" i="1"/>
  <c r="AN861" i="1"/>
  <c r="AM819" i="1"/>
  <c r="AN783" i="1"/>
  <c r="AM557" i="1"/>
  <c r="AM548" i="1"/>
  <c r="AM524" i="1"/>
  <c r="AN509" i="1"/>
  <c r="AN419" i="1"/>
  <c r="AN402" i="1"/>
  <c r="AN387" i="1"/>
  <c r="AM234" i="1"/>
  <c r="AM199" i="1"/>
  <c r="AM172" i="1"/>
  <c r="AM162" i="1"/>
  <c r="AM1063" i="1"/>
  <c r="AM994" i="1"/>
  <c r="AM988" i="1"/>
  <c r="AM955" i="1"/>
  <c r="AM789" i="1"/>
  <c r="AN751" i="1"/>
  <c r="AM735" i="1"/>
  <c r="AM715" i="1"/>
  <c r="AM706" i="1"/>
  <c r="AN703" i="1"/>
  <c r="AM685" i="1"/>
  <c r="AM683" i="1"/>
  <c r="AN679" i="1"/>
  <c r="AN640" i="1"/>
  <c r="AM607" i="1"/>
  <c r="AM572" i="1"/>
  <c r="AM539" i="1"/>
  <c r="AM509" i="1"/>
  <c r="AM455" i="1"/>
  <c r="AN440" i="1"/>
  <c r="AN403" i="1"/>
  <c r="AM402" i="1"/>
  <c r="AM366" i="1"/>
  <c r="AN339" i="1"/>
  <c r="AN333" i="1"/>
  <c r="AM300" i="1"/>
  <c r="AN190" i="1"/>
  <c r="AM165" i="1"/>
  <c r="AN127" i="1"/>
  <c r="AN37" i="1"/>
  <c r="AM204" i="1"/>
  <c r="AM61" i="1"/>
  <c r="AN917" i="1"/>
  <c r="AM932" i="1"/>
  <c r="AM917" i="1"/>
  <c r="O874" i="1"/>
  <c r="N874" i="1"/>
  <c r="AU875" i="1"/>
  <c r="L875" i="1"/>
  <c r="Q876" i="1"/>
  <c r="AT875" i="1"/>
  <c r="AV875" i="1" s="1"/>
  <c r="M875" i="1"/>
  <c r="K875" i="1"/>
  <c r="AK873" i="1"/>
  <c r="AI873" i="1"/>
  <c r="AL873" i="1"/>
  <c r="AJ873" i="1"/>
  <c r="AH873" i="1"/>
  <c r="AN979" i="1"/>
  <c r="AN955" i="1"/>
  <c r="AN1011" i="1"/>
  <c r="AN1020" i="1"/>
  <c r="AN1042" i="1"/>
  <c r="AM1042" i="1"/>
  <c r="AN940" i="1"/>
  <c r="AM940" i="1"/>
  <c r="AM1011" i="1"/>
  <c r="AM979" i="1"/>
  <c r="AM766" i="1"/>
  <c r="AN1044" i="1"/>
  <c r="AM1020" i="1"/>
  <c r="AN970" i="1"/>
  <c r="AN932" i="1"/>
  <c r="AN1062" i="1"/>
  <c r="AM1003" i="1"/>
  <c r="AN837" i="1"/>
  <c r="AM1044" i="1"/>
  <c r="AM1036" i="1"/>
  <c r="AN994" i="1"/>
  <c r="AM934" i="1"/>
  <c r="AM1041" i="1"/>
  <c r="AM1009" i="1"/>
  <c r="AM970" i="1"/>
  <c r="AN735" i="1"/>
  <c r="AN1053" i="1"/>
  <c r="AM1028" i="1"/>
  <c r="AM964" i="1"/>
  <c r="AM926" i="1"/>
  <c r="AN775" i="1"/>
  <c r="AN846" i="1"/>
  <c r="AN763" i="1"/>
  <c r="AM751" i="1"/>
  <c r="AM837" i="1"/>
  <c r="AM754" i="1"/>
  <c r="AN709" i="1"/>
  <c r="AM709" i="1"/>
  <c r="AM694" i="1"/>
  <c r="AN870" i="1"/>
  <c r="AM846" i="1"/>
  <c r="AN828" i="1"/>
  <c r="AN819" i="1"/>
  <c r="AN798" i="1"/>
  <c r="AM783" i="1"/>
  <c r="AN677" i="1"/>
  <c r="AM677" i="1"/>
  <c r="AM595" i="1"/>
  <c r="AM870" i="1"/>
  <c r="AM861" i="1"/>
  <c r="AM843" i="1"/>
  <c r="AN801" i="1"/>
  <c r="AM786" i="1"/>
  <c r="AN662" i="1"/>
  <c r="AM858" i="1"/>
  <c r="AN852" i="1"/>
  <c r="AN766" i="1"/>
  <c r="AM748" i="1"/>
  <c r="AM739" i="1"/>
  <c r="AN718" i="1"/>
  <c r="AM565" i="1"/>
  <c r="AM867" i="1"/>
  <c r="AM828" i="1"/>
  <c r="AM825" i="1"/>
  <c r="AM775" i="1"/>
  <c r="AN733" i="1"/>
  <c r="AM727" i="1"/>
  <c r="AM700" i="1"/>
  <c r="AM679" i="1"/>
  <c r="AM668" i="1"/>
  <c r="AN607" i="1"/>
  <c r="AM581" i="1"/>
  <c r="AM378" i="1"/>
  <c r="AN369" i="1"/>
  <c r="AM369" i="1"/>
  <c r="AM691" i="1"/>
  <c r="AM659" i="1"/>
  <c r="AN572" i="1"/>
  <c r="AM410" i="1"/>
  <c r="AN560" i="1"/>
  <c r="AM721" i="1"/>
  <c r="AN715" i="1"/>
  <c r="AN694" i="1"/>
  <c r="AN685" i="1"/>
  <c r="AN683" i="1"/>
  <c r="AM583" i="1"/>
  <c r="AN565" i="1"/>
  <c r="AM703" i="1"/>
  <c r="AM671" i="1"/>
  <c r="AM631" i="1"/>
  <c r="AN622" i="1"/>
  <c r="AM580" i="1"/>
  <c r="AM674" i="1"/>
  <c r="AM604" i="1"/>
  <c r="AN592" i="1"/>
  <c r="AN577" i="1"/>
  <c r="AN564" i="1"/>
  <c r="AN548" i="1"/>
  <c r="AN656" i="1"/>
  <c r="AM640" i="1"/>
  <c r="AM625" i="1"/>
  <c r="X625" i="1" s="1"/>
  <c r="AM589" i="1"/>
  <c r="AN581" i="1"/>
  <c r="AN578" i="1"/>
  <c r="AN568" i="1"/>
  <c r="AM533" i="1"/>
  <c r="AM470" i="1"/>
  <c r="AM518" i="1"/>
  <c r="AM449" i="1"/>
  <c r="AN240" i="1"/>
  <c r="AM240" i="1"/>
  <c r="AN533" i="1"/>
  <c r="AN515" i="1"/>
  <c r="AN500" i="1"/>
  <c r="AN470" i="1"/>
  <c r="AN428" i="1"/>
  <c r="AN410" i="1"/>
  <c r="AN393" i="1"/>
  <c r="AN378" i="1"/>
  <c r="AN377" i="1"/>
  <c r="AM542" i="1"/>
  <c r="AN518" i="1"/>
  <c r="AN449" i="1"/>
  <c r="AM488" i="1"/>
  <c r="AM419" i="1"/>
  <c r="AM387" i="1"/>
  <c r="AN539" i="1"/>
  <c r="AN524" i="1"/>
  <c r="AN482" i="1"/>
  <c r="AN455" i="1"/>
  <c r="AN454" i="1"/>
  <c r="AN416" i="1"/>
  <c r="AN384" i="1"/>
  <c r="AM249" i="1"/>
  <c r="AN249" i="1"/>
  <c r="AN315" i="1"/>
  <c r="AM297" i="1"/>
  <c r="AM294" i="1"/>
  <c r="AN288" i="1"/>
  <c r="AN264" i="1"/>
  <c r="AM103" i="1"/>
  <c r="AM291" i="1"/>
  <c r="AM288" i="1"/>
  <c r="AM285" i="1"/>
  <c r="AN270" i="1"/>
  <c r="AM321" i="1"/>
  <c r="AM318" i="1"/>
  <c r="AN297" i="1"/>
  <c r="AM55" i="1"/>
  <c r="AN55" i="1"/>
  <c r="AM309" i="1"/>
  <c r="AN300" i="1"/>
  <c r="AM237" i="1"/>
  <c r="AN356" i="1"/>
  <c r="AM342" i="1"/>
  <c r="AN285" i="1"/>
  <c r="AM270" i="1"/>
  <c r="AN372" i="1"/>
  <c r="AM363" i="1"/>
  <c r="AN342" i="1"/>
  <c r="AM333" i="1"/>
  <c r="AN324" i="1"/>
  <c r="AM31" i="1"/>
  <c r="AN31" i="1"/>
  <c r="AN348" i="1"/>
  <c r="AN309" i="1"/>
  <c r="AM264" i="1"/>
  <c r="AM258" i="1"/>
  <c r="AN252" i="1"/>
  <c r="AN61" i="1"/>
  <c r="AM37" i="1"/>
  <c r="AM222" i="1"/>
  <c r="AN213" i="1"/>
  <c r="AM190" i="1"/>
  <c r="AN181" i="1"/>
  <c r="AM159" i="1"/>
  <c r="AM142" i="1"/>
  <c r="AM94" i="1"/>
  <c r="AM34" i="1"/>
  <c r="AM153" i="1"/>
  <c r="AM151" i="1"/>
  <c r="AN109" i="1"/>
  <c r="AM100" i="1"/>
  <c r="AM97" i="1"/>
  <c r="AN222" i="1"/>
  <c r="AM213" i="1"/>
  <c r="AN204" i="1"/>
  <c r="AM174" i="1"/>
  <c r="AM171" i="1"/>
  <c r="AN162" i="1"/>
  <c r="AM154" i="1"/>
  <c r="AM148" i="1"/>
  <c r="AM139" i="1"/>
  <c r="AN91" i="1"/>
  <c r="AM175" i="1"/>
  <c r="AN165" i="1"/>
  <c r="AM145" i="1"/>
  <c r="AM118" i="1"/>
  <c r="AN103" i="1"/>
  <c r="AM91" i="1"/>
  <c r="AM70" i="1"/>
  <c r="AN219" i="1"/>
  <c r="AM210" i="1"/>
  <c r="AM207" i="1"/>
  <c r="AN196" i="1"/>
  <c r="AN187" i="1"/>
  <c r="AM178" i="1"/>
  <c r="AN175" i="1"/>
  <c r="AN172" i="1"/>
  <c r="AM166" i="1"/>
  <c r="AM163" i="1"/>
  <c r="AN154" i="1"/>
  <c r="AM130" i="1"/>
  <c r="AM124" i="1"/>
  <c r="AM109" i="1"/>
  <c r="AM82" i="1"/>
  <c r="AM43" i="1"/>
  <c r="AN157" i="1"/>
  <c r="AN133" i="1"/>
  <c r="AN85" i="1"/>
  <c r="AM1062" i="1"/>
  <c r="AM1056" i="1"/>
  <c r="AN1056" i="1"/>
  <c r="AM1039" i="1"/>
  <c r="AN1039" i="1"/>
  <c r="AM864" i="1"/>
  <c r="AN864" i="1"/>
  <c r="AM1059" i="1"/>
  <c r="AM937" i="1"/>
  <c r="AN937" i="1"/>
  <c r="AM855" i="1"/>
  <c r="AN855" i="1"/>
  <c r="AM967" i="1"/>
  <c r="AN967" i="1"/>
  <c r="AM958" i="1"/>
  <c r="AN958" i="1"/>
  <c r="AM946" i="1"/>
  <c r="AN946" i="1"/>
  <c r="AM929" i="1"/>
  <c r="AN929" i="1"/>
  <c r="AM920" i="1"/>
  <c r="AN920" i="1"/>
  <c r="AM911" i="1"/>
  <c r="AN911" i="1"/>
  <c r="AM1045" i="1"/>
  <c r="AN1045" i="1"/>
  <c r="AM1022" i="1"/>
  <c r="AN1022" i="1"/>
  <c r="AM952" i="1"/>
  <c r="AM914" i="1"/>
  <c r="AM736" i="1"/>
  <c r="AN736" i="1"/>
  <c r="AM688" i="1"/>
  <c r="AN688" i="1"/>
  <c r="AM991" i="1"/>
  <c r="AN991" i="1"/>
  <c r="AM982" i="1"/>
  <c r="AN982" i="1"/>
  <c r="AM973" i="1"/>
  <c r="AN973" i="1"/>
  <c r="AM961" i="1"/>
  <c r="AM935" i="1"/>
  <c r="AN935" i="1"/>
  <c r="AM923" i="1"/>
  <c r="AM871" i="1"/>
  <c r="AN871" i="1"/>
  <c r="AM1046" i="1"/>
  <c r="AN1046" i="1"/>
  <c r="AM1025" i="1"/>
  <c r="AM1014" i="1"/>
  <c r="AN1014" i="1"/>
  <c r="AM976" i="1"/>
  <c r="AM938" i="1"/>
  <c r="AM1064" i="1"/>
  <c r="AN1064" i="1"/>
  <c r="AM1047" i="1"/>
  <c r="AN1047" i="1"/>
  <c r="AM1029" i="1"/>
  <c r="AN1029" i="1"/>
  <c r="AM1006" i="1"/>
  <c r="AN1006" i="1"/>
  <c r="AM997" i="1"/>
  <c r="AN997" i="1"/>
  <c r="AM985" i="1"/>
  <c r="AM849" i="1"/>
  <c r="AN849" i="1"/>
  <c r="AM840" i="1"/>
  <c r="AN840" i="1"/>
  <c r="AM831" i="1"/>
  <c r="AN831" i="1"/>
  <c r="AM1030" i="1"/>
  <c r="AN1030" i="1"/>
  <c r="AM1021" i="1"/>
  <c r="AN1021" i="1"/>
  <c r="AM1038" i="1"/>
  <c r="AN1038" i="1"/>
  <c r="AM1017" i="1"/>
  <c r="AM1000" i="1"/>
  <c r="AM834" i="1"/>
  <c r="AN1036" i="1"/>
  <c r="AN1028" i="1"/>
  <c r="AN988" i="1"/>
  <c r="AN964" i="1"/>
  <c r="AN934" i="1"/>
  <c r="AN926" i="1"/>
  <c r="AN825" i="1"/>
  <c r="AM816" i="1"/>
  <c r="AN816" i="1"/>
  <c r="AM730" i="1"/>
  <c r="AM682" i="1"/>
  <c r="AM650" i="1"/>
  <c r="AM562" i="1"/>
  <c r="AN562" i="1"/>
  <c r="AM536" i="1"/>
  <c r="AN536" i="1"/>
  <c r="AM653" i="1"/>
  <c r="AM813" i="1"/>
  <c r="AN813" i="1"/>
  <c r="AM769" i="1"/>
  <c r="AN769" i="1"/>
  <c r="AN822" i="1"/>
  <c r="AM792" i="1"/>
  <c r="AN792" i="1"/>
  <c r="AM776" i="1"/>
  <c r="AN776" i="1"/>
  <c r="AM772" i="1"/>
  <c r="AM760" i="1"/>
  <c r="AN760" i="1"/>
  <c r="AM724" i="1"/>
  <c r="AM712" i="1"/>
  <c r="AN712" i="1"/>
  <c r="AM680" i="1"/>
  <c r="AN680" i="1"/>
  <c r="AN1059" i="1"/>
  <c r="AN1000" i="1"/>
  <c r="AN976" i="1"/>
  <c r="AN952" i="1"/>
  <c r="AN938" i="1"/>
  <c r="AN914" i="1"/>
  <c r="AN858" i="1"/>
  <c r="AN834" i="1"/>
  <c r="AM798" i="1"/>
  <c r="AM763" i="1"/>
  <c r="AM570" i="1"/>
  <c r="AN570" i="1"/>
  <c r="AM554" i="1"/>
  <c r="AN554" i="1"/>
  <c r="AN1041" i="1"/>
  <c r="AN1033" i="1"/>
  <c r="AN1025" i="1"/>
  <c r="AN1017" i="1"/>
  <c r="AN1009" i="1"/>
  <c r="AN985" i="1"/>
  <c r="AN961" i="1"/>
  <c r="AN939" i="1"/>
  <c r="AN923" i="1"/>
  <c r="AN867" i="1"/>
  <c r="AN843" i="1"/>
  <c r="AN786" i="1"/>
  <c r="AN754" i="1"/>
  <c r="AM822" i="1"/>
  <c r="AN789" i="1"/>
  <c r="AM780" i="1"/>
  <c r="AM777" i="1"/>
  <c r="AN777" i="1"/>
  <c r="AN757" i="1"/>
  <c r="AM745" i="1"/>
  <c r="AN745" i="1"/>
  <c r="AN739" i="1"/>
  <c r="AM697" i="1"/>
  <c r="AN691" i="1"/>
  <c r="AM665" i="1"/>
  <c r="AN659" i="1"/>
  <c r="AN637" i="1"/>
  <c r="AM637" i="1"/>
  <c r="AM628" i="1"/>
  <c r="AN619" i="1"/>
  <c r="AM584" i="1"/>
  <c r="AN575" i="1"/>
  <c r="AN567" i="1"/>
  <c r="AN559" i="1"/>
  <c r="AN551" i="1"/>
  <c r="AM476" i="1"/>
  <c r="AN476" i="1"/>
  <c r="AM413" i="1"/>
  <c r="AM381" i="1"/>
  <c r="AN585" i="1"/>
  <c r="AN571" i="1"/>
  <c r="AN563" i="1"/>
  <c r="AM527" i="1"/>
  <c r="AN527" i="1"/>
  <c r="AM458" i="1"/>
  <c r="AN458" i="1"/>
  <c r="AM404" i="1"/>
  <c r="AN404" i="1"/>
  <c r="AM375" i="1"/>
  <c r="AM354" i="1"/>
  <c r="AN354" i="1"/>
  <c r="AN721" i="1"/>
  <c r="AN697" i="1"/>
  <c r="AN665" i="1"/>
  <c r="AN650" i="1"/>
  <c r="AN643" i="1"/>
  <c r="AM634" i="1"/>
  <c r="AM568" i="1"/>
  <c r="AM560" i="1"/>
  <c r="AM530" i="1"/>
  <c r="AM521" i="1"/>
  <c r="AN521" i="1"/>
  <c r="AM515" i="1"/>
  <c r="AM464" i="1"/>
  <c r="AM452" i="1"/>
  <c r="AM446" i="1"/>
  <c r="AM407" i="1"/>
  <c r="AN730" i="1"/>
  <c r="AN706" i="1"/>
  <c r="AN682" i="1"/>
  <c r="AN674" i="1"/>
  <c r="AN628" i="1"/>
  <c r="AM619" i="1"/>
  <c r="AN598" i="1"/>
  <c r="AN595" i="1"/>
  <c r="AN589" i="1"/>
  <c r="AN584" i="1"/>
  <c r="AM575" i="1"/>
  <c r="AM569" i="1"/>
  <c r="AN569" i="1"/>
  <c r="AM567" i="1"/>
  <c r="AM561" i="1"/>
  <c r="AN561" i="1"/>
  <c r="AM559" i="1"/>
  <c r="AM551" i="1"/>
  <c r="AM545" i="1"/>
  <c r="AN545" i="1"/>
  <c r="AM586" i="1"/>
  <c r="AN580" i="1"/>
  <c r="AM512" i="1"/>
  <c r="AN512" i="1"/>
  <c r="AN446" i="1"/>
  <c r="AM443" i="1"/>
  <c r="AM357" i="1"/>
  <c r="AN357" i="1"/>
  <c r="AN780" i="1"/>
  <c r="AN772" i="1"/>
  <c r="AN748" i="1"/>
  <c r="AN724" i="1"/>
  <c r="AN700" i="1"/>
  <c r="AN684" i="1"/>
  <c r="AN668" i="1"/>
  <c r="AN653" i="1"/>
  <c r="AM643" i="1"/>
  <c r="AN634" i="1"/>
  <c r="AN631" i="1"/>
  <c r="AN625" i="1"/>
  <c r="AN604" i="1"/>
  <c r="AM585" i="1"/>
  <c r="AM571" i="1"/>
  <c r="AM563" i="1"/>
  <c r="AM503" i="1"/>
  <c r="AN503" i="1"/>
  <c r="AM434" i="1"/>
  <c r="AN434" i="1"/>
  <c r="AM396" i="1"/>
  <c r="AN396" i="1"/>
  <c r="AM656" i="1"/>
  <c r="AM622" i="1"/>
  <c r="AM592" i="1"/>
  <c r="AN583" i="1"/>
  <c r="AM578" i="1"/>
  <c r="AM574" i="1"/>
  <c r="AM566" i="1"/>
  <c r="AM558" i="1"/>
  <c r="AM506" i="1"/>
  <c r="AM494" i="1"/>
  <c r="AN494" i="1"/>
  <c r="AM482" i="1"/>
  <c r="AM454" i="1"/>
  <c r="AM437" i="1"/>
  <c r="AM425" i="1"/>
  <c r="X425" i="1" s="1"/>
  <c r="AM416" i="1"/>
  <c r="AM399" i="1"/>
  <c r="AM390" i="1"/>
  <c r="AM384" i="1"/>
  <c r="AM330" i="1"/>
  <c r="AN330" i="1"/>
  <c r="AM312" i="1"/>
  <c r="AN312" i="1"/>
  <c r="AM303" i="1"/>
  <c r="AN303" i="1"/>
  <c r="AM160" i="1"/>
  <c r="AN160" i="1"/>
  <c r="AM40" i="1"/>
  <c r="AN40" i="1"/>
  <c r="AM315" i="1"/>
  <c r="AM201" i="1"/>
  <c r="AM169" i="1"/>
  <c r="AN124" i="1"/>
  <c r="AM121" i="1"/>
  <c r="AM76" i="1"/>
  <c r="AM73" i="1"/>
  <c r="AM24" i="1"/>
  <c r="AN24" i="1"/>
  <c r="AN443" i="1"/>
  <c r="AN413" i="1"/>
  <c r="AN381" i="1"/>
  <c r="AM351" i="1"/>
  <c r="AN351" i="1"/>
  <c r="AM336" i="1"/>
  <c r="AN336" i="1"/>
  <c r="AM327" i="1"/>
  <c r="AN327" i="1"/>
  <c r="AN321" i="1"/>
  <c r="AM246" i="1"/>
  <c r="AN246" i="1"/>
  <c r="AM216" i="1"/>
  <c r="AN216" i="1"/>
  <c r="AN210" i="1"/>
  <c r="AM187" i="1"/>
  <c r="AM184" i="1"/>
  <c r="AN184" i="1"/>
  <c r="AN178" i="1"/>
  <c r="AN115" i="1"/>
  <c r="AM112" i="1"/>
  <c r="AN112" i="1"/>
  <c r="AM67" i="1"/>
  <c r="AM64" i="1"/>
  <c r="AN64" i="1"/>
  <c r="AN452" i="1"/>
  <c r="AN425" i="1"/>
  <c r="AN390" i="1"/>
  <c r="AN375" i="1"/>
  <c r="AM372" i="1"/>
  <c r="AN366" i="1"/>
  <c r="AM339" i="1"/>
  <c r="AN231" i="1"/>
  <c r="AM219" i="1"/>
  <c r="AM193" i="1"/>
  <c r="AM115" i="1"/>
  <c r="AM28" i="1"/>
  <c r="AN530" i="1"/>
  <c r="AN506" i="1"/>
  <c r="AN464" i="1"/>
  <c r="AN437" i="1"/>
  <c r="AN407" i="1"/>
  <c r="AN399" i="1"/>
  <c r="AN345" i="1"/>
  <c r="AM282" i="1"/>
  <c r="AN282" i="1"/>
  <c r="AM243" i="1"/>
  <c r="AN243" i="1"/>
  <c r="AN237" i="1"/>
  <c r="AM231" i="1"/>
  <c r="AM196" i="1"/>
  <c r="AN156" i="1"/>
  <c r="AM106" i="1"/>
  <c r="AM58" i="1"/>
  <c r="AM25" i="1"/>
  <c r="AN255" i="1"/>
  <c r="AM252" i="1"/>
  <c r="AM52" i="1"/>
  <c r="AM360" i="1"/>
  <c r="AN360" i="1"/>
  <c r="AM306" i="1"/>
  <c r="AN306" i="1"/>
  <c r="AM276" i="1"/>
  <c r="AN276" i="1"/>
  <c r="AM255" i="1"/>
  <c r="AM200" i="1"/>
  <c r="AN200" i="1"/>
  <c r="AM168" i="1"/>
  <c r="AN168" i="1"/>
  <c r="AM156" i="1"/>
  <c r="AM136" i="1"/>
  <c r="AN136" i="1"/>
  <c r="AM88" i="1"/>
  <c r="AN88" i="1"/>
  <c r="AM49" i="1"/>
  <c r="AN318" i="1"/>
  <c r="AN294" i="1"/>
  <c r="AN258" i="1"/>
  <c r="AN234" i="1"/>
  <c r="AN207" i="1"/>
  <c r="AN199" i="1"/>
  <c r="AN159" i="1"/>
  <c r="AN151" i="1"/>
  <c r="AN201" i="1"/>
  <c r="AN193" i="1"/>
  <c r="AN169" i="1"/>
  <c r="AN153" i="1"/>
  <c r="AN145" i="1"/>
  <c r="AN121" i="1"/>
  <c r="AN97" i="1"/>
  <c r="AN73" i="1"/>
  <c r="AN49" i="1"/>
  <c r="AN25" i="1"/>
  <c r="AN130" i="1"/>
  <c r="AN106" i="1"/>
  <c r="AN82" i="1"/>
  <c r="AN58" i="1"/>
  <c r="AN34" i="1"/>
  <c r="AN139" i="1"/>
  <c r="AN67" i="1"/>
  <c r="AN43" i="1"/>
  <c r="AN291" i="1"/>
  <c r="AN148" i="1"/>
  <c r="AN100" i="1"/>
  <c r="AN76" i="1"/>
  <c r="AN52" i="1"/>
  <c r="AN28" i="1"/>
  <c r="AQ143" i="1"/>
  <c r="AQ144" i="1"/>
  <c r="AQ125" i="1"/>
  <c r="AQ126" i="1"/>
  <c r="O901" i="16" l="1"/>
  <c r="N901" i="16"/>
  <c r="M183" i="16"/>
  <c r="L183" i="16"/>
  <c r="Q187" i="16"/>
  <c r="K183" i="16"/>
  <c r="Q851" i="16"/>
  <c r="M850" i="16"/>
  <c r="L850" i="16"/>
  <c r="K850" i="16"/>
  <c r="R850" i="16"/>
  <c r="O846" i="16"/>
  <c r="N846" i="16"/>
  <c r="O651" i="16"/>
  <c r="N651" i="16"/>
  <c r="N994" i="16"/>
  <c r="O994" i="16"/>
  <c r="O1101" i="16"/>
  <c r="N1101" i="16"/>
  <c r="M902" i="16"/>
  <c r="L902" i="16"/>
  <c r="K902" i="16"/>
  <c r="Q190" i="16"/>
  <c r="K448" i="16"/>
  <c r="Q449" i="16"/>
  <c r="M448" i="16"/>
  <c r="L448" i="16"/>
  <c r="M714" i="16"/>
  <c r="L714" i="16"/>
  <c r="Q715" i="16"/>
  <c r="K714" i="16"/>
  <c r="N314" i="16"/>
  <c r="O314" i="16"/>
  <c r="O1167" i="16"/>
  <c r="N1167" i="16"/>
  <c r="Q848" i="16"/>
  <c r="M847" i="16"/>
  <c r="L847" i="16"/>
  <c r="K847" i="16"/>
  <c r="R847" i="16"/>
  <c r="N173" i="16"/>
  <c r="O173" i="16"/>
  <c r="K174" i="16"/>
  <c r="Q653" i="16"/>
  <c r="M652" i="16"/>
  <c r="K652" i="16"/>
  <c r="L652" i="16"/>
  <c r="R995" i="16"/>
  <c r="M995" i="16"/>
  <c r="L995" i="16"/>
  <c r="K995" i="16"/>
  <c r="Q996" i="16"/>
  <c r="N713" i="16"/>
  <c r="O713" i="16"/>
  <c r="O182" i="16"/>
  <c r="N182" i="16"/>
  <c r="R315" i="16"/>
  <c r="Q316" i="16"/>
  <c r="M315" i="16"/>
  <c r="L315" i="16"/>
  <c r="K315" i="16"/>
  <c r="M923" i="16"/>
  <c r="L923" i="16"/>
  <c r="K923" i="16"/>
  <c r="R923" i="16"/>
  <c r="Q924" i="16"/>
  <c r="O447" i="16"/>
  <c r="N447" i="16"/>
  <c r="L989" i="16"/>
  <c r="K989" i="16"/>
  <c r="R989" i="16"/>
  <c r="Q990" i="16"/>
  <c r="M989" i="16"/>
  <c r="O922" i="16"/>
  <c r="N922" i="16"/>
  <c r="O176" i="16"/>
  <c r="N176" i="16"/>
  <c r="M177" i="16"/>
  <c r="M178" i="16" s="1"/>
  <c r="L177" i="16"/>
  <c r="L178" i="16" s="1"/>
  <c r="Q181" i="16"/>
  <c r="K177" i="16"/>
  <c r="L1102" i="16"/>
  <c r="K1102" i="16"/>
  <c r="M1102" i="16"/>
  <c r="Q1103" i="16"/>
  <c r="R1102" i="16"/>
  <c r="O179" i="16"/>
  <c r="N179" i="16"/>
  <c r="M180" i="16"/>
  <c r="L180" i="16"/>
  <c r="Q184" i="16"/>
  <c r="K180" i="16"/>
  <c r="O988" i="16"/>
  <c r="N988" i="16"/>
  <c r="X997" i="1"/>
  <c r="N875" i="1"/>
  <c r="O875" i="1"/>
  <c r="Q877" i="1"/>
  <c r="AT876" i="1"/>
  <c r="AV876" i="1" s="1"/>
  <c r="M876" i="1"/>
  <c r="K876" i="1"/>
  <c r="AU876" i="1"/>
  <c r="L876" i="1"/>
  <c r="AM873" i="1"/>
  <c r="AN873" i="1"/>
  <c r="AL874" i="1"/>
  <c r="AJ874" i="1"/>
  <c r="AH874" i="1"/>
  <c r="AK874" i="1"/>
  <c r="AI874" i="1"/>
  <c r="AS25" i="1"/>
  <c r="AR25" i="1"/>
  <c r="AP25" i="1"/>
  <c r="AO25" i="1"/>
  <c r="AQ25" i="1" s="1"/>
  <c r="AS24" i="1"/>
  <c r="AR24" i="1"/>
  <c r="AP24" i="1"/>
  <c r="AO24" i="1"/>
  <c r="AQ24" i="1" s="1"/>
  <c r="AS23" i="1"/>
  <c r="AR23" i="1"/>
  <c r="AP23" i="1"/>
  <c r="AO23" i="1"/>
  <c r="AS923" i="1"/>
  <c r="AR923" i="1"/>
  <c r="AP923" i="1"/>
  <c r="AO923" i="1"/>
  <c r="AQ923" i="1" s="1"/>
  <c r="AS922" i="1"/>
  <c r="AR922" i="1"/>
  <c r="AP922" i="1"/>
  <c r="AO922" i="1"/>
  <c r="AS921" i="1"/>
  <c r="AR921" i="1"/>
  <c r="AP921" i="1"/>
  <c r="AO921" i="1"/>
  <c r="AS920" i="1"/>
  <c r="AR920" i="1"/>
  <c r="AP920" i="1"/>
  <c r="AO920" i="1"/>
  <c r="AQ920" i="1" s="1"/>
  <c r="AS919" i="1"/>
  <c r="AR919" i="1"/>
  <c r="AP919" i="1"/>
  <c r="AO919" i="1"/>
  <c r="AS918" i="1"/>
  <c r="AR918" i="1"/>
  <c r="AP918" i="1"/>
  <c r="AO918" i="1"/>
  <c r="AS914" i="1"/>
  <c r="AR914" i="1"/>
  <c r="AP914" i="1"/>
  <c r="AO914" i="1"/>
  <c r="AQ914" i="1" s="1"/>
  <c r="AS913" i="1"/>
  <c r="AP912" i="1"/>
  <c r="AS861" i="1"/>
  <c r="AR861" i="1"/>
  <c r="AP861" i="1"/>
  <c r="AO861" i="1"/>
  <c r="AQ861" i="1" s="1"/>
  <c r="X861" i="1"/>
  <c r="AS860" i="1"/>
  <c r="AR860" i="1"/>
  <c r="AP860" i="1"/>
  <c r="AO860" i="1"/>
  <c r="AS859" i="1"/>
  <c r="AR859" i="1"/>
  <c r="AP859" i="1"/>
  <c r="AO859" i="1"/>
  <c r="AS378" i="1"/>
  <c r="AR378" i="1"/>
  <c r="AP378" i="1"/>
  <c r="AO378" i="1"/>
  <c r="AQ378" i="1" s="1"/>
  <c r="AS377" i="1"/>
  <c r="AR377" i="1"/>
  <c r="AP377" i="1"/>
  <c r="AO377" i="1"/>
  <c r="AQ377" i="1" s="1"/>
  <c r="AS376" i="1"/>
  <c r="AR376" i="1"/>
  <c r="AP376" i="1"/>
  <c r="AO376" i="1"/>
  <c r="AS327" i="1"/>
  <c r="AR327" i="1"/>
  <c r="AP327" i="1"/>
  <c r="AO327" i="1"/>
  <c r="AQ327" i="1" s="1"/>
  <c r="AS326" i="1"/>
  <c r="AR326" i="1"/>
  <c r="AP326" i="1"/>
  <c r="AO326" i="1"/>
  <c r="AS325" i="1"/>
  <c r="AR325" i="1"/>
  <c r="AP325" i="1"/>
  <c r="AO325" i="1"/>
  <c r="AS324" i="1"/>
  <c r="AR324" i="1"/>
  <c r="AP324" i="1"/>
  <c r="AO324" i="1"/>
  <c r="AQ324" i="1" s="1"/>
  <c r="AS323" i="1"/>
  <c r="AR323" i="1"/>
  <c r="AP323" i="1"/>
  <c r="AO323" i="1"/>
  <c r="AS322" i="1"/>
  <c r="AR322" i="1"/>
  <c r="AP322" i="1"/>
  <c r="AO322" i="1"/>
  <c r="AS321" i="1"/>
  <c r="AR321" i="1"/>
  <c r="AP321" i="1"/>
  <c r="AO321" i="1"/>
  <c r="AQ321" i="1" s="1"/>
  <c r="AS320" i="1"/>
  <c r="AR320" i="1"/>
  <c r="AP320" i="1"/>
  <c r="AO320" i="1"/>
  <c r="AS319" i="1"/>
  <c r="AR319" i="1"/>
  <c r="AP319" i="1"/>
  <c r="AO319" i="1"/>
  <c r="O448" i="16" l="1"/>
  <c r="N448" i="16"/>
  <c r="L996" i="16"/>
  <c r="M996" i="16"/>
  <c r="K996" i="16"/>
  <c r="Q997" i="16"/>
  <c r="Q852" i="16"/>
  <c r="M851" i="16"/>
  <c r="L851" i="16"/>
  <c r="K851" i="16"/>
  <c r="L1103" i="16"/>
  <c r="K1103" i="16"/>
  <c r="R1103" i="16"/>
  <c r="M1103" i="16"/>
  <c r="Q1104" i="16"/>
  <c r="O989" i="16"/>
  <c r="N989" i="16"/>
  <c r="O652" i="16"/>
  <c r="N652" i="16"/>
  <c r="M184" i="16"/>
  <c r="L184" i="16"/>
  <c r="K184" i="16"/>
  <c r="R184" i="16"/>
  <c r="Q188" i="16"/>
  <c r="O315" i="16"/>
  <c r="N315" i="16"/>
  <c r="R187" i="16"/>
  <c r="Q191" i="16"/>
  <c r="R653" i="16"/>
  <c r="Q654" i="16"/>
  <c r="M653" i="16"/>
  <c r="L653" i="16"/>
  <c r="K653" i="16"/>
  <c r="N995" i="16"/>
  <c r="O995" i="16"/>
  <c r="M848" i="16"/>
  <c r="L848" i="16"/>
  <c r="K848" i="16"/>
  <c r="Q849" i="16"/>
  <c r="Q194" i="16"/>
  <c r="R190" i="16"/>
  <c r="O850" i="16"/>
  <c r="N850" i="16"/>
  <c r="L990" i="16"/>
  <c r="K990" i="16"/>
  <c r="Q991" i="16"/>
  <c r="M990" i="16"/>
  <c r="K449" i="16"/>
  <c r="R449" i="16"/>
  <c r="Q450" i="16"/>
  <c r="M449" i="16"/>
  <c r="L449" i="16"/>
  <c r="O847" i="16"/>
  <c r="N847" i="16"/>
  <c r="O183" i="16"/>
  <c r="N183" i="16"/>
  <c r="M715" i="16"/>
  <c r="L715" i="16"/>
  <c r="R715" i="16"/>
  <c r="K715" i="16"/>
  <c r="Q716" i="16"/>
  <c r="O177" i="16"/>
  <c r="N177" i="16"/>
  <c r="K178" i="16"/>
  <c r="M924" i="16"/>
  <c r="L924" i="16"/>
  <c r="K924" i="16"/>
  <c r="R924" i="16"/>
  <c r="Q925" i="16"/>
  <c r="R316" i="16"/>
  <c r="Q317" i="16"/>
  <c r="M316" i="16"/>
  <c r="L316" i="16"/>
  <c r="K316" i="16"/>
  <c r="O174" i="16"/>
  <c r="N174" i="16"/>
  <c r="K175" i="16"/>
  <c r="O923" i="16"/>
  <c r="N923" i="16"/>
  <c r="O902" i="16"/>
  <c r="N902" i="16"/>
  <c r="O180" i="16"/>
  <c r="N180" i="16"/>
  <c r="N714" i="16"/>
  <c r="O714" i="16"/>
  <c r="O1102" i="16"/>
  <c r="N1102" i="16"/>
  <c r="Q185" i="16"/>
  <c r="K181" i="16"/>
  <c r="R181" i="16"/>
  <c r="M181" i="16"/>
  <c r="L181" i="16"/>
  <c r="AQ323" i="1"/>
  <c r="AQ919" i="1"/>
  <c r="AQ922" i="1"/>
  <c r="AQ860" i="1"/>
  <c r="AQ376" i="1"/>
  <c r="AQ859" i="1"/>
  <c r="X873" i="1"/>
  <c r="AQ918" i="1"/>
  <c r="AN874" i="1"/>
  <c r="AM874" i="1"/>
  <c r="O876" i="1"/>
  <c r="N876" i="1"/>
  <c r="AU877" i="1"/>
  <c r="L877" i="1"/>
  <c r="Q878" i="1"/>
  <c r="AT877" i="1"/>
  <c r="AV877" i="1" s="1"/>
  <c r="M877" i="1"/>
  <c r="K877" i="1"/>
  <c r="AQ23" i="1"/>
  <c r="AQ921" i="1"/>
  <c r="AQ322" i="1"/>
  <c r="AS912" i="1"/>
  <c r="AO913" i="1"/>
  <c r="AR912" i="1"/>
  <c r="AP913" i="1"/>
  <c r="AR913" i="1"/>
  <c r="AO912" i="1"/>
  <c r="AQ912" i="1" s="1"/>
  <c r="AQ325" i="1"/>
  <c r="AQ326" i="1"/>
  <c r="AQ320" i="1"/>
  <c r="AQ319" i="1"/>
  <c r="K852" i="16" l="1"/>
  <c r="R852" i="16"/>
  <c r="Q856" i="16"/>
  <c r="L852" i="16"/>
  <c r="M852" i="16"/>
  <c r="M925" i="16"/>
  <c r="L925" i="16"/>
  <c r="K925" i="16"/>
  <c r="Q926" i="16"/>
  <c r="M716" i="16"/>
  <c r="L716" i="16"/>
  <c r="Q717" i="16"/>
  <c r="R716" i="16"/>
  <c r="K716" i="16"/>
  <c r="L997" i="16"/>
  <c r="R997" i="16"/>
  <c r="Q998" i="16"/>
  <c r="M997" i="16"/>
  <c r="K997" i="16"/>
  <c r="M191" i="16"/>
  <c r="L191" i="16"/>
  <c r="K191" i="16"/>
  <c r="R191" i="16"/>
  <c r="Q195" i="16"/>
  <c r="O175" i="16"/>
  <c r="N175" i="16"/>
  <c r="O1103" i="16"/>
  <c r="N1103" i="16"/>
  <c r="O848" i="16"/>
  <c r="N848" i="16"/>
  <c r="R654" i="16"/>
  <c r="Q655" i="16"/>
  <c r="M654" i="16"/>
  <c r="L654" i="16"/>
  <c r="K654" i="16"/>
  <c r="O851" i="16"/>
  <c r="N851" i="16"/>
  <c r="L991" i="16"/>
  <c r="K991" i="16"/>
  <c r="R991" i="16"/>
  <c r="M991" i="16"/>
  <c r="O990" i="16"/>
  <c r="N990" i="16"/>
  <c r="O924" i="16"/>
  <c r="N924" i="16"/>
  <c r="O316" i="16"/>
  <c r="N316" i="16"/>
  <c r="O181" i="16"/>
  <c r="N181" i="16"/>
  <c r="M185" i="16"/>
  <c r="M186" i="16" s="1"/>
  <c r="M187" i="16" s="1"/>
  <c r="L185" i="16"/>
  <c r="L186" i="16" s="1"/>
  <c r="L187" i="16" s="1"/>
  <c r="Q189" i="16"/>
  <c r="K185" i="16"/>
  <c r="R185" i="16"/>
  <c r="O178" i="16"/>
  <c r="N178" i="16"/>
  <c r="O449" i="16"/>
  <c r="N449" i="16"/>
  <c r="Q192" i="16"/>
  <c r="R188" i="16"/>
  <c r="M188" i="16"/>
  <c r="L188" i="16"/>
  <c r="K188" i="16"/>
  <c r="L194" i="16"/>
  <c r="R194" i="16"/>
  <c r="Q198" i="16"/>
  <c r="M194" i="16"/>
  <c r="K194" i="16"/>
  <c r="O184" i="16"/>
  <c r="N184" i="16"/>
  <c r="N715" i="16"/>
  <c r="O715" i="16"/>
  <c r="O653" i="16"/>
  <c r="N653" i="16"/>
  <c r="N996" i="16"/>
  <c r="O996" i="16"/>
  <c r="Q853" i="16"/>
  <c r="R849" i="16"/>
  <c r="K450" i="16"/>
  <c r="R450" i="16"/>
  <c r="Q451" i="16"/>
  <c r="M450" i="16"/>
  <c r="L450" i="16"/>
  <c r="Q318" i="16"/>
  <c r="M317" i="16"/>
  <c r="L317" i="16"/>
  <c r="K317" i="16"/>
  <c r="L1104" i="16"/>
  <c r="K1104" i="16"/>
  <c r="M1104" i="16"/>
  <c r="Q1105" i="16"/>
  <c r="X874" i="1"/>
  <c r="AL876" i="1"/>
  <c r="AJ876" i="1"/>
  <c r="AH876" i="1"/>
  <c r="AK876" i="1"/>
  <c r="AI876" i="1"/>
  <c r="N877" i="1"/>
  <c r="O877" i="1"/>
  <c r="Q879" i="1"/>
  <c r="AT878" i="1"/>
  <c r="AV878" i="1" s="1"/>
  <c r="M878" i="1"/>
  <c r="K878" i="1"/>
  <c r="AU878" i="1"/>
  <c r="L878" i="1"/>
  <c r="AQ913" i="1"/>
  <c r="O450" i="16" l="1"/>
  <c r="N450" i="16"/>
  <c r="K853" i="16"/>
  <c r="R853" i="16"/>
  <c r="Q854" i="16"/>
  <c r="L853" i="16"/>
  <c r="M853" i="16"/>
  <c r="O654" i="16"/>
  <c r="N654" i="16"/>
  <c r="O191" i="16"/>
  <c r="N191" i="16"/>
  <c r="O185" i="16"/>
  <c r="N185" i="16"/>
  <c r="K186" i="16"/>
  <c r="L1105" i="16"/>
  <c r="K1105" i="16"/>
  <c r="R1105" i="16"/>
  <c r="M1105" i="16"/>
  <c r="Q1106" i="16"/>
  <c r="M717" i="16"/>
  <c r="L717" i="16"/>
  <c r="K717" i="16"/>
  <c r="Q718" i="16"/>
  <c r="L192" i="16"/>
  <c r="Q196" i="16"/>
  <c r="M192" i="16"/>
  <c r="K192" i="16"/>
  <c r="O997" i="16"/>
  <c r="N997" i="16"/>
  <c r="O1104" i="16"/>
  <c r="N1104" i="16"/>
  <c r="L856" i="16"/>
  <c r="K856" i="16"/>
  <c r="R856" i="16"/>
  <c r="Q857" i="16"/>
  <c r="M856" i="16"/>
  <c r="O991" i="16"/>
  <c r="N991" i="16"/>
  <c r="O925" i="16"/>
  <c r="N925" i="16"/>
  <c r="N716" i="16"/>
  <c r="O716" i="16"/>
  <c r="O194" i="16"/>
  <c r="N194" i="16"/>
  <c r="K451" i="16"/>
  <c r="Q452" i="16"/>
  <c r="M451" i="16"/>
  <c r="L451" i="16"/>
  <c r="L998" i="16"/>
  <c r="M998" i="16"/>
  <c r="K998" i="16"/>
  <c r="Q999" i="16"/>
  <c r="R998" i="16"/>
  <c r="R926" i="16"/>
  <c r="M926" i="16"/>
  <c r="L926" i="16"/>
  <c r="K926" i="16"/>
  <c r="Q927" i="16"/>
  <c r="O188" i="16"/>
  <c r="N188" i="16"/>
  <c r="L318" i="16"/>
  <c r="K318" i="16"/>
  <c r="Q328" i="16"/>
  <c r="R318" i="16"/>
  <c r="Q319" i="16"/>
  <c r="M318" i="16"/>
  <c r="K189" i="16"/>
  <c r="Q193" i="16"/>
  <c r="M189" i="16"/>
  <c r="M190" i="16" s="1"/>
  <c r="L189" i="16"/>
  <c r="L190" i="16" s="1"/>
  <c r="O317" i="16"/>
  <c r="N317" i="16"/>
  <c r="Q656" i="16"/>
  <c r="M655" i="16"/>
  <c r="L655" i="16"/>
  <c r="K655" i="16"/>
  <c r="L195" i="16"/>
  <c r="M195" i="16"/>
  <c r="Q199" i="16"/>
  <c r="K195" i="16"/>
  <c r="O852" i="16"/>
  <c r="N852" i="16"/>
  <c r="O878" i="1"/>
  <c r="N878" i="1"/>
  <c r="Q880" i="1"/>
  <c r="AT879" i="1"/>
  <c r="AV879" i="1" s="1"/>
  <c r="M879" i="1"/>
  <c r="AU879" i="1"/>
  <c r="L879" i="1"/>
  <c r="K879" i="1"/>
  <c r="AK877" i="1"/>
  <c r="AI877" i="1"/>
  <c r="AL877" i="1"/>
  <c r="AJ877" i="1"/>
  <c r="AH877" i="1"/>
  <c r="AN876" i="1"/>
  <c r="AM876" i="1"/>
  <c r="O926" i="16" l="1"/>
  <c r="N926" i="16"/>
  <c r="O856" i="16"/>
  <c r="N856" i="16"/>
  <c r="N717" i="16"/>
  <c r="O717" i="16"/>
  <c r="R199" i="16"/>
  <c r="O186" i="16"/>
  <c r="N186" i="16"/>
  <c r="K187" i="16"/>
  <c r="O655" i="16"/>
  <c r="N655" i="16"/>
  <c r="K452" i="16"/>
  <c r="R452" i="16"/>
  <c r="Q453" i="16"/>
  <c r="M452" i="16"/>
  <c r="L452" i="16"/>
  <c r="O192" i="16"/>
  <c r="N192" i="16"/>
  <c r="L193" i="16"/>
  <c r="R193" i="16"/>
  <c r="Q197" i="16"/>
  <c r="M193" i="16"/>
  <c r="K193" i="16"/>
  <c r="Q1000" i="16"/>
  <c r="M999" i="16"/>
  <c r="L999" i="16"/>
  <c r="K999" i="16"/>
  <c r="O451" i="16"/>
  <c r="N451" i="16"/>
  <c r="L1106" i="16"/>
  <c r="K1106" i="16"/>
  <c r="M1106" i="16"/>
  <c r="Q1107" i="16"/>
  <c r="R1106" i="16"/>
  <c r="O853" i="16"/>
  <c r="N853" i="16"/>
  <c r="L319" i="16"/>
  <c r="K319" i="16"/>
  <c r="R319" i="16"/>
  <c r="Q320" i="16"/>
  <c r="M319" i="16"/>
  <c r="O1105" i="16"/>
  <c r="N1105" i="16"/>
  <c r="O318" i="16"/>
  <c r="N318" i="16"/>
  <c r="L854" i="16"/>
  <c r="K854" i="16"/>
  <c r="Q855" i="16"/>
  <c r="M854" i="16"/>
  <c r="R656" i="16"/>
  <c r="Q657" i="16"/>
  <c r="M656" i="16"/>
  <c r="L656" i="16"/>
  <c r="K656" i="16"/>
  <c r="O189" i="16"/>
  <c r="N189" i="16"/>
  <c r="K190" i="16"/>
  <c r="O998" i="16"/>
  <c r="N998" i="16"/>
  <c r="L196" i="16"/>
  <c r="M196" i="16"/>
  <c r="K196" i="16"/>
  <c r="R196" i="16"/>
  <c r="M718" i="16"/>
  <c r="L718" i="16"/>
  <c r="Q719" i="16"/>
  <c r="R718" i="16"/>
  <c r="K718" i="16"/>
  <c r="K328" i="16"/>
  <c r="R328" i="16"/>
  <c r="Q329" i="16"/>
  <c r="M328" i="16"/>
  <c r="L328" i="16"/>
  <c r="O195" i="16"/>
  <c r="N195" i="16"/>
  <c r="R927" i="16"/>
  <c r="Q928" i="16"/>
  <c r="M927" i="16"/>
  <c r="L927" i="16"/>
  <c r="K927" i="16"/>
  <c r="Q858" i="16"/>
  <c r="M857" i="16"/>
  <c r="L857" i="16"/>
  <c r="K857" i="16"/>
  <c r="M880" i="1"/>
  <c r="L880" i="1"/>
  <c r="K880" i="1"/>
  <c r="X876" i="1"/>
  <c r="AM877" i="1"/>
  <c r="AN877" i="1"/>
  <c r="O879" i="1"/>
  <c r="N879" i="1"/>
  <c r="AU880" i="1"/>
  <c r="Q881" i="1"/>
  <c r="AT880" i="1"/>
  <c r="AV880" i="1" s="1"/>
  <c r="M858" i="16" l="1"/>
  <c r="Q862" i="16"/>
  <c r="L858" i="16"/>
  <c r="K858" i="16"/>
  <c r="R858" i="16"/>
  <c r="O190" i="16"/>
  <c r="N190" i="16"/>
  <c r="O999" i="16"/>
  <c r="N999" i="16"/>
  <c r="O452" i="16"/>
  <c r="N452" i="16"/>
  <c r="O187" i="16"/>
  <c r="N187" i="16"/>
  <c r="R1000" i="16"/>
  <c r="M1000" i="16"/>
  <c r="L1000" i="16"/>
  <c r="K1000" i="16"/>
  <c r="O319" i="16"/>
  <c r="N319" i="16"/>
  <c r="O193" i="16"/>
  <c r="N193" i="16"/>
  <c r="Q859" i="16"/>
  <c r="L855" i="16"/>
  <c r="K855" i="16"/>
  <c r="R855" i="16"/>
  <c r="M855" i="16"/>
  <c r="Q321" i="16"/>
  <c r="M320" i="16"/>
  <c r="L320" i="16"/>
  <c r="K320" i="16"/>
  <c r="O196" i="16"/>
  <c r="N196" i="16"/>
  <c r="L928" i="16"/>
  <c r="Q929" i="16"/>
  <c r="M928" i="16"/>
  <c r="K928" i="16"/>
  <c r="K453" i="16"/>
  <c r="R453" i="16"/>
  <c r="Q454" i="16"/>
  <c r="M453" i="16"/>
  <c r="L453" i="16"/>
  <c r="M719" i="16"/>
  <c r="L719" i="16"/>
  <c r="R719" i="16"/>
  <c r="K719" i="16"/>
  <c r="Q720" i="16"/>
  <c r="N927" i="16"/>
  <c r="O927" i="16"/>
  <c r="L1107" i="16"/>
  <c r="K1107" i="16"/>
  <c r="M1107" i="16"/>
  <c r="Q1108" i="16"/>
  <c r="K329" i="16"/>
  <c r="Q330" i="16"/>
  <c r="M329" i="16"/>
  <c r="L329" i="16"/>
  <c r="O656" i="16"/>
  <c r="N656" i="16"/>
  <c r="O854" i="16"/>
  <c r="N854" i="16"/>
  <c r="O1106" i="16"/>
  <c r="N1106" i="16"/>
  <c r="O328" i="16"/>
  <c r="N328" i="16"/>
  <c r="N857" i="16"/>
  <c r="O857" i="16"/>
  <c r="N718" i="16"/>
  <c r="O718" i="16"/>
  <c r="R657" i="16"/>
  <c r="Q658" i="16"/>
  <c r="M657" i="16"/>
  <c r="L657" i="16"/>
  <c r="K657" i="16"/>
  <c r="L197" i="16"/>
  <c r="L198" i="16" s="1"/>
  <c r="L199" i="16" s="1"/>
  <c r="R197" i="16"/>
  <c r="M197" i="16"/>
  <c r="M198" i="16" s="1"/>
  <c r="M199" i="16" s="1"/>
  <c r="K197" i="16"/>
  <c r="AI879" i="1"/>
  <c r="N880" i="1"/>
  <c r="O880" i="1"/>
  <c r="L881" i="1"/>
  <c r="M881" i="1"/>
  <c r="K881" i="1"/>
  <c r="X877" i="1"/>
  <c r="AH879" i="1"/>
  <c r="Q882" i="1"/>
  <c r="AT881" i="1"/>
  <c r="AV881" i="1" s="1"/>
  <c r="AU881" i="1"/>
  <c r="O329" i="16" l="1"/>
  <c r="N329" i="16"/>
  <c r="N719" i="16"/>
  <c r="O719" i="16"/>
  <c r="O928" i="16"/>
  <c r="N928" i="16"/>
  <c r="O858" i="16"/>
  <c r="N858" i="16"/>
  <c r="R321" i="16"/>
  <c r="Q322" i="16"/>
  <c r="M321" i="16"/>
  <c r="L321" i="16"/>
  <c r="K321" i="16"/>
  <c r="O453" i="16"/>
  <c r="N453" i="16"/>
  <c r="O320" i="16"/>
  <c r="N320" i="16"/>
  <c r="O657" i="16"/>
  <c r="N657" i="16"/>
  <c r="K929" i="16"/>
  <c r="R929" i="16"/>
  <c r="L929" i="16"/>
  <c r="Q930" i="16"/>
  <c r="M929" i="16"/>
  <c r="K330" i="16"/>
  <c r="R330" i="16"/>
  <c r="Q331" i="16"/>
  <c r="M330" i="16"/>
  <c r="L330" i="16"/>
  <c r="L862" i="16"/>
  <c r="K862" i="16"/>
  <c r="R862" i="16"/>
  <c r="Q863" i="16"/>
  <c r="M862" i="16"/>
  <c r="M720" i="16"/>
  <c r="L720" i="16"/>
  <c r="Q721" i="16"/>
  <c r="K720" i="16"/>
  <c r="O855" i="16"/>
  <c r="N855" i="16"/>
  <c r="L1108" i="16"/>
  <c r="K1108" i="16"/>
  <c r="M1108" i="16"/>
  <c r="R1108" i="16"/>
  <c r="Q860" i="16"/>
  <c r="M859" i="16"/>
  <c r="L859" i="16"/>
  <c r="K859" i="16"/>
  <c r="R859" i="16"/>
  <c r="O1107" i="16"/>
  <c r="N1107" i="16"/>
  <c r="Q659" i="16"/>
  <c r="M658" i="16"/>
  <c r="L658" i="16"/>
  <c r="K658" i="16"/>
  <c r="O197" i="16"/>
  <c r="N197" i="16"/>
  <c r="K198" i="16"/>
  <c r="L454" i="16"/>
  <c r="K454" i="16"/>
  <c r="Q455" i="16"/>
  <c r="M454" i="16"/>
  <c r="O1000" i="16"/>
  <c r="N1000" i="16"/>
  <c r="AN879" i="1"/>
  <c r="AI880" i="1"/>
  <c r="AH880" i="1"/>
  <c r="N881" i="1"/>
  <c r="O881" i="1"/>
  <c r="K882" i="1"/>
  <c r="L882" i="1"/>
  <c r="M882" i="1"/>
  <c r="AM879" i="1"/>
  <c r="AU882" i="1"/>
  <c r="Q883" i="1"/>
  <c r="AT882" i="1"/>
  <c r="AV882" i="1" s="1"/>
  <c r="AS61" i="1"/>
  <c r="AR61" i="1"/>
  <c r="AP61" i="1"/>
  <c r="AO61" i="1"/>
  <c r="AQ61" i="1" s="1"/>
  <c r="AS60" i="1"/>
  <c r="AR60" i="1"/>
  <c r="AP60" i="1"/>
  <c r="AO60" i="1"/>
  <c r="AS59" i="1"/>
  <c r="AR59" i="1"/>
  <c r="AP59" i="1"/>
  <c r="AO59" i="1"/>
  <c r="AS58" i="1"/>
  <c r="AR58" i="1"/>
  <c r="AP58" i="1"/>
  <c r="AO58" i="1"/>
  <c r="AQ58" i="1" s="1"/>
  <c r="AS57" i="1"/>
  <c r="AR57" i="1"/>
  <c r="AP57" i="1"/>
  <c r="AO57" i="1"/>
  <c r="AS56" i="1"/>
  <c r="AR56" i="1"/>
  <c r="AP56" i="1"/>
  <c r="AO56" i="1"/>
  <c r="AS55" i="1"/>
  <c r="AR55" i="1"/>
  <c r="AP55" i="1"/>
  <c r="AO55" i="1"/>
  <c r="AQ55" i="1" s="1"/>
  <c r="AS54" i="1"/>
  <c r="AR54" i="1"/>
  <c r="AP54" i="1"/>
  <c r="AO54" i="1"/>
  <c r="AS53" i="1"/>
  <c r="AR53" i="1"/>
  <c r="AP53" i="1"/>
  <c r="AO53" i="1"/>
  <c r="AS52" i="1"/>
  <c r="AR52" i="1"/>
  <c r="AP52" i="1"/>
  <c r="AO52" i="1"/>
  <c r="AQ52" i="1" s="1"/>
  <c r="AS51" i="1"/>
  <c r="AR51" i="1"/>
  <c r="AP51" i="1"/>
  <c r="AO51" i="1"/>
  <c r="N720" i="16" l="1"/>
  <c r="O720" i="16"/>
  <c r="O862" i="16"/>
  <c r="N862" i="16"/>
  <c r="R659" i="16"/>
  <c r="Q660" i="16"/>
  <c r="M659" i="16"/>
  <c r="L659" i="16"/>
  <c r="K659" i="16"/>
  <c r="L455" i="16"/>
  <c r="K455" i="16"/>
  <c r="R455" i="16"/>
  <c r="Q459" i="16"/>
  <c r="Q456" i="16"/>
  <c r="M455" i="16"/>
  <c r="K930" i="16"/>
  <c r="R930" i="16"/>
  <c r="L930" i="16"/>
  <c r="M930" i="16"/>
  <c r="Q931" i="16"/>
  <c r="O454" i="16"/>
  <c r="N454" i="16"/>
  <c r="Q861" i="16"/>
  <c r="M860" i="16"/>
  <c r="L860" i="16"/>
  <c r="K860" i="16"/>
  <c r="M721" i="16"/>
  <c r="L721" i="16"/>
  <c r="R721" i="16"/>
  <c r="K721" i="16"/>
  <c r="Q722" i="16"/>
  <c r="O321" i="16"/>
  <c r="N321" i="16"/>
  <c r="O198" i="16"/>
  <c r="N198" i="16"/>
  <c r="K199" i="16"/>
  <c r="O929" i="16"/>
  <c r="N929" i="16"/>
  <c r="O1108" i="16"/>
  <c r="N1108" i="16"/>
  <c r="K331" i="16"/>
  <c r="R331" i="16"/>
  <c r="Q332" i="16"/>
  <c r="M331" i="16"/>
  <c r="L331" i="16"/>
  <c r="R322" i="16"/>
  <c r="Q323" i="16"/>
  <c r="M322" i="16"/>
  <c r="L322" i="16"/>
  <c r="K322" i="16"/>
  <c r="O658" i="16"/>
  <c r="N658" i="16"/>
  <c r="O859" i="16"/>
  <c r="N859" i="16"/>
  <c r="L863" i="16"/>
  <c r="K863" i="16"/>
  <c r="Q864" i="16"/>
  <c r="M863" i="16"/>
  <c r="O330" i="16"/>
  <c r="N330" i="16"/>
  <c r="AQ54" i="1"/>
  <c r="AQ60" i="1"/>
  <c r="AQ51" i="1"/>
  <c r="X879" i="1"/>
  <c r="AM880" i="1"/>
  <c r="AN880" i="1"/>
  <c r="N882" i="1"/>
  <c r="O882" i="1"/>
  <c r="AO50" i="1"/>
  <c r="Q884" i="1"/>
  <c r="AT883" i="1"/>
  <c r="AV883" i="1" s="1"/>
  <c r="M883" i="1"/>
  <c r="K883" i="1"/>
  <c r="AU883" i="1"/>
  <c r="L883" i="1"/>
  <c r="AQ59" i="1"/>
  <c r="AP50" i="1"/>
  <c r="AS50" i="1"/>
  <c r="AR50" i="1"/>
  <c r="AQ56" i="1"/>
  <c r="AQ53" i="1"/>
  <c r="AQ57" i="1"/>
  <c r="Q324" i="16" l="1"/>
  <c r="M323" i="16"/>
  <c r="L323" i="16"/>
  <c r="K323" i="16"/>
  <c r="N930" i="16"/>
  <c r="O930" i="16"/>
  <c r="N721" i="16"/>
  <c r="O721" i="16"/>
  <c r="L456" i="16"/>
  <c r="K456" i="16"/>
  <c r="R456" i="16"/>
  <c r="Q457" i="16"/>
  <c r="M456" i="16"/>
  <c r="R660" i="16"/>
  <c r="Q661" i="16"/>
  <c r="M660" i="16"/>
  <c r="K660" i="16"/>
  <c r="L660" i="16"/>
  <c r="M722" i="16"/>
  <c r="L722" i="16"/>
  <c r="Q723" i="16"/>
  <c r="R722" i="16"/>
  <c r="K722" i="16"/>
  <c r="Q333" i="16"/>
  <c r="M332" i="16"/>
  <c r="L332" i="16"/>
  <c r="K332" i="16"/>
  <c r="L864" i="16"/>
  <c r="K864" i="16"/>
  <c r="R864" i="16"/>
  <c r="Q865" i="16"/>
  <c r="M864" i="16"/>
  <c r="O322" i="16"/>
  <c r="N322" i="16"/>
  <c r="O860" i="16"/>
  <c r="N860" i="16"/>
  <c r="O455" i="16"/>
  <c r="N455" i="16"/>
  <c r="O331" i="16"/>
  <c r="N331" i="16"/>
  <c r="L861" i="16"/>
  <c r="K861" i="16"/>
  <c r="R861" i="16"/>
  <c r="M861" i="16"/>
  <c r="O199" i="16"/>
  <c r="N199" i="16"/>
  <c r="L459" i="16"/>
  <c r="K459" i="16"/>
  <c r="R459" i="16"/>
  <c r="Q460" i="16"/>
  <c r="M459" i="16"/>
  <c r="M931" i="16"/>
  <c r="L931" i="16"/>
  <c r="Q932" i="16"/>
  <c r="K931" i="16"/>
  <c r="O863" i="16"/>
  <c r="N863" i="16"/>
  <c r="O659" i="16"/>
  <c r="N659" i="16"/>
  <c r="X880" i="1"/>
  <c r="AQ50" i="1"/>
  <c r="AI882" i="1"/>
  <c r="AH882" i="1"/>
  <c r="O883" i="1"/>
  <c r="N883" i="1"/>
  <c r="AU884" i="1"/>
  <c r="L884" i="1"/>
  <c r="Q885" i="1"/>
  <c r="AT884" i="1"/>
  <c r="AV884" i="1" s="1"/>
  <c r="M884" i="1"/>
  <c r="K884" i="1"/>
  <c r="AS970" i="1"/>
  <c r="AR970" i="1"/>
  <c r="AP970" i="1"/>
  <c r="AO970" i="1"/>
  <c r="AQ970" i="1" s="1"/>
  <c r="AS969" i="1"/>
  <c r="AR969" i="1"/>
  <c r="AP969" i="1"/>
  <c r="AO969" i="1"/>
  <c r="AS968" i="1"/>
  <c r="AR968" i="1"/>
  <c r="AP968" i="1"/>
  <c r="AO968" i="1"/>
  <c r="AS967" i="1"/>
  <c r="AR967" i="1"/>
  <c r="AP967" i="1"/>
  <c r="AO967" i="1"/>
  <c r="AQ967" i="1" s="1"/>
  <c r="AS966" i="1"/>
  <c r="AR966" i="1"/>
  <c r="AP966" i="1"/>
  <c r="AO966" i="1"/>
  <c r="AS965" i="1"/>
  <c r="AR965" i="1"/>
  <c r="AP965" i="1"/>
  <c r="AO965" i="1"/>
  <c r="Q662" i="16" l="1"/>
  <c r="M661" i="16"/>
  <c r="L661" i="16"/>
  <c r="K661" i="16"/>
  <c r="O864" i="16"/>
  <c r="N864" i="16"/>
  <c r="M932" i="16"/>
  <c r="L932" i="16"/>
  <c r="R932" i="16"/>
  <c r="K932" i="16"/>
  <c r="Q933" i="16"/>
  <c r="O456" i="16"/>
  <c r="N456" i="16"/>
  <c r="N722" i="16"/>
  <c r="O722" i="16"/>
  <c r="M723" i="16"/>
  <c r="L723" i="16"/>
  <c r="K723" i="16"/>
  <c r="Q724" i="16"/>
  <c r="L457" i="16"/>
  <c r="K457" i="16"/>
  <c r="Q458" i="16"/>
  <c r="M457" i="16"/>
  <c r="O861" i="16"/>
  <c r="N861" i="16"/>
  <c r="N332" i="16"/>
  <c r="O332" i="16"/>
  <c r="N931" i="16"/>
  <c r="O931" i="16"/>
  <c r="O459" i="16"/>
  <c r="N459" i="16"/>
  <c r="O660" i="16"/>
  <c r="N660" i="16"/>
  <c r="L460" i="16"/>
  <c r="K460" i="16"/>
  <c r="Q461" i="16"/>
  <c r="M460" i="16"/>
  <c r="O323" i="16"/>
  <c r="N323" i="16"/>
  <c r="L865" i="16"/>
  <c r="K865" i="16"/>
  <c r="R865" i="16"/>
  <c r="Q866" i="16"/>
  <c r="M865" i="16"/>
  <c r="R333" i="16"/>
  <c r="Q334" i="16"/>
  <c r="M333" i="16"/>
  <c r="L333" i="16"/>
  <c r="K333" i="16"/>
  <c r="Q325" i="16"/>
  <c r="M324" i="16"/>
  <c r="L324" i="16"/>
  <c r="K324" i="16"/>
  <c r="R324" i="16"/>
  <c r="AH883" i="1"/>
  <c r="AI883" i="1"/>
  <c r="AM882" i="1"/>
  <c r="AN882" i="1"/>
  <c r="N884" i="1"/>
  <c r="O884" i="1"/>
  <c r="Q886" i="1"/>
  <c r="AT885" i="1"/>
  <c r="AV885" i="1" s="1"/>
  <c r="M885" i="1"/>
  <c r="K885" i="1"/>
  <c r="AU885" i="1"/>
  <c r="L885" i="1"/>
  <c r="AQ966" i="1"/>
  <c r="AQ965" i="1"/>
  <c r="AQ969" i="1"/>
  <c r="AQ968" i="1"/>
  <c r="AS855" i="1"/>
  <c r="AR855" i="1"/>
  <c r="AP855" i="1"/>
  <c r="AO855" i="1"/>
  <c r="AQ855" i="1" s="1"/>
  <c r="X855" i="1"/>
  <c r="AS854" i="1"/>
  <c r="AR854" i="1"/>
  <c r="AP854" i="1"/>
  <c r="AO854" i="1"/>
  <c r="AS853" i="1"/>
  <c r="AR853" i="1"/>
  <c r="AP853" i="1"/>
  <c r="AO853" i="1"/>
  <c r="AS848" i="1"/>
  <c r="AR848" i="1"/>
  <c r="AP848" i="1"/>
  <c r="AO848" i="1"/>
  <c r="AS847" i="1"/>
  <c r="AR847" i="1"/>
  <c r="AP847" i="1"/>
  <c r="AO847" i="1"/>
  <c r="O460" i="16" l="1"/>
  <c r="N460" i="16"/>
  <c r="M866" i="16"/>
  <c r="L866" i="16"/>
  <c r="K866" i="16"/>
  <c r="Q867" i="16"/>
  <c r="Q326" i="16"/>
  <c r="M325" i="16"/>
  <c r="L325" i="16"/>
  <c r="K325" i="16"/>
  <c r="R325" i="16"/>
  <c r="O865" i="16"/>
  <c r="N865" i="16"/>
  <c r="O661" i="16"/>
  <c r="N661" i="16"/>
  <c r="M933" i="16"/>
  <c r="L933" i="16"/>
  <c r="Q934" i="16"/>
  <c r="R933" i="16"/>
  <c r="K933" i="16"/>
  <c r="N932" i="16"/>
  <c r="O932" i="16"/>
  <c r="L461" i="16"/>
  <c r="K461" i="16"/>
  <c r="R461" i="16"/>
  <c r="Q465" i="16"/>
  <c r="M461" i="16"/>
  <c r="M724" i="16"/>
  <c r="L724" i="16"/>
  <c r="Q725" i="16"/>
  <c r="R724" i="16"/>
  <c r="K724" i="16"/>
  <c r="N723" i="16"/>
  <c r="O723" i="16"/>
  <c r="R334" i="16"/>
  <c r="Q335" i="16"/>
  <c r="M334" i="16"/>
  <c r="L334" i="16"/>
  <c r="K334" i="16"/>
  <c r="R662" i="16"/>
  <c r="Q663" i="16"/>
  <c r="M662" i="16"/>
  <c r="L662" i="16"/>
  <c r="K662" i="16"/>
  <c r="O457" i="16"/>
  <c r="N457" i="16"/>
  <c r="O333" i="16"/>
  <c r="N333" i="16"/>
  <c r="O324" i="16"/>
  <c r="N324" i="16"/>
  <c r="L458" i="16"/>
  <c r="K458" i="16"/>
  <c r="R458" i="16"/>
  <c r="Q462" i="16"/>
  <c r="M458" i="16"/>
  <c r="AM883" i="1"/>
  <c r="AN883" i="1"/>
  <c r="X882" i="1"/>
  <c r="O885" i="1"/>
  <c r="N885" i="1"/>
  <c r="AU886" i="1"/>
  <c r="L886" i="1"/>
  <c r="Q887" i="1"/>
  <c r="AT886" i="1"/>
  <c r="AV886" i="1" s="1"/>
  <c r="M886" i="1"/>
  <c r="K886" i="1"/>
  <c r="AQ854" i="1"/>
  <c r="AQ853" i="1"/>
  <c r="AQ847" i="1"/>
  <c r="AQ848" i="1"/>
  <c r="M725" i="16" l="1"/>
  <c r="L725" i="16"/>
  <c r="R725" i="16"/>
  <c r="K725" i="16"/>
  <c r="Q726" i="16"/>
  <c r="Q327" i="16"/>
  <c r="M326" i="16"/>
  <c r="L326" i="16"/>
  <c r="K326" i="16"/>
  <c r="L335" i="16"/>
  <c r="K335" i="16"/>
  <c r="Q336" i="16"/>
  <c r="M335" i="16"/>
  <c r="O866" i="16"/>
  <c r="N866" i="16"/>
  <c r="L465" i="16"/>
  <c r="K465" i="16"/>
  <c r="R465" i="16"/>
  <c r="Q466" i="16"/>
  <c r="M465" i="16"/>
  <c r="M934" i="16"/>
  <c r="Q935" i="16"/>
  <c r="L934" i="16"/>
  <c r="K934" i="16"/>
  <c r="O325" i="16"/>
  <c r="N325" i="16"/>
  <c r="O334" i="16"/>
  <c r="N334" i="16"/>
  <c r="L462" i="16"/>
  <c r="K462" i="16"/>
  <c r="R462" i="16"/>
  <c r="Q463" i="16"/>
  <c r="M462" i="16"/>
  <c r="O458" i="16"/>
  <c r="N458" i="16"/>
  <c r="N933" i="16"/>
  <c r="O933" i="16"/>
  <c r="R663" i="16"/>
  <c r="Q664" i="16"/>
  <c r="M663" i="16"/>
  <c r="L663" i="16"/>
  <c r="K663" i="16"/>
  <c r="M867" i="16"/>
  <c r="L867" i="16"/>
  <c r="K867" i="16"/>
  <c r="R867" i="16"/>
  <c r="Q868" i="16"/>
  <c r="O662" i="16"/>
  <c r="N662" i="16"/>
  <c r="N724" i="16"/>
  <c r="O724" i="16"/>
  <c r="O461" i="16"/>
  <c r="N461" i="16"/>
  <c r="X883" i="1"/>
  <c r="AH885" i="1"/>
  <c r="AI885" i="1"/>
  <c r="N886" i="1"/>
  <c r="O886" i="1"/>
  <c r="Q888" i="1"/>
  <c r="AT887" i="1"/>
  <c r="AV887" i="1" s="1"/>
  <c r="M887" i="1"/>
  <c r="K887" i="1"/>
  <c r="L887" i="1"/>
  <c r="AU887" i="1"/>
  <c r="AS929" i="1"/>
  <c r="AR929" i="1"/>
  <c r="AP929" i="1"/>
  <c r="AO929" i="1"/>
  <c r="AQ929" i="1" s="1"/>
  <c r="AS928" i="1"/>
  <c r="AR928" i="1"/>
  <c r="AP928" i="1"/>
  <c r="AO928" i="1"/>
  <c r="AS927" i="1"/>
  <c r="AR927" i="1"/>
  <c r="AP927" i="1"/>
  <c r="AO927" i="1"/>
  <c r="K327" i="16" l="1"/>
  <c r="R327" i="16"/>
  <c r="M327" i="16"/>
  <c r="L327" i="16"/>
  <c r="O663" i="16"/>
  <c r="N663" i="16"/>
  <c r="N725" i="16"/>
  <c r="O725" i="16"/>
  <c r="L463" i="16"/>
  <c r="K463" i="16"/>
  <c r="Q464" i="16"/>
  <c r="M463" i="16"/>
  <c r="O934" i="16"/>
  <c r="N934" i="16"/>
  <c r="O465" i="16"/>
  <c r="N465" i="16"/>
  <c r="M935" i="16"/>
  <c r="Q936" i="16"/>
  <c r="K935" i="16"/>
  <c r="R935" i="16"/>
  <c r="L935" i="16"/>
  <c r="L466" i="16"/>
  <c r="K466" i="16"/>
  <c r="Q467" i="16"/>
  <c r="M466" i="16"/>
  <c r="O335" i="16"/>
  <c r="N335" i="16"/>
  <c r="Q869" i="16"/>
  <c r="M868" i="16"/>
  <c r="L868" i="16"/>
  <c r="K868" i="16"/>
  <c r="R868" i="16"/>
  <c r="Q665" i="16"/>
  <c r="M664" i="16"/>
  <c r="L664" i="16"/>
  <c r="K664" i="16"/>
  <c r="O867" i="16"/>
  <c r="N867" i="16"/>
  <c r="M336" i="16"/>
  <c r="L336" i="16"/>
  <c r="K336" i="16"/>
  <c r="R336" i="16"/>
  <c r="Q337" i="16"/>
  <c r="Q727" i="16"/>
  <c r="M726" i="16"/>
  <c r="L726" i="16"/>
  <c r="K726" i="16"/>
  <c r="O462" i="16"/>
  <c r="N462" i="16"/>
  <c r="O326" i="16"/>
  <c r="N326" i="16"/>
  <c r="AI886" i="1"/>
  <c r="AH886" i="1"/>
  <c r="O887" i="1"/>
  <c r="N887" i="1"/>
  <c r="AU888" i="1"/>
  <c r="L888" i="1"/>
  <c r="K888" i="1"/>
  <c r="Q889" i="1"/>
  <c r="AT888" i="1"/>
  <c r="AV888" i="1" s="1"/>
  <c r="M888" i="1"/>
  <c r="AN885" i="1"/>
  <c r="AM885" i="1"/>
  <c r="AQ928" i="1"/>
  <c r="AQ927" i="1"/>
  <c r="Q338" i="16" l="1"/>
  <c r="M337" i="16"/>
  <c r="L337" i="16"/>
  <c r="K337" i="16"/>
  <c r="R337" i="16"/>
  <c r="Q870" i="16"/>
  <c r="M869" i="16"/>
  <c r="L869" i="16"/>
  <c r="K869" i="16"/>
  <c r="Q937" i="16"/>
  <c r="M936" i="16"/>
  <c r="R936" i="16"/>
  <c r="L936" i="16"/>
  <c r="K936" i="16"/>
  <c r="K727" i="16"/>
  <c r="R727" i="16"/>
  <c r="Q728" i="16"/>
  <c r="M727" i="16"/>
  <c r="L727" i="16"/>
  <c r="O664" i="16"/>
  <c r="N664" i="16"/>
  <c r="R665" i="16"/>
  <c r="Q666" i="16"/>
  <c r="M665" i="16"/>
  <c r="L665" i="16"/>
  <c r="K665" i="16"/>
  <c r="L464" i="16"/>
  <c r="K464" i="16"/>
  <c r="R464" i="16"/>
  <c r="Q468" i="16"/>
  <c r="M464" i="16"/>
  <c r="N726" i="16"/>
  <c r="O726" i="16"/>
  <c r="L467" i="16"/>
  <c r="K467" i="16"/>
  <c r="R467" i="16"/>
  <c r="Q471" i="16"/>
  <c r="M467" i="16"/>
  <c r="O463" i="16"/>
  <c r="N463" i="16"/>
  <c r="O466" i="16"/>
  <c r="N466" i="16"/>
  <c r="O336" i="16"/>
  <c r="N336" i="16"/>
  <c r="O935" i="16"/>
  <c r="N935" i="16"/>
  <c r="O868" i="16"/>
  <c r="N868" i="16"/>
  <c r="O327" i="16"/>
  <c r="N327" i="16"/>
  <c r="AN886" i="1"/>
  <c r="AM886" i="1"/>
  <c r="X885" i="1"/>
  <c r="Q890" i="1"/>
  <c r="AT889" i="1"/>
  <c r="AV889" i="1" s="1"/>
  <c r="M889" i="1"/>
  <c r="K889" i="1"/>
  <c r="AU889" i="1"/>
  <c r="L889" i="1"/>
  <c r="N888" i="1"/>
  <c r="O888" i="1"/>
  <c r="X780" i="1"/>
  <c r="X783" i="1"/>
  <c r="X786" i="1"/>
  <c r="X789" i="1"/>
  <c r="X792" i="1"/>
  <c r="X801" i="1"/>
  <c r="X813" i="1"/>
  <c r="X837" i="1"/>
  <c r="X843" i="1"/>
  <c r="X828" i="1"/>
  <c r="X831" i="1"/>
  <c r="X816" i="1"/>
  <c r="X819" i="1"/>
  <c r="X822" i="1"/>
  <c r="X825" i="1"/>
  <c r="X834" i="1"/>
  <c r="X864" i="1"/>
  <c r="X867" i="1"/>
  <c r="X870" i="1"/>
  <c r="X858" i="1"/>
  <c r="AS375" i="1"/>
  <c r="AR375" i="1"/>
  <c r="AP375" i="1"/>
  <c r="AO375" i="1"/>
  <c r="AQ375" i="1" s="1"/>
  <c r="AS374" i="1"/>
  <c r="AR374" i="1"/>
  <c r="AP374" i="1"/>
  <c r="AO374" i="1"/>
  <c r="AS373" i="1"/>
  <c r="AR373" i="1"/>
  <c r="AP373" i="1"/>
  <c r="AO373" i="1"/>
  <c r="O727" i="16" l="1"/>
  <c r="N727" i="16"/>
  <c r="L468" i="16"/>
  <c r="K468" i="16"/>
  <c r="R468" i="16"/>
  <c r="Q469" i="16"/>
  <c r="M468" i="16"/>
  <c r="O936" i="16"/>
  <c r="N936" i="16"/>
  <c r="L471" i="16"/>
  <c r="K471" i="16"/>
  <c r="R471" i="16"/>
  <c r="Q472" i="16"/>
  <c r="M471" i="16"/>
  <c r="O464" i="16"/>
  <c r="N464" i="16"/>
  <c r="O665" i="16"/>
  <c r="N665" i="16"/>
  <c r="Q944" i="16"/>
  <c r="Q938" i="16"/>
  <c r="L937" i="16"/>
  <c r="K937" i="16"/>
  <c r="M937" i="16"/>
  <c r="R666" i="16"/>
  <c r="Q667" i="16"/>
  <c r="M666" i="16"/>
  <c r="L666" i="16"/>
  <c r="K666" i="16"/>
  <c r="K728" i="16"/>
  <c r="R728" i="16"/>
  <c r="Q729" i="16"/>
  <c r="L728" i="16"/>
  <c r="M728" i="16"/>
  <c r="O869" i="16"/>
  <c r="N869" i="16"/>
  <c r="R870" i="16"/>
  <c r="M870" i="16"/>
  <c r="L870" i="16"/>
  <c r="K870" i="16"/>
  <c r="O467" i="16"/>
  <c r="N467" i="16"/>
  <c r="O337" i="16"/>
  <c r="N337" i="16"/>
  <c r="Q339" i="16"/>
  <c r="M338" i="16"/>
  <c r="L338" i="16"/>
  <c r="K338" i="16"/>
  <c r="X886" i="1"/>
  <c r="AI888" i="1"/>
  <c r="AH888" i="1"/>
  <c r="O889" i="1"/>
  <c r="N889" i="1"/>
  <c r="Q903" i="1"/>
  <c r="AU890" i="1"/>
  <c r="L890" i="1"/>
  <c r="Q891" i="1"/>
  <c r="AT890" i="1"/>
  <c r="AV890" i="1" s="1"/>
  <c r="M890" i="1"/>
  <c r="K890" i="1"/>
  <c r="AQ374" i="1"/>
  <c r="AQ373" i="1"/>
  <c r="AS840" i="1"/>
  <c r="AR840" i="1"/>
  <c r="AP840" i="1"/>
  <c r="AO840" i="1"/>
  <c r="AQ840" i="1" s="1"/>
  <c r="AS839" i="1"/>
  <c r="AR839" i="1"/>
  <c r="AP839" i="1"/>
  <c r="AO839" i="1"/>
  <c r="AS838" i="1"/>
  <c r="AR838" i="1"/>
  <c r="AP838" i="1"/>
  <c r="AO838" i="1"/>
  <c r="AC14" i="8"/>
  <c r="R14" i="8"/>
  <c r="G14" i="8"/>
  <c r="G13" i="8"/>
  <c r="AC12" i="8"/>
  <c r="R12" i="8"/>
  <c r="G12" i="8"/>
  <c r="AC10" i="8"/>
  <c r="X10" i="8"/>
  <c r="R10" i="8"/>
  <c r="G10" i="8"/>
  <c r="G7" i="8"/>
  <c r="K729" i="16" l="1"/>
  <c r="Q730" i="16"/>
  <c r="L729" i="16"/>
  <c r="M729" i="16"/>
  <c r="O937" i="16"/>
  <c r="N937" i="16"/>
  <c r="O666" i="16"/>
  <c r="N666" i="16"/>
  <c r="Q945" i="16"/>
  <c r="M944" i="16"/>
  <c r="L944" i="16"/>
  <c r="K944" i="16"/>
  <c r="R944" i="16"/>
  <c r="O471" i="16"/>
  <c r="N471" i="16"/>
  <c r="O870" i="16"/>
  <c r="N870" i="16"/>
  <c r="M339" i="16"/>
  <c r="L339" i="16"/>
  <c r="K339" i="16"/>
  <c r="R339" i="16"/>
  <c r="Q340" i="16"/>
  <c r="L469" i="16"/>
  <c r="K469" i="16"/>
  <c r="Q470" i="16"/>
  <c r="M469" i="16"/>
  <c r="L472" i="16"/>
  <c r="K472" i="16"/>
  <c r="Q473" i="16"/>
  <c r="M472" i="16"/>
  <c r="M938" i="16"/>
  <c r="L938" i="16"/>
  <c r="K938" i="16"/>
  <c r="R938" i="16"/>
  <c r="O468" i="16"/>
  <c r="N468" i="16"/>
  <c r="Q668" i="16"/>
  <c r="M667" i="16"/>
  <c r="L667" i="16"/>
  <c r="K667" i="16"/>
  <c r="O728" i="16"/>
  <c r="N728" i="16"/>
  <c r="O338" i="16"/>
  <c r="N338" i="16"/>
  <c r="AI889" i="1"/>
  <c r="AH889" i="1"/>
  <c r="L903" i="1"/>
  <c r="M903" i="1"/>
  <c r="K903" i="1"/>
  <c r="N890" i="1"/>
  <c r="O890" i="1"/>
  <c r="Q892" i="1"/>
  <c r="AT891" i="1"/>
  <c r="AV891" i="1" s="1"/>
  <c r="M891" i="1"/>
  <c r="K891" i="1"/>
  <c r="AU891" i="1"/>
  <c r="L891" i="1"/>
  <c r="AM888" i="1"/>
  <c r="AN888" i="1"/>
  <c r="AU903" i="1"/>
  <c r="Q904" i="1"/>
  <c r="AT903" i="1"/>
  <c r="AV903" i="1" s="1"/>
  <c r="AQ838" i="1"/>
  <c r="AQ839" i="1"/>
  <c r="AS354" i="1"/>
  <c r="AR354" i="1"/>
  <c r="AP354" i="1"/>
  <c r="AO354" i="1"/>
  <c r="AQ354" i="1" s="1"/>
  <c r="AS351" i="1"/>
  <c r="AR351" i="1"/>
  <c r="AP351" i="1"/>
  <c r="AO351" i="1"/>
  <c r="AQ351" i="1" s="1"/>
  <c r="AS348" i="1"/>
  <c r="AR348" i="1"/>
  <c r="AP348" i="1"/>
  <c r="AO348" i="1"/>
  <c r="AQ348" i="1" s="1"/>
  <c r="AO349" i="1"/>
  <c r="AP349" i="1"/>
  <c r="AR349" i="1"/>
  <c r="AS349" i="1"/>
  <c r="AO350" i="1"/>
  <c r="AP350" i="1"/>
  <c r="AR350" i="1"/>
  <c r="AS350" i="1"/>
  <c r="AS345" i="1"/>
  <c r="AR345" i="1"/>
  <c r="AP345" i="1"/>
  <c r="AO345" i="1"/>
  <c r="AQ345" i="1" s="1"/>
  <c r="O472" i="16" l="1"/>
  <c r="N472" i="16"/>
  <c r="O339" i="16"/>
  <c r="N339" i="16"/>
  <c r="O938" i="16"/>
  <c r="N938" i="16"/>
  <c r="L470" i="16"/>
  <c r="K470" i="16"/>
  <c r="R470" i="16"/>
  <c r="Q474" i="16"/>
  <c r="M470" i="16"/>
  <c r="K730" i="16"/>
  <c r="R730" i="16"/>
  <c r="Q731" i="16"/>
  <c r="M730" i="16"/>
  <c r="L730" i="16"/>
  <c r="O944" i="16"/>
  <c r="N944" i="16"/>
  <c r="M945" i="16"/>
  <c r="L945" i="16"/>
  <c r="K945" i="16"/>
  <c r="R945" i="16"/>
  <c r="L473" i="16"/>
  <c r="K473" i="16"/>
  <c r="R473" i="16"/>
  <c r="Q477" i="16"/>
  <c r="M473" i="16"/>
  <c r="Q341" i="16"/>
  <c r="M340" i="16"/>
  <c r="L340" i="16"/>
  <c r="K340" i="16"/>
  <c r="R340" i="16"/>
  <c r="O667" i="16"/>
  <c r="N667" i="16"/>
  <c r="R668" i="16"/>
  <c r="Q669" i="16"/>
  <c r="M668" i="16"/>
  <c r="K668" i="16"/>
  <c r="L668" i="16"/>
  <c r="O469" i="16"/>
  <c r="N469" i="16"/>
  <c r="O729" i="16"/>
  <c r="N729" i="16"/>
  <c r="AN889" i="1"/>
  <c r="AM889" i="1"/>
  <c r="K904" i="1"/>
  <c r="L904" i="1"/>
  <c r="M904" i="1"/>
  <c r="N903" i="1"/>
  <c r="O903" i="1"/>
  <c r="X888" i="1"/>
  <c r="Q905" i="1"/>
  <c r="AT904" i="1"/>
  <c r="AV904" i="1" s="1"/>
  <c r="AU904" i="1"/>
  <c r="O891" i="1"/>
  <c r="N891" i="1"/>
  <c r="AU892" i="1"/>
  <c r="L892" i="1"/>
  <c r="Q893" i="1"/>
  <c r="AT892" i="1"/>
  <c r="AV892" i="1" s="1"/>
  <c r="M892" i="1"/>
  <c r="K892" i="1"/>
  <c r="AQ350" i="1"/>
  <c r="AQ349" i="1"/>
  <c r="AS340" i="1"/>
  <c r="AR340" i="1"/>
  <c r="AP340" i="1"/>
  <c r="AO340" i="1"/>
  <c r="AS339" i="1"/>
  <c r="AR339" i="1"/>
  <c r="AP339" i="1"/>
  <c r="AO339" i="1"/>
  <c r="AQ339" i="1" s="1"/>
  <c r="AS338" i="1"/>
  <c r="AR338" i="1"/>
  <c r="AP338" i="1"/>
  <c r="AO338" i="1"/>
  <c r="AS337" i="1"/>
  <c r="AR337" i="1"/>
  <c r="AP337" i="1"/>
  <c r="AO337" i="1"/>
  <c r="O340" i="16" l="1"/>
  <c r="N340" i="16"/>
  <c r="K731" i="16"/>
  <c r="R731" i="16"/>
  <c r="Q732" i="16"/>
  <c r="M731" i="16"/>
  <c r="L731" i="16"/>
  <c r="R669" i="16"/>
  <c r="Q670" i="16"/>
  <c r="M669" i="16"/>
  <c r="L669" i="16"/>
  <c r="K669" i="16"/>
  <c r="O473" i="16"/>
  <c r="N473" i="16"/>
  <c r="O668" i="16"/>
  <c r="N668" i="16"/>
  <c r="O945" i="16"/>
  <c r="N945" i="16"/>
  <c r="Q342" i="16"/>
  <c r="M341" i="16"/>
  <c r="L341" i="16"/>
  <c r="K341" i="16"/>
  <c r="O730" i="16"/>
  <c r="N730" i="16"/>
  <c r="L477" i="16"/>
  <c r="K477" i="16"/>
  <c r="R477" i="16"/>
  <c r="Q478" i="16"/>
  <c r="M477" i="16"/>
  <c r="L474" i="16"/>
  <c r="K474" i="16"/>
  <c r="R474" i="16"/>
  <c r="Q475" i="16"/>
  <c r="M474" i="16"/>
  <c r="O470" i="16"/>
  <c r="N470" i="16"/>
  <c r="X889" i="1"/>
  <c r="K893" i="1"/>
  <c r="L893" i="1"/>
  <c r="M893" i="1"/>
  <c r="AI891" i="1"/>
  <c r="L905" i="1"/>
  <c r="M905" i="1"/>
  <c r="K905" i="1"/>
  <c r="N904" i="1"/>
  <c r="O904" i="1"/>
  <c r="AI903" i="1"/>
  <c r="N892" i="1"/>
  <c r="O892" i="1"/>
  <c r="Q894" i="1"/>
  <c r="AT893" i="1"/>
  <c r="AV893" i="1" s="1"/>
  <c r="Q906" i="1"/>
  <c r="AU893" i="1"/>
  <c r="AH891" i="1"/>
  <c r="AU905" i="1"/>
  <c r="AT905" i="1"/>
  <c r="AV905" i="1" s="1"/>
  <c r="AH903" i="1"/>
  <c r="AQ340" i="1"/>
  <c r="AQ337" i="1"/>
  <c r="AQ338" i="1"/>
  <c r="AS106" i="1"/>
  <c r="AR106" i="1"/>
  <c r="AP106" i="1"/>
  <c r="AO106" i="1"/>
  <c r="AQ106" i="1" s="1"/>
  <c r="AS105" i="1"/>
  <c r="AR105" i="1"/>
  <c r="AP105" i="1"/>
  <c r="AO105" i="1"/>
  <c r="AS104" i="1"/>
  <c r="AR104" i="1"/>
  <c r="AP104" i="1"/>
  <c r="AO104" i="1"/>
  <c r="AS103" i="1"/>
  <c r="AR103" i="1"/>
  <c r="AP103" i="1"/>
  <c r="AO103" i="1"/>
  <c r="AQ103" i="1" s="1"/>
  <c r="AS102" i="1"/>
  <c r="AR102" i="1"/>
  <c r="AP102" i="1"/>
  <c r="AO102" i="1"/>
  <c r="AS101" i="1"/>
  <c r="AR101" i="1"/>
  <c r="AP101" i="1"/>
  <c r="AO101" i="1"/>
  <c r="O474" i="16" l="1"/>
  <c r="N474" i="16"/>
  <c r="L478" i="16"/>
  <c r="K478" i="16"/>
  <c r="Q479" i="16"/>
  <c r="M478" i="16"/>
  <c r="O477" i="16"/>
  <c r="N477" i="16"/>
  <c r="K342" i="16"/>
  <c r="R342" i="16"/>
  <c r="Q343" i="16"/>
  <c r="M342" i="16"/>
  <c r="L342" i="16"/>
  <c r="O731" i="16"/>
  <c r="N731" i="16"/>
  <c r="K732" i="16"/>
  <c r="Q733" i="16"/>
  <c r="M732" i="16"/>
  <c r="L732" i="16"/>
  <c r="O669" i="16"/>
  <c r="N669" i="16"/>
  <c r="L475" i="16"/>
  <c r="K475" i="16"/>
  <c r="Q476" i="16"/>
  <c r="M475" i="16"/>
  <c r="O341" i="16"/>
  <c r="N341" i="16"/>
  <c r="Q671" i="16"/>
  <c r="M670" i="16"/>
  <c r="L670" i="16"/>
  <c r="K670" i="16"/>
  <c r="AI892" i="1"/>
  <c r="AI904" i="1"/>
  <c r="AH892" i="1"/>
  <c r="AH904" i="1"/>
  <c r="L906" i="1"/>
  <c r="M906" i="1"/>
  <c r="K906" i="1"/>
  <c r="O905" i="1"/>
  <c r="N905" i="1"/>
  <c r="M894" i="1"/>
  <c r="K894" i="1"/>
  <c r="L894" i="1"/>
  <c r="N893" i="1"/>
  <c r="O893" i="1"/>
  <c r="AM903" i="1"/>
  <c r="AN903" i="1"/>
  <c r="Q907" i="1"/>
  <c r="AT906" i="1"/>
  <c r="AV906" i="1" s="1"/>
  <c r="AU906" i="1"/>
  <c r="AN891" i="1"/>
  <c r="AM891" i="1"/>
  <c r="AU894" i="1"/>
  <c r="Q895" i="1"/>
  <c r="AT894" i="1"/>
  <c r="AV894" i="1" s="1"/>
  <c r="AQ104" i="1"/>
  <c r="AQ102" i="1"/>
  <c r="AQ101" i="1"/>
  <c r="AQ105" i="1"/>
  <c r="AC14" i="6"/>
  <c r="R14" i="6"/>
  <c r="G14" i="6"/>
  <c r="G13" i="6"/>
  <c r="AC12" i="6"/>
  <c r="R12" i="6"/>
  <c r="G12" i="6"/>
  <c r="AC10" i="6"/>
  <c r="X10" i="6"/>
  <c r="R10" i="6"/>
  <c r="G10" i="6"/>
  <c r="G7" i="6"/>
  <c r="O478" i="16" l="1"/>
  <c r="N478" i="16"/>
  <c r="O670" i="16"/>
  <c r="N670" i="16"/>
  <c r="L476" i="16"/>
  <c r="K476" i="16"/>
  <c r="R476" i="16"/>
  <c r="Q480" i="16"/>
  <c r="M476" i="16"/>
  <c r="K733" i="16"/>
  <c r="R733" i="16"/>
  <c r="Q734" i="16"/>
  <c r="L733" i="16"/>
  <c r="M733" i="16"/>
  <c r="O342" i="16"/>
  <c r="N342" i="16"/>
  <c r="R671" i="16"/>
  <c r="Q672" i="16"/>
  <c r="M671" i="16"/>
  <c r="L671" i="16"/>
  <c r="K671" i="16"/>
  <c r="L479" i="16"/>
  <c r="K479" i="16"/>
  <c r="R479" i="16"/>
  <c r="Q483" i="16"/>
  <c r="M479" i="16"/>
  <c r="K343" i="16"/>
  <c r="R343" i="16"/>
  <c r="Q344" i="16"/>
  <c r="M343" i="16"/>
  <c r="L343" i="16"/>
  <c r="O475" i="16"/>
  <c r="N475" i="16"/>
  <c r="N732" i="16"/>
  <c r="O732" i="16"/>
  <c r="AM892" i="1"/>
  <c r="AN892" i="1"/>
  <c r="AM904" i="1"/>
  <c r="AN904" i="1"/>
  <c r="M895" i="1"/>
  <c r="L895" i="1"/>
  <c r="M907" i="1"/>
  <c r="K907" i="1"/>
  <c r="L907" i="1"/>
  <c r="K895" i="1"/>
  <c r="N894" i="1"/>
  <c r="O894" i="1"/>
  <c r="N906" i="1"/>
  <c r="O906" i="1"/>
  <c r="X891" i="1"/>
  <c r="X903" i="1"/>
  <c r="Q896" i="1"/>
  <c r="AT895" i="1"/>
  <c r="AV895" i="1" s="1"/>
  <c r="AU895" i="1"/>
  <c r="AU907" i="1"/>
  <c r="Q908" i="1"/>
  <c r="AT907" i="1"/>
  <c r="AV907" i="1" s="1"/>
  <c r="Q685" i="1"/>
  <c r="K685" i="1" s="1"/>
  <c r="X685" i="1"/>
  <c r="AO685" i="1"/>
  <c r="AQ685" i="1" s="1"/>
  <c r="AP685" i="1"/>
  <c r="AR685" i="1"/>
  <c r="AS685" i="1"/>
  <c r="O476" i="16" l="1"/>
  <c r="N476" i="16"/>
  <c r="O671" i="16"/>
  <c r="N671" i="16"/>
  <c r="K734" i="16"/>
  <c r="R734" i="16"/>
  <c r="Q735" i="16"/>
  <c r="L734" i="16"/>
  <c r="M734" i="16"/>
  <c r="O343" i="16"/>
  <c r="N343" i="16"/>
  <c r="Q345" i="16"/>
  <c r="M344" i="16"/>
  <c r="L344" i="16"/>
  <c r="K344" i="16"/>
  <c r="R672" i="16"/>
  <c r="Q673" i="16"/>
  <c r="M672" i="16"/>
  <c r="L672" i="16"/>
  <c r="K672" i="16"/>
  <c r="O733" i="16"/>
  <c r="N733" i="16"/>
  <c r="L480" i="16"/>
  <c r="K480" i="16"/>
  <c r="R480" i="16"/>
  <c r="Q481" i="16"/>
  <c r="M480" i="16"/>
  <c r="O479" i="16"/>
  <c r="N479" i="16"/>
  <c r="L483" i="16"/>
  <c r="K483" i="16"/>
  <c r="R483" i="16"/>
  <c r="Q484" i="16"/>
  <c r="M483" i="16"/>
  <c r="K896" i="1"/>
  <c r="X892" i="1"/>
  <c r="X904" i="1"/>
  <c r="M896" i="1"/>
  <c r="N895" i="1"/>
  <c r="O895" i="1"/>
  <c r="L908" i="1"/>
  <c r="Q912" i="1"/>
  <c r="Q913" i="1" s="1"/>
  <c r="M908" i="1"/>
  <c r="K908" i="1"/>
  <c r="N907" i="1"/>
  <c r="O907" i="1"/>
  <c r="L896" i="1"/>
  <c r="N896" i="1" s="1"/>
  <c r="Q918" i="1"/>
  <c r="Q915" i="1"/>
  <c r="Q909" i="1"/>
  <c r="AH906" i="1"/>
  <c r="AI906" i="1"/>
  <c r="AT908" i="1"/>
  <c r="AV908" i="1" s="1"/>
  <c r="AU908" i="1"/>
  <c r="Q897" i="1"/>
  <c r="AT896" i="1"/>
  <c r="AV896" i="1" s="1"/>
  <c r="AU896" i="1"/>
  <c r="AI894" i="1"/>
  <c r="AH894" i="1"/>
  <c r="Q686" i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AU685" i="1"/>
  <c r="R685" i="1"/>
  <c r="M685" i="1"/>
  <c r="O685" i="1" s="1"/>
  <c r="L685" i="1"/>
  <c r="N685" i="1" s="1"/>
  <c r="AT685" i="1"/>
  <c r="AV685" i="1" s="1"/>
  <c r="O483" i="16" l="1"/>
  <c r="N483" i="16"/>
  <c r="L735" i="16"/>
  <c r="K735" i="16"/>
  <c r="M735" i="16"/>
  <c r="Q736" i="16"/>
  <c r="L481" i="16"/>
  <c r="K481" i="16"/>
  <c r="Q482" i="16"/>
  <c r="M481" i="16"/>
  <c r="N344" i="16"/>
  <c r="O344" i="16"/>
  <c r="L484" i="16"/>
  <c r="K484" i="16"/>
  <c r="Q485" i="16"/>
  <c r="M484" i="16"/>
  <c r="Q674" i="16"/>
  <c r="M673" i="16"/>
  <c r="L673" i="16"/>
  <c r="K673" i="16"/>
  <c r="O672" i="16"/>
  <c r="N672" i="16"/>
  <c r="O734" i="16"/>
  <c r="N734" i="16"/>
  <c r="R345" i="16"/>
  <c r="Q346" i="16"/>
  <c r="M345" i="16"/>
  <c r="L345" i="16"/>
  <c r="K345" i="16"/>
  <c r="O480" i="16"/>
  <c r="N480" i="16"/>
  <c r="O896" i="1"/>
  <c r="AH907" i="1"/>
  <c r="AI907" i="1"/>
  <c r="AI895" i="1"/>
  <c r="AH895" i="1"/>
  <c r="M915" i="1"/>
  <c r="L915" i="1"/>
  <c r="K915" i="1"/>
  <c r="M897" i="1"/>
  <c r="K897" i="1"/>
  <c r="L897" i="1"/>
  <c r="L918" i="1"/>
  <c r="K918" i="1"/>
  <c r="M918" i="1"/>
  <c r="L912" i="1"/>
  <c r="L913" i="1" s="1"/>
  <c r="M912" i="1"/>
  <c r="M913" i="1" s="1"/>
  <c r="K912" i="1"/>
  <c r="K913" i="1" s="1"/>
  <c r="K909" i="1"/>
  <c r="L909" i="1"/>
  <c r="M909" i="1"/>
  <c r="N908" i="1"/>
  <c r="O908" i="1"/>
  <c r="Q910" i="1"/>
  <c r="Q919" i="1"/>
  <c r="Q914" i="1"/>
  <c r="Q916" i="1"/>
  <c r="AM894" i="1"/>
  <c r="AN894" i="1"/>
  <c r="AU897" i="1"/>
  <c r="Q898" i="1"/>
  <c r="AT897" i="1"/>
  <c r="AV897" i="1" s="1"/>
  <c r="AN906" i="1"/>
  <c r="AM906" i="1"/>
  <c r="Q712" i="1"/>
  <c r="R688" i="1"/>
  <c r="O484" i="16" l="1"/>
  <c r="N484" i="16"/>
  <c r="O735" i="16"/>
  <c r="N735" i="16"/>
  <c r="L482" i="16"/>
  <c r="K482" i="16"/>
  <c r="R482" i="16"/>
  <c r="Q486" i="16"/>
  <c r="M482" i="16"/>
  <c r="O673" i="16"/>
  <c r="N673" i="16"/>
  <c r="L485" i="16"/>
  <c r="K485" i="16"/>
  <c r="R485" i="16"/>
  <c r="Q489" i="16"/>
  <c r="M485" i="16"/>
  <c r="L736" i="16"/>
  <c r="K736" i="16"/>
  <c r="R736" i="16"/>
  <c r="Q737" i="16"/>
  <c r="M736" i="16"/>
  <c r="R346" i="16"/>
  <c r="Q347" i="16"/>
  <c r="M346" i="16"/>
  <c r="L346" i="16"/>
  <c r="K346" i="16"/>
  <c r="R674" i="16"/>
  <c r="Q675" i="16"/>
  <c r="M674" i="16"/>
  <c r="L674" i="16"/>
  <c r="K674" i="16"/>
  <c r="O345" i="16"/>
  <c r="N345" i="16"/>
  <c r="O481" i="16"/>
  <c r="N481" i="16"/>
  <c r="AM907" i="1"/>
  <c r="AN907" i="1"/>
  <c r="AM895" i="1"/>
  <c r="K898" i="1"/>
  <c r="AN895" i="1"/>
  <c r="L910" i="1"/>
  <c r="M910" i="1"/>
  <c r="K910" i="1"/>
  <c r="N912" i="1"/>
  <c r="O912" i="1"/>
  <c r="M898" i="1"/>
  <c r="O915" i="1"/>
  <c r="N915" i="1"/>
  <c r="K916" i="1"/>
  <c r="L916" i="1"/>
  <c r="O918" i="1"/>
  <c r="N918" i="1"/>
  <c r="M916" i="1"/>
  <c r="L914" i="1"/>
  <c r="M914" i="1"/>
  <c r="K914" i="1"/>
  <c r="L898" i="1"/>
  <c r="N913" i="1"/>
  <c r="O913" i="1"/>
  <c r="K919" i="1"/>
  <c r="L919" i="1"/>
  <c r="M919" i="1"/>
  <c r="N909" i="1"/>
  <c r="O909" i="1"/>
  <c r="O897" i="1"/>
  <c r="N897" i="1"/>
  <c r="X906" i="1"/>
  <c r="X894" i="1"/>
  <c r="AI912" i="1"/>
  <c r="Q917" i="1"/>
  <c r="Q920" i="1"/>
  <c r="Q911" i="1"/>
  <c r="Q899" i="1"/>
  <c r="AT898" i="1"/>
  <c r="AV898" i="1" s="1"/>
  <c r="AU898" i="1"/>
  <c r="Q713" i="1"/>
  <c r="R712" i="1"/>
  <c r="R691" i="1"/>
  <c r="L489" i="16" l="1"/>
  <c r="K489" i="16"/>
  <c r="R489" i="16"/>
  <c r="Q490" i="16"/>
  <c r="M489" i="16"/>
  <c r="O482" i="16"/>
  <c r="N482" i="16"/>
  <c r="R675" i="16"/>
  <c r="Q676" i="16"/>
  <c r="M675" i="16"/>
  <c r="L675" i="16"/>
  <c r="K675" i="16"/>
  <c r="O674" i="16"/>
  <c r="N674" i="16"/>
  <c r="L737" i="16"/>
  <c r="K737" i="16"/>
  <c r="R737" i="16"/>
  <c r="Q738" i="16"/>
  <c r="M737" i="16"/>
  <c r="O346" i="16"/>
  <c r="N346" i="16"/>
  <c r="O736" i="16"/>
  <c r="N736" i="16"/>
  <c r="L486" i="16"/>
  <c r="K486" i="16"/>
  <c r="R486" i="16"/>
  <c r="Q487" i="16"/>
  <c r="M486" i="16"/>
  <c r="L347" i="16"/>
  <c r="K347" i="16"/>
  <c r="Q348" i="16"/>
  <c r="M347" i="16"/>
  <c r="O485" i="16"/>
  <c r="N485" i="16"/>
  <c r="N898" i="1"/>
  <c r="O898" i="1"/>
  <c r="AI898" i="1" s="1"/>
  <c r="X907" i="1"/>
  <c r="X895" i="1"/>
  <c r="AI913" i="1"/>
  <c r="K917" i="1"/>
  <c r="M920" i="1"/>
  <c r="AH913" i="1"/>
  <c r="K911" i="1"/>
  <c r="N914" i="1"/>
  <c r="O914" i="1"/>
  <c r="Q921" i="1"/>
  <c r="K899" i="1"/>
  <c r="M899" i="1"/>
  <c r="M917" i="1"/>
  <c r="L920" i="1"/>
  <c r="K920" i="1"/>
  <c r="N910" i="1"/>
  <c r="O910" i="1"/>
  <c r="L917" i="1"/>
  <c r="M911" i="1"/>
  <c r="N919" i="1"/>
  <c r="O919" i="1"/>
  <c r="L899" i="1"/>
  <c r="N916" i="1"/>
  <c r="O916" i="1"/>
  <c r="L911" i="1"/>
  <c r="AI918" i="1"/>
  <c r="AI909" i="1"/>
  <c r="AI897" i="1"/>
  <c r="AH897" i="1"/>
  <c r="AU899" i="1"/>
  <c r="Q900" i="1"/>
  <c r="AT899" i="1"/>
  <c r="AV899" i="1" s="1"/>
  <c r="Q714" i="1"/>
  <c r="R694" i="1"/>
  <c r="M348" i="16" l="1"/>
  <c r="L348" i="16"/>
  <c r="K348" i="16"/>
  <c r="R348" i="16"/>
  <c r="Q349" i="16"/>
  <c r="N737" i="16"/>
  <c r="O737" i="16"/>
  <c r="L487" i="16"/>
  <c r="K487" i="16"/>
  <c r="Q488" i="16"/>
  <c r="M487" i="16"/>
  <c r="L490" i="16"/>
  <c r="K490" i="16"/>
  <c r="Q491" i="16"/>
  <c r="M490" i="16"/>
  <c r="L738" i="16"/>
  <c r="K738" i="16"/>
  <c r="M738" i="16"/>
  <c r="Q739" i="16"/>
  <c r="O489" i="16"/>
  <c r="N489" i="16"/>
  <c r="O347" i="16"/>
  <c r="N347" i="16"/>
  <c r="O675" i="16"/>
  <c r="N675" i="16"/>
  <c r="O486" i="16"/>
  <c r="N486" i="16"/>
  <c r="Q677" i="16"/>
  <c r="M676" i="16"/>
  <c r="K676" i="16"/>
  <c r="L676" i="16"/>
  <c r="N917" i="1"/>
  <c r="AH898" i="1"/>
  <c r="AM898" i="1" s="1"/>
  <c r="O917" i="1"/>
  <c r="AI910" i="1"/>
  <c r="N911" i="1"/>
  <c r="AI919" i="1"/>
  <c r="O911" i="1"/>
  <c r="AH919" i="1"/>
  <c r="AM913" i="1"/>
  <c r="AN913" i="1"/>
  <c r="Q922" i="1"/>
  <c r="AH910" i="1"/>
  <c r="N899" i="1"/>
  <c r="O899" i="1"/>
  <c r="K921" i="1"/>
  <c r="M921" i="1"/>
  <c r="L921" i="1"/>
  <c r="N920" i="1"/>
  <c r="O920" i="1"/>
  <c r="L900" i="1"/>
  <c r="K900" i="1"/>
  <c r="M900" i="1"/>
  <c r="AM897" i="1"/>
  <c r="AN897" i="1"/>
  <c r="Q901" i="1"/>
  <c r="AT900" i="1"/>
  <c r="AV900" i="1" s="1"/>
  <c r="AU900" i="1"/>
  <c r="Q715" i="1"/>
  <c r="R697" i="1"/>
  <c r="L739" i="16" l="1"/>
  <c r="K739" i="16"/>
  <c r="R739" i="16"/>
  <c r="Q740" i="16"/>
  <c r="M739" i="16"/>
  <c r="L488" i="16"/>
  <c r="K488" i="16"/>
  <c r="R488" i="16"/>
  <c r="Q492" i="16"/>
  <c r="M488" i="16"/>
  <c r="O348" i="16"/>
  <c r="N348" i="16"/>
  <c r="R677" i="16"/>
  <c r="Q678" i="16"/>
  <c r="M677" i="16"/>
  <c r="L677" i="16"/>
  <c r="K677" i="16"/>
  <c r="Q350" i="16"/>
  <c r="M349" i="16"/>
  <c r="L349" i="16"/>
  <c r="K349" i="16"/>
  <c r="R349" i="16"/>
  <c r="O676" i="16"/>
  <c r="N676" i="16"/>
  <c r="L491" i="16"/>
  <c r="K491" i="16"/>
  <c r="R491" i="16"/>
  <c r="Q495" i="16"/>
  <c r="M491" i="16"/>
  <c r="O490" i="16"/>
  <c r="N490" i="16"/>
  <c r="O738" i="16"/>
  <c r="N738" i="16"/>
  <c r="O487" i="16"/>
  <c r="N487" i="16"/>
  <c r="AN898" i="1"/>
  <c r="X898" i="1" s="1"/>
  <c r="AM919" i="1"/>
  <c r="M922" i="1"/>
  <c r="AN919" i="1"/>
  <c r="AM910" i="1"/>
  <c r="AN910" i="1"/>
  <c r="X913" i="1"/>
  <c r="L922" i="1"/>
  <c r="M901" i="1"/>
  <c r="O900" i="1"/>
  <c r="N900" i="1"/>
  <c r="O921" i="1"/>
  <c r="N921" i="1"/>
  <c r="AI921" i="1" s="1"/>
  <c r="K922" i="1"/>
  <c r="K901" i="1"/>
  <c r="L901" i="1"/>
  <c r="X897" i="1"/>
  <c r="AU901" i="1"/>
  <c r="Q902" i="1"/>
  <c r="AT901" i="1"/>
  <c r="AV901" i="1" s="1"/>
  <c r="Q716" i="1"/>
  <c r="R715" i="1"/>
  <c r="R700" i="1"/>
  <c r="O488" i="16" l="1"/>
  <c r="N488" i="16"/>
  <c r="L495" i="16"/>
  <c r="K495" i="16"/>
  <c r="R495" i="16"/>
  <c r="Q496" i="16"/>
  <c r="M495" i="16"/>
  <c r="R678" i="16"/>
  <c r="Q679" i="16"/>
  <c r="M678" i="16"/>
  <c r="L678" i="16"/>
  <c r="K678" i="16"/>
  <c r="O349" i="16"/>
  <c r="N349" i="16"/>
  <c r="O491" i="16"/>
  <c r="N491" i="16"/>
  <c r="Q351" i="16"/>
  <c r="M350" i="16"/>
  <c r="L350" i="16"/>
  <c r="K350" i="16"/>
  <c r="O739" i="16"/>
  <c r="N739" i="16"/>
  <c r="L740" i="16"/>
  <c r="K740" i="16"/>
  <c r="R740" i="16"/>
  <c r="Q741" i="16"/>
  <c r="M740" i="16"/>
  <c r="O677" i="16"/>
  <c r="N677" i="16"/>
  <c r="L492" i="16"/>
  <c r="K492" i="16"/>
  <c r="R492" i="16"/>
  <c r="Q493" i="16"/>
  <c r="M492" i="16"/>
  <c r="X919" i="1"/>
  <c r="X910" i="1"/>
  <c r="N901" i="1"/>
  <c r="O901" i="1"/>
  <c r="K902" i="1"/>
  <c r="L902" i="1"/>
  <c r="N922" i="1"/>
  <c r="O922" i="1"/>
  <c r="M902" i="1"/>
  <c r="AH900" i="1"/>
  <c r="AI900" i="1"/>
  <c r="AT902" i="1"/>
  <c r="AV902" i="1" s="1"/>
  <c r="AU902" i="1"/>
  <c r="Q717" i="1"/>
  <c r="R703" i="1"/>
  <c r="L496" i="16" l="1"/>
  <c r="K496" i="16"/>
  <c r="Q497" i="16"/>
  <c r="M496" i="16"/>
  <c r="O678" i="16"/>
  <c r="N678" i="16"/>
  <c r="L741" i="16"/>
  <c r="K741" i="16"/>
  <c r="M741" i="16"/>
  <c r="Q742" i="16"/>
  <c r="O350" i="16"/>
  <c r="N350" i="16"/>
  <c r="L493" i="16"/>
  <c r="K493" i="16"/>
  <c r="Q494" i="16"/>
  <c r="M493" i="16"/>
  <c r="M351" i="16"/>
  <c r="L351" i="16"/>
  <c r="K351" i="16"/>
  <c r="R351" i="16"/>
  <c r="Q352" i="16"/>
  <c r="O492" i="16"/>
  <c r="N492" i="16"/>
  <c r="O495" i="16"/>
  <c r="N495" i="16"/>
  <c r="O740" i="16"/>
  <c r="N740" i="16"/>
  <c r="K679" i="16"/>
  <c r="Q680" i="16"/>
  <c r="L679" i="16"/>
  <c r="M679" i="16"/>
  <c r="AH922" i="1"/>
  <c r="AI922" i="1"/>
  <c r="AH901" i="1"/>
  <c r="AI901" i="1"/>
  <c r="N902" i="1"/>
  <c r="O902" i="1"/>
  <c r="AN900" i="1"/>
  <c r="AM900" i="1"/>
  <c r="Q718" i="1"/>
  <c r="R706" i="1"/>
  <c r="Q353" i="16" l="1"/>
  <c r="M352" i="16"/>
  <c r="L352" i="16"/>
  <c r="K352" i="16"/>
  <c r="R352" i="16"/>
  <c r="O351" i="16"/>
  <c r="N351" i="16"/>
  <c r="L497" i="16"/>
  <c r="K497" i="16"/>
  <c r="R497" i="16"/>
  <c r="M497" i="16"/>
  <c r="L494" i="16"/>
  <c r="K494" i="16"/>
  <c r="R494" i="16"/>
  <c r="Q501" i="16"/>
  <c r="M494" i="16"/>
  <c r="O496" i="16"/>
  <c r="N496" i="16"/>
  <c r="O493" i="16"/>
  <c r="N493" i="16"/>
  <c r="O679" i="16"/>
  <c r="N679" i="16"/>
  <c r="L742" i="16"/>
  <c r="K742" i="16"/>
  <c r="R742" i="16"/>
  <c r="Q743" i="16"/>
  <c r="M742" i="16"/>
  <c r="K680" i="16"/>
  <c r="R680" i="16"/>
  <c r="Q681" i="16"/>
  <c r="M680" i="16"/>
  <c r="L680" i="16"/>
  <c r="N741" i="16"/>
  <c r="O741" i="16"/>
  <c r="AM901" i="1"/>
  <c r="AM922" i="1"/>
  <c r="AN922" i="1"/>
  <c r="AN901" i="1"/>
  <c r="X900" i="1"/>
  <c r="Q719" i="1"/>
  <c r="R718" i="1"/>
  <c r="R709" i="1"/>
  <c r="Q502" i="16" l="1"/>
  <c r="M501" i="16"/>
  <c r="L501" i="16"/>
  <c r="K501" i="16"/>
  <c r="R501" i="16"/>
  <c r="O352" i="16"/>
  <c r="N352" i="16"/>
  <c r="O680" i="16"/>
  <c r="N680" i="16"/>
  <c r="L743" i="16"/>
  <c r="K743" i="16"/>
  <c r="R743" i="16"/>
  <c r="M743" i="16"/>
  <c r="Q744" i="16"/>
  <c r="N742" i="16"/>
  <c r="O742" i="16"/>
  <c r="K681" i="16"/>
  <c r="R681" i="16"/>
  <c r="Q682" i="16"/>
  <c r="M681" i="16"/>
  <c r="L681" i="16"/>
  <c r="O494" i="16"/>
  <c r="N494" i="16"/>
  <c r="O497" i="16"/>
  <c r="N497" i="16"/>
  <c r="Q354" i="16"/>
  <c r="M353" i="16"/>
  <c r="L353" i="16"/>
  <c r="K353" i="16"/>
  <c r="X901" i="1"/>
  <c r="X922" i="1"/>
  <c r="Q720" i="1"/>
  <c r="AS721" i="1"/>
  <c r="AR721" i="1"/>
  <c r="AP721" i="1"/>
  <c r="AO721" i="1"/>
  <c r="AQ721" i="1" s="1"/>
  <c r="AS720" i="1"/>
  <c r="AR720" i="1"/>
  <c r="AP720" i="1"/>
  <c r="AO720" i="1"/>
  <c r="AS719" i="1"/>
  <c r="AR719" i="1"/>
  <c r="AP719" i="1"/>
  <c r="AO719" i="1"/>
  <c r="AS718" i="1"/>
  <c r="AR718" i="1"/>
  <c r="AP718" i="1"/>
  <c r="AO718" i="1"/>
  <c r="AQ718" i="1" s="1"/>
  <c r="AS717" i="1"/>
  <c r="AR717" i="1"/>
  <c r="AP717" i="1"/>
  <c r="AO717" i="1"/>
  <c r="AS716" i="1"/>
  <c r="AR716" i="1"/>
  <c r="AP716" i="1"/>
  <c r="AO716" i="1"/>
  <c r="AS715" i="1"/>
  <c r="AR715" i="1"/>
  <c r="AP715" i="1"/>
  <c r="AO715" i="1"/>
  <c r="AQ715" i="1" s="1"/>
  <c r="AS714" i="1"/>
  <c r="AR714" i="1"/>
  <c r="AP714" i="1"/>
  <c r="AO714" i="1"/>
  <c r="AS713" i="1"/>
  <c r="AR713" i="1"/>
  <c r="AP713" i="1"/>
  <c r="AO713" i="1"/>
  <c r="O353" i="16" l="1"/>
  <c r="N353" i="16"/>
  <c r="L682" i="16"/>
  <c r="K682" i="16"/>
  <c r="Q683" i="16"/>
  <c r="M682" i="16"/>
  <c r="O743" i="16"/>
  <c r="N743" i="16"/>
  <c r="L744" i="16"/>
  <c r="K744" i="16"/>
  <c r="Q745" i="16"/>
  <c r="M744" i="16"/>
  <c r="K354" i="16"/>
  <c r="R354" i="16"/>
  <c r="Q355" i="16"/>
  <c r="M354" i="16"/>
  <c r="L354" i="16"/>
  <c r="O501" i="16"/>
  <c r="N501" i="16"/>
  <c r="O681" i="16"/>
  <c r="N681" i="16"/>
  <c r="Q503" i="16"/>
  <c r="M502" i="16"/>
  <c r="L502" i="16"/>
  <c r="K502" i="16"/>
  <c r="Q721" i="1"/>
  <c r="AQ720" i="1"/>
  <c r="AQ717" i="1"/>
  <c r="AQ713" i="1"/>
  <c r="AQ719" i="1"/>
  <c r="AQ716" i="1"/>
  <c r="AQ714" i="1"/>
  <c r="AS193" i="1"/>
  <c r="AR193" i="1"/>
  <c r="AP193" i="1"/>
  <c r="AO193" i="1"/>
  <c r="AQ193" i="1" s="1"/>
  <c r="AS192" i="1"/>
  <c r="AR192" i="1"/>
  <c r="AP192" i="1"/>
  <c r="AO192" i="1"/>
  <c r="AS191" i="1"/>
  <c r="AR191" i="1"/>
  <c r="AP191" i="1"/>
  <c r="AO191" i="1"/>
  <c r="AS190" i="1"/>
  <c r="AR190" i="1"/>
  <c r="AP190" i="1"/>
  <c r="AO190" i="1"/>
  <c r="AQ190" i="1" s="1"/>
  <c r="AS189" i="1"/>
  <c r="AR189" i="1"/>
  <c r="AP189" i="1"/>
  <c r="AO189" i="1"/>
  <c r="AS188" i="1"/>
  <c r="AR188" i="1"/>
  <c r="AP188" i="1"/>
  <c r="AO188" i="1"/>
  <c r="AS184" i="1"/>
  <c r="AR184" i="1"/>
  <c r="AP184" i="1"/>
  <c r="AO184" i="1"/>
  <c r="AQ184" i="1" s="1"/>
  <c r="AS183" i="1"/>
  <c r="AR183" i="1"/>
  <c r="AP183" i="1"/>
  <c r="AO183" i="1"/>
  <c r="AS182" i="1"/>
  <c r="AR182" i="1"/>
  <c r="AP182" i="1"/>
  <c r="AO182" i="1"/>
  <c r="AS181" i="1"/>
  <c r="AR181" i="1"/>
  <c r="AP181" i="1"/>
  <c r="AO181" i="1"/>
  <c r="AQ181" i="1" s="1"/>
  <c r="AS180" i="1"/>
  <c r="AR180" i="1"/>
  <c r="AP180" i="1"/>
  <c r="AO180" i="1"/>
  <c r="AS179" i="1"/>
  <c r="AR179" i="1"/>
  <c r="AP179" i="1"/>
  <c r="AO179" i="1"/>
  <c r="AS67" i="1"/>
  <c r="AR67" i="1"/>
  <c r="AP67" i="1"/>
  <c r="AO67" i="1"/>
  <c r="AS66" i="1"/>
  <c r="AR66" i="1"/>
  <c r="AP66" i="1"/>
  <c r="AO66" i="1"/>
  <c r="AS65" i="1"/>
  <c r="AR65" i="1"/>
  <c r="AP65" i="1"/>
  <c r="AO65" i="1"/>
  <c r="AS674" i="1"/>
  <c r="AR674" i="1"/>
  <c r="AP674" i="1"/>
  <c r="AO674" i="1"/>
  <c r="AQ674" i="1" s="1"/>
  <c r="AS673" i="1"/>
  <c r="AR673" i="1"/>
  <c r="AP673" i="1"/>
  <c r="AO673" i="1"/>
  <c r="AS672" i="1"/>
  <c r="AR672" i="1"/>
  <c r="AP672" i="1"/>
  <c r="AO672" i="1"/>
  <c r="AS671" i="1"/>
  <c r="AR671" i="1"/>
  <c r="AP671" i="1"/>
  <c r="AO671" i="1"/>
  <c r="AQ671" i="1" s="1"/>
  <c r="AS670" i="1"/>
  <c r="AR670" i="1"/>
  <c r="AP670" i="1"/>
  <c r="AO670" i="1"/>
  <c r="AS669" i="1"/>
  <c r="AR669" i="1"/>
  <c r="AP669" i="1"/>
  <c r="AO669" i="1"/>
  <c r="AS668" i="1"/>
  <c r="AR668" i="1"/>
  <c r="AP668" i="1"/>
  <c r="AO668" i="1"/>
  <c r="AQ668" i="1" s="1"/>
  <c r="AS667" i="1"/>
  <c r="AR667" i="1"/>
  <c r="AP667" i="1"/>
  <c r="AO667" i="1"/>
  <c r="AS666" i="1"/>
  <c r="AR666" i="1"/>
  <c r="AP666" i="1"/>
  <c r="AO666" i="1"/>
  <c r="AS662" i="1"/>
  <c r="AR662" i="1"/>
  <c r="AP662" i="1"/>
  <c r="AO662" i="1"/>
  <c r="AQ662" i="1" s="1"/>
  <c r="AS661" i="1"/>
  <c r="AR661" i="1"/>
  <c r="AP661" i="1"/>
  <c r="AO661" i="1"/>
  <c r="AS660" i="1"/>
  <c r="AR660" i="1"/>
  <c r="AP660" i="1"/>
  <c r="AO660" i="1"/>
  <c r="AS659" i="1"/>
  <c r="AR659" i="1"/>
  <c r="AP659" i="1"/>
  <c r="AO659" i="1"/>
  <c r="AQ659" i="1" s="1"/>
  <c r="AS658" i="1"/>
  <c r="AR658" i="1"/>
  <c r="AP658" i="1"/>
  <c r="AO658" i="1"/>
  <c r="AS657" i="1"/>
  <c r="AR657" i="1"/>
  <c r="AP657" i="1"/>
  <c r="AO657" i="1"/>
  <c r="AS656" i="1"/>
  <c r="AR656" i="1"/>
  <c r="AP656" i="1"/>
  <c r="AO656" i="1"/>
  <c r="AQ656" i="1" s="1"/>
  <c r="AS655" i="1"/>
  <c r="AR655" i="1"/>
  <c r="AP655" i="1"/>
  <c r="AO655" i="1"/>
  <c r="AS654" i="1"/>
  <c r="AR654" i="1"/>
  <c r="AP654" i="1"/>
  <c r="AO654" i="1"/>
  <c r="AO663" i="1"/>
  <c r="AP663" i="1"/>
  <c r="AR663" i="1"/>
  <c r="AS663" i="1"/>
  <c r="AO664" i="1"/>
  <c r="AP664" i="1"/>
  <c r="AR664" i="1"/>
  <c r="AS664" i="1"/>
  <c r="AO665" i="1"/>
  <c r="AQ665" i="1" s="1"/>
  <c r="AP665" i="1"/>
  <c r="AR665" i="1"/>
  <c r="AS665" i="1"/>
  <c r="AS434" i="1"/>
  <c r="AR434" i="1"/>
  <c r="AP434" i="1"/>
  <c r="AO434" i="1"/>
  <c r="AQ434" i="1" s="1"/>
  <c r="AS433" i="1"/>
  <c r="AR433" i="1"/>
  <c r="AP433" i="1"/>
  <c r="AO433" i="1"/>
  <c r="AS432" i="1"/>
  <c r="AR432" i="1"/>
  <c r="AP432" i="1"/>
  <c r="AO432" i="1"/>
  <c r="AS428" i="1"/>
  <c r="AR428" i="1"/>
  <c r="AP428" i="1"/>
  <c r="AO428" i="1"/>
  <c r="AQ428" i="1" s="1"/>
  <c r="AS427" i="1"/>
  <c r="AR427" i="1"/>
  <c r="AP427" i="1"/>
  <c r="AO427" i="1"/>
  <c r="AS426" i="1"/>
  <c r="AR426" i="1"/>
  <c r="AP426" i="1"/>
  <c r="AO426" i="1"/>
  <c r="AS425" i="1"/>
  <c r="AR425" i="1"/>
  <c r="AP425" i="1"/>
  <c r="AO425" i="1"/>
  <c r="AS424" i="1"/>
  <c r="AR424" i="1"/>
  <c r="AP424" i="1"/>
  <c r="AO424" i="1"/>
  <c r="AS423" i="1"/>
  <c r="AR423" i="1"/>
  <c r="AP423" i="1"/>
  <c r="AO423" i="1"/>
  <c r="AO435" i="1"/>
  <c r="AP435" i="1"/>
  <c r="AR435" i="1"/>
  <c r="AS435" i="1"/>
  <c r="AO436" i="1"/>
  <c r="AP436" i="1"/>
  <c r="AR436" i="1"/>
  <c r="AS436" i="1"/>
  <c r="AO437" i="1"/>
  <c r="AQ437" i="1" s="1"/>
  <c r="AP437" i="1"/>
  <c r="AR437" i="1"/>
  <c r="AS437" i="1"/>
  <c r="L745" i="16" l="1"/>
  <c r="K745" i="16"/>
  <c r="R745" i="16"/>
  <c r="Q746" i="16"/>
  <c r="M745" i="16"/>
  <c r="O502" i="16"/>
  <c r="N502" i="16"/>
  <c r="O744" i="16"/>
  <c r="N744" i="16"/>
  <c r="L683" i="16"/>
  <c r="K683" i="16"/>
  <c r="R683" i="16"/>
  <c r="M683" i="16"/>
  <c r="R503" i="16"/>
  <c r="Q504" i="16"/>
  <c r="Q567" i="16"/>
  <c r="M503" i="16"/>
  <c r="Q507" i="16"/>
  <c r="L503" i="16"/>
  <c r="K503" i="16"/>
  <c r="O354" i="16"/>
  <c r="N354" i="16"/>
  <c r="O682" i="16"/>
  <c r="N682" i="16"/>
  <c r="K355" i="16"/>
  <c r="R355" i="16"/>
  <c r="Q356" i="16"/>
  <c r="M355" i="16"/>
  <c r="L355" i="16"/>
  <c r="AQ425" i="1"/>
  <c r="AQ67" i="1"/>
  <c r="AQ667" i="1"/>
  <c r="AQ670" i="1"/>
  <c r="Q722" i="1"/>
  <c r="R721" i="1"/>
  <c r="AQ673" i="1"/>
  <c r="AQ664" i="1"/>
  <c r="AQ435" i="1"/>
  <c r="AQ179" i="1"/>
  <c r="AQ180" i="1"/>
  <c r="AQ189" i="1"/>
  <c r="AQ658" i="1"/>
  <c r="AQ183" i="1"/>
  <c r="AQ191" i="1"/>
  <c r="AQ655" i="1"/>
  <c r="AQ661" i="1"/>
  <c r="AQ663" i="1"/>
  <c r="AQ182" i="1"/>
  <c r="AQ188" i="1"/>
  <c r="AQ436" i="1"/>
  <c r="AQ192" i="1"/>
  <c r="AQ66" i="1"/>
  <c r="AQ65" i="1"/>
  <c r="AQ669" i="1"/>
  <c r="AQ654" i="1"/>
  <c r="AQ666" i="1"/>
  <c r="AQ672" i="1"/>
  <c r="AQ660" i="1"/>
  <c r="AQ657" i="1"/>
  <c r="AQ433" i="1"/>
  <c r="AQ423" i="1"/>
  <c r="AQ426" i="1"/>
  <c r="AQ432" i="1"/>
  <c r="AQ427" i="1"/>
  <c r="AQ424" i="1"/>
  <c r="AS991" i="1"/>
  <c r="AR991" i="1"/>
  <c r="AP991" i="1"/>
  <c r="AO991" i="1"/>
  <c r="AQ991" i="1" s="1"/>
  <c r="AS990" i="1"/>
  <c r="AR990" i="1"/>
  <c r="AP990" i="1"/>
  <c r="AO990" i="1"/>
  <c r="AS989" i="1"/>
  <c r="AR989" i="1"/>
  <c r="AP989" i="1"/>
  <c r="AO989" i="1"/>
  <c r="AS988" i="1"/>
  <c r="AR988" i="1"/>
  <c r="AP988" i="1"/>
  <c r="AO988" i="1"/>
  <c r="AQ988" i="1" s="1"/>
  <c r="AS987" i="1"/>
  <c r="AR987" i="1"/>
  <c r="AP987" i="1"/>
  <c r="AO987" i="1"/>
  <c r="AS986" i="1"/>
  <c r="AR986" i="1"/>
  <c r="AP986" i="1"/>
  <c r="AO986" i="1"/>
  <c r="AO930" i="1"/>
  <c r="AP930" i="1"/>
  <c r="AR930" i="1"/>
  <c r="AS930" i="1"/>
  <c r="AO931" i="1"/>
  <c r="AP931" i="1"/>
  <c r="AR931" i="1"/>
  <c r="AS931" i="1"/>
  <c r="AO932" i="1"/>
  <c r="AQ932" i="1" s="1"/>
  <c r="AP932" i="1"/>
  <c r="AR932" i="1"/>
  <c r="AS932" i="1"/>
  <c r="AS598" i="1"/>
  <c r="AR598" i="1"/>
  <c r="AP598" i="1"/>
  <c r="AO598" i="1"/>
  <c r="AQ598" i="1" s="1"/>
  <c r="AS597" i="1"/>
  <c r="AR597" i="1"/>
  <c r="AP597" i="1"/>
  <c r="AO597" i="1"/>
  <c r="AS596" i="1"/>
  <c r="AR596" i="1"/>
  <c r="AP596" i="1"/>
  <c r="AO596" i="1"/>
  <c r="AS595" i="1"/>
  <c r="AR595" i="1"/>
  <c r="AP595" i="1"/>
  <c r="AO595" i="1"/>
  <c r="AQ595" i="1" s="1"/>
  <c r="AS594" i="1"/>
  <c r="AR594" i="1"/>
  <c r="AP594" i="1"/>
  <c r="AO594" i="1"/>
  <c r="AS593" i="1"/>
  <c r="AR593" i="1"/>
  <c r="AP593" i="1"/>
  <c r="AO593" i="1"/>
  <c r="M567" i="16" l="1"/>
  <c r="K567" i="16"/>
  <c r="R567" i="16"/>
  <c r="L567" i="16"/>
  <c r="O503" i="16"/>
  <c r="N503" i="16"/>
  <c r="O683" i="16"/>
  <c r="N683" i="16"/>
  <c r="L746" i="16"/>
  <c r="K746" i="16"/>
  <c r="R746" i="16"/>
  <c r="M746" i="16"/>
  <c r="Q747" i="16"/>
  <c r="Q571" i="16"/>
  <c r="M507" i="16"/>
  <c r="L507" i="16"/>
  <c r="K507" i="16"/>
  <c r="R507" i="16"/>
  <c r="Q508" i="16"/>
  <c r="N745" i="16"/>
  <c r="O745" i="16"/>
  <c r="R504" i="16"/>
  <c r="Q505" i="16"/>
  <c r="M504" i="16"/>
  <c r="L504" i="16"/>
  <c r="Q568" i="16"/>
  <c r="K504" i="16"/>
  <c r="L356" i="16"/>
  <c r="K356" i="16"/>
  <c r="Q357" i="16"/>
  <c r="M356" i="16"/>
  <c r="O355" i="16"/>
  <c r="N355" i="16"/>
  <c r="Q723" i="1"/>
  <c r="AQ931" i="1"/>
  <c r="AQ930" i="1"/>
  <c r="AQ987" i="1"/>
  <c r="AQ593" i="1"/>
  <c r="AQ986" i="1"/>
  <c r="AQ989" i="1"/>
  <c r="AQ990" i="1"/>
  <c r="AQ596" i="1"/>
  <c r="AQ597" i="1"/>
  <c r="AQ594" i="1"/>
  <c r="AS94" i="1"/>
  <c r="AR94" i="1"/>
  <c r="AP94" i="1"/>
  <c r="AO94" i="1"/>
  <c r="AQ94" i="1" s="1"/>
  <c r="AS93" i="1"/>
  <c r="AR93" i="1"/>
  <c r="AP93" i="1"/>
  <c r="AO93" i="1"/>
  <c r="AS92" i="1"/>
  <c r="AR92" i="1"/>
  <c r="AP92" i="1"/>
  <c r="AO92" i="1"/>
  <c r="AS88" i="1"/>
  <c r="AR88" i="1"/>
  <c r="AP88" i="1"/>
  <c r="AO88" i="1"/>
  <c r="AQ88" i="1" s="1"/>
  <c r="AS87" i="1"/>
  <c r="AR87" i="1"/>
  <c r="AP87" i="1"/>
  <c r="AO87" i="1"/>
  <c r="AS86" i="1"/>
  <c r="AR86" i="1"/>
  <c r="AP86" i="1"/>
  <c r="AO86" i="1"/>
  <c r="AS85" i="1"/>
  <c r="AR85" i="1"/>
  <c r="AP85" i="1"/>
  <c r="AO85" i="1"/>
  <c r="AQ85" i="1" s="1"/>
  <c r="AS84" i="1"/>
  <c r="AR84" i="1"/>
  <c r="AP84" i="1"/>
  <c r="AO84" i="1"/>
  <c r="AS83" i="1"/>
  <c r="AR83" i="1"/>
  <c r="AP83" i="1"/>
  <c r="AO83" i="1"/>
  <c r="AS82" i="1"/>
  <c r="AR82" i="1"/>
  <c r="AP82" i="1"/>
  <c r="AO82" i="1"/>
  <c r="AQ82" i="1" s="1"/>
  <c r="AS81" i="1"/>
  <c r="AR81" i="1"/>
  <c r="AP81" i="1"/>
  <c r="AO81" i="1"/>
  <c r="AS80" i="1"/>
  <c r="AR80" i="1"/>
  <c r="AP80" i="1"/>
  <c r="AO80" i="1"/>
  <c r="AS49" i="1"/>
  <c r="AR49" i="1"/>
  <c r="AP49" i="1"/>
  <c r="AO49" i="1"/>
  <c r="AQ49" i="1" s="1"/>
  <c r="AS48" i="1"/>
  <c r="AR48" i="1"/>
  <c r="AP48" i="1"/>
  <c r="AO48" i="1"/>
  <c r="AS47" i="1"/>
  <c r="AR47" i="1"/>
  <c r="AP47" i="1"/>
  <c r="AO47" i="1"/>
  <c r="AS43" i="1"/>
  <c r="AR43" i="1"/>
  <c r="AP43" i="1"/>
  <c r="AO43" i="1"/>
  <c r="AQ43" i="1" s="1"/>
  <c r="AO40" i="1"/>
  <c r="AQ40" i="1" s="1"/>
  <c r="AP40" i="1"/>
  <c r="AR40" i="1"/>
  <c r="AS40" i="1"/>
  <c r="AS45" i="1"/>
  <c r="AR45" i="1"/>
  <c r="AP45" i="1"/>
  <c r="AO45" i="1"/>
  <c r="AS44" i="1"/>
  <c r="AR44" i="1"/>
  <c r="AP44" i="1"/>
  <c r="AO44" i="1"/>
  <c r="AO38" i="1"/>
  <c r="AP38" i="1"/>
  <c r="AR38" i="1"/>
  <c r="AS38" i="1"/>
  <c r="AO39" i="1"/>
  <c r="AP39" i="1"/>
  <c r="AR39" i="1"/>
  <c r="AS39" i="1"/>
  <c r="AO41" i="1"/>
  <c r="AP41" i="1"/>
  <c r="AR41" i="1"/>
  <c r="AS41" i="1"/>
  <c r="AO42" i="1"/>
  <c r="AP42" i="1"/>
  <c r="AR42" i="1"/>
  <c r="AS42" i="1"/>
  <c r="L357" i="16" l="1"/>
  <c r="K357" i="16"/>
  <c r="R357" i="16"/>
  <c r="Q358" i="16"/>
  <c r="M357" i="16"/>
  <c r="M508" i="16"/>
  <c r="L508" i="16"/>
  <c r="Q572" i="16"/>
  <c r="K508" i="16"/>
  <c r="Q509" i="16"/>
  <c r="O356" i="16"/>
  <c r="N356" i="16"/>
  <c r="M568" i="16"/>
  <c r="K568" i="16"/>
  <c r="L568" i="16"/>
  <c r="O746" i="16"/>
  <c r="N746" i="16"/>
  <c r="N567" i="16"/>
  <c r="O567" i="16"/>
  <c r="K505" i="16"/>
  <c r="Q569" i="16"/>
  <c r="Q506" i="16"/>
  <c r="M505" i="16"/>
  <c r="L505" i="16"/>
  <c r="L747" i="16"/>
  <c r="K747" i="16"/>
  <c r="Q748" i="16"/>
  <c r="M747" i="16"/>
  <c r="O504" i="16"/>
  <c r="N504" i="16"/>
  <c r="O507" i="16"/>
  <c r="N507" i="16"/>
  <c r="Q724" i="1"/>
  <c r="AQ93" i="1"/>
  <c r="AQ92" i="1"/>
  <c r="AQ80" i="1"/>
  <c r="AQ83" i="1"/>
  <c r="AQ86" i="1"/>
  <c r="AQ81" i="1"/>
  <c r="AQ87" i="1"/>
  <c r="AQ38" i="1"/>
  <c r="AQ47" i="1"/>
  <c r="AQ84" i="1"/>
  <c r="AQ48" i="1"/>
  <c r="AQ41" i="1"/>
  <c r="AQ44" i="1"/>
  <c r="AQ45" i="1"/>
  <c r="AQ42" i="1"/>
  <c r="AQ39" i="1"/>
  <c r="R572" i="16" l="1"/>
  <c r="L358" i="16"/>
  <c r="K358" i="16"/>
  <c r="Q359" i="16"/>
  <c r="R358" i="16"/>
  <c r="M358" i="16"/>
  <c r="Q510" i="16"/>
  <c r="M509" i="16"/>
  <c r="Q513" i="16"/>
  <c r="L509" i="16"/>
  <c r="K509" i="16"/>
  <c r="Q573" i="16"/>
  <c r="R509" i="16"/>
  <c r="Q525" i="16"/>
  <c r="L748" i="16"/>
  <c r="K748" i="16"/>
  <c r="R748" i="16"/>
  <c r="Q749" i="16"/>
  <c r="M748" i="16"/>
  <c r="O505" i="16"/>
  <c r="N505" i="16"/>
  <c r="O357" i="16"/>
  <c r="N357" i="16"/>
  <c r="L506" i="16"/>
  <c r="K506" i="16"/>
  <c r="R506" i="16"/>
  <c r="Q522" i="16"/>
  <c r="Q570" i="16"/>
  <c r="M506" i="16"/>
  <c r="M569" i="16"/>
  <c r="K569" i="16"/>
  <c r="R569" i="16"/>
  <c r="L569" i="16"/>
  <c r="N568" i="16"/>
  <c r="O568" i="16"/>
  <c r="O747" i="16"/>
  <c r="N747" i="16"/>
  <c r="N508" i="16"/>
  <c r="O508" i="16"/>
  <c r="Q725" i="1"/>
  <c r="R724" i="1"/>
  <c r="AS1056" i="1"/>
  <c r="AR1056" i="1"/>
  <c r="AP1056" i="1"/>
  <c r="AO1056" i="1"/>
  <c r="AQ1056" i="1" s="1"/>
  <c r="X1056" i="1"/>
  <c r="AS1055" i="1"/>
  <c r="AR1055" i="1"/>
  <c r="AP1055" i="1"/>
  <c r="AO1055" i="1"/>
  <c r="AS1054" i="1"/>
  <c r="AR1054" i="1"/>
  <c r="AP1054" i="1"/>
  <c r="AO1054" i="1"/>
  <c r="AS869" i="1"/>
  <c r="AR869" i="1"/>
  <c r="AP869" i="1"/>
  <c r="AO869" i="1"/>
  <c r="AS868" i="1"/>
  <c r="AR868" i="1"/>
  <c r="AP868" i="1"/>
  <c r="AO868" i="1"/>
  <c r="AS867" i="1"/>
  <c r="AR867" i="1"/>
  <c r="AP867" i="1"/>
  <c r="AO867" i="1"/>
  <c r="AQ867" i="1" s="1"/>
  <c r="AS825" i="1"/>
  <c r="AR825" i="1"/>
  <c r="AP825" i="1"/>
  <c r="AO825" i="1"/>
  <c r="AQ825" i="1" s="1"/>
  <c r="AS824" i="1"/>
  <c r="AR824" i="1"/>
  <c r="AP824" i="1"/>
  <c r="AO824" i="1"/>
  <c r="AS823" i="1"/>
  <c r="AR823" i="1"/>
  <c r="AP823" i="1"/>
  <c r="AO823" i="1"/>
  <c r="AS1000" i="1"/>
  <c r="AR1000" i="1"/>
  <c r="AP1000" i="1"/>
  <c r="AO1000" i="1"/>
  <c r="AQ1000" i="1" s="1"/>
  <c r="AS999" i="1"/>
  <c r="AR999" i="1"/>
  <c r="AP999" i="1"/>
  <c r="AO999" i="1"/>
  <c r="AS998" i="1"/>
  <c r="AR998" i="1"/>
  <c r="AP998" i="1"/>
  <c r="AO998" i="1"/>
  <c r="AO995" i="1"/>
  <c r="AP995" i="1"/>
  <c r="AR995" i="1"/>
  <c r="AS995" i="1"/>
  <c r="AO996" i="1"/>
  <c r="AP996" i="1"/>
  <c r="AR996" i="1"/>
  <c r="AS996" i="1"/>
  <c r="AS955" i="1"/>
  <c r="AR955" i="1"/>
  <c r="AP955" i="1"/>
  <c r="AO955" i="1"/>
  <c r="AQ955" i="1" s="1"/>
  <c r="AS954" i="1"/>
  <c r="AR954" i="1"/>
  <c r="AP954" i="1"/>
  <c r="AO954" i="1"/>
  <c r="AS953" i="1"/>
  <c r="AR953" i="1"/>
  <c r="AP953" i="1"/>
  <c r="AO953" i="1"/>
  <c r="AS917" i="1"/>
  <c r="AR917" i="1"/>
  <c r="AP917" i="1"/>
  <c r="AO917" i="1"/>
  <c r="AQ917" i="1" s="1"/>
  <c r="AS569" i="1"/>
  <c r="AR569" i="1"/>
  <c r="AP569" i="1"/>
  <c r="AO569" i="1"/>
  <c r="AQ569" i="1" s="1"/>
  <c r="AS574" i="1"/>
  <c r="AR574" i="1"/>
  <c r="AP574" i="1"/>
  <c r="AO574" i="1"/>
  <c r="AS573" i="1"/>
  <c r="AR573" i="1"/>
  <c r="AP573" i="1"/>
  <c r="AO573" i="1"/>
  <c r="AS572" i="1"/>
  <c r="AR572" i="1"/>
  <c r="AP572" i="1"/>
  <c r="AO572" i="1"/>
  <c r="AQ572" i="1" s="1"/>
  <c r="AS571" i="1"/>
  <c r="AR571" i="1"/>
  <c r="AP571" i="1"/>
  <c r="AO571" i="1"/>
  <c r="AS570" i="1"/>
  <c r="AR570" i="1"/>
  <c r="AP570" i="1"/>
  <c r="AO570" i="1"/>
  <c r="AS566" i="1"/>
  <c r="AR566" i="1"/>
  <c r="AP566" i="1"/>
  <c r="AO566" i="1"/>
  <c r="AQ566" i="1" s="1"/>
  <c r="AS565" i="1"/>
  <c r="AR565" i="1"/>
  <c r="AP565" i="1"/>
  <c r="AO565" i="1"/>
  <c r="AS564" i="1"/>
  <c r="AR564" i="1"/>
  <c r="AP564" i="1"/>
  <c r="AO564" i="1"/>
  <c r="AS563" i="1"/>
  <c r="AR563" i="1"/>
  <c r="AP563" i="1"/>
  <c r="AO563" i="1"/>
  <c r="AQ563" i="1" s="1"/>
  <c r="AS562" i="1"/>
  <c r="AR562" i="1"/>
  <c r="AP562" i="1"/>
  <c r="AO562" i="1"/>
  <c r="AS561" i="1"/>
  <c r="AR561" i="1"/>
  <c r="AP561" i="1"/>
  <c r="AO561" i="1"/>
  <c r="AS560" i="1"/>
  <c r="AR560" i="1"/>
  <c r="AP560" i="1"/>
  <c r="AO560" i="1"/>
  <c r="AQ560" i="1" s="1"/>
  <c r="AS559" i="1"/>
  <c r="AR559" i="1"/>
  <c r="AP559" i="1"/>
  <c r="AO559" i="1"/>
  <c r="AS558" i="1"/>
  <c r="AR558" i="1"/>
  <c r="AP558" i="1"/>
  <c r="AO558" i="1"/>
  <c r="AS557" i="1"/>
  <c r="AR557" i="1"/>
  <c r="AP557" i="1"/>
  <c r="AO557" i="1"/>
  <c r="AQ557" i="1" s="1"/>
  <c r="AS556" i="1"/>
  <c r="AR556" i="1"/>
  <c r="AP556" i="1"/>
  <c r="AO556" i="1"/>
  <c r="AS555" i="1"/>
  <c r="AR555" i="1"/>
  <c r="AP555" i="1"/>
  <c r="AO555" i="1"/>
  <c r="AS554" i="1"/>
  <c r="AR554" i="1"/>
  <c r="AP554" i="1"/>
  <c r="AO554" i="1"/>
  <c r="AQ554" i="1" s="1"/>
  <c r="AS553" i="1"/>
  <c r="AR553" i="1"/>
  <c r="AP553" i="1"/>
  <c r="AO553" i="1"/>
  <c r="AS552" i="1"/>
  <c r="AR552" i="1"/>
  <c r="AP552" i="1"/>
  <c r="AO552" i="1"/>
  <c r="AS551" i="1"/>
  <c r="AR551" i="1"/>
  <c r="AP551" i="1"/>
  <c r="AO551" i="1"/>
  <c r="AQ551" i="1" s="1"/>
  <c r="AS550" i="1"/>
  <c r="AR550" i="1"/>
  <c r="AP550" i="1"/>
  <c r="AO550" i="1"/>
  <c r="AS549" i="1"/>
  <c r="AR549" i="1"/>
  <c r="AP549" i="1"/>
  <c r="AO549" i="1"/>
  <c r="AS548" i="1"/>
  <c r="AR548" i="1"/>
  <c r="AP548" i="1"/>
  <c r="AO548" i="1"/>
  <c r="AQ548" i="1" s="1"/>
  <c r="AS547" i="1"/>
  <c r="AR547" i="1"/>
  <c r="AP547" i="1"/>
  <c r="AO547" i="1"/>
  <c r="AS546" i="1"/>
  <c r="AR546" i="1"/>
  <c r="AP546" i="1"/>
  <c r="AO546" i="1"/>
  <c r="AS545" i="1"/>
  <c r="AR545" i="1"/>
  <c r="AP545" i="1"/>
  <c r="AO545" i="1"/>
  <c r="AQ545" i="1" s="1"/>
  <c r="AS544" i="1"/>
  <c r="AR544" i="1"/>
  <c r="AP544" i="1"/>
  <c r="AO544" i="1"/>
  <c r="AS543" i="1"/>
  <c r="AR543" i="1"/>
  <c r="AP543" i="1"/>
  <c r="AO543" i="1"/>
  <c r="AS542" i="1"/>
  <c r="AR542" i="1"/>
  <c r="AP542" i="1"/>
  <c r="AO542" i="1"/>
  <c r="AQ542" i="1" s="1"/>
  <c r="AS541" i="1"/>
  <c r="AR541" i="1"/>
  <c r="AP541" i="1"/>
  <c r="AO541" i="1"/>
  <c r="AS540" i="1"/>
  <c r="AR540" i="1"/>
  <c r="AP540" i="1"/>
  <c r="AO540" i="1"/>
  <c r="AS539" i="1"/>
  <c r="AR539" i="1"/>
  <c r="AP539" i="1"/>
  <c r="AO539" i="1"/>
  <c r="AQ539" i="1" s="1"/>
  <c r="AS538" i="1"/>
  <c r="AR538" i="1"/>
  <c r="AP538" i="1"/>
  <c r="AO538" i="1"/>
  <c r="AS537" i="1"/>
  <c r="AR537" i="1"/>
  <c r="AP537" i="1"/>
  <c r="AO537" i="1"/>
  <c r="AS536" i="1"/>
  <c r="AR536" i="1"/>
  <c r="AP536" i="1"/>
  <c r="AO536" i="1"/>
  <c r="AQ536" i="1" s="1"/>
  <c r="AS535" i="1"/>
  <c r="AR535" i="1"/>
  <c r="AP535" i="1"/>
  <c r="AO535" i="1"/>
  <c r="AS534" i="1"/>
  <c r="AR534" i="1"/>
  <c r="AP534" i="1"/>
  <c r="AO534" i="1"/>
  <c r="AS533" i="1"/>
  <c r="AR533" i="1"/>
  <c r="AP533" i="1"/>
  <c r="AO533" i="1"/>
  <c r="AQ533" i="1" s="1"/>
  <c r="AS532" i="1"/>
  <c r="AR532" i="1"/>
  <c r="AP532" i="1"/>
  <c r="AO532" i="1"/>
  <c r="AS531" i="1"/>
  <c r="AR531" i="1"/>
  <c r="AP531" i="1"/>
  <c r="AO531" i="1"/>
  <c r="AS530" i="1"/>
  <c r="AR530" i="1"/>
  <c r="AP530" i="1"/>
  <c r="AO530" i="1"/>
  <c r="AQ530" i="1" s="1"/>
  <c r="AS529" i="1"/>
  <c r="AR529" i="1"/>
  <c r="AP529" i="1"/>
  <c r="AO529" i="1"/>
  <c r="AS528" i="1"/>
  <c r="AR528" i="1"/>
  <c r="AP528" i="1"/>
  <c r="AO528" i="1"/>
  <c r="AS527" i="1"/>
  <c r="AR527" i="1"/>
  <c r="AP527" i="1"/>
  <c r="AO527" i="1"/>
  <c r="AQ527" i="1" s="1"/>
  <c r="AS526" i="1"/>
  <c r="AR526" i="1"/>
  <c r="AP526" i="1"/>
  <c r="AO526" i="1"/>
  <c r="AS525" i="1"/>
  <c r="AR525" i="1"/>
  <c r="AP525" i="1"/>
  <c r="AO525" i="1"/>
  <c r="AS524" i="1"/>
  <c r="AR524" i="1"/>
  <c r="AP524" i="1"/>
  <c r="AO524" i="1"/>
  <c r="AQ524" i="1" s="1"/>
  <c r="AS523" i="1"/>
  <c r="AR523" i="1"/>
  <c r="AP523" i="1"/>
  <c r="AO523" i="1"/>
  <c r="AS522" i="1"/>
  <c r="AR522" i="1"/>
  <c r="AP522" i="1"/>
  <c r="AO522" i="1"/>
  <c r="Q360" i="16" l="1"/>
  <c r="M359" i="16"/>
  <c r="L359" i="16"/>
  <c r="K359" i="16"/>
  <c r="O358" i="16"/>
  <c r="N358" i="16"/>
  <c r="O506" i="16"/>
  <c r="N506" i="16"/>
  <c r="K513" i="16"/>
  <c r="R513" i="16"/>
  <c r="Q577" i="16"/>
  <c r="Q514" i="16"/>
  <c r="M513" i="16"/>
  <c r="L513" i="16"/>
  <c r="M570" i="16"/>
  <c r="M571" i="16" s="1"/>
  <c r="M572" i="16" s="1"/>
  <c r="K570" i="16"/>
  <c r="R570" i="16"/>
  <c r="L570" i="16"/>
  <c r="L571" i="16" s="1"/>
  <c r="L572" i="16" s="1"/>
  <c r="L522" i="16"/>
  <c r="K522" i="16"/>
  <c r="R522" i="16"/>
  <c r="Q523" i="16"/>
  <c r="M522" i="16"/>
  <c r="L749" i="16"/>
  <c r="K749" i="16"/>
  <c r="R749" i="16"/>
  <c r="M749" i="16"/>
  <c r="Q750" i="16"/>
  <c r="O748" i="16"/>
  <c r="N748" i="16"/>
  <c r="M573" i="16"/>
  <c r="K573" i="16"/>
  <c r="L573" i="16"/>
  <c r="R573" i="16"/>
  <c r="O509" i="16"/>
  <c r="N509" i="16"/>
  <c r="N569" i="16"/>
  <c r="O569" i="16"/>
  <c r="Q574" i="16"/>
  <c r="Q511" i="16"/>
  <c r="M510" i="16"/>
  <c r="L510" i="16"/>
  <c r="K510" i="16"/>
  <c r="R510" i="16"/>
  <c r="Q526" i="16"/>
  <c r="M525" i="16"/>
  <c r="L525" i="16"/>
  <c r="K525" i="16"/>
  <c r="R525" i="16"/>
  <c r="Q726" i="1"/>
  <c r="AQ1055" i="1"/>
  <c r="AQ574" i="1"/>
  <c r="AQ954" i="1"/>
  <c r="AQ868" i="1"/>
  <c r="AQ1054" i="1"/>
  <c r="AQ998" i="1"/>
  <c r="AQ869" i="1"/>
  <c r="AQ823" i="1"/>
  <c r="AQ824" i="1"/>
  <c r="AQ996" i="1"/>
  <c r="AQ995" i="1"/>
  <c r="AQ999" i="1"/>
  <c r="AO916" i="1"/>
  <c r="AQ953" i="1"/>
  <c r="AS916" i="1"/>
  <c r="AR916" i="1"/>
  <c r="AP916" i="1"/>
  <c r="AO915" i="1"/>
  <c r="AP915" i="1"/>
  <c r="AS915" i="1"/>
  <c r="AR915" i="1"/>
  <c r="AQ523" i="1"/>
  <c r="AQ535" i="1"/>
  <c r="AQ573" i="1"/>
  <c r="AQ546" i="1"/>
  <c r="AQ549" i="1"/>
  <c r="AQ552" i="1"/>
  <c r="AQ555" i="1"/>
  <c r="AQ558" i="1"/>
  <c r="AQ561" i="1"/>
  <c r="AQ547" i="1"/>
  <c r="AQ550" i="1"/>
  <c r="AQ553" i="1"/>
  <c r="AQ556" i="1"/>
  <c r="AQ559" i="1"/>
  <c r="AQ562" i="1"/>
  <c r="AQ564" i="1"/>
  <c r="AQ570" i="1"/>
  <c r="AQ571" i="1"/>
  <c r="AQ565" i="1"/>
  <c r="AQ540" i="1"/>
  <c r="AQ525" i="1"/>
  <c r="AQ537" i="1"/>
  <c r="AQ543" i="1"/>
  <c r="AQ544" i="1"/>
  <c r="AQ538" i="1"/>
  <c r="AQ541" i="1"/>
  <c r="AQ534" i="1"/>
  <c r="AQ532" i="1"/>
  <c r="AQ531" i="1"/>
  <c r="AQ529" i="1"/>
  <c r="AQ528" i="1"/>
  <c r="AQ526" i="1"/>
  <c r="AQ522" i="1"/>
  <c r="AS858" i="1"/>
  <c r="AR858" i="1"/>
  <c r="AP858" i="1"/>
  <c r="AO858" i="1"/>
  <c r="AQ858" i="1" s="1"/>
  <c r="AS857" i="1"/>
  <c r="AR857" i="1"/>
  <c r="AP857" i="1"/>
  <c r="AO857" i="1"/>
  <c r="AS856" i="1"/>
  <c r="AR856" i="1"/>
  <c r="AP856" i="1"/>
  <c r="AO856" i="1"/>
  <c r="AS801" i="1"/>
  <c r="AR801" i="1"/>
  <c r="AP801" i="1"/>
  <c r="AO801" i="1"/>
  <c r="AQ801" i="1" s="1"/>
  <c r="AS800" i="1"/>
  <c r="AR800" i="1"/>
  <c r="AP800" i="1"/>
  <c r="AO800" i="1"/>
  <c r="AS799" i="1"/>
  <c r="AR799" i="1"/>
  <c r="AP799" i="1"/>
  <c r="AO799" i="1"/>
  <c r="AS500" i="1"/>
  <c r="AR500" i="1"/>
  <c r="AP500" i="1"/>
  <c r="AO500" i="1"/>
  <c r="AQ500" i="1" s="1"/>
  <c r="AS499" i="1"/>
  <c r="AR499" i="1"/>
  <c r="AP499" i="1"/>
  <c r="AO499" i="1"/>
  <c r="AS498" i="1"/>
  <c r="AR498" i="1"/>
  <c r="AP498" i="1"/>
  <c r="AO498" i="1"/>
  <c r="AS518" i="1"/>
  <c r="AR518" i="1"/>
  <c r="AP518" i="1"/>
  <c r="AO518" i="1"/>
  <c r="AQ518" i="1" s="1"/>
  <c r="AS517" i="1"/>
  <c r="AR517" i="1"/>
  <c r="AP517" i="1"/>
  <c r="AO517" i="1"/>
  <c r="AS516" i="1"/>
  <c r="AR516" i="1"/>
  <c r="AP516" i="1"/>
  <c r="AO516" i="1"/>
  <c r="AS512" i="1"/>
  <c r="AR512" i="1"/>
  <c r="AP512" i="1"/>
  <c r="AO512" i="1"/>
  <c r="AQ512" i="1" s="1"/>
  <c r="AS511" i="1"/>
  <c r="AR511" i="1"/>
  <c r="AP511" i="1"/>
  <c r="AO511" i="1"/>
  <c r="AS510" i="1"/>
  <c r="AR510" i="1"/>
  <c r="AP510" i="1"/>
  <c r="AO510" i="1"/>
  <c r="AS506" i="1"/>
  <c r="AR506" i="1"/>
  <c r="AP506" i="1"/>
  <c r="AO506" i="1"/>
  <c r="AQ506" i="1" s="1"/>
  <c r="AS505" i="1"/>
  <c r="AR505" i="1"/>
  <c r="AP505" i="1"/>
  <c r="AO505" i="1"/>
  <c r="AS504" i="1"/>
  <c r="AR504" i="1"/>
  <c r="AP504" i="1"/>
  <c r="AO504" i="1"/>
  <c r="AO507" i="1"/>
  <c r="AP507" i="1"/>
  <c r="AR507" i="1"/>
  <c r="AS507" i="1"/>
  <c r="AO508" i="1"/>
  <c r="AP508" i="1"/>
  <c r="AR508" i="1"/>
  <c r="AS508" i="1"/>
  <c r="AO509" i="1"/>
  <c r="AQ509" i="1" s="1"/>
  <c r="AP509" i="1"/>
  <c r="AR509" i="1"/>
  <c r="AS509" i="1"/>
  <c r="AS521" i="1"/>
  <c r="AR521" i="1"/>
  <c r="AP521" i="1"/>
  <c r="AO521" i="1"/>
  <c r="AQ521" i="1" s="1"/>
  <c r="AS520" i="1"/>
  <c r="AR520" i="1"/>
  <c r="AP520" i="1"/>
  <c r="AO520" i="1"/>
  <c r="AS519" i="1"/>
  <c r="AR519" i="1"/>
  <c r="AP519" i="1"/>
  <c r="AO519" i="1"/>
  <c r="AS515" i="1"/>
  <c r="AR515" i="1"/>
  <c r="AP515" i="1"/>
  <c r="AO515" i="1"/>
  <c r="AQ515" i="1" s="1"/>
  <c r="AS514" i="1"/>
  <c r="AR514" i="1"/>
  <c r="AP514" i="1"/>
  <c r="AO514" i="1"/>
  <c r="AS513" i="1"/>
  <c r="AR513" i="1"/>
  <c r="AP513" i="1"/>
  <c r="AO513" i="1"/>
  <c r="AO501" i="1"/>
  <c r="AP501" i="1"/>
  <c r="AR501" i="1"/>
  <c r="AS501" i="1"/>
  <c r="AO502" i="1"/>
  <c r="AP502" i="1"/>
  <c r="AR502" i="1"/>
  <c r="AS502" i="1"/>
  <c r="AO503" i="1"/>
  <c r="AQ503" i="1" s="1"/>
  <c r="AP503" i="1"/>
  <c r="AR503" i="1"/>
  <c r="AS503" i="1"/>
  <c r="AS643" i="1"/>
  <c r="AR643" i="1"/>
  <c r="AP643" i="1"/>
  <c r="AO643" i="1"/>
  <c r="AQ643" i="1" s="1"/>
  <c r="AS607" i="1"/>
  <c r="AR607" i="1"/>
  <c r="AP607" i="1"/>
  <c r="AO607" i="1"/>
  <c r="AQ607" i="1" s="1"/>
  <c r="AS606" i="1"/>
  <c r="AR606" i="1"/>
  <c r="AP606" i="1"/>
  <c r="AO606" i="1"/>
  <c r="AS605" i="1"/>
  <c r="AR605" i="1"/>
  <c r="AP605" i="1"/>
  <c r="AO605" i="1"/>
  <c r="AS369" i="1"/>
  <c r="AR369" i="1"/>
  <c r="AP369" i="1"/>
  <c r="AO369" i="1"/>
  <c r="AQ369" i="1" s="1"/>
  <c r="AS368" i="1"/>
  <c r="AR368" i="1"/>
  <c r="AP368" i="1"/>
  <c r="AO368" i="1"/>
  <c r="AS367" i="1"/>
  <c r="AR367" i="1"/>
  <c r="AP367" i="1"/>
  <c r="AO367" i="1"/>
  <c r="AO379" i="1"/>
  <c r="AP379" i="1"/>
  <c r="AR379" i="1"/>
  <c r="AS379" i="1"/>
  <c r="AO380" i="1"/>
  <c r="AP380" i="1"/>
  <c r="AR380" i="1"/>
  <c r="AS380" i="1"/>
  <c r="AO381" i="1"/>
  <c r="AQ381" i="1" s="1"/>
  <c r="AP381" i="1"/>
  <c r="AR381" i="1"/>
  <c r="AS381" i="1"/>
  <c r="AO382" i="1"/>
  <c r="AP382" i="1"/>
  <c r="AR382" i="1"/>
  <c r="AS382" i="1"/>
  <c r="AO383" i="1"/>
  <c r="AP383" i="1"/>
  <c r="AR383" i="1"/>
  <c r="AS383" i="1"/>
  <c r="AO384" i="1"/>
  <c r="AQ384" i="1" s="1"/>
  <c r="AP384" i="1"/>
  <c r="AR384" i="1"/>
  <c r="AS384" i="1"/>
  <c r="AS372" i="1"/>
  <c r="AR372" i="1"/>
  <c r="AP372" i="1"/>
  <c r="AO372" i="1"/>
  <c r="AQ372" i="1" s="1"/>
  <c r="AS371" i="1"/>
  <c r="AR371" i="1"/>
  <c r="AP371" i="1"/>
  <c r="AO371" i="1"/>
  <c r="AS370" i="1"/>
  <c r="AR370" i="1"/>
  <c r="AP370" i="1"/>
  <c r="AO370" i="1"/>
  <c r="M574" i="16" l="1"/>
  <c r="K574" i="16"/>
  <c r="L574" i="16"/>
  <c r="Q527" i="16"/>
  <c r="M526" i="16"/>
  <c r="L526" i="16"/>
  <c r="K526" i="16"/>
  <c r="L750" i="16"/>
  <c r="K750" i="16"/>
  <c r="Q751" i="16"/>
  <c r="M750" i="16"/>
  <c r="O359" i="16"/>
  <c r="N359" i="16"/>
  <c r="Q578" i="16"/>
  <c r="L514" i="16"/>
  <c r="K514" i="16"/>
  <c r="Q515" i="16"/>
  <c r="M514" i="16"/>
  <c r="N749" i="16"/>
  <c r="O749" i="16"/>
  <c r="O513" i="16"/>
  <c r="N513" i="16"/>
  <c r="R360" i="16"/>
  <c r="Q361" i="16"/>
  <c r="M360" i="16"/>
  <c r="L360" i="16"/>
  <c r="K360" i="16"/>
  <c r="M523" i="16"/>
  <c r="L523" i="16"/>
  <c r="K523" i="16"/>
  <c r="Q524" i="16"/>
  <c r="O522" i="16"/>
  <c r="N522" i="16"/>
  <c r="O510" i="16"/>
  <c r="N510" i="16"/>
  <c r="O525" i="16"/>
  <c r="N525" i="16"/>
  <c r="Q512" i="16"/>
  <c r="Q575" i="16"/>
  <c r="M511" i="16"/>
  <c r="L511" i="16"/>
  <c r="K511" i="16"/>
  <c r="N573" i="16"/>
  <c r="O573" i="16"/>
  <c r="N570" i="16"/>
  <c r="O570" i="16"/>
  <c r="K571" i="16"/>
  <c r="Q727" i="1"/>
  <c r="AQ916" i="1"/>
  <c r="AQ915" i="1"/>
  <c r="AQ857" i="1"/>
  <c r="AQ856" i="1"/>
  <c r="AQ498" i="1"/>
  <c r="AQ499" i="1"/>
  <c r="AQ520" i="1"/>
  <c r="AQ504" i="1"/>
  <c r="AQ799" i="1"/>
  <c r="AQ800" i="1"/>
  <c r="AQ502" i="1"/>
  <c r="AP644" i="1"/>
  <c r="AR645" i="1"/>
  <c r="AS645" i="1"/>
  <c r="AQ513" i="1"/>
  <c r="AQ508" i="1"/>
  <c r="AP645" i="1"/>
  <c r="AO645" i="1"/>
  <c r="AR644" i="1"/>
  <c r="AO644" i="1"/>
  <c r="AS644" i="1"/>
  <c r="AQ507" i="1"/>
  <c r="AQ519" i="1"/>
  <c r="AQ517" i="1"/>
  <c r="AQ516" i="1"/>
  <c r="AQ514" i="1"/>
  <c r="AQ511" i="1"/>
  <c r="AQ510" i="1"/>
  <c r="AQ505" i="1"/>
  <c r="AQ501" i="1"/>
  <c r="AQ605" i="1"/>
  <c r="AQ606" i="1"/>
  <c r="AQ371" i="1"/>
  <c r="AQ368" i="1"/>
  <c r="AQ380" i="1"/>
  <c r="AQ383" i="1"/>
  <c r="AQ382" i="1"/>
  <c r="AQ379" i="1"/>
  <c r="AQ370" i="1"/>
  <c r="AQ367" i="1"/>
  <c r="R512" i="16" l="1"/>
  <c r="Q528" i="16"/>
  <c r="M512" i="16"/>
  <c r="L512" i="16"/>
  <c r="Q576" i="16"/>
  <c r="K512" i="16"/>
  <c r="O523" i="16"/>
  <c r="N523" i="16"/>
  <c r="M515" i="16"/>
  <c r="Q519" i="16"/>
  <c r="L515" i="16"/>
  <c r="K515" i="16"/>
  <c r="Q579" i="16"/>
  <c r="R515" i="16"/>
  <c r="Q531" i="16"/>
  <c r="Q516" i="16"/>
  <c r="O360" i="16"/>
  <c r="N360" i="16"/>
  <c r="O514" i="16"/>
  <c r="N514" i="16"/>
  <c r="N750" i="16"/>
  <c r="O750" i="16"/>
  <c r="M524" i="16"/>
  <c r="L524" i="16"/>
  <c r="K524" i="16"/>
  <c r="Q543" i="16"/>
  <c r="R524" i="16"/>
  <c r="O526" i="16"/>
  <c r="N526" i="16"/>
  <c r="Q546" i="16"/>
  <c r="R527" i="16"/>
  <c r="M527" i="16"/>
  <c r="L527" i="16"/>
  <c r="K527" i="16"/>
  <c r="N574" i="16"/>
  <c r="O574" i="16"/>
  <c r="Q362" i="16"/>
  <c r="R361" i="16"/>
  <c r="M361" i="16"/>
  <c r="L361" i="16"/>
  <c r="K361" i="16"/>
  <c r="L751" i="16"/>
  <c r="K751" i="16"/>
  <c r="R751" i="16"/>
  <c r="M751" i="16"/>
  <c r="Q752" i="16"/>
  <c r="O511" i="16"/>
  <c r="N511" i="16"/>
  <c r="N571" i="16"/>
  <c r="O571" i="16"/>
  <c r="K572" i="16"/>
  <c r="M575" i="16"/>
  <c r="K575" i="16"/>
  <c r="R575" i="16"/>
  <c r="L575" i="16"/>
  <c r="Q540" i="16"/>
  <c r="R578" i="16"/>
  <c r="Q728" i="1"/>
  <c r="R727" i="1"/>
  <c r="AQ645" i="1"/>
  <c r="AQ644" i="1"/>
  <c r="M576" i="16" l="1"/>
  <c r="M577" i="16" s="1"/>
  <c r="M578" i="16" s="1"/>
  <c r="K576" i="16"/>
  <c r="L576" i="16"/>
  <c r="L577" i="16" s="1"/>
  <c r="L578" i="16" s="1"/>
  <c r="R576" i="16"/>
  <c r="Q363" i="16"/>
  <c r="M362" i="16"/>
  <c r="L362" i="16"/>
  <c r="K362" i="16"/>
  <c r="K579" i="16"/>
  <c r="L579" i="16"/>
  <c r="R579" i="16"/>
  <c r="M579" i="16"/>
  <c r="N572" i="16"/>
  <c r="O572" i="16"/>
  <c r="O527" i="16"/>
  <c r="N527" i="16"/>
  <c r="M543" i="16"/>
  <c r="K543" i="16"/>
  <c r="R543" i="16"/>
  <c r="Q544" i="16"/>
  <c r="L543" i="16"/>
  <c r="Q583" i="16"/>
  <c r="R519" i="16"/>
  <c r="Q520" i="16"/>
  <c r="M519" i="16"/>
  <c r="L519" i="16"/>
  <c r="K519" i="16"/>
  <c r="R528" i="16"/>
  <c r="Q529" i="16"/>
  <c r="M528" i="16"/>
  <c r="L528" i="16"/>
  <c r="K528" i="16"/>
  <c r="Q541" i="16"/>
  <c r="M540" i="16"/>
  <c r="L540" i="16"/>
  <c r="K540" i="16"/>
  <c r="R540" i="16"/>
  <c r="Q580" i="16"/>
  <c r="M516" i="16"/>
  <c r="L516" i="16"/>
  <c r="K516" i="16"/>
  <c r="R516" i="16"/>
  <c r="Q517" i="16"/>
  <c r="M531" i="16"/>
  <c r="L531" i="16"/>
  <c r="K531" i="16"/>
  <c r="R531" i="16"/>
  <c r="Q532" i="16"/>
  <c r="L752" i="16"/>
  <c r="K752" i="16"/>
  <c r="R752" i="16"/>
  <c r="Q753" i="16"/>
  <c r="M752" i="16"/>
  <c r="K546" i="16"/>
  <c r="R546" i="16"/>
  <c r="Q547" i="16"/>
  <c r="M546" i="16"/>
  <c r="L546" i="16"/>
  <c r="O512" i="16"/>
  <c r="N512" i="16"/>
  <c r="N575" i="16"/>
  <c r="O575" i="16"/>
  <c r="O515" i="16"/>
  <c r="N515" i="16"/>
  <c r="O751" i="16"/>
  <c r="N751" i="16"/>
  <c r="O361" i="16"/>
  <c r="N361" i="16"/>
  <c r="N524" i="16"/>
  <c r="O524" i="16"/>
  <c r="Q729" i="1"/>
  <c r="AS231" i="1"/>
  <c r="AR231" i="1"/>
  <c r="AP231" i="1"/>
  <c r="AO231" i="1"/>
  <c r="AQ231" i="1" s="1"/>
  <c r="AS230" i="1"/>
  <c r="AR230" i="1"/>
  <c r="AP230" i="1"/>
  <c r="AO230" i="1"/>
  <c r="AS229" i="1"/>
  <c r="AR229" i="1"/>
  <c r="AP229" i="1"/>
  <c r="AO229" i="1"/>
  <c r="AS318" i="1"/>
  <c r="AR318" i="1"/>
  <c r="AP318" i="1"/>
  <c r="AO318" i="1"/>
  <c r="AQ318" i="1" s="1"/>
  <c r="AS317" i="1"/>
  <c r="AR317" i="1"/>
  <c r="AP317" i="1"/>
  <c r="AO317" i="1"/>
  <c r="AS316" i="1"/>
  <c r="AR316" i="1"/>
  <c r="AP316" i="1"/>
  <c r="AO316" i="1"/>
  <c r="L580" i="16" l="1"/>
  <c r="K580" i="16"/>
  <c r="M580" i="16"/>
  <c r="K529" i="16"/>
  <c r="Q530" i="16"/>
  <c r="M529" i="16"/>
  <c r="L529" i="16"/>
  <c r="N540" i="16"/>
  <c r="O540" i="16"/>
  <c r="O546" i="16"/>
  <c r="N546" i="16"/>
  <c r="Q545" i="16"/>
  <c r="M544" i="16"/>
  <c r="L544" i="16"/>
  <c r="K544" i="16"/>
  <c r="O519" i="16"/>
  <c r="N519" i="16"/>
  <c r="O752" i="16"/>
  <c r="N752" i="16"/>
  <c r="O543" i="16"/>
  <c r="N543" i="16"/>
  <c r="O362" i="16"/>
  <c r="N362" i="16"/>
  <c r="L753" i="16"/>
  <c r="K753" i="16"/>
  <c r="Q754" i="16"/>
  <c r="M753" i="16"/>
  <c r="Q364" i="16"/>
  <c r="M363" i="16"/>
  <c r="L363" i="16"/>
  <c r="K363" i="16"/>
  <c r="R363" i="16"/>
  <c r="N516" i="16"/>
  <c r="O516" i="16"/>
  <c r="K541" i="16"/>
  <c r="Q542" i="16"/>
  <c r="M541" i="16"/>
  <c r="L541" i="16"/>
  <c r="O579" i="16"/>
  <c r="N579" i="16"/>
  <c r="N576" i="16"/>
  <c r="O576" i="16"/>
  <c r="K577" i="16"/>
  <c r="O531" i="16"/>
  <c r="N531" i="16"/>
  <c r="Q581" i="16"/>
  <c r="Q518" i="16"/>
  <c r="M517" i="16"/>
  <c r="L517" i="16"/>
  <c r="K517" i="16"/>
  <c r="L547" i="16"/>
  <c r="Q548" i="16"/>
  <c r="M547" i="16"/>
  <c r="K547" i="16"/>
  <c r="M532" i="16"/>
  <c r="L532" i="16"/>
  <c r="K532" i="16"/>
  <c r="Q533" i="16"/>
  <c r="O528" i="16"/>
  <c r="N528" i="16"/>
  <c r="Q584" i="16"/>
  <c r="Q521" i="16"/>
  <c r="M520" i="16"/>
  <c r="L520" i="16"/>
  <c r="K520" i="16"/>
  <c r="Q730" i="1"/>
  <c r="AQ317" i="1"/>
  <c r="AQ316" i="1"/>
  <c r="AQ230" i="1"/>
  <c r="AQ229" i="1"/>
  <c r="Q582" i="16" l="1"/>
  <c r="Q534" i="16"/>
  <c r="M518" i="16"/>
  <c r="L518" i="16"/>
  <c r="K518" i="16"/>
  <c r="R518" i="16"/>
  <c r="M548" i="16"/>
  <c r="L548" i="16"/>
  <c r="K548" i="16"/>
  <c r="R548" i="16"/>
  <c r="O520" i="16"/>
  <c r="N520" i="16"/>
  <c r="L581" i="16"/>
  <c r="K581" i="16"/>
  <c r="M581" i="16"/>
  <c r="R581" i="16"/>
  <c r="L530" i="16"/>
  <c r="K530" i="16"/>
  <c r="Q549" i="16"/>
  <c r="R530" i="16"/>
  <c r="M530" i="16"/>
  <c r="O529" i="16"/>
  <c r="N529" i="16"/>
  <c r="N532" i="16"/>
  <c r="O532" i="16"/>
  <c r="O577" i="16"/>
  <c r="N577" i="16"/>
  <c r="K578" i="16"/>
  <c r="K521" i="16"/>
  <c r="R521" i="16"/>
  <c r="Q537" i="16"/>
  <c r="Q498" i="16"/>
  <c r="M521" i="16"/>
  <c r="L521" i="16"/>
  <c r="O517" i="16"/>
  <c r="N517" i="16"/>
  <c r="O541" i="16"/>
  <c r="N541" i="16"/>
  <c r="M533" i="16"/>
  <c r="Q552" i="16"/>
  <c r="L533" i="16"/>
  <c r="K533" i="16"/>
  <c r="R533" i="16"/>
  <c r="Q365" i="16"/>
  <c r="M364" i="16"/>
  <c r="L364" i="16"/>
  <c r="K364" i="16"/>
  <c r="R364" i="16"/>
  <c r="L754" i="16"/>
  <c r="K754" i="16"/>
  <c r="R754" i="16"/>
  <c r="M754" i="16"/>
  <c r="Q755" i="16"/>
  <c r="O580" i="16"/>
  <c r="N580" i="16"/>
  <c r="N753" i="16"/>
  <c r="O753" i="16"/>
  <c r="O363" i="16"/>
  <c r="N363" i="16"/>
  <c r="M545" i="16"/>
  <c r="Q564" i="16"/>
  <c r="L545" i="16"/>
  <c r="K545" i="16"/>
  <c r="R545" i="16"/>
  <c r="L542" i="16"/>
  <c r="R542" i="16"/>
  <c r="Q561" i="16"/>
  <c r="M542" i="16"/>
  <c r="K542" i="16"/>
  <c r="R584" i="16"/>
  <c r="O547" i="16"/>
  <c r="N547" i="16"/>
  <c r="N544" i="16"/>
  <c r="O544" i="16"/>
  <c r="Q731" i="1"/>
  <c r="R730" i="1"/>
  <c r="AS964" i="1"/>
  <c r="AR964" i="1"/>
  <c r="AP964" i="1"/>
  <c r="AO964" i="1"/>
  <c r="AQ964" i="1" s="1"/>
  <c r="AS963" i="1"/>
  <c r="AR963" i="1"/>
  <c r="AP963" i="1"/>
  <c r="AO963" i="1"/>
  <c r="AS962" i="1"/>
  <c r="AR962" i="1"/>
  <c r="AP962" i="1"/>
  <c r="AO962" i="1"/>
  <c r="L498" i="16" l="1"/>
  <c r="K498" i="16"/>
  <c r="R498" i="16"/>
  <c r="Q499" i="16"/>
  <c r="M498" i="16"/>
  <c r="O581" i="16"/>
  <c r="N581" i="16"/>
  <c r="O542" i="16"/>
  <c r="N542" i="16"/>
  <c r="Q366" i="16"/>
  <c r="M365" i="16"/>
  <c r="L365" i="16"/>
  <c r="K365" i="16"/>
  <c r="K549" i="16"/>
  <c r="R549" i="16"/>
  <c r="M549" i="16"/>
  <c r="Q550" i="16"/>
  <c r="L549" i="16"/>
  <c r="R552" i="16"/>
  <c r="M552" i="16"/>
  <c r="Q553" i="16"/>
  <c r="L552" i="16"/>
  <c r="K552" i="16"/>
  <c r="O364" i="16"/>
  <c r="N364" i="16"/>
  <c r="M564" i="16"/>
  <c r="K564" i="16"/>
  <c r="R564" i="16"/>
  <c r="L564" i="16"/>
  <c r="Q565" i="16"/>
  <c r="O521" i="16"/>
  <c r="N521" i="16"/>
  <c r="O518" i="16"/>
  <c r="N518" i="16"/>
  <c r="O533" i="16"/>
  <c r="N533" i="16"/>
  <c r="O530" i="16"/>
  <c r="N530" i="16"/>
  <c r="Q535" i="16"/>
  <c r="M534" i="16"/>
  <c r="L534" i="16"/>
  <c r="K534" i="16"/>
  <c r="R534" i="16"/>
  <c r="O545" i="16"/>
  <c r="N545" i="16"/>
  <c r="K537" i="16"/>
  <c r="R537" i="16"/>
  <c r="Q538" i="16"/>
  <c r="M537" i="16"/>
  <c r="L537" i="16"/>
  <c r="Q756" i="16"/>
  <c r="L755" i="16"/>
  <c r="K755" i="16"/>
  <c r="R755" i="16"/>
  <c r="M755" i="16"/>
  <c r="O578" i="16"/>
  <c r="N578" i="16"/>
  <c r="M561" i="16"/>
  <c r="K561" i="16"/>
  <c r="R561" i="16"/>
  <c r="L561" i="16"/>
  <c r="Q562" i="16"/>
  <c r="O754" i="16"/>
  <c r="N754" i="16"/>
  <c r="O548" i="16"/>
  <c r="N548" i="16"/>
  <c r="L582" i="16"/>
  <c r="L583" i="16" s="1"/>
  <c r="L584" i="16" s="1"/>
  <c r="K582" i="16"/>
  <c r="M582" i="16"/>
  <c r="M583" i="16" s="1"/>
  <c r="M584" i="16" s="1"/>
  <c r="R582" i="16"/>
  <c r="Q732" i="1"/>
  <c r="AQ963" i="1"/>
  <c r="AQ962" i="1"/>
  <c r="M562" i="16" l="1"/>
  <c r="K562" i="16"/>
  <c r="Q563" i="16"/>
  <c r="L562" i="16"/>
  <c r="O537" i="16"/>
  <c r="N537" i="16"/>
  <c r="N549" i="16"/>
  <c r="O549" i="16"/>
  <c r="Q554" i="16"/>
  <c r="M553" i="16"/>
  <c r="L553" i="16"/>
  <c r="K553" i="16"/>
  <c r="O534" i="16"/>
  <c r="N534" i="16"/>
  <c r="Q757" i="16"/>
  <c r="M756" i="16"/>
  <c r="L756" i="16"/>
  <c r="K756" i="16"/>
  <c r="N564" i="16"/>
  <c r="O564" i="16"/>
  <c r="Q551" i="16"/>
  <c r="L550" i="16"/>
  <c r="M550" i="16"/>
  <c r="K550" i="16"/>
  <c r="K366" i="16"/>
  <c r="Q370" i="16"/>
  <c r="R366" i="16"/>
  <c r="M366" i="16"/>
  <c r="L366" i="16"/>
  <c r="O498" i="16"/>
  <c r="N498" i="16"/>
  <c r="Q536" i="16"/>
  <c r="M535" i="16"/>
  <c r="L535" i="16"/>
  <c r="K535" i="16"/>
  <c r="N552" i="16"/>
  <c r="O552" i="16"/>
  <c r="M565" i="16"/>
  <c r="K565" i="16"/>
  <c r="L565" i="16"/>
  <c r="Q566" i="16"/>
  <c r="O755" i="16"/>
  <c r="N755" i="16"/>
  <c r="O582" i="16"/>
  <c r="N582" i="16"/>
  <c r="K583" i="16"/>
  <c r="O365" i="16"/>
  <c r="N365" i="16"/>
  <c r="N561" i="16"/>
  <c r="O561" i="16"/>
  <c r="M499" i="16"/>
  <c r="L499" i="16"/>
  <c r="K499" i="16"/>
  <c r="Q500" i="16"/>
  <c r="L538" i="16"/>
  <c r="K538" i="16"/>
  <c r="Q539" i="16"/>
  <c r="M538" i="16"/>
  <c r="Q733" i="1"/>
  <c r="AR99" i="1"/>
  <c r="AS98" i="1"/>
  <c r="AS124" i="1"/>
  <c r="AR124" i="1"/>
  <c r="AP124" i="1"/>
  <c r="AO124" i="1"/>
  <c r="AQ124" i="1" s="1"/>
  <c r="AS123" i="1"/>
  <c r="AR123" i="1"/>
  <c r="AP123" i="1"/>
  <c r="AO123" i="1"/>
  <c r="AS122" i="1"/>
  <c r="AR122" i="1"/>
  <c r="AP122" i="1"/>
  <c r="AO122" i="1"/>
  <c r="AS99" i="1"/>
  <c r="AO99" i="1"/>
  <c r="AO98" i="1"/>
  <c r="AS97" i="1"/>
  <c r="AR97" i="1"/>
  <c r="AP97" i="1"/>
  <c r="AO97" i="1"/>
  <c r="AQ97" i="1" s="1"/>
  <c r="M551" i="16" l="1"/>
  <c r="R551" i="16"/>
  <c r="L551" i="16"/>
  <c r="K551" i="16"/>
  <c r="O538" i="16"/>
  <c r="N538" i="16"/>
  <c r="M566" i="16"/>
  <c r="K566" i="16"/>
  <c r="R566" i="16"/>
  <c r="L566" i="16"/>
  <c r="M500" i="16"/>
  <c r="L500" i="16"/>
  <c r="K500" i="16"/>
  <c r="R500" i="16"/>
  <c r="O366" i="16"/>
  <c r="N366" i="16"/>
  <c r="N583" i="16"/>
  <c r="O583" i="16"/>
  <c r="K584" i="16"/>
  <c r="M563" i="16"/>
  <c r="K563" i="16"/>
  <c r="L563" i="16"/>
  <c r="R563" i="16"/>
  <c r="O535" i="16"/>
  <c r="N535" i="16"/>
  <c r="R536" i="16"/>
  <c r="Q555" i="16"/>
  <c r="M536" i="16"/>
  <c r="L536" i="16"/>
  <c r="K536" i="16"/>
  <c r="O553" i="16"/>
  <c r="N553" i="16"/>
  <c r="O499" i="16"/>
  <c r="N499" i="16"/>
  <c r="K554" i="16"/>
  <c r="R554" i="16"/>
  <c r="M554" i="16"/>
  <c r="L554" i="16"/>
  <c r="N562" i="16"/>
  <c r="O562" i="16"/>
  <c r="R370" i="16"/>
  <c r="Q371" i="16"/>
  <c r="M370" i="16"/>
  <c r="L370" i="16"/>
  <c r="K370" i="16"/>
  <c r="O756" i="16"/>
  <c r="N756" i="16"/>
  <c r="N565" i="16"/>
  <c r="O565" i="16"/>
  <c r="O550" i="16"/>
  <c r="N550" i="16"/>
  <c r="M539" i="16"/>
  <c r="L539" i="16"/>
  <c r="K539" i="16"/>
  <c r="Q558" i="16"/>
  <c r="R539" i="16"/>
  <c r="R757" i="16"/>
  <c r="Q758" i="16"/>
  <c r="M757" i="16"/>
  <c r="L757" i="16"/>
  <c r="K757" i="16"/>
  <c r="Q734" i="1"/>
  <c r="R733" i="1"/>
  <c r="AQ122" i="1"/>
  <c r="AP98" i="1"/>
  <c r="AQ98" i="1" s="1"/>
  <c r="AR98" i="1"/>
  <c r="AP99" i="1"/>
  <c r="AQ99" i="1" s="1"/>
  <c r="AQ123" i="1"/>
  <c r="O757" i="16" l="1"/>
  <c r="N757" i="16"/>
  <c r="N563" i="16"/>
  <c r="O563" i="16"/>
  <c r="L555" i="16"/>
  <c r="R555" i="16"/>
  <c r="Q556" i="16"/>
  <c r="M555" i="16"/>
  <c r="K555" i="16"/>
  <c r="N584" i="16"/>
  <c r="O584" i="16"/>
  <c r="K558" i="16"/>
  <c r="R558" i="16"/>
  <c r="Q559" i="16"/>
  <c r="M558" i="16"/>
  <c r="L558" i="16"/>
  <c r="O539" i="16"/>
  <c r="N539" i="16"/>
  <c r="O536" i="16"/>
  <c r="N536" i="16"/>
  <c r="O370" i="16"/>
  <c r="N370" i="16"/>
  <c r="N500" i="16"/>
  <c r="O500" i="16"/>
  <c r="R758" i="16"/>
  <c r="K758" i="16"/>
  <c r="L758" i="16"/>
  <c r="M758" i="16"/>
  <c r="Q759" i="16"/>
  <c r="N566" i="16"/>
  <c r="O566" i="16"/>
  <c r="O551" i="16"/>
  <c r="N551" i="16"/>
  <c r="O554" i="16"/>
  <c r="N554" i="16"/>
  <c r="L371" i="16"/>
  <c r="K371" i="16"/>
  <c r="Q372" i="16"/>
  <c r="M371" i="16"/>
  <c r="Q735" i="1"/>
  <c r="AS742" i="1"/>
  <c r="AR742" i="1"/>
  <c r="AP742" i="1"/>
  <c r="AO742" i="1"/>
  <c r="AQ742" i="1" s="1"/>
  <c r="AS744" i="1"/>
  <c r="AR744" i="1"/>
  <c r="AP744" i="1"/>
  <c r="AO744" i="1"/>
  <c r="AS743" i="1"/>
  <c r="AR743" i="1"/>
  <c r="AP743" i="1"/>
  <c r="AO743" i="1"/>
  <c r="AO745" i="1"/>
  <c r="AQ745" i="1" s="1"/>
  <c r="AP745" i="1"/>
  <c r="AR745" i="1"/>
  <c r="AS745" i="1"/>
  <c r="AO746" i="1"/>
  <c r="AP746" i="1"/>
  <c r="AR746" i="1"/>
  <c r="AS746" i="1"/>
  <c r="M556" i="16" l="1"/>
  <c r="Q557" i="16"/>
  <c r="L556" i="16"/>
  <c r="K556" i="16"/>
  <c r="M759" i="16"/>
  <c r="L759" i="16"/>
  <c r="K759" i="16"/>
  <c r="Q760" i="16"/>
  <c r="O371" i="16"/>
  <c r="N371" i="16"/>
  <c r="O758" i="16"/>
  <c r="N758" i="16"/>
  <c r="M372" i="16"/>
  <c r="L372" i="16"/>
  <c r="Q367" i="16"/>
  <c r="K372" i="16"/>
  <c r="R372" i="16"/>
  <c r="K559" i="16"/>
  <c r="L559" i="16"/>
  <c r="Q560" i="16"/>
  <c r="M559" i="16"/>
  <c r="N558" i="16"/>
  <c r="O558" i="16"/>
  <c r="O555" i="16"/>
  <c r="N555" i="16"/>
  <c r="Q736" i="1"/>
  <c r="AQ746" i="1"/>
  <c r="AQ744" i="1"/>
  <c r="AQ743" i="1"/>
  <c r="AS575" i="1"/>
  <c r="AR575" i="1"/>
  <c r="AP575" i="1"/>
  <c r="AO575" i="1"/>
  <c r="AQ575" i="1" s="1"/>
  <c r="AS568" i="1"/>
  <c r="AR568" i="1"/>
  <c r="AP568" i="1"/>
  <c r="AO568" i="1"/>
  <c r="AS567" i="1"/>
  <c r="AR567" i="1"/>
  <c r="AP567" i="1"/>
  <c r="AO567" i="1"/>
  <c r="N759" i="16" l="1"/>
  <c r="O759" i="16"/>
  <c r="N556" i="16"/>
  <c r="O556" i="16"/>
  <c r="M760" i="16"/>
  <c r="L760" i="16"/>
  <c r="R760" i="16"/>
  <c r="Q761" i="16"/>
  <c r="K760" i="16"/>
  <c r="K557" i="16"/>
  <c r="R557" i="16"/>
  <c r="M557" i="16"/>
  <c r="L557" i="16"/>
  <c r="K560" i="16"/>
  <c r="M560" i="16"/>
  <c r="L560" i="16"/>
  <c r="R560" i="16"/>
  <c r="N559" i="16"/>
  <c r="O559" i="16"/>
  <c r="O372" i="16"/>
  <c r="N372" i="16"/>
  <c r="K367" i="16"/>
  <c r="R367" i="16"/>
  <c r="Q368" i="16"/>
  <c r="M367" i="16"/>
  <c r="L367" i="16"/>
  <c r="Q737" i="1"/>
  <c r="R736" i="1"/>
  <c r="AQ568" i="1"/>
  <c r="AQ567" i="1"/>
  <c r="Q762" i="16" l="1"/>
  <c r="M761" i="16"/>
  <c r="L761" i="16"/>
  <c r="K761" i="16"/>
  <c r="R761" i="16"/>
  <c r="N560" i="16"/>
  <c r="O560" i="16"/>
  <c r="O367" i="16"/>
  <c r="N367" i="16"/>
  <c r="N557" i="16"/>
  <c r="O557" i="16"/>
  <c r="Q369" i="16"/>
  <c r="M368" i="16"/>
  <c r="L368" i="16"/>
  <c r="K368" i="16"/>
  <c r="O760" i="16"/>
  <c r="N760" i="16"/>
  <c r="Q738" i="1"/>
  <c r="AS697" i="1"/>
  <c r="AR697" i="1"/>
  <c r="AP697" i="1"/>
  <c r="AO697" i="1"/>
  <c r="AQ697" i="1" s="1"/>
  <c r="AS696" i="1"/>
  <c r="AR696" i="1"/>
  <c r="AP696" i="1"/>
  <c r="AO696" i="1"/>
  <c r="AS695" i="1"/>
  <c r="AR695" i="1"/>
  <c r="AP695" i="1"/>
  <c r="AO695" i="1"/>
  <c r="AS694" i="1"/>
  <c r="AR694" i="1"/>
  <c r="AP694" i="1"/>
  <c r="AO694" i="1"/>
  <c r="AQ694" i="1" s="1"/>
  <c r="AS693" i="1"/>
  <c r="AR693" i="1"/>
  <c r="AP693" i="1"/>
  <c r="AO693" i="1"/>
  <c r="AS692" i="1"/>
  <c r="AR692" i="1"/>
  <c r="AP692" i="1"/>
  <c r="AO692" i="1"/>
  <c r="AS691" i="1"/>
  <c r="AR691" i="1"/>
  <c r="AP691" i="1"/>
  <c r="AO691" i="1"/>
  <c r="AQ691" i="1" s="1"/>
  <c r="AS690" i="1"/>
  <c r="AR690" i="1"/>
  <c r="AP690" i="1"/>
  <c r="AO690" i="1"/>
  <c r="AS689" i="1"/>
  <c r="AR689" i="1"/>
  <c r="AP689" i="1"/>
  <c r="AO689" i="1"/>
  <c r="O761" i="16" l="1"/>
  <c r="N761" i="16"/>
  <c r="N368" i="16"/>
  <c r="O368" i="16"/>
  <c r="Q379" i="16"/>
  <c r="R369" i="16"/>
  <c r="M369" i="16"/>
  <c r="L369" i="16"/>
  <c r="K369" i="16"/>
  <c r="Q373" i="16"/>
  <c r="Q763" i="16"/>
  <c r="M762" i="16"/>
  <c r="L762" i="16"/>
  <c r="K762" i="16"/>
  <c r="Q739" i="1"/>
  <c r="AQ693" i="1"/>
  <c r="AQ695" i="1"/>
  <c r="AQ696" i="1"/>
  <c r="AQ689" i="1"/>
  <c r="AQ690" i="1"/>
  <c r="AQ692" i="1"/>
  <c r="AS347" i="1"/>
  <c r="AR347" i="1"/>
  <c r="AP347" i="1"/>
  <c r="AO347" i="1"/>
  <c r="AS346" i="1"/>
  <c r="AR346" i="1"/>
  <c r="AP346" i="1"/>
  <c r="AO346" i="1"/>
  <c r="AS353" i="1"/>
  <c r="AR353" i="1"/>
  <c r="AP353" i="1"/>
  <c r="AO353" i="1"/>
  <c r="AS352" i="1"/>
  <c r="AR352" i="1"/>
  <c r="AP352" i="1"/>
  <c r="AO352" i="1"/>
  <c r="AS342" i="1"/>
  <c r="AR342" i="1"/>
  <c r="AP342" i="1"/>
  <c r="AO342" i="1"/>
  <c r="AQ342" i="1" s="1"/>
  <c r="AS341" i="1"/>
  <c r="AR341" i="1"/>
  <c r="AP341" i="1"/>
  <c r="AO341" i="1"/>
  <c r="AS336" i="1"/>
  <c r="AR336" i="1"/>
  <c r="AP336" i="1"/>
  <c r="AO336" i="1"/>
  <c r="AQ336" i="1" s="1"/>
  <c r="AS335" i="1"/>
  <c r="AR335" i="1"/>
  <c r="AP335" i="1"/>
  <c r="AO335" i="1"/>
  <c r="AS334" i="1"/>
  <c r="AR334" i="1"/>
  <c r="AP334" i="1"/>
  <c r="AO334" i="1"/>
  <c r="M373" i="16" l="1"/>
  <c r="L373" i="16"/>
  <c r="K373" i="16"/>
  <c r="R373" i="16"/>
  <c r="Q374" i="16"/>
  <c r="O369" i="16"/>
  <c r="N369" i="16"/>
  <c r="O762" i="16"/>
  <c r="N762" i="16"/>
  <c r="Q380" i="16"/>
  <c r="M379" i="16"/>
  <c r="L379" i="16"/>
  <c r="K379" i="16"/>
  <c r="R379" i="16"/>
  <c r="R763" i="16"/>
  <c r="Q764" i="16"/>
  <c r="M763" i="16"/>
  <c r="L763" i="16"/>
  <c r="K763" i="16"/>
  <c r="Q740" i="1"/>
  <c r="R739" i="1"/>
  <c r="AQ353" i="1"/>
  <c r="AQ334" i="1"/>
  <c r="AQ341" i="1"/>
  <c r="AQ347" i="1"/>
  <c r="AQ335" i="1"/>
  <c r="AQ346" i="1"/>
  <c r="AQ352" i="1"/>
  <c r="AS136" i="1"/>
  <c r="AR136" i="1"/>
  <c r="AP136" i="1"/>
  <c r="AO136" i="1"/>
  <c r="AQ136" i="1" s="1"/>
  <c r="AS135" i="1"/>
  <c r="AR135" i="1"/>
  <c r="AP135" i="1"/>
  <c r="AO135" i="1"/>
  <c r="AS134" i="1"/>
  <c r="AR134" i="1"/>
  <c r="AP134" i="1"/>
  <c r="AO134" i="1"/>
  <c r="Q375" i="16" l="1"/>
  <c r="M374" i="16"/>
  <c r="L374" i="16"/>
  <c r="K374" i="16"/>
  <c r="O763" i="16"/>
  <c r="N763" i="16"/>
  <c r="O373" i="16"/>
  <c r="N373" i="16"/>
  <c r="R764" i="16"/>
  <c r="Q765" i="16"/>
  <c r="K764" i="16"/>
  <c r="M764" i="16"/>
  <c r="L764" i="16"/>
  <c r="O379" i="16"/>
  <c r="N379" i="16"/>
  <c r="Q381" i="16"/>
  <c r="M380" i="16"/>
  <c r="L380" i="16"/>
  <c r="K380" i="16"/>
  <c r="AQ135" i="1"/>
  <c r="AQ134" i="1"/>
  <c r="Q741" i="1"/>
  <c r="AS315" i="1"/>
  <c r="AR315" i="1"/>
  <c r="AP315" i="1"/>
  <c r="AO315" i="1"/>
  <c r="AQ315" i="1" s="1"/>
  <c r="AS314" i="1"/>
  <c r="AR314" i="1"/>
  <c r="AP314" i="1"/>
  <c r="AO314" i="1"/>
  <c r="AS313" i="1"/>
  <c r="AR313" i="1"/>
  <c r="AP313" i="1"/>
  <c r="AO313" i="1"/>
  <c r="AS306" i="1"/>
  <c r="AR306" i="1"/>
  <c r="AP306" i="1"/>
  <c r="AO306" i="1"/>
  <c r="AQ306" i="1" s="1"/>
  <c r="AS305" i="1"/>
  <c r="AR305" i="1"/>
  <c r="AP305" i="1"/>
  <c r="AO305" i="1"/>
  <c r="AS304" i="1"/>
  <c r="AR304" i="1"/>
  <c r="AP304" i="1"/>
  <c r="AO304" i="1"/>
  <c r="AS297" i="1"/>
  <c r="AR297" i="1"/>
  <c r="AP297" i="1"/>
  <c r="AO297" i="1"/>
  <c r="AQ297" i="1" s="1"/>
  <c r="AS296" i="1"/>
  <c r="AR296" i="1"/>
  <c r="AP296" i="1"/>
  <c r="AO296" i="1"/>
  <c r="AS295" i="1"/>
  <c r="AR295" i="1"/>
  <c r="AP295" i="1"/>
  <c r="AO295" i="1"/>
  <c r="AS288" i="1"/>
  <c r="AR288" i="1"/>
  <c r="AP288" i="1"/>
  <c r="AO288" i="1"/>
  <c r="AQ288" i="1" s="1"/>
  <c r="AS287" i="1"/>
  <c r="AR287" i="1"/>
  <c r="AP287" i="1"/>
  <c r="AO287" i="1"/>
  <c r="AS286" i="1"/>
  <c r="AR286" i="1"/>
  <c r="AP286" i="1"/>
  <c r="AO286" i="1"/>
  <c r="AS270" i="1"/>
  <c r="AR270" i="1"/>
  <c r="AP270" i="1"/>
  <c r="AO270" i="1"/>
  <c r="AQ270" i="1" s="1"/>
  <c r="AS269" i="1"/>
  <c r="AR269" i="1"/>
  <c r="AP269" i="1"/>
  <c r="AO269" i="1"/>
  <c r="AS268" i="1"/>
  <c r="AR268" i="1"/>
  <c r="AP268" i="1"/>
  <c r="AO268" i="1"/>
  <c r="AS76" i="1"/>
  <c r="AR76" i="1"/>
  <c r="AP76" i="1"/>
  <c r="AO76" i="1"/>
  <c r="AQ76" i="1" s="1"/>
  <c r="AS75" i="1"/>
  <c r="AR75" i="1"/>
  <c r="AP75" i="1"/>
  <c r="AO75" i="1"/>
  <c r="AQ75" i="1" s="1"/>
  <c r="AS74" i="1"/>
  <c r="AR74" i="1"/>
  <c r="AP74" i="1"/>
  <c r="AO74" i="1"/>
  <c r="AS73" i="1"/>
  <c r="AR73" i="1"/>
  <c r="AP73" i="1"/>
  <c r="AO73" i="1"/>
  <c r="AQ73" i="1" s="1"/>
  <c r="AS72" i="1"/>
  <c r="AR72" i="1"/>
  <c r="AP72" i="1"/>
  <c r="AO72" i="1"/>
  <c r="AS71" i="1"/>
  <c r="AR71" i="1"/>
  <c r="AP71" i="1"/>
  <c r="AO71" i="1"/>
  <c r="O380" i="16" l="1"/>
  <c r="N380" i="16"/>
  <c r="O374" i="16"/>
  <c r="N374" i="16"/>
  <c r="K765" i="16"/>
  <c r="M765" i="16"/>
  <c r="Q766" i="16"/>
  <c r="L765" i="16"/>
  <c r="O764" i="16"/>
  <c r="N764" i="16"/>
  <c r="K381" i="16"/>
  <c r="R381" i="16"/>
  <c r="Q382" i="16"/>
  <c r="M381" i="16"/>
  <c r="L381" i="16"/>
  <c r="R375" i="16"/>
  <c r="Q376" i="16"/>
  <c r="M375" i="16"/>
  <c r="L375" i="16"/>
  <c r="K375" i="16"/>
  <c r="AQ72" i="1"/>
  <c r="AQ71" i="1"/>
  <c r="AQ74" i="1"/>
  <c r="Q742" i="1"/>
  <c r="AQ268" i="1"/>
  <c r="AQ286" i="1"/>
  <c r="AQ269" i="1"/>
  <c r="AQ296" i="1"/>
  <c r="AQ305" i="1"/>
  <c r="AQ314" i="1"/>
  <c r="AQ295" i="1"/>
  <c r="AQ304" i="1"/>
  <c r="AQ313" i="1"/>
  <c r="AQ287" i="1"/>
  <c r="AS846" i="1"/>
  <c r="AR846" i="1"/>
  <c r="AP846" i="1"/>
  <c r="AO846" i="1"/>
  <c r="AQ846" i="1" s="1"/>
  <c r="X846" i="1"/>
  <c r="AS852" i="1"/>
  <c r="AR852" i="1"/>
  <c r="AP852" i="1"/>
  <c r="AO852" i="1"/>
  <c r="AQ852" i="1" s="1"/>
  <c r="X852" i="1"/>
  <c r="AS851" i="1"/>
  <c r="AR851" i="1"/>
  <c r="AP851" i="1"/>
  <c r="AO851" i="1"/>
  <c r="AS850" i="1"/>
  <c r="AR850" i="1"/>
  <c r="AP850" i="1"/>
  <c r="AO850" i="1"/>
  <c r="AS637" i="1"/>
  <c r="AR637" i="1"/>
  <c r="AP637" i="1"/>
  <c r="AO637" i="1"/>
  <c r="AQ637" i="1" s="1"/>
  <c r="AS636" i="1"/>
  <c r="AR636" i="1"/>
  <c r="AP636" i="1"/>
  <c r="AO636" i="1"/>
  <c r="AS635" i="1"/>
  <c r="AR635" i="1"/>
  <c r="AP635" i="1"/>
  <c r="AO635" i="1"/>
  <c r="AS634" i="1"/>
  <c r="AR634" i="1"/>
  <c r="AP634" i="1"/>
  <c r="AO634" i="1"/>
  <c r="AQ634" i="1" s="1"/>
  <c r="AS633" i="1"/>
  <c r="AR633" i="1"/>
  <c r="AP633" i="1"/>
  <c r="AO633" i="1"/>
  <c r="AS632" i="1"/>
  <c r="AR632" i="1"/>
  <c r="AP632" i="1"/>
  <c r="AO632" i="1"/>
  <c r="AS642" i="1"/>
  <c r="AR642" i="1"/>
  <c r="AP642" i="1"/>
  <c r="AO642" i="1"/>
  <c r="AS641" i="1"/>
  <c r="AR641" i="1"/>
  <c r="AP641" i="1"/>
  <c r="AO641" i="1"/>
  <c r="AS640" i="1"/>
  <c r="AR640" i="1"/>
  <c r="AP640" i="1"/>
  <c r="AO640" i="1"/>
  <c r="AS639" i="1"/>
  <c r="AR639" i="1"/>
  <c r="AP639" i="1"/>
  <c r="AO639" i="1"/>
  <c r="AS638" i="1"/>
  <c r="AR638" i="1"/>
  <c r="AP638" i="1"/>
  <c r="AO638" i="1"/>
  <c r="AS631" i="1"/>
  <c r="AR631" i="1"/>
  <c r="AP631" i="1"/>
  <c r="AO631" i="1"/>
  <c r="AQ631" i="1" s="1"/>
  <c r="AS630" i="1"/>
  <c r="AR630" i="1"/>
  <c r="AP630" i="1"/>
  <c r="AO630" i="1"/>
  <c r="AS629" i="1"/>
  <c r="AR629" i="1"/>
  <c r="AP629" i="1"/>
  <c r="AO629" i="1"/>
  <c r="AS628" i="1"/>
  <c r="AR628" i="1"/>
  <c r="AP628" i="1"/>
  <c r="AO628" i="1"/>
  <c r="AQ628" i="1" s="1"/>
  <c r="AS627" i="1"/>
  <c r="AR627" i="1"/>
  <c r="AP627" i="1"/>
  <c r="AO627" i="1"/>
  <c r="AS626" i="1"/>
  <c r="AR626" i="1"/>
  <c r="AP626" i="1"/>
  <c r="AO626" i="1"/>
  <c r="AS402" i="1"/>
  <c r="AR402" i="1"/>
  <c r="AP402" i="1"/>
  <c r="AO402" i="1"/>
  <c r="AQ402" i="1" s="1"/>
  <c r="X402" i="1"/>
  <c r="AS401" i="1"/>
  <c r="AR401" i="1"/>
  <c r="AP401" i="1"/>
  <c r="AO401" i="1"/>
  <c r="AS400" i="1"/>
  <c r="AR400" i="1"/>
  <c r="AP400" i="1"/>
  <c r="AO400" i="1"/>
  <c r="AS399" i="1"/>
  <c r="AR399" i="1"/>
  <c r="AP399" i="1"/>
  <c r="AO399" i="1"/>
  <c r="AS398" i="1"/>
  <c r="AR398" i="1"/>
  <c r="AP398" i="1"/>
  <c r="AO398" i="1"/>
  <c r="AS397" i="1"/>
  <c r="AR397" i="1"/>
  <c r="AP397" i="1"/>
  <c r="AO397" i="1"/>
  <c r="AS396" i="1"/>
  <c r="AR396" i="1"/>
  <c r="AP396" i="1"/>
  <c r="AO396" i="1"/>
  <c r="AQ396" i="1" s="1"/>
  <c r="AS395" i="1"/>
  <c r="AR395" i="1"/>
  <c r="AP395" i="1"/>
  <c r="AO395" i="1"/>
  <c r="AS394" i="1"/>
  <c r="AR394" i="1"/>
  <c r="AP394" i="1"/>
  <c r="AO394" i="1"/>
  <c r="AS393" i="1"/>
  <c r="AR393" i="1"/>
  <c r="AP393" i="1"/>
  <c r="AO393" i="1"/>
  <c r="AQ393" i="1" s="1"/>
  <c r="AS392" i="1"/>
  <c r="AR392" i="1"/>
  <c r="AP392" i="1"/>
  <c r="AO392" i="1"/>
  <c r="AS391" i="1"/>
  <c r="AR391" i="1"/>
  <c r="AP391" i="1"/>
  <c r="AO391" i="1"/>
  <c r="AS390" i="1"/>
  <c r="AR390" i="1"/>
  <c r="AP390" i="1"/>
  <c r="AO390" i="1"/>
  <c r="AQ390" i="1" s="1"/>
  <c r="AS389" i="1"/>
  <c r="AR389" i="1"/>
  <c r="AP389" i="1"/>
  <c r="AO389" i="1"/>
  <c r="AS388" i="1"/>
  <c r="AR388" i="1"/>
  <c r="AP388" i="1"/>
  <c r="AO388" i="1"/>
  <c r="AS387" i="1"/>
  <c r="AR387" i="1"/>
  <c r="AP387" i="1"/>
  <c r="AO387" i="1"/>
  <c r="AQ387" i="1" s="1"/>
  <c r="AS386" i="1"/>
  <c r="AR386" i="1"/>
  <c r="AP386" i="1"/>
  <c r="AO386" i="1"/>
  <c r="AS385" i="1"/>
  <c r="AR385" i="1"/>
  <c r="AP385" i="1"/>
  <c r="AO385" i="1"/>
  <c r="AS312" i="1"/>
  <c r="AR312" i="1"/>
  <c r="AP312" i="1"/>
  <c r="AO312" i="1"/>
  <c r="AQ312" i="1" s="1"/>
  <c r="AS311" i="1"/>
  <c r="AR311" i="1"/>
  <c r="AP311" i="1"/>
  <c r="AO311" i="1"/>
  <c r="AS310" i="1"/>
  <c r="AR310" i="1"/>
  <c r="AP310" i="1"/>
  <c r="AO310" i="1"/>
  <c r="AS309" i="1"/>
  <c r="AR309" i="1"/>
  <c r="AP309" i="1"/>
  <c r="AO309" i="1"/>
  <c r="AQ309" i="1" s="1"/>
  <c r="AS308" i="1"/>
  <c r="AR308" i="1"/>
  <c r="AP308" i="1"/>
  <c r="AO308" i="1"/>
  <c r="AS307" i="1"/>
  <c r="AR307" i="1"/>
  <c r="AP307" i="1"/>
  <c r="AO307" i="1"/>
  <c r="AS303" i="1"/>
  <c r="AR303" i="1"/>
  <c r="AP303" i="1"/>
  <c r="AO303" i="1"/>
  <c r="AQ303" i="1" s="1"/>
  <c r="AS302" i="1"/>
  <c r="AR302" i="1"/>
  <c r="AP302" i="1"/>
  <c r="AO302" i="1"/>
  <c r="AS301" i="1"/>
  <c r="AR301" i="1"/>
  <c r="AP301" i="1"/>
  <c r="AO301" i="1"/>
  <c r="AS300" i="1"/>
  <c r="AR300" i="1"/>
  <c r="AP300" i="1"/>
  <c r="AO300" i="1"/>
  <c r="AQ300" i="1" s="1"/>
  <c r="AS299" i="1"/>
  <c r="AR299" i="1"/>
  <c r="AP299" i="1"/>
  <c r="AO299" i="1"/>
  <c r="AS298" i="1"/>
  <c r="AR298" i="1"/>
  <c r="AP298" i="1"/>
  <c r="AO298" i="1"/>
  <c r="AS294" i="1"/>
  <c r="AR294" i="1"/>
  <c r="AP294" i="1"/>
  <c r="AO294" i="1"/>
  <c r="AQ294" i="1" s="1"/>
  <c r="AS293" i="1"/>
  <c r="AR293" i="1"/>
  <c r="AP293" i="1"/>
  <c r="AO293" i="1"/>
  <c r="AS292" i="1"/>
  <c r="AR292" i="1"/>
  <c r="AP292" i="1"/>
  <c r="AO292" i="1"/>
  <c r="AS291" i="1"/>
  <c r="AR291" i="1"/>
  <c r="AP291" i="1"/>
  <c r="AO291" i="1"/>
  <c r="AQ291" i="1" s="1"/>
  <c r="AS290" i="1"/>
  <c r="AR290" i="1"/>
  <c r="AP290" i="1"/>
  <c r="AO290" i="1"/>
  <c r="AS289" i="1"/>
  <c r="AR289" i="1"/>
  <c r="AP289" i="1"/>
  <c r="AO289" i="1"/>
  <c r="AS142" i="1"/>
  <c r="AR142" i="1"/>
  <c r="AP142" i="1"/>
  <c r="AO142" i="1"/>
  <c r="AQ142" i="1" s="1"/>
  <c r="AS141" i="1"/>
  <c r="AR141" i="1"/>
  <c r="AP141" i="1"/>
  <c r="AO141" i="1"/>
  <c r="AS140" i="1"/>
  <c r="AR140" i="1"/>
  <c r="AP140" i="1"/>
  <c r="AO140" i="1"/>
  <c r="AS37" i="1"/>
  <c r="AR37" i="1"/>
  <c r="AP37" i="1"/>
  <c r="AO37" i="1"/>
  <c r="AQ37" i="1" s="1"/>
  <c r="AS36" i="1"/>
  <c r="AR36" i="1"/>
  <c r="AP36" i="1"/>
  <c r="AO36" i="1"/>
  <c r="AS35" i="1"/>
  <c r="AR35" i="1"/>
  <c r="AP35" i="1"/>
  <c r="AO35" i="1"/>
  <c r="AS34" i="1"/>
  <c r="AR34" i="1"/>
  <c r="AP34" i="1"/>
  <c r="AO34" i="1"/>
  <c r="AQ34" i="1" s="1"/>
  <c r="AS33" i="1"/>
  <c r="AR33" i="1"/>
  <c r="AP33" i="1"/>
  <c r="AO33" i="1"/>
  <c r="AS32" i="1"/>
  <c r="AR32" i="1"/>
  <c r="AP32" i="1"/>
  <c r="AO32" i="1"/>
  <c r="AS118" i="1"/>
  <c r="AR118" i="1"/>
  <c r="AP118" i="1"/>
  <c r="AO118" i="1"/>
  <c r="AQ118" i="1" s="1"/>
  <c r="AS117" i="1"/>
  <c r="AR117" i="1"/>
  <c r="AP117" i="1"/>
  <c r="AO117" i="1"/>
  <c r="AS116" i="1"/>
  <c r="AR116" i="1"/>
  <c r="AP116" i="1"/>
  <c r="AO116" i="1"/>
  <c r="AS115" i="1"/>
  <c r="AR115" i="1"/>
  <c r="AP115" i="1"/>
  <c r="AO115" i="1"/>
  <c r="AQ115" i="1" s="1"/>
  <c r="AS114" i="1"/>
  <c r="AR114" i="1"/>
  <c r="AP114" i="1"/>
  <c r="AO114" i="1"/>
  <c r="AS113" i="1"/>
  <c r="AR113" i="1"/>
  <c r="AP113" i="1"/>
  <c r="AO113" i="1"/>
  <c r="AS112" i="1"/>
  <c r="AR112" i="1"/>
  <c r="AP112" i="1"/>
  <c r="AO112" i="1"/>
  <c r="AQ112" i="1" s="1"/>
  <c r="AS111" i="1"/>
  <c r="AR111" i="1"/>
  <c r="AP111" i="1"/>
  <c r="AO111" i="1"/>
  <c r="AS110" i="1"/>
  <c r="AR110" i="1"/>
  <c r="AP110" i="1"/>
  <c r="AO110" i="1"/>
  <c r="O381" i="16" l="1"/>
  <c r="N381" i="16"/>
  <c r="O765" i="16"/>
  <c r="N765" i="16"/>
  <c r="K382" i="16"/>
  <c r="R382" i="16"/>
  <c r="Q383" i="16"/>
  <c r="M382" i="16"/>
  <c r="L382" i="16"/>
  <c r="M376" i="16"/>
  <c r="Q377" i="16"/>
  <c r="L376" i="16"/>
  <c r="K376" i="16"/>
  <c r="L766" i="16"/>
  <c r="K766" i="16"/>
  <c r="R766" i="16"/>
  <c r="Q767" i="16"/>
  <c r="M766" i="16"/>
  <c r="O375" i="16"/>
  <c r="N375" i="16"/>
  <c r="AQ640" i="1"/>
  <c r="AQ399" i="1"/>
  <c r="Q743" i="1"/>
  <c r="R742" i="1"/>
  <c r="AQ850" i="1"/>
  <c r="AQ851" i="1"/>
  <c r="AQ626" i="1"/>
  <c r="AQ392" i="1"/>
  <c r="AQ638" i="1"/>
  <c r="AQ629" i="1"/>
  <c r="AQ641" i="1"/>
  <c r="AQ635" i="1"/>
  <c r="AQ401" i="1"/>
  <c r="AQ633" i="1"/>
  <c r="AQ642" i="1"/>
  <c r="AQ639" i="1"/>
  <c r="AQ636" i="1"/>
  <c r="AQ632" i="1"/>
  <c r="AQ630" i="1"/>
  <c r="AQ627" i="1"/>
  <c r="AQ310" i="1"/>
  <c r="AQ400" i="1"/>
  <c r="AQ398" i="1"/>
  <c r="AQ397" i="1"/>
  <c r="AQ395" i="1"/>
  <c r="AQ394" i="1"/>
  <c r="AQ391" i="1"/>
  <c r="AQ389" i="1"/>
  <c r="AQ388" i="1"/>
  <c r="AQ386" i="1"/>
  <c r="AQ385" i="1"/>
  <c r="AQ289" i="1"/>
  <c r="AQ298" i="1"/>
  <c r="AQ292" i="1"/>
  <c r="AQ307" i="1"/>
  <c r="AQ290" i="1"/>
  <c r="AQ299" i="1"/>
  <c r="AQ302" i="1"/>
  <c r="AQ308" i="1"/>
  <c r="AQ311" i="1"/>
  <c r="AQ301" i="1"/>
  <c r="AQ293" i="1"/>
  <c r="AQ111" i="1"/>
  <c r="AQ140" i="1"/>
  <c r="AQ141" i="1"/>
  <c r="AQ114" i="1"/>
  <c r="AQ110" i="1"/>
  <c r="AQ113" i="1"/>
  <c r="AQ117" i="1"/>
  <c r="AQ116" i="1"/>
  <c r="AQ33" i="1"/>
  <c r="AQ36" i="1"/>
  <c r="AQ32" i="1"/>
  <c r="AQ35" i="1"/>
  <c r="X1138" i="1"/>
  <c r="X1136" i="1"/>
  <c r="X1133" i="1"/>
  <c r="X1131" i="1"/>
  <c r="X1113" i="1"/>
  <c r="X1111" i="1"/>
  <c r="X1072" i="1"/>
  <c r="X1070" i="1"/>
  <c r="AS1066" i="1"/>
  <c r="AR1066" i="1"/>
  <c r="AP1066" i="1"/>
  <c r="AO1066" i="1"/>
  <c r="AS1065" i="1"/>
  <c r="AR1065" i="1"/>
  <c r="AP1065" i="1"/>
  <c r="AO1065" i="1"/>
  <c r="AS1064" i="1"/>
  <c r="AR1064" i="1"/>
  <c r="AP1064" i="1"/>
  <c r="AO1064" i="1"/>
  <c r="AQ1064" i="1" s="1"/>
  <c r="X1064" i="1"/>
  <c r="AS1063" i="1"/>
  <c r="AR1063" i="1"/>
  <c r="AP1063" i="1"/>
  <c r="AO1063" i="1"/>
  <c r="AQ1063" i="1" s="1"/>
  <c r="AS1062" i="1"/>
  <c r="AR1062" i="1"/>
  <c r="AP1062" i="1"/>
  <c r="AO1062" i="1"/>
  <c r="AQ1062" i="1" s="1"/>
  <c r="X1062" i="1"/>
  <c r="AS1061" i="1"/>
  <c r="AR1061" i="1"/>
  <c r="AP1061" i="1"/>
  <c r="AO1061" i="1"/>
  <c r="AS1060" i="1"/>
  <c r="AR1060" i="1"/>
  <c r="AP1060" i="1"/>
  <c r="AO1060" i="1"/>
  <c r="AS1059" i="1"/>
  <c r="AR1059" i="1"/>
  <c r="AP1059" i="1"/>
  <c r="AO1059" i="1"/>
  <c r="AQ1059" i="1" s="1"/>
  <c r="X1059" i="1"/>
  <c r="AS1058" i="1"/>
  <c r="AR1058" i="1"/>
  <c r="AP1058" i="1"/>
  <c r="AO1058" i="1"/>
  <c r="AS1057" i="1"/>
  <c r="AR1057" i="1"/>
  <c r="AP1057" i="1"/>
  <c r="AO1057" i="1"/>
  <c r="AS1053" i="1"/>
  <c r="AR1053" i="1"/>
  <c r="AP1053" i="1"/>
  <c r="AO1053" i="1"/>
  <c r="AQ1053" i="1" s="1"/>
  <c r="AS1052" i="1"/>
  <c r="AR1052" i="1"/>
  <c r="AP1052" i="1"/>
  <c r="AO1052" i="1"/>
  <c r="AS1051" i="1"/>
  <c r="AR1051" i="1"/>
  <c r="AP1051" i="1"/>
  <c r="AO1051" i="1"/>
  <c r="AS1047" i="1"/>
  <c r="AR1047" i="1"/>
  <c r="AP1047" i="1"/>
  <c r="AO1047" i="1"/>
  <c r="AQ1047" i="1" s="1"/>
  <c r="X1047" i="1"/>
  <c r="AS1046" i="1"/>
  <c r="AR1046" i="1"/>
  <c r="AP1046" i="1"/>
  <c r="AO1046" i="1"/>
  <c r="AQ1046" i="1" s="1"/>
  <c r="AS1045" i="1"/>
  <c r="AR1045" i="1"/>
  <c r="AP1045" i="1"/>
  <c r="AO1045" i="1"/>
  <c r="AQ1045" i="1" s="1"/>
  <c r="X1045" i="1"/>
  <c r="AS1044" i="1"/>
  <c r="AR1044" i="1"/>
  <c r="AP1044" i="1"/>
  <c r="AO1044" i="1"/>
  <c r="AQ1044" i="1" s="1"/>
  <c r="AS1043" i="1"/>
  <c r="AR1043" i="1"/>
  <c r="AP1043" i="1"/>
  <c r="AO1043" i="1"/>
  <c r="AS1042" i="1"/>
  <c r="AR1042" i="1"/>
  <c r="AP1042" i="1"/>
  <c r="AO1042" i="1"/>
  <c r="AQ1042" i="1" s="1"/>
  <c r="AS1041" i="1"/>
  <c r="AR1041" i="1"/>
  <c r="AP1041" i="1"/>
  <c r="AO1041" i="1"/>
  <c r="AQ1041" i="1" s="1"/>
  <c r="AS1040" i="1"/>
  <c r="AR1040" i="1"/>
  <c r="AP1040" i="1"/>
  <c r="AO1040" i="1"/>
  <c r="AS1039" i="1"/>
  <c r="AR1039" i="1"/>
  <c r="AP1039" i="1"/>
  <c r="AO1039" i="1"/>
  <c r="AQ1039" i="1" s="1"/>
  <c r="AS1038" i="1"/>
  <c r="AR1038" i="1"/>
  <c r="AP1038" i="1"/>
  <c r="AO1038" i="1"/>
  <c r="AQ1038" i="1" s="1"/>
  <c r="AS1037" i="1"/>
  <c r="AR1037" i="1"/>
  <c r="AP1037" i="1"/>
  <c r="AO1037" i="1"/>
  <c r="AS1036" i="1"/>
  <c r="AR1036" i="1"/>
  <c r="AP1036" i="1"/>
  <c r="AO1036" i="1"/>
  <c r="AQ1036" i="1" s="1"/>
  <c r="AS1035" i="1"/>
  <c r="AR1035" i="1"/>
  <c r="AP1035" i="1"/>
  <c r="AO1035" i="1"/>
  <c r="AS1034" i="1"/>
  <c r="AR1034" i="1"/>
  <c r="AP1034" i="1"/>
  <c r="AO1034" i="1"/>
  <c r="AS1033" i="1"/>
  <c r="AR1033" i="1"/>
  <c r="AP1033" i="1"/>
  <c r="AO1033" i="1"/>
  <c r="AQ1033" i="1" s="1"/>
  <c r="AS1032" i="1"/>
  <c r="AR1032" i="1"/>
  <c r="AP1032" i="1"/>
  <c r="AO1032" i="1"/>
  <c r="AS1031" i="1"/>
  <c r="AR1031" i="1"/>
  <c r="AP1031" i="1"/>
  <c r="AO1031" i="1"/>
  <c r="AS1030" i="1"/>
  <c r="AR1030" i="1"/>
  <c r="AP1030" i="1"/>
  <c r="AO1030" i="1"/>
  <c r="AQ1030" i="1" s="1"/>
  <c r="X1030" i="1"/>
  <c r="AS1029" i="1"/>
  <c r="AR1029" i="1"/>
  <c r="AP1029" i="1"/>
  <c r="AO1029" i="1"/>
  <c r="AQ1029" i="1" s="1"/>
  <c r="AS1028" i="1"/>
  <c r="AR1028" i="1"/>
  <c r="AP1028" i="1"/>
  <c r="AO1028" i="1"/>
  <c r="AQ1028" i="1" s="1"/>
  <c r="X1028" i="1"/>
  <c r="AS1027" i="1"/>
  <c r="AR1027" i="1"/>
  <c r="AP1027" i="1"/>
  <c r="AO1027" i="1"/>
  <c r="AS1026" i="1"/>
  <c r="AR1026" i="1"/>
  <c r="AP1026" i="1"/>
  <c r="AO1026" i="1"/>
  <c r="AS1025" i="1"/>
  <c r="AR1025" i="1"/>
  <c r="AP1025" i="1"/>
  <c r="AO1025" i="1"/>
  <c r="AQ1025" i="1" s="1"/>
  <c r="AS1024" i="1"/>
  <c r="AR1024" i="1"/>
  <c r="AP1024" i="1"/>
  <c r="AO1024" i="1"/>
  <c r="AS1023" i="1"/>
  <c r="AR1023" i="1"/>
  <c r="AP1023" i="1"/>
  <c r="AO1023" i="1"/>
  <c r="AS1022" i="1"/>
  <c r="AR1022" i="1"/>
  <c r="AP1022" i="1"/>
  <c r="AO1022" i="1"/>
  <c r="AQ1022" i="1" s="1"/>
  <c r="X1022" i="1"/>
  <c r="AS1021" i="1"/>
  <c r="AR1021" i="1"/>
  <c r="AP1021" i="1"/>
  <c r="AO1021" i="1"/>
  <c r="AQ1021" i="1" s="1"/>
  <c r="AS1020" i="1"/>
  <c r="AR1020" i="1"/>
  <c r="AP1020" i="1"/>
  <c r="AO1020" i="1"/>
  <c r="AQ1020" i="1" s="1"/>
  <c r="X1020" i="1"/>
  <c r="AS1019" i="1"/>
  <c r="AR1019" i="1"/>
  <c r="AP1019" i="1"/>
  <c r="AO1019" i="1"/>
  <c r="AS1018" i="1"/>
  <c r="AR1018" i="1"/>
  <c r="AP1018" i="1"/>
  <c r="AO1018" i="1"/>
  <c r="AS625" i="1"/>
  <c r="AR625" i="1"/>
  <c r="AP625" i="1"/>
  <c r="AO625" i="1"/>
  <c r="AQ625" i="1" s="1"/>
  <c r="AS624" i="1"/>
  <c r="AR624" i="1"/>
  <c r="AP624" i="1"/>
  <c r="AO624" i="1"/>
  <c r="AS623" i="1"/>
  <c r="AR623" i="1"/>
  <c r="AP623" i="1"/>
  <c r="AO623" i="1"/>
  <c r="X199" i="1"/>
  <c r="O766" i="16" l="1"/>
  <c r="N766" i="16"/>
  <c r="O376" i="16"/>
  <c r="N376" i="16"/>
  <c r="M377" i="16"/>
  <c r="L377" i="16"/>
  <c r="K377" i="16"/>
  <c r="Q378" i="16"/>
  <c r="O382" i="16"/>
  <c r="N382" i="16"/>
  <c r="K383" i="16"/>
  <c r="M383" i="16"/>
  <c r="Q384" i="16"/>
  <c r="L383" i="16"/>
  <c r="M767" i="16"/>
  <c r="L767" i="16"/>
  <c r="K767" i="16"/>
  <c r="R767" i="16"/>
  <c r="Q768" i="16"/>
  <c r="Q744" i="1"/>
  <c r="AQ1057" i="1"/>
  <c r="AQ1027" i="1"/>
  <c r="AQ1018" i="1"/>
  <c r="AQ1024" i="1"/>
  <c r="AQ1019" i="1"/>
  <c r="AQ1058" i="1"/>
  <c r="AQ1061" i="1"/>
  <c r="AQ1031" i="1"/>
  <c r="AQ1023" i="1"/>
  <c r="AQ1032" i="1"/>
  <c r="AQ1035" i="1"/>
  <c r="AQ1065" i="1"/>
  <c r="AQ1060" i="1"/>
  <c r="AQ1066" i="1"/>
  <c r="AQ1034" i="1"/>
  <c r="AQ1026" i="1"/>
  <c r="AQ1051" i="1"/>
  <c r="AQ1052" i="1"/>
  <c r="AQ624" i="1"/>
  <c r="AQ623" i="1"/>
  <c r="AQ1037" i="1"/>
  <c r="AQ1040" i="1"/>
  <c r="AQ1043" i="1"/>
  <c r="G7" i="4"/>
  <c r="G7" i="1"/>
  <c r="G7" i="2"/>
  <c r="M378" i="16" l="1"/>
  <c r="L378" i="16"/>
  <c r="K378" i="16"/>
  <c r="N377" i="16"/>
  <c r="O377" i="16"/>
  <c r="M384" i="16"/>
  <c r="Q385" i="16"/>
  <c r="L384" i="16"/>
  <c r="K384" i="16"/>
  <c r="R384" i="16"/>
  <c r="M768" i="16"/>
  <c r="L768" i="16"/>
  <c r="K768" i="16"/>
  <c r="Q769" i="16"/>
  <c r="O383" i="16"/>
  <c r="N383" i="16"/>
  <c r="O767" i="16"/>
  <c r="N767" i="16"/>
  <c r="Q745" i="1"/>
  <c r="Z6" i="2"/>
  <c r="AA5" i="2"/>
  <c r="R1135" i="16" l="1"/>
  <c r="R1032" i="16"/>
  <c r="R203" i="16"/>
  <c r="R782" i="16"/>
  <c r="R409" i="16"/>
  <c r="R1069" i="16"/>
  <c r="R785" i="16"/>
  <c r="R1019" i="16"/>
  <c r="R39" i="16"/>
  <c r="R1083" i="16"/>
  <c r="R696" i="16"/>
  <c r="R597" i="16"/>
  <c r="R791" i="16"/>
  <c r="R72" i="16"/>
  <c r="R245" i="16"/>
  <c r="R96" i="16"/>
  <c r="R421" i="16"/>
  <c r="R144" i="16"/>
  <c r="R978" i="16"/>
  <c r="R705" i="16"/>
  <c r="R150" i="16"/>
  <c r="R442" i="16"/>
  <c r="R842" i="16"/>
  <c r="R171" i="16"/>
  <c r="R1167" i="16"/>
  <c r="R448" i="16"/>
  <c r="R1104" i="16"/>
  <c r="R854" i="16"/>
  <c r="R454" i="16"/>
  <c r="R457" i="16"/>
  <c r="R463" i="16"/>
  <c r="R472" i="16"/>
  <c r="R484" i="16"/>
  <c r="R676" i="16"/>
  <c r="R502" i="16"/>
  <c r="R359" i="16"/>
  <c r="R362" i="16"/>
  <c r="R583" i="16"/>
  <c r="R553" i="16"/>
  <c r="R368" i="16"/>
  <c r="N768" i="16"/>
  <c r="O768" i="16"/>
  <c r="Q386" i="16"/>
  <c r="M385" i="16"/>
  <c r="L385" i="16"/>
  <c r="K385" i="16"/>
  <c r="R385" i="16"/>
  <c r="Q770" i="16"/>
  <c r="M769" i="16"/>
  <c r="L769" i="16"/>
  <c r="R769" i="16"/>
  <c r="K769" i="16"/>
  <c r="O378" i="16"/>
  <c r="N378" i="16"/>
  <c r="O384" i="16"/>
  <c r="N384" i="16"/>
  <c r="R802" i="1"/>
  <c r="R713" i="1"/>
  <c r="R716" i="1"/>
  <c r="R719" i="1"/>
  <c r="R722" i="1"/>
  <c r="R725" i="1"/>
  <c r="R728" i="1"/>
  <c r="R731" i="1"/>
  <c r="R734" i="1"/>
  <c r="R737" i="1"/>
  <c r="R740" i="1"/>
  <c r="R743" i="1"/>
  <c r="Q746" i="1"/>
  <c r="R745" i="1"/>
  <c r="R686" i="1"/>
  <c r="R689" i="1"/>
  <c r="R692" i="1"/>
  <c r="R695" i="1"/>
  <c r="R698" i="1"/>
  <c r="R701" i="1"/>
  <c r="R704" i="1"/>
  <c r="R707" i="1"/>
  <c r="R710" i="1"/>
  <c r="AB5" i="2"/>
  <c r="AC5" i="2" s="1"/>
  <c r="AD5" i="2" s="1"/>
  <c r="AE5" i="2" s="1"/>
  <c r="AF5" i="2" s="1"/>
  <c r="AG5" i="2" s="1"/>
  <c r="AH5" i="2" s="1"/>
  <c r="AI5" i="2" s="1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BB5" i="2" s="1"/>
  <c r="BC5" i="2" s="1"/>
  <c r="BD5" i="2" s="1"/>
  <c r="BE5" i="2" s="1"/>
  <c r="BF5" i="2" s="1"/>
  <c r="BG5" i="2" s="1"/>
  <c r="BH5" i="2" s="1"/>
  <c r="BI5" i="2" s="1"/>
  <c r="BJ5" i="2" s="1"/>
  <c r="BK5" i="2" s="1"/>
  <c r="BL5" i="2" s="1"/>
  <c r="BM5" i="2" s="1"/>
  <c r="BN5" i="2" s="1"/>
  <c r="BO5" i="2" s="1"/>
  <c r="BP5" i="2" s="1"/>
  <c r="BQ5" i="2" s="1"/>
  <c r="BR5" i="2" s="1"/>
  <c r="BS5" i="2" s="1"/>
  <c r="BT5" i="2" s="1"/>
  <c r="BU5" i="2" s="1"/>
  <c r="BV5" i="2" s="1"/>
  <c r="BW5" i="2" s="1"/>
  <c r="BX5" i="2" s="1"/>
  <c r="BY5" i="2" s="1"/>
  <c r="BZ5" i="2" s="1"/>
  <c r="CA5" i="2" s="1"/>
  <c r="CB5" i="2" s="1"/>
  <c r="CC5" i="2" s="1"/>
  <c r="CD5" i="2" s="1"/>
  <c r="CE5" i="2" s="1"/>
  <c r="CF5" i="2" s="1"/>
  <c r="CG5" i="2" s="1"/>
  <c r="CH5" i="2" s="1"/>
  <c r="CI5" i="2" s="1"/>
  <c r="CJ5" i="2" s="1"/>
  <c r="CJ6" i="2" s="1"/>
  <c r="AA6" i="2"/>
  <c r="R690" i="1" s="1"/>
  <c r="Q387" i="16" l="1"/>
  <c r="L386" i="16"/>
  <c r="K386" i="16"/>
  <c r="R386" i="16"/>
  <c r="M386" i="16"/>
  <c r="R562" i="16"/>
  <c r="R353" i="16"/>
  <c r="R335" i="16"/>
  <c r="R925" i="16"/>
  <c r="R156" i="16"/>
  <c r="R969" i="16"/>
  <c r="R639" i="16"/>
  <c r="R78" i="16"/>
  <c r="R299" i="16"/>
  <c r="R415" i="16"/>
  <c r="R75" i="16"/>
  <c r="R633" i="16"/>
  <c r="R1038" i="16"/>
  <c r="R1008" i="16"/>
  <c r="R272" i="16"/>
  <c r="R236" i="16"/>
  <c r="R1005" i="16"/>
  <c r="R1143" i="16"/>
  <c r="R588" i="16"/>
  <c r="R260" i="16"/>
  <c r="R1074" i="16"/>
  <c r="Q771" i="16"/>
  <c r="M770" i="16"/>
  <c r="L770" i="16"/>
  <c r="K770" i="16"/>
  <c r="R770" i="16"/>
  <c r="R383" i="16"/>
  <c r="R759" i="16"/>
  <c r="R538" i="16"/>
  <c r="R520" i="16"/>
  <c r="R574" i="16"/>
  <c r="R747" i="16"/>
  <c r="R496" i="16"/>
  <c r="R738" i="16"/>
  <c r="R475" i="16"/>
  <c r="R338" i="16"/>
  <c r="R326" i="16"/>
  <c r="R332" i="16"/>
  <c r="R1107" i="16"/>
  <c r="R451" i="16"/>
  <c r="R990" i="16"/>
  <c r="R714" i="16"/>
  <c r="R993" i="16"/>
  <c r="R311" i="16"/>
  <c r="R162" i="16"/>
  <c r="R645" i="16"/>
  <c r="R147" i="16"/>
  <c r="R135" i="16"/>
  <c r="R87" i="16"/>
  <c r="R218" i="16"/>
  <c r="R302" i="16"/>
  <c r="R93" i="16"/>
  <c r="R114" i="16"/>
  <c r="R630" i="16"/>
  <c r="R824" i="16"/>
  <c r="R66" i="16"/>
  <c r="R36" i="16"/>
  <c r="R1149" i="16"/>
  <c r="R239" i="16"/>
  <c r="R290" i="16"/>
  <c r="R818" i="16"/>
  <c r="R206" i="16"/>
  <c r="R1061" i="16"/>
  <c r="R815" i="16"/>
  <c r="R27" i="16"/>
  <c r="R1121" i="16"/>
  <c r="R281" i="16"/>
  <c r="R559" i="16"/>
  <c r="R523" i="16"/>
  <c r="R490" i="16"/>
  <c r="R466" i="16"/>
  <c r="R189" i="16"/>
  <c r="R845" i="16"/>
  <c r="R433" i="16"/>
  <c r="R833" i="16"/>
  <c r="R102" i="16"/>
  <c r="R1152" i="16"/>
  <c r="R54" i="16"/>
  <c r="R412" i="16"/>
  <c r="R266" i="16"/>
  <c r="R1049" i="16"/>
  <c r="R517" i="16"/>
  <c r="R487" i="16"/>
  <c r="R320" i="16"/>
  <c r="R987" i="16"/>
  <c r="R221" i="16"/>
  <c r="R51" i="16"/>
  <c r="R371" i="16"/>
  <c r="R511" i="16"/>
  <c r="R347" i="16"/>
  <c r="R934" i="16"/>
  <c r="R195" i="16"/>
  <c r="R445" i="16"/>
  <c r="R1161" i="16"/>
  <c r="R424" i="16"/>
  <c r="R105" i="16"/>
  <c r="R963" i="16"/>
  <c r="R293" i="16"/>
  <c r="R957" i="16"/>
  <c r="R948" i="16"/>
  <c r="R779" i="16"/>
  <c r="O385" i="16"/>
  <c r="N385" i="16"/>
  <c r="R380" i="16"/>
  <c r="R565" i="16"/>
  <c r="R365" i="16"/>
  <c r="R547" i="16"/>
  <c r="R514" i="16"/>
  <c r="R571" i="16"/>
  <c r="R741" i="16"/>
  <c r="R673" i="16"/>
  <c r="R478" i="16"/>
  <c r="R869" i="16"/>
  <c r="R866" i="16"/>
  <c r="R860" i="16"/>
  <c r="R329" i="16"/>
  <c r="R192" i="16"/>
  <c r="R851" i="16"/>
  <c r="R180" i="16"/>
  <c r="R711" i="16"/>
  <c r="R1164" i="16"/>
  <c r="R708" i="16"/>
  <c r="R308" i="16"/>
  <c r="R126" i="16"/>
  <c r="R1158" i="16"/>
  <c r="R99" i="16"/>
  <c r="R138" i="16"/>
  <c r="R975" i="16"/>
  <c r="R120" i="16"/>
  <c r="R699" i="16"/>
  <c r="R636" i="16"/>
  <c r="R972" i="16"/>
  <c r="R42" i="16"/>
  <c r="R69" i="16"/>
  <c r="R821" i="16"/>
  <c r="R1130" i="16"/>
  <c r="R287" i="16"/>
  <c r="R1027" i="16"/>
  <c r="R600" i="16"/>
  <c r="R1110" i="16"/>
  <c r="R1013" i="16"/>
  <c r="R233" i="16"/>
  <c r="R942" i="16"/>
  <c r="R618" i="16"/>
  <c r="R529" i="16"/>
  <c r="R744" i="16"/>
  <c r="R469" i="16"/>
  <c r="R658" i="16"/>
  <c r="R177" i="16"/>
  <c r="R153" i="16"/>
  <c r="R141" i="16"/>
  <c r="R1155" i="16"/>
  <c r="R84" i="16"/>
  <c r="R788" i="16"/>
  <c r="R1146" i="16"/>
  <c r="R1077" i="16"/>
  <c r="R406" i="16"/>
  <c r="R556" i="16"/>
  <c r="R505" i="16"/>
  <c r="R729" i="16"/>
  <c r="R717" i="16"/>
  <c r="R649" i="16"/>
  <c r="R129" i="16"/>
  <c r="R108" i="16"/>
  <c r="R765" i="16"/>
  <c r="R544" i="16"/>
  <c r="R508" i="16"/>
  <c r="R732" i="16"/>
  <c r="R931" i="16"/>
  <c r="R996" i="16"/>
  <c r="R1098" i="16"/>
  <c r="R251" i="16"/>
  <c r="R123" i="16"/>
  <c r="R57" i="16"/>
  <c r="R212" i="16"/>
  <c r="R278" i="16"/>
  <c r="R621" i="16"/>
  <c r="R1002" i="16"/>
  <c r="R768" i="16"/>
  <c r="R374" i="16"/>
  <c r="R535" i="16"/>
  <c r="R532" i="16"/>
  <c r="R580" i="16"/>
  <c r="R577" i="16"/>
  <c r="R356" i="16"/>
  <c r="R493" i="16"/>
  <c r="R735" i="16"/>
  <c r="R341" i="16"/>
  <c r="R726" i="16"/>
  <c r="R723" i="16"/>
  <c r="R863" i="16"/>
  <c r="R999" i="16"/>
  <c r="R198" i="16"/>
  <c r="R848" i="16"/>
  <c r="R1101" i="16"/>
  <c r="R174" i="16"/>
  <c r="R984" i="16"/>
  <c r="R254" i="16"/>
  <c r="R981" i="16"/>
  <c r="R224" i="16"/>
  <c r="R305" i="16"/>
  <c r="R117" i="16"/>
  <c r="R111" i="16"/>
  <c r="R830" i="16"/>
  <c r="R609" i="16"/>
  <c r="R1044" i="16"/>
  <c r="R1086" i="16"/>
  <c r="R827" i="16"/>
  <c r="R81" i="16"/>
  <c r="R1041" i="16"/>
  <c r="R960" i="16"/>
  <c r="R33" i="16"/>
  <c r="R624" i="16"/>
  <c r="R690" i="16"/>
  <c r="R1035" i="16"/>
  <c r="R284" i="16"/>
  <c r="R1118" i="16"/>
  <c r="R687" i="16"/>
  <c r="R1058" i="16"/>
  <c r="R1115" i="16"/>
  <c r="R550" i="16"/>
  <c r="R568" i="16"/>
  <c r="R344" i="16"/>
  <c r="R661" i="16"/>
  <c r="R317" i="16"/>
  <c r="R165" i="16"/>
  <c r="R439" i="16"/>
  <c r="R436" i="16"/>
  <c r="R215" i="16"/>
  <c r="R90" i="16"/>
  <c r="R693" i="16"/>
  <c r="R30" i="16"/>
  <c r="R1140" i="16"/>
  <c r="R750" i="16"/>
  <c r="R670" i="16"/>
  <c r="R323" i="16"/>
  <c r="R183" i="16"/>
  <c r="R1095" i="16"/>
  <c r="R132" i="16"/>
  <c r="R499" i="16"/>
  <c r="R679" i="16"/>
  <c r="R937" i="16"/>
  <c r="R928" i="16"/>
  <c r="R652" i="16"/>
  <c r="R159" i="16"/>
  <c r="R1092" i="16"/>
  <c r="R1089" i="16"/>
  <c r="R296" i="16"/>
  <c r="R60" i="16"/>
  <c r="R594" i="16"/>
  <c r="R1016" i="16"/>
  <c r="R1024" i="16"/>
  <c r="O769" i="16"/>
  <c r="N769" i="16"/>
  <c r="R762" i="16"/>
  <c r="R756" i="16"/>
  <c r="R541" i="16"/>
  <c r="R753" i="16"/>
  <c r="R526" i="16"/>
  <c r="R682" i="16"/>
  <c r="R350" i="16"/>
  <c r="R481" i="16"/>
  <c r="R667" i="16"/>
  <c r="R664" i="16"/>
  <c r="R460" i="16"/>
  <c r="R720" i="16"/>
  <c r="R857" i="16"/>
  <c r="R655" i="16"/>
  <c r="R186" i="16"/>
  <c r="R314" i="16"/>
  <c r="R168" i="16"/>
  <c r="R839" i="16"/>
  <c r="R430" i="16"/>
  <c r="R836" i="16"/>
  <c r="R427" i="16"/>
  <c r="R642" i="16"/>
  <c r="R248" i="16"/>
  <c r="R702" i="16"/>
  <c r="R966" i="16"/>
  <c r="R63" i="16"/>
  <c r="R418" i="16"/>
  <c r="R794" i="16"/>
  <c r="R242" i="16"/>
  <c r="R48" i="16"/>
  <c r="R627" i="16"/>
  <c r="R45" i="16"/>
  <c r="R209" i="16"/>
  <c r="R1080" i="16"/>
  <c r="R1124" i="16"/>
  <c r="R591" i="16"/>
  <c r="R1127" i="16"/>
  <c r="R24" i="16"/>
  <c r="R1066" i="16"/>
  <c r="R803" i="16"/>
  <c r="R812" i="16"/>
  <c r="R803" i="1"/>
  <c r="R744" i="1"/>
  <c r="R723" i="1"/>
  <c r="R720" i="1"/>
  <c r="R741" i="1"/>
  <c r="R717" i="1"/>
  <c r="R738" i="1"/>
  <c r="R714" i="1"/>
  <c r="R735" i="1"/>
  <c r="R711" i="1"/>
  <c r="R732" i="1"/>
  <c r="R729" i="1"/>
  <c r="R726" i="1"/>
  <c r="Q747" i="1"/>
  <c r="R746" i="1"/>
  <c r="BD6" i="2"/>
  <c r="BA6" i="2"/>
  <c r="AE6" i="2"/>
  <c r="CI6" i="2"/>
  <c r="AK6" i="2"/>
  <c r="AD6" i="2"/>
  <c r="CH6" i="2"/>
  <c r="AU6" i="2"/>
  <c r="BY6" i="2"/>
  <c r="AP6" i="2"/>
  <c r="CF6" i="2"/>
  <c r="AZ6" i="2"/>
  <c r="CE6" i="2"/>
  <c r="CD6" i="2"/>
  <c r="BU6" i="2"/>
  <c r="AW6" i="2"/>
  <c r="AG6" i="2"/>
  <c r="AN6" i="2"/>
  <c r="AL6" i="2"/>
  <c r="AY6" i="2"/>
  <c r="AH6" i="2"/>
  <c r="AQ6" i="2"/>
  <c r="BT6" i="2"/>
  <c r="AV6" i="2"/>
  <c r="BS6" i="2"/>
  <c r="BR6" i="2"/>
  <c r="BI6" i="2"/>
  <c r="AS6" i="2"/>
  <c r="AC6" i="2"/>
  <c r="AF6" i="2"/>
  <c r="AT6" i="2"/>
  <c r="BP6" i="2"/>
  <c r="AR6" i="2"/>
  <c r="BO6" i="2"/>
  <c r="BN6" i="2"/>
  <c r="BE6" i="2"/>
  <c r="AO6" i="2"/>
  <c r="AM6" i="2"/>
  <c r="AX6" i="2"/>
  <c r="AJ6" i="2"/>
  <c r="AI6" i="2"/>
  <c r="AB6" i="2"/>
  <c r="R696" i="1"/>
  <c r="R693" i="1"/>
  <c r="BX6" i="2"/>
  <c r="BH6" i="2"/>
  <c r="BW6" i="2"/>
  <c r="BG6" i="2"/>
  <c r="BV6" i="2"/>
  <c r="CC6" i="2"/>
  <c r="BM6" i="2"/>
  <c r="R699" i="1"/>
  <c r="R687" i="1"/>
  <c r="R708" i="1"/>
  <c r="R705" i="1"/>
  <c r="CB6" i="2"/>
  <c r="BL6" i="2"/>
  <c r="CA6" i="2"/>
  <c r="BK6" i="2"/>
  <c r="BZ6" i="2"/>
  <c r="CG6" i="2"/>
  <c r="BQ6" i="2"/>
  <c r="BC6" i="2"/>
  <c r="BF6" i="2"/>
  <c r="BB6" i="2"/>
  <c r="BJ6" i="2"/>
  <c r="R702" i="1"/>
  <c r="AO26" i="1"/>
  <c r="AP26" i="1"/>
  <c r="AS26" i="1"/>
  <c r="AO27" i="1"/>
  <c r="AP27" i="1"/>
  <c r="AR27" i="1"/>
  <c r="AS27" i="1"/>
  <c r="AO28" i="1"/>
  <c r="AQ28" i="1" s="1"/>
  <c r="AP28" i="1"/>
  <c r="AR28" i="1"/>
  <c r="AS28" i="1"/>
  <c r="AO29" i="1"/>
  <c r="AP29" i="1"/>
  <c r="AR29" i="1"/>
  <c r="AS29" i="1"/>
  <c r="AO30" i="1"/>
  <c r="AP30" i="1"/>
  <c r="AR30" i="1"/>
  <c r="AS30" i="1"/>
  <c r="AO31" i="1"/>
  <c r="AQ31" i="1" s="1"/>
  <c r="AP31" i="1"/>
  <c r="AR31" i="1"/>
  <c r="AS31" i="1"/>
  <c r="AO46" i="1"/>
  <c r="AQ46" i="1" s="1"/>
  <c r="AP46" i="1"/>
  <c r="AR46" i="1"/>
  <c r="AS46" i="1"/>
  <c r="AO62" i="1"/>
  <c r="AP62" i="1"/>
  <c r="AR62" i="1"/>
  <c r="AS62" i="1"/>
  <c r="AO63" i="1"/>
  <c r="AP63" i="1"/>
  <c r="AR63" i="1"/>
  <c r="AS63" i="1"/>
  <c r="AO64" i="1"/>
  <c r="AQ64" i="1" s="1"/>
  <c r="AP64" i="1"/>
  <c r="AR64" i="1"/>
  <c r="AS64" i="1"/>
  <c r="AO68" i="1"/>
  <c r="AP68" i="1"/>
  <c r="AR68" i="1"/>
  <c r="AS68" i="1"/>
  <c r="AO69" i="1"/>
  <c r="AP69" i="1"/>
  <c r="AR69" i="1"/>
  <c r="AS69" i="1"/>
  <c r="AO70" i="1"/>
  <c r="AQ70" i="1" s="1"/>
  <c r="AP70" i="1"/>
  <c r="AR70" i="1"/>
  <c r="AS70" i="1"/>
  <c r="AO77" i="1"/>
  <c r="AP77" i="1"/>
  <c r="AR77" i="1"/>
  <c r="AS77" i="1"/>
  <c r="AO78" i="1"/>
  <c r="AP78" i="1"/>
  <c r="AR78" i="1"/>
  <c r="AS78" i="1"/>
  <c r="AO79" i="1"/>
  <c r="AQ79" i="1" s="1"/>
  <c r="AP79" i="1"/>
  <c r="AR79" i="1"/>
  <c r="AS79" i="1"/>
  <c r="AO89" i="1"/>
  <c r="AP89" i="1"/>
  <c r="AR89" i="1"/>
  <c r="AS89" i="1"/>
  <c r="AO90" i="1"/>
  <c r="AP90" i="1"/>
  <c r="AR90" i="1"/>
  <c r="AS90" i="1"/>
  <c r="AO91" i="1"/>
  <c r="AQ91" i="1" s="1"/>
  <c r="AP91" i="1"/>
  <c r="AR91" i="1"/>
  <c r="AS91" i="1"/>
  <c r="AO95" i="1"/>
  <c r="AP95" i="1"/>
  <c r="AR95" i="1"/>
  <c r="AS95" i="1"/>
  <c r="AO96" i="1"/>
  <c r="AP96" i="1"/>
  <c r="AR96" i="1"/>
  <c r="AS96" i="1"/>
  <c r="AO100" i="1"/>
  <c r="AQ100" i="1" s="1"/>
  <c r="AP100" i="1"/>
  <c r="AR100" i="1"/>
  <c r="AS100" i="1"/>
  <c r="AO107" i="1"/>
  <c r="AP107" i="1"/>
  <c r="AR107" i="1"/>
  <c r="AS107" i="1"/>
  <c r="AO108" i="1"/>
  <c r="AP108" i="1"/>
  <c r="AR108" i="1"/>
  <c r="AS108" i="1"/>
  <c r="AO109" i="1"/>
  <c r="AP109" i="1"/>
  <c r="AR109" i="1"/>
  <c r="AS109" i="1"/>
  <c r="AO119" i="1"/>
  <c r="AP119" i="1"/>
  <c r="AR119" i="1"/>
  <c r="AS119" i="1"/>
  <c r="AO120" i="1"/>
  <c r="AP120" i="1"/>
  <c r="AR120" i="1"/>
  <c r="AS120" i="1"/>
  <c r="AO121" i="1"/>
  <c r="AQ121" i="1" s="1"/>
  <c r="AP121" i="1"/>
  <c r="AR121" i="1"/>
  <c r="AS121" i="1"/>
  <c r="AO128" i="1"/>
  <c r="AP128" i="1"/>
  <c r="AR128" i="1"/>
  <c r="AS128" i="1"/>
  <c r="AO129" i="1"/>
  <c r="AP129" i="1"/>
  <c r="AR129" i="1"/>
  <c r="AS129" i="1"/>
  <c r="AO130" i="1"/>
  <c r="AQ130" i="1" s="1"/>
  <c r="AP130" i="1"/>
  <c r="AR130" i="1"/>
  <c r="AS130" i="1"/>
  <c r="AO131" i="1"/>
  <c r="AP131" i="1"/>
  <c r="AR131" i="1"/>
  <c r="AS131" i="1"/>
  <c r="AO132" i="1"/>
  <c r="AP132" i="1"/>
  <c r="AR132" i="1"/>
  <c r="AS132" i="1"/>
  <c r="AO133" i="1"/>
  <c r="AQ133" i="1" s="1"/>
  <c r="AP133" i="1"/>
  <c r="AR133" i="1"/>
  <c r="AS133" i="1"/>
  <c r="AO137" i="1"/>
  <c r="AP137" i="1"/>
  <c r="AR137" i="1"/>
  <c r="AS137" i="1"/>
  <c r="AO138" i="1"/>
  <c r="AP138" i="1"/>
  <c r="AR138" i="1"/>
  <c r="AS138" i="1"/>
  <c r="AO139" i="1"/>
  <c r="AQ139" i="1" s="1"/>
  <c r="AP139" i="1"/>
  <c r="AR139" i="1"/>
  <c r="AS139" i="1"/>
  <c r="AO146" i="1"/>
  <c r="AP146" i="1"/>
  <c r="AR146" i="1"/>
  <c r="AS146" i="1"/>
  <c r="AO147" i="1"/>
  <c r="AP147" i="1"/>
  <c r="AR147" i="1"/>
  <c r="AS147" i="1"/>
  <c r="AO148" i="1"/>
  <c r="AQ148" i="1" s="1"/>
  <c r="AP148" i="1"/>
  <c r="AR148" i="1"/>
  <c r="AS148" i="1"/>
  <c r="AO149" i="1"/>
  <c r="AP149" i="1"/>
  <c r="AR149" i="1"/>
  <c r="AS149" i="1"/>
  <c r="AO150" i="1"/>
  <c r="AP150" i="1"/>
  <c r="AR150" i="1"/>
  <c r="AS150" i="1"/>
  <c r="AO151" i="1"/>
  <c r="AQ151" i="1" s="1"/>
  <c r="AP151" i="1"/>
  <c r="AR151" i="1"/>
  <c r="AS151" i="1"/>
  <c r="AO152" i="1"/>
  <c r="AP152" i="1"/>
  <c r="AR152" i="1"/>
  <c r="AS152" i="1"/>
  <c r="AO153" i="1"/>
  <c r="AQ153" i="1" s="1"/>
  <c r="AP153" i="1"/>
  <c r="AR153" i="1"/>
  <c r="AS153" i="1"/>
  <c r="AO154" i="1"/>
  <c r="AQ154" i="1" s="1"/>
  <c r="AP154" i="1"/>
  <c r="AR154" i="1"/>
  <c r="AS154" i="1"/>
  <c r="AO155" i="1"/>
  <c r="AP155" i="1"/>
  <c r="AR155" i="1"/>
  <c r="AS155" i="1"/>
  <c r="AO156" i="1"/>
  <c r="AQ156" i="1" s="1"/>
  <c r="AP156" i="1"/>
  <c r="AR156" i="1"/>
  <c r="AS156" i="1"/>
  <c r="AO157" i="1"/>
  <c r="AQ157" i="1" s="1"/>
  <c r="AP157" i="1"/>
  <c r="AR157" i="1"/>
  <c r="AS157" i="1"/>
  <c r="AO158" i="1"/>
  <c r="AP158" i="1"/>
  <c r="AR158" i="1"/>
  <c r="AS158" i="1"/>
  <c r="AO159" i="1"/>
  <c r="AQ159" i="1" s="1"/>
  <c r="AP159" i="1"/>
  <c r="AR159" i="1"/>
  <c r="AS159" i="1"/>
  <c r="AO160" i="1"/>
  <c r="AQ160" i="1" s="1"/>
  <c r="AP160" i="1"/>
  <c r="AR160" i="1"/>
  <c r="AS160" i="1"/>
  <c r="AO161" i="1"/>
  <c r="AP161" i="1"/>
  <c r="AR161" i="1"/>
  <c r="AS161" i="1"/>
  <c r="AO162" i="1"/>
  <c r="AQ162" i="1" s="1"/>
  <c r="AP162" i="1"/>
  <c r="AR162" i="1"/>
  <c r="AS162" i="1"/>
  <c r="AO163" i="1"/>
  <c r="AQ163" i="1" s="1"/>
  <c r="AP163" i="1"/>
  <c r="AR163" i="1"/>
  <c r="AS163" i="1"/>
  <c r="AO164" i="1"/>
  <c r="AP164" i="1"/>
  <c r="AR164" i="1"/>
  <c r="AS164" i="1"/>
  <c r="AO165" i="1"/>
  <c r="AQ165" i="1" s="1"/>
  <c r="AP165" i="1"/>
  <c r="AR165" i="1"/>
  <c r="AS165" i="1"/>
  <c r="AO166" i="1"/>
  <c r="AQ166" i="1" s="1"/>
  <c r="AP166" i="1"/>
  <c r="AR166" i="1"/>
  <c r="AS166" i="1"/>
  <c r="AO167" i="1"/>
  <c r="AP167" i="1"/>
  <c r="AR167" i="1"/>
  <c r="AS167" i="1"/>
  <c r="AO168" i="1"/>
  <c r="AQ168" i="1" s="1"/>
  <c r="AP168" i="1"/>
  <c r="AR168" i="1"/>
  <c r="AS168" i="1"/>
  <c r="AO169" i="1"/>
  <c r="AQ169" i="1" s="1"/>
  <c r="AP169" i="1"/>
  <c r="AR169" i="1"/>
  <c r="AS169" i="1"/>
  <c r="AO170" i="1"/>
  <c r="AP170" i="1"/>
  <c r="AR170" i="1"/>
  <c r="AS170" i="1"/>
  <c r="AO171" i="1"/>
  <c r="AQ171" i="1" s="1"/>
  <c r="AP171" i="1"/>
  <c r="AR171" i="1"/>
  <c r="AS171" i="1"/>
  <c r="AO172" i="1"/>
  <c r="AQ172" i="1" s="1"/>
  <c r="AP172" i="1"/>
  <c r="AR172" i="1"/>
  <c r="AS172" i="1"/>
  <c r="AO173" i="1"/>
  <c r="AP173" i="1"/>
  <c r="AR173" i="1"/>
  <c r="AS173" i="1"/>
  <c r="AO174" i="1"/>
  <c r="AQ174" i="1" s="1"/>
  <c r="AP174" i="1"/>
  <c r="AR174" i="1"/>
  <c r="AS174" i="1"/>
  <c r="AO175" i="1"/>
  <c r="AQ175" i="1" s="1"/>
  <c r="AP175" i="1"/>
  <c r="AR175" i="1"/>
  <c r="AS175" i="1"/>
  <c r="AO176" i="1"/>
  <c r="AP176" i="1"/>
  <c r="AR176" i="1"/>
  <c r="AS176" i="1"/>
  <c r="AO177" i="1"/>
  <c r="AP177" i="1"/>
  <c r="AR177" i="1"/>
  <c r="AS177" i="1"/>
  <c r="AO178" i="1"/>
  <c r="AQ178" i="1" s="1"/>
  <c r="AP178" i="1"/>
  <c r="AR178" i="1"/>
  <c r="AS178" i="1"/>
  <c r="AO185" i="1"/>
  <c r="AP185" i="1"/>
  <c r="AR185" i="1"/>
  <c r="AS185" i="1"/>
  <c r="AO186" i="1"/>
  <c r="AP186" i="1"/>
  <c r="AR186" i="1"/>
  <c r="AS186" i="1"/>
  <c r="AO187" i="1"/>
  <c r="AQ187" i="1" s="1"/>
  <c r="AP187" i="1"/>
  <c r="AR187" i="1"/>
  <c r="AS187" i="1"/>
  <c r="AO194" i="1"/>
  <c r="AP194" i="1"/>
  <c r="AR194" i="1"/>
  <c r="AS194" i="1"/>
  <c r="AO195" i="1"/>
  <c r="AP195" i="1"/>
  <c r="AR195" i="1"/>
  <c r="AS195" i="1"/>
  <c r="AO196" i="1"/>
  <c r="AQ196" i="1" s="1"/>
  <c r="AP196" i="1"/>
  <c r="AR196" i="1"/>
  <c r="AS196" i="1"/>
  <c r="AO197" i="1"/>
  <c r="AP197" i="1"/>
  <c r="AR197" i="1"/>
  <c r="AS197" i="1"/>
  <c r="AO198" i="1"/>
  <c r="AP198" i="1"/>
  <c r="AR198" i="1"/>
  <c r="AS198" i="1"/>
  <c r="AO199" i="1"/>
  <c r="AQ199" i="1" s="1"/>
  <c r="AP199" i="1"/>
  <c r="AR199" i="1"/>
  <c r="AS199" i="1"/>
  <c r="AO200" i="1"/>
  <c r="AQ200" i="1" s="1"/>
  <c r="AP200" i="1"/>
  <c r="AR200" i="1"/>
  <c r="AS200" i="1"/>
  <c r="AO201" i="1"/>
  <c r="AQ201" i="1" s="1"/>
  <c r="AP201" i="1"/>
  <c r="AR201" i="1"/>
  <c r="AS201" i="1"/>
  <c r="AO202" i="1"/>
  <c r="AP202" i="1"/>
  <c r="AR202" i="1"/>
  <c r="AS202" i="1"/>
  <c r="AO203" i="1"/>
  <c r="AP203" i="1"/>
  <c r="AR203" i="1"/>
  <c r="AS203" i="1"/>
  <c r="AO204" i="1"/>
  <c r="AQ204" i="1" s="1"/>
  <c r="AP204" i="1"/>
  <c r="AR204" i="1"/>
  <c r="AS204" i="1"/>
  <c r="AO205" i="1"/>
  <c r="AP205" i="1"/>
  <c r="AR205" i="1"/>
  <c r="AS205" i="1"/>
  <c r="AO206" i="1"/>
  <c r="AP206" i="1"/>
  <c r="AR206" i="1"/>
  <c r="AS206" i="1"/>
  <c r="AO207" i="1"/>
  <c r="AQ207" i="1" s="1"/>
  <c r="AP207" i="1"/>
  <c r="AR207" i="1"/>
  <c r="AS207" i="1"/>
  <c r="AO208" i="1"/>
  <c r="AP208" i="1"/>
  <c r="AR208" i="1"/>
  <c r="AS208" i="1"/>
  <c r="AO209" i="1"/>
  <c r="AP209" i="1"/>
  <c r="AR209" i="1"/>
  <c r="AS209" i="1"/>
  <c r="AO210" i="1"/>
  <c r="AQ210" i="1" s="1"/>
  <c r="AP210" i="1"/>
  <c r="AR210" i="1"/>
  <c r="AS210" i="1"/>
  <c r="AO211" i="1"/>
  <c r="AP211" i="1"/>
  <c r="AR211" i="1"/>
  <c r="AS211" i="1"/>
  <c r="AO212" i="1"/>
  <c r="AP212" i="1"/>
  <c r="AR212" i="1"/>
  <c r="AS212" i="1"/>
  <c r="AO213" i="1"/>
  <c r="AQ213" i="1" s="1"/>
  <c r="AP213" i="1"/>
  <c r="AR213" i="1"/>
  <c r="AS213" i="1"/>
  <c r="AO214" i="1"/>
  <c r="AP214" i="1"/>
  <c r="AR214" i="1"/>
  <c r="AS214" i="1"/>
  <c r="AO215" i="1"/>
  <c r="AP215" i="1"/>
  <c r="AR215" i="1"/>
  <c r="AS215" i="1"/>
  <c r="AO216" i="1"/>
  <c r="AQ216" i="1" s="1"/>
  <c r="AP216" i="1"/>
  <c r="AR216" i="1"/>
  <c r="AS216" i="1"/>
  <c r="AO217" i="1"/>
  <c r="AP217" i="1"/>
  <c r="AR217" i="1"/>
  <c r="AS217" i="1"/>
  <c r="AO218" i="1"/>
  <c r="AP218" i="1"/>
  <c r="AR218" i="1"/>
  <c r="AS218" i="1"/>
  <c r="AO219" i="1"/>
  <c r="AQ219" i="1" s="1"/>
  <c r="AP219" i="1"/>
  <c r="AR219" i="1"/>
  <c r="AS219" i="1"/>
  <c r="AO220" i="1"/>
  <c r="AP220" i="1"/>
  <c r="AR220" i="1"/>
  <c r="AS220" i="1"/>
  <c r="AO221" i="1"/>
  <c r="AP221" i="1"/>
  <c r="AR221" i="1"/>
  <c r="AS221" i="1"/>
  <c r="AO222" i="1"/>
  <c r="AQ222" i="1" s="1"/>
  <c r="AP222" i="1"/>
  <c r="AR222" i="1"/>
  <c r="AS222" i="1"/>
  <c r="AO226" i="1"/>
  <c r="AP226" i="1"/>
  <c r="AR226" i="1"/>
  <c r="AS226" i="1"/>
  <c r="AO227" i="1"/>
  <c r="AP227" i="1"/>
  <c r="AR227" i="1"/>
  <c r="AS227" i="1"/>
  <c r="AO232" i="1"/>
  <c r="AP232" i="1"/>
  <c r="AR232" i="1"/>
  <c r="AS232" i="1"/>
  <c r="AO233" i="1"/>
  <c r="AP233" i="1"/>
  <c r="AR233" i="1"/>
  <c r="AS233" i="1"/>
  <c r="AO234" i="1"/>
  <c r="AQ234" i="1" s="1"/>
  <c r="AP234" i="1"/>
  <c r="AR234" i="1"/>
  <c r="AS234" i="1"/>
  <c r="AO235" i="1"/>
  <c r="AP235" i="1"/>
  <c r="AR235" i="1"/>
  <c r="AS235" i="1"/>
  <c r="AO236" i="1"/>
  <c r="AP236" i="1"/>
  <c r="AR236" i="1"/>
  <c r="AS236" i="1"/>
  <c r="AO237" i="1"/>
  <c r="AQ237" i="1" s="1"/>
  <c r="AP237" i="1"/>
  <c r="AR237" i="1"/>
  <c r="AS237" i="1"/>
  <c r="AO238" i="1"/>
  <c r="AP238" i="1"/>
  <c r="AR238" i="1"/>
  <c r="AS238" i="1"/>
  <c r="AO239" i="1"/>
  <c r="AP239" i="1"/>
  <c r="AR239" i="1"/>
  <c r="AS239" i="1"/>
  <c r="AO240" i="1"/>
  <c r="AQ240" i="1" s="1"/>
  <c r="AP240" i="1"/>
  <c r="AR240" i="1"/>
  <c r="AS240" i="1"/>
  <c r="AO241" i="1"/>
  <c r="AP241" i="1"/>
  <c r="AR241" i="1"/>
  <c r="AS241" i="1"/>
  <c r="AO242" i="1"/>
  <c r="AP242" i="1"/>
  <c r="AR242" i="1"/>
  <c r="AS242" i="1"/>
  <c r="AO243" i="1"/>
  <c r="AQ243" i="1" s="1"/>
  <c r="AP243" i="1"/>
  <c r="AR243" i="1"/>
  <c r="AS243" i="1"/>
  <c r="AO244" i="1"/>
  <c r="AP244" i="1"/>
  <c r="AR244" i="1"/>
  <c r="AS244" i="1"/>
  <c r="AO245" i="1"/>
  <c r="AP245" i="1"/>
  <c r="AR245" i="1"/>
  <c r="AS245" i="1"/>
  <c r="AO246" i="1"/>
  <c r="AQ246" i="1" s="1"/>
  <c r="AP246" i="1"/>
  <c r="AR246" i="1"/>
  <c r="AS246" i="1"/>
  <c r="AO247" i="1"/>
  <c r="AP247" i="1"/>
  <c r="AR247" i="1"/>
  <c r="AS247" i="1"/>
  <c r="AO248" i="1"/>
  <c r="AP248" i="1"/>
  <c r="AR248" i="1"/>
  <c r="AS248" i="1"/>
  <c r="AO249" i="1"/>
  <c r="AQ249" i="1" s="1"/>
  <c r="AP249" i="1"/>
  <c r="AR249" i="1"/>
  <c r="AS249" i="1"/>
  <c r="AO250" i="1"/>
  <c r="AP250" i="1"/>
  <c r="AR250" i="1"/>
  <c r="AS250" i="1"/>
  <c r="AO251" i="1"/>
  <c r="AP251" i="1"/>
  <c r="AR251" i="1"/>
  <c r="AS251" i="1"/>
  <c r="AO252" i="1"/>
  <c r="AQ252" i="1" s="1"/>
  <c r="AP252" i="1"/>
  <c r="AR252" i="1"/>
  <c r="AS252" i="1"/>
  <c r="AO253" i="1"/>
  <c r="AP253" i="1"/>
  <c r="AR253" i="1"/>
  <c r="AS253" i="1"/>
  <c r="AO254" i="1"/>
  <c r="AP254" i="1"/>
  <c r="AR254" i="1"/>
  <c r="AS254" i="1"/>
  <c r="AO255" i="1"/>
  <c r="AQ255" i="1" s="1"/>
  <c r="AP255" i="1"/>
  <c r="AR255" i="1"/>
  <c r="AS255" i="1"/>
  <c r="AO256" i="1"/>
  <c r="AP256" i="1"/>
  <c r="AR256" i="1"/>
  <c r="AS256" i="1"/>
  <c r="AO257" i="1"/>
  <c r="AP257" i="1"/>
  <c r="AR257" i="1"/>
  <c r="AS257" i="1"/>
  <c r="AO258" i="1"/>
  <c r="AQ258" i="1" s="1"/>
  <c r="AP258" i="1"/>
  <c r="AR258" i="1"/>
  <c r="AS258" i="1"/>
  <c r="AO262" i="1"/>
  <c r="AP262" i="1"/>
  <c r="AR262" i="1"/>
  <c r="AS262" i="1"/>
  <c r="AO263" i="1"/>
  <c r="AP263" i="1"/>
  <c r="AR263" i="1"/>
  <c r="AS263" i="1"/>
  <c r="AO264" i="1"/>
  <c r="AQ264" i="1" s="1"/>
  <c r="AP264" i="1"/>
  <c r="AR264" i="1"/>
  <c r="AS264" i="1"/>
  <c r="AO274" i="1"/>
  <c r="AP274" i="1"/>
  <c r="AR274" i="1"/>
  <c r="AS274" i="1"/>
  <c r="AO275" i="1"/>
  <c r="AP275" i="1"/>
  <c r="AR275" i="1"/>
  <c r="AS275" i="1"/>
  <c r="AO276" i="1"/>
  <c r="AQ276" i="1" s="1"/>
  <c r="AP276" i="1"/>
  <c r="AR276" i="1"/>
  <c r="AS276" i="1"/>
  <c r="AO280" i="1"/>
  <c r="AP280" i="1"/>
  <c r="AR280" i="1"/>
  <c r="AS280" i="1"/>
  <c r="AO281" i="1"/>
  <c r="AP281" i="1"/>
  <c r="AR281" i="1"/>
  <c r="AS281" i="1"/>
  <c r="AO282" i="1"/>
  <c r="AQ282" i="1" s="1"/>
  <c r="AP282" i="1"/>
  <c r="AR282" i="1"/>
  <c r="AS282" i="1"/>
  <c r="AO283" i="1"/>
  <c r="AP283" i="1"/>
  <c r="AR283" i="1"/>
  <c r="AS283" i="1"/>
  <c r="AO284" i="1"/>
  <c r="AP284" i="1"/>
  <c r="AR284" i="1"/>
  <c r="AS284" i="1"/>
  <c r="AO285" i="1"/>
  <c r="AQ285" i="1" s="1"/>
  <c r="AP285" i="1"/>
  <c r="AR285" i="1"/>
  <c r="AS285" i="1"/>
  <c r="AO328" i="1"/>
  <c r="AP328" i="1"/>
  <c r="AR328" i="1"/>
  <c r="AS328" i="1"/>
  <c r="AO329" i="1"/>
  <c r="AP329" i="1"/>
  <c r="AR329" i="1"/>
  <c r="AS329" i="1"/>
  <c r="AO330" i="1"/>
  <c r="AQ330" i="1" s="1"/>
  <c r="AP330" i="1"/>
  <c r="AR330" i="1"/>
  <c r="AS330" i="1"/>
  <c r="AO331" i="1"/>
  <c r="AP331" i="1"/>
  <c r="AR331" i="1"/>
  <c r="AS331" i="1"/>
  <c r="AO332" i="1"/>
  <c r="AP332" i="1"/>
  <c r="AR332" i="1"/>
  <c r="AS332" i="1"/>
  <c r="AO333" i="1"/>
  <c r="AQ333" i="1" s="1"/>
  <c r="AP333" i="1"/>
  <c r="AR333" i="1"/>
  <c r="AS333" i="1"/>
  <c r="AO343" i="1"/>
  <c r="AP343" i="1"/>
  <c r="AR343" i="1"/>
  <c r="AS343" i="1"/>
  <c r="AO344" i="1"/>
  <c r="AP344" i="1"/>
  <c r="AR344" i="1"/>
  <c r="AS344" i="1"/>
  <c r="AO355" i="1"/>
  <c r="AP355" i="1"/>
  <c r="AR355" i="1"/>
  <c r="AS355" i="1"/>
  <c r="AO356" i="1"/>
  <c r="AQ356" i="1" s="1"/>
  <c r="AP356" i="1"/>
  <c r="AR356" i="1"/>
  <c r="AS356" i="1"/>
  <c r="AO357" i="1"/>
  <c r="AQ357" i="1" s="1"/>
  <c r="AP357" i="1"/>
  <c r="AR357" i="1"/>
  <c r="AS357" i="1"/>
  <c r="AO358" i="1"/>
  <c r="AP358" i="1"/>
  <c r="AR358" i="1"/>
  <c r="AS358" i="1"/>
  <c r="AO359" i="1"/>
  <c r="AP359" i="1"/>
  <c r="AR359" i="1"/>
  <c r="AS359" i="1"/>
  <c r="AO360" i="1"/>
  <c r="AQ360" i="1" s="1"/>
  <c r="AP360" i="1"/>
  <c r="AR360" i="1"/>
  <c r="AS360" i="1"/>
  <c r="AO361" i="1"/>
  <c r="AP361" i="1"/>
  <c r="AR361" i="1"/>
  <c r="AS361" i="1"/>
  <c r="AO362" i="1"/>
  <c r="AP362" i="1"/>
  <c r="AR362" i="1"/>
  <c r="AS362" i="1"/>
  <c r="AO363" i="1"/>
  <c r="AQ363" i="1" s="1"/>
  <c r="AP363" i="1"/>
  <c r="AR363" i="1"/>
  <c r="AS363" i="1"/>
  <c r="AO364" i="1"/>
  <c r="AP364" i="1"/>
  <c r="AR364" i="1"/>
  <c r="AS364" i="1"/>
  <c r="AO365" i="1"/>
  <c r="AP365" i="1"/>
  <c r="AR365" i="1"/>
  <c r="AS365" i="1"/>
  <c r="AO366" i="1"/>
  <c r="AQ366" i="1" s="1"/>
  <c r="AP366" i="1"/>
  <c r="AR366" i="1"/>
  <c r="AS366" i="1"/>
  <c r="AO403" i="1"/>
  <c r="AQ403" i="1" s="1"/>
  <c r="AP403" i="1"/>
  <c r="AR403" i="1"/>
  <c r="AS403" i="1"/>
  <c r="AO404" i="1"/>
  <c r="AQ404" i="1" s="1"/>
  <c r="AP404" i="1"/>
  <c r="AR404" i="1"/>
  <c r="AS404" i="1"/>
  <c r="AO405" i="1"/>
  <c r="AP405" i="1"/>
  <c r="AR405" i="1"/>
  <c r="AS405" i="1"/>
  <c r="AO406" i="1"/>
  <c r="AP406" i="1"/>
  <c r="AR406" i="1"/>
  <c r="AS406" i="1"/>
  <c r="AO407" i="1"/>
  <c r="AQ407" i="1" s="1"/>
  <c r="AP407" i="1"/>
  <c r="AR407" i="1"/>
  <c r="AS407" i="1"/>
  <c r="AO408" i="1"/>
  <c r="AP408" i="1"/>
  <c r="AR408" i="1"/>
  <c r="AS408" i="1"/>
  <c r="AO409" i="1"/>
  <c r="AP409" i="1"/>
  <c r="AR409" i="1"/>
  <c r="AS409" i="1"/>
  <c r="AO410" i="1"/>
  <c r="AQ410" i="1" s="1"/>
  <c r="AP410" i="1"/>
  <c r="AR410" i="1"/>
  <c r="AS410" i="1"/>
  <c r="AO411" i="1"/>
  <c r="AP411" i="1"/>
  <c r="AR411" i="1"/>
  <c r="AS411" i="1"/>
  <c r="AO412" i="1"/>
  <c r="AP412" i="1"/>
  <c r="AR412" i="1"/>
  <c r="AS412" i="1"/>
  <c r="AO413" i="1"/>
  <c r="AP413" i="1"/>
  <c r="AR413" i="1"/>
  <c r="AS413" i="1"/>
  <c r="AO414" i="1"/>
  <c r="AP414" i="1"/>
  <c r="AR414" i="1"/>
  <c r="AS414" i="1"/>
  <c r="AO415" i="1"/>
  <c r="AP415" i="1"/>
  <c r="AR415" i="1"/>
  <c r="AS415" i="1"/>
  <c r="AO416" i="1"/>
  <c r="AQ416" i="1" s="1"/>
  <c r="AP416" i="1"/>
  <c r="AR416" i="1"/>
  <c r="AS416" i="1"/>
  <c r="AO417" i="1"/>
  <c r="AP417" i="1"/>
  <c r="AR417" i="1"/>
  <c r="AS417" i="1"/>
  <c r="AO418" i="1"/>
  <c r="AP418" i="1"/>
  <c r="AR418" i="1"/>
  <c r="AS418" i="1"/>
  <c r="AO419" i="1"/>
  <c r="AQ419" i="1" s="1"/>
  <c r="AP419" i="1"/>
  <c r="AR419" i="1"/>
  <c r="AS419" i="1"/>
  <c r="AO438" i="1"/>
  <c r="AP438" i="1"/>
  <c r="AR438" i="1"/>
  <c r="AS438" i="1"/>
  <c r="AO439" i="1"/>
  <c r="AP439" i="1"/>
  <c r="AR439" i="1"/>
  <c r="AS439" i="1"/>
  <c r="AO440" i="1"/>
  <c r="AQ440" i="1" s="1"/>
  <c r="AP440" i="1"/>
  <c r="AR440" i="1"/>
  <c r="AS440" i="1"/>
  <c r="AO441" i="1"/>
  <c r="AP441" i="1"/>
  <c r="AR441" i="1"/>
  <c r="AS441" i="1"/>
  <c r="AO442" i="1"/>
  <c r="AP442" i="1"/>
  <c r="AR442" i="1"/>
  <c r="AS442" i="1"/>
  <c r="AO443" i="1"/>
  <c r="AQ443" i="1" s="1"/>
  <c r="AP443" i="1"/>
  <c r="AR443" i="1"/>
  <c r="AS443" i="1"/>
  <c r="AO444" i="1"/>
  <c r="AP444" i="1"/>
  <c r="AR444" i="1"/>
  <c r="AS444" i="1"/>
  <c r="AO445" i="1"/>
  <c r="AP445" i="1"/>
  <c r="AR445" i="1"/>
  <c r="AS445" i="1"/>
  <c r="AO446" i="1"/>
  <c r="AQ446" i="1" s="1"/>
  <c r="AP446" i="1"/>
  <c r="AR446" i="1"/>
  <c r="AS446" i="1"/>
  <c r="AO447" i="1"/>
  <c r="AP447" i="1"/>
  <c r="AR447" i="1"/>
  <c r="AS447" i="1"/>
  <c r="AO448" i="1"/>
  <c r="AP448" i="1"/>
  <c r="AR448" i="1"/>
  <c r="AS448" i="1"/>
  <c r="AO449" i="1"/>
  <c r="AQ449" i="1" s="1"/>
  <c r="AP449" i="1"/>
  <c r="AR449" i="1"/>
  <c r="AS449" i="1"/>
  <c r="AO450" i="1"/>
  <c r="AP450" i="1"/>
  <c r="AR450" i="1"/>
  <c r="AS450" i="1"/>
  <c r="AO451" i="1"/>
  <c r="AP451" i="1"/>
  <c r="AR451" i="1"/>
  <c r="AS451" i="1"/>
  <c r="AO452" i="1"/>
  <c r="AQ452" i="1" s="1"/>
  <c r="AP452" i="1"/>
  <c r="AR452" i="1"/>
  <c r="AS452" i="1"/>
  <c r="AO453" i="1"/>
  <c r="AP453" i="1"/>
  <c r="AR453" i="1"/>
  <c r="AS453" i="1"/>
  <c r="AO454" i="1"/>
  <c r="AQ454" i="1" s="1"/>
  <c r="AP454" i="1"/>
  <c r="AR454" i="1"/>
  <c r="AS454" i="1"/>
  <c r="AO455" i="1"/>
  <c r="AQ455" i="1" s="1"/>
  <c r="AP455" i="1"/>
  <c r="AR455" i="1"/>
  <c r="AS455" i="1"/>
  <c r="AO456" i="1"/>
  <c r="AP456" i="1"/>
  <c r="AR456" i="1"/>
  <c r="AS456" i="1"/>
  <c r="AO457" i="1"/>
  <c r="AP457" i="1"/>
  <c r="AR457" i="1"/>
  <c r="AS457" i="1"/>
  <c r="AO458" i="1"/>
  <c r="AQ458" i="1" s="1"/>
  <c r="AP458" i="1"/>
  <c r="AR458" i="1"/>
  <c r="AS458" i="1"/>
  <c r="AO462" i="1"/>
  <c r="AP462" i="1"/>
  <c r="AR462" i="1"/>
  <c r="AS462" i="1"/>
  <c r="AO463" i="1"/>
  <c r="AP463" i="1"/>
  <c r="AR463" i="1"/>
  <c r="AS463" i="1"/>
  <c r="AO464" i="1"/>
  <c r="AQ464" i="1" s="1"/>
  <c r="AP464" i="1"/>
  <c r="AR464" i="1"/>
  <c r="AS464" i="1"/>
  <c r="AO468" i="1"/>
  <c r="AP468" i="1"/>
  <c r="AR468" i="1"/>
  <c r="AS468" i="1"/>
  <c r="AO469" i="1"/>
  <c r="AP469" i="1"/>
  <c r="AR469" i="1"/>
  <c r="AS469" i="1"/>
  <c r="AO470" i="1"/>
  <c r="AQ470" i="1" s="1"/>
  <c r="AP470" i="1"/>
  <c r="AR470" i="1"/>
  <c r="AS470" i="1"/>
  <c r="AO474" i="1"/>
  <c r="AP474" i="1"/>
  <c r="AR474" i="1"/>
  <c r="AS474" i="1"/>
  <c r="AO475" i="1"/>
  <c r="AP475" i="1"/>
  <c r="AR475" i="1"/>
  <c r="AS475" i="1"/>
  <c r="AO476" i="1"/>
  <c r="AQ476" i="1" s="1"/>
  <c r="AP476" i="1"/>
  <c r="AR476" i="1"/>
  <c r="AS476" i="1"/>
  <c r="AO480" i="1"/>
  <c r="AP480" i="1"/>
  <c r="AR480" i="1"/>
  <c r="AS480" i="1"/>
  <c r="AO481" i="1"/>
  <c r="AP481" i="1"/>
  <c r="AR481" i="1"/>
  <c r="AS481" i="1"/>
  <c r="AO482" i="1"/>
  <c r="AQ482" i="1" s="1"/>
  <c r="AP482" i="1"/>
  <c r="AR482" i="1"/>
  <c r="AS482" i="1"/>
  <c r="AO486" i="1"/>
  <c r="AP486" i="1"/>
  <c r="AR486" i="1"/>
  <c r="AS486" i="1"/>
  <c r="AO487" i="1"/>
  <c r="AP487" i="1"/>
  <c r="AR487" i="1"/>
  <c r="AS487" i="1"/>
  <c r="AO488" i="1"/>
  <c r="AQ488" i="1" s="1"/>
  <c r="AP488" i="1"/>
  <c r="AR488" i="1"/>
  <c r="AS488" i="1"/>
  <c r="AO492" i="1"/>
  <c r="AP492" i="1"/>
  <c r="AR492" i="1"/>
  <c r="AS492" i="1"/>
  <c r="AO493" i="1"/>
  <c r="AP493" i="1"/>
  <c r="AR493" i="1"/>
  <c r="AS493" i="1"/>
  <c r="AO494" i="1"/>
  <c r="AQ494" i="1" s="1"/>
  <c r="AP494" i="1"/>
  <c r="AR494" i="1"/>
  <c r="AS494" i="1"/>
  <c r="AO576" i="1"/>
  <c r="AP576" i="1"/>
  <c r="AR576" i="1"/>
  <c r="AS576" i="1"/>
  <c r="AO577" i="1"/>
  <c r="AQ577" i="1" s="1"/>
  <c r="AP577" i="1"/>
  <c r="AR577" i="1"/>
  <c r="AS577" i="1"/>
  <c r="AO578" i="1"/>
  <c r="AQ578" i="1" s="1"/>
  <c r="AP578" i="1"/>
  <c r="AR578" i="1"/>
  <c r="AS578" i="1"/>
  <c r="AO579" i="1"/>
  <c r="AP579" i="1"/>
  <c r="AR579" i="1"/>
  <c r="AS579" i="1"/>
  <c r="AO580" i="1"/>
  <c r="AQ580" i="1" s="1"/>
  <c r="AP580" i="1"/>
  <c r="AR580" i="1"/>
  <c r="AS580" i="1"/>
  <c r="AO581" i="1"/>
  <c r="AQ581" i="1" s="1"/>
  <c r="AP581" i="1"/>
  <c r="AR581" i="1"/>
  <c r="AS581" i="1"/>
  <c r="AO582" i="1"/>
  <c r="AP582" i="1"/>
  <c r="AR582" i="1"/>
  <c r="AS582" i="1"/>
  <c r="AO583" i="1"/>
  <c r="AQ583" i="1" s="1"/>
  <c r="AP583" i="1"/>
  <c r="AR583" i="1"/>
  <c r="AS583" i="1"/>
  <c r="AO584" i="1"/>
  <c r="AQ584" i="1" s="1"/>
  <c r="AP584" i="1"/>
  <c r="AR584" i="1"/>
  <c r="AS584" i="1"/>
  <c r="AO585" i="1"/>
  <c r="AQ585" i="1" s="1"/>
  <c r="AP585" i="1"/>
  <c r="AR585" i="1"/>
  <c r="AS585" i="1"/>
  <c r="AO586" i="1"/>
  <c r="AQ586" i="1" s="1"/>
  <c r="AP586" i="1"/>
  <c r="AR586" i="1"/>
  <c r="AS586" i="1"/>
  <c r="AO587" i="1"/>
  <c r="AP587" i="1"/>
  <c r="AR587" i="1"/>
  <c r="AS587" i="1"/>
  <c r="AO588" i="1"/>
  <c r="AP588" i="1"/>
  <c r="AR588" i="1"/>
  <c r="AS588" i="1"/>
  <c r="AO589" i="1"/>
  <c r="AQ589" i="1" s="1"/>
  <c r="AP589" i="1"/>
  <c r="AR589" i="1"/>
  <c r="AS589" i="1"/>
  <c r="AO590" i="1"/>
  <c r="AP590" i="1"/>
  <c r="AR590" i="1"/>
  <c r="AS590" i="1"/>
  <c r="AO591" i="1"/>
  <c r="AP591" i="1"/>
  <c r="AR591" i="1"/>
  <c r="AS591" i="1"/>
  <c r="AO592" i="1"/>
  <c r="AQ592" i="1" s="1"/>
  <c r="AP592" i="1"/>
  <c r="AR592" i="1"/>
  <c r="AS592" i="1"/>
  <c r="AO602" i="1"/>
  <c r="AP602" i="1"/>
  <c r="AR602" i="1"/>
  <c r="AS602" i="1"/>
  <c r="AO603" i="1"/>
  <c r="AP603" i="1"/>
  <c r="AR603" i="1"/>
  <c r="AS603" i="1"/>
  <c r="AO604" i="1"/>
  <c r="AQ604" i="1" s="1"/>
  <c r="AP604" i="1"/>
  <c r="AR604" i="1"/>
  <c r="AS604" i="1"/>
  <c r="AO617" i="1"/>
  <c r="AP617" i="1"/>
  <c r="AR617" i="1"/>
  <c r="AS617" i="1"/>
  <c r="AO618" i="1"/>
  <c r="AP618" i="1"/>
  <c r="AR618" i="1"/>
  <c r="AS618" i="1"/>
  <c r="AO619" i="1"/>
  <c r="AQ619" i="1" s="1"/>
  <c r="AP619" i="1"/>
  <c r="AR619" i="1"/>
  <c r="AS619" i="1"/>
  <c r="AO620" i="1"/>
  <c r="AP620" i="1"/>
  <c r="AR620" i="1"/>
  <c r="AS620" i="1"/>
  <c r="AO621" i="1"/>
  <c r="AP621" i="1"/>
  <c r="AR621" i="1"/>
  <c r="AS621" i="1"/>
  <c r="AO622" i="1"/>
  <c r="AQ622" i="1" s="1"/>
  <c r="AP622" i="1"/>
  <c r="AR622" i="1"/>
  <c r="AS622" i="1"/>
  <c r="AO649" i="1"/>
  <c r="AP649" i="1"/>
  <c r="AR649" i="1"/>
  <c r="AS649" i="1"/>
  <c r="AO650" i="1"/>
  <c r="AQ650" i="1" s="1"/>
  <c r="AP650" i="1"/>
  <c r="AR650" i="1"/>
  <c r="AS650" i="1"/>
  <c r="AO651" i="1"/>
  <c r="AP651" i="1"/>
  <c r="AR651" i="1"/>
  <c r="AS651" i="1"/>
  <c r="AO652" i="1"/>
  <c r="AP652" i="1"/>
  <c r="AR652" i="1"/>
  <c r="AS652" i="1"/>
  <c r="AO653" i="1"/>
  <c r="AQ653" i="1" s="1"/>
  <c r="AP653" i="1"/>
  <c r="AR653" i="1"/>
  <c r="AS653" i="1"/>
  <c r="AO675" i="1"/>
  <c r="AP675" i="1"/>
  <c r="AR675" i="1"/>
  <c r="AS675" i="1"/>
  <c r="AO676" i="1"/>
  <c r="AP676" i="1"/>
  <c r="AR676" i="1"/>
  <c r="AS676" i="1"/>
  <c r="AO677" i="1"/>
  <c r="AQ677" i="1" s="1"/>
  <c r="AP677" i="1"/>
  <c r="AR677" i="1"/>
  <c r="AS677" i="1"/>
  <c r="AO678" i="1"/>
  <c r="AP678" i="1"/>
  <c r="AR678" i="1"/>
  <c r="AS678" i="1"/>
  <c r="AO679" i="1"/>
  <c r="AQ679" i="1" s="1"/>
  <c r="AP679" i="1"/>
  <c r="AR679" i="1"/>
  <c r="AS679" i="1"/>
  <c r="AO680" i="1"/>
  <c r="AQ680" i="1" s="1"/>
  <c r="AP680" i="1"/>
  <c r="AR680" i="1"/>
  <c r="AS680" i="1"/>
  <c r="AO681" i="1"/>
  <c r="AP681" i="1"/>
  <c r="AR681" i="1"/>
  <c r="AS681" i="1"/>
  <c r="AO682" i="1"/>
  <c r="AQ682" i="1" s="1"/>
  <c r="AP682" i="1"/>
  <c r="AR682" i="1"/>
  <c r="AS682" i="1"/>
  <c r="AO683" i="1"/>
  <c r="AQ683" i="1" s="1"/>
  <c r="AP683" i="1"/>
  <c r="AR683" i="1"/>
  <c r="AS683" i="1"/>
  <c r="AO684" i="1"/>
  <c r="AQ684" i="1" s="1"/>
  <c r="AP684" i="1"/>
  <c r="AR684" i="1"/>
  <c r="AS684" i="1"/>
  <c r="AO686" i="1"/>
  <c r="AP686" i="1"/>
  <c r="AR686" i="1"/>
  <c r="AS686" i="1"/>
  <c r="AO687" i="1"/>
  <c r="AP687" i="1"/>
  <c r="AR687" i="1"/>
  <c r="AS687" i="1"/>
  <c r="AO688" i="1"/>
  <c r="AQ688" i="1" s="1"/>
  <c r="AP688" i="1"/>
  <c r="AR688" i="1"/>
  <c r="AS688" i="1"/>
  <c r="AO698" i="1"/>
  <c r="AP698" i="1"/>
  <c r="AR698" i="1"/>
  <c r="AS698" i="1"/>
  <c r="AO699" i="1"/>
  <c r="AP699" i="1"/>
  <c r="AR699" i="1"/>
  <c r="AS699" i="1"/>
  <c r="AO700" i="1"/>
  <c r="AQ700" i="1" s="1"/>
  <c r="AP700" i="1"/>
  <c r="AR700" i="1"/>
  <c r="AS700" i="1"/>
  <c r="AO701" i="1"/>
  <c r="AP701" i="1"/>
  <c r="AR701" i="1"/>
  <c r="AS701" i="1"/>
  <c r="AO702" i="1"/>
  <c r="AP702" i="1"/>
  <c r="AR702" i="1"/>
  <c r="AS702" i="1"/>
  <c r="AO703" i="1"/>
  <c r="AQ703" i="1" s="1"/>
  <c r="AP703" i="1"/>
  <c r="AR703" i="1"/>
  <c r="AS703" i="1"/>
  <c r="AO704" i="1"/>
  <c r="AP704" i="1"/>
  <c r="AR704" i="1"/>
  <c r="AS704" i="1"/>
  <c r="AO705" i="1"/>
  <c r="AP705" i="1"/>
  <c r="AR705" i="1"/>
  <c r="AS705" i="1"/>
  <c r="AO706" i="1"/>
  <c r="AQ706" i="1" s="1"/>
  <c r="AP706" i="1"/>
  <c r="AR706" i="1"/>
  <c r="AS706" i="1"/>
  <c r="AO707" i="1"/>
  <c r="AP707" i="1"/>
  <c r="AR707" i="1"/>
  <c r="AS707" i="1"/>
  <c r="AO708" i="1"/>
  <c r="AP708" i="1"/>
  <c r="AR708" i="1"/>
  <c r="AS708" i="1"/>
  <c r="AO709" i="1"/>
  <c r="AQ709" i="1" s="1"/>
  <c r="AP709" i="1"/>
  <c r="AR709" i="1"/>
  <c r="AS709" i="1"/>
  <c r="AO710" i="1"/>
  <c r="AP710" i="1"/>
  <c r="AR710" i="1"/>
  <c r="AS710" i="1"/>
  <c r="AO711" i="1"/>
  <c r="AP711" i="1"/>
  <c r="AR711" i="1"/>
  <c r="AS711" i="1"/>
  <c r="AO712" i="1"/>
  <c r="AQ712" i="1" s="1"/>
  <c r="AP712" i="1"/>
  <c r="AR712" i="1"/>
  <c r="AS712" i="1"/>
  <c r="AO722" i="1"/>
  <c r="AP722" i="1"/>
  <c r="AR722" i="1"/>
  <c r="AS722" i="1"/>
  <c r="AO723" i="1"/>
  <c r="AP723" i="1"/>
  <c r="AR723" i="1"/>
  <c r="AS723" i="1"/>
  <c r="AO724" i="1"/>
  <c r="AQ724" i="1" s="1"/>
  <c r="AP724" i="1"/>
  <c r="AR724" i="1"/>
  <c r="AS724" i="1"/>
  <c r="AO725" i="1"/>
  <c r="AP725" i="1"/>
  <c r="AR725" i="1"/>
  <c r="AS725" i="1"/>
  <c r="AO726" i="1"/>
  <c r="AP726" i="1"/>
  <c r="AR726" i="1"/>
  <c r="AS726" i="1"/>
  <c r="AO727" i="1"/>
  <c r="AQ727" i="1" s="1"/>
  <c r="AP727" i="1"/>
  <c r="AR727" i="1"/>
  <c r="AS727" i="1"/>
  <c r="AO728" i="1"/>
  <c r="AP728" i="1"/>
  <c r="AR728" i="1"/>
  <c r="AS728" i="1"/>
  <c r="AO729" i="1"/>
  <c r="AP729" i="1"/>
  <c r="AR729" i="1"/>
  <c r="AS729" i="1"/>
  <c r="AO730" i="1"/>
  <c r="AQ730" i="1" s="1"/>
  <c r="AP730" i="1"/>
  <c r="AR730" i="1"/>
  <c r="AS730" i="1"/>
  <c r="AO731" i="1"/>
  <c r="AP731" i="1"/>
  <c r="AR731" i="1"/>
  <c r="AS731" i="1"/>
  <c r="AO732" i="1"/>
  <c r="AP732" i="1"/>
  <c r="AR732" i="1"/>
  <c r="AS732" i="1"/>
  <c r="AO733" i="1"/>
  <c r="AQ733" i="1" s="1"/>
  <c r="AP733" i="1"/>
  <c r="AR733" i="1"/>
  <c r="AS733" i="1"/>
  <c r="AO734" i="1"/>
  <c r="AP734" i="1"/>
  <c r="AR734" i="1"/>
  <c r="AS734" i="1"/>
  <c r="AO735" i="1"/>
  <c r="AQ735" i="1" s="1"/>
  <c r="AP735" i="1"/>
  <c r="AR735" i="1"/>
  <c r="AS735" i="1"/>
  <c r="AO736" i="1"/>
  <c r="AQ736" i="1" s="1"/>
  <c r="AP736" i="1"/>
  <c r="AR736" i="1"/>
  <c r="AS736" i="1"/>
  <c r="AO737" i="1"/>
  <c r="AP737" i="1"/>
  <c r="AR737" i="1"/>
  <c r="AS737" i="1"/>
  <c r="AO738" i="1"/>
  <c r="AP738" i="1"/>
  <c r="AR738" i="1"/>
  <c r="AS738" i="1"/>
  <c r="AO739" i="1"/>
  <c r="AQ739" i="1" s="1"/>
  <c r="AP739" i="1"/>
  <c r="AR739" i="1"/>
  <c r="AS739" i="1"/>
  <c r="AO740" i="1"/>
  <c r="AP740" i="1"/>
  <c r="AR740" i="1"/>
  <c r="AS740" i="1"/>
  <c r="AO741" i="1"/>
  <c r="AP741" i="1"/>
  <c r="AR741" i="1"/>
  <c r="AS741" i="1"/>
  <c r="AO747" i="1"/>
  <c r="AP747" i="1"/>
  <c r="AR747" i="1"/>
  <c r="AS747" i="1"/>
  <c r="AO748" i="1"/>
  <c r="AQ748" i="1" s="1"/>
  <c r="AP748" i="1"/>
  <c r="AR748" i="1"/>
  <c r="AS748" i="1"/>
  <c r="AO749" i="1"/>
  <c r="AP749" i="1"/>
  <c r="AR749" i="1"/>
  <c r="AS749" i="1"/>
  <c r="AO750" i="1"/>
  <c r="AP750" i="1"/>
  <c r="AR750" i="1"/>
  <c r="AS750" i="1"/>
  <c r="AO751" i="1"/>
  <c r="AQ751" i="1" s="1"/>
  <c r="AP751" i="1"/>
  <c r="AR751" i="1"/>
  <c r="AS751" i="1"/>
  <c r="AO752" i="1"/>
  <c r="AP752" i="1"/>
  <c r="AR752" i="1"/>
  <c r="AS752" i="1"/>
  <c r="AO753" i="1"/>
  <c r="AP753" i="1"/>
  <c r="AR753" i="1"/>
  <c r="AS753" i="1"/>
  <c r="AO754" i="1"/>
  <c r="AQ754" i="1" s="1"/>
  <c r="AP754" i="1"/>
  <c r="AR754" i="1"/>
  <c r="AS754" i="1"/>
  <c r="AO755" i="1"/>
  <c r="AP755" i="1"/>
  <c r="AR755" i="1"/>
  <c r="AS755" i="1"/>
  <c r="AO756" i="1"/>
  <c r="AP756" i="1"/>
  <c r="AR756" i="1"/>
  <c r="AS756" i="1"/>
  <c r="AO757" i="1"/>
  <c r="AQ757" i="1" s="1"/>
  <c r="AP757" i="1"/>
  <c r="AR757" i="1"/>
  <c r="AS757" i="1"/>
  <c r="AO758" i="1"/>
  <c r="AP758" i="1"/>
  <c r="AR758" i="1"/>
  <c r="AS758" i="1"/>
  <c r="AO759" i="1"/>
  <c r="AP759" i="1"/>
  <c r="AR759" i="1"/>
  <c r="AS759" i="1"/>
  <c r="AO760" i="1"/>
  <c r="AQ760" i="1" s="1"/>
  <c r="AP760" i="1"/>
  <c r="AR760" i="1"/>
  <c r="AS760" i="1"/>
  <c r="AO761" i="1"/>
  <c r="AP761" i="1"/>
  <c r="AR761" i="1"/>
  <c r="AS761" i="1"/>
  <c r="AO762" i="1"/>
  <c r="AP762" i="1"/>
  <c r="AR762" i="1"/>
  <c r="AS762" i="1"/>
  <c r="AO763" i="1"/>
  <c r="AQ763" i="1" s="1"/>
  <c r="AP763" i="1"/>
  <c r="AR763" i="1"/>
  <c r="AS763" i="1"/>
  <c r="AO764" i="1"/>
  <c r="AP764" i="1"/>
  <c r="AR764" i="1"/>
  <c r="AS764" i="1"/>
  <c r="AO765" i="1"/>
  <c r="AP765" i="1"/>
  <c r="AR765" i="1"/>
  <c r="AS765" i="1"/>
  <c r="AO766" i="1"/>
  <c r="AQ766" i="1" s="1"/>
  <c r="AP766" i="1"/>
  <c r="AR766" i="1"/>
  <c r="AS766" i="1"/>
  <c r="AO767" i="1"/>
  <c r="AP767" i="1"/>
  <c r="AR767" i="1"/>
  <c r="AS767" i="1"/>
  <c r="AO768" i="1"/>
  <c r="AP768" i="1"/>
  <c r="AR768" i="1"/>
  <c r="AS768" i="1"/>
  <c r="AO769" i="1"/>
  <c r="AQ769" i="1" s="1"/>
  <c r="AP769" i="1"/>
  <c r="AR769" i="1"/>
  <c r="AS769" i="1"/>
  <c r="AO770" i="1"/>
  <c r="AP770" i="1"/>
  <c r="AR770" i="1"/>
  <c r="AS770" i="1"/>
  <c r="AO771" i="1"/>
  <c r="AP771" i="1"/>
  <c r="AR771" i="1"/>
  <c r="AS771" i="1"/>
  <c r="AO772" i="1"/>
  <c r="AQ772" i="1" s="1"/>
  <c r="AP772" i="1"/>
  <c r="AR772" i="1"/>
  <c r="AS772" i="1"/>
  <c r="AO773" i="1"/>
  <c r="AP773" i="1"/>
  <c r="AR773" i="1"/>
  <c r="AS773" i="1"/>
  <c r="AO774" i="1"/>
  <c r="AP774" i="1"/>
  <c r="AR774" i="1"/>
  <c r="AS774" i="1"/>
  <c r="AO775" i="1"/>
  <c r="AQ775" i="1" s="1"/>
  <c r="AP775" i="1"/>
  <c r="AR775" i="1"/>
  <c r="AS775" i="1"/>
  <c r="AO776" i="1"/>
  <c r="AQ776" i="1" s="1"/>
  <c r="AP776" i="1"/>
  <c r="AR776" i="1"/>
  <c r="AS776" i="1"/>
  <c r="AO777" i="1"/>
  <c r="AQ777" i="1" s="1"/>
  <c r="AP777" i="1"/>
  <c r="AR777" i="1"/>
  <c r="AS777" i="1"/>
  <c r="AO778" i="1"/>
  <c r="AP778" i="1"/>
  <c r="AR778" i="1"/>
  <c r="AS778" i="1"/>
  <c r="AO779" i="1"/>
  <c r="AP779" i="1"/>
  <c r="AR779" i="1"/>
  <c r="AS779" i="1"/>
  <c r="AO780" i="1"/>
  <c r="AQ780" i="1" s="1"/>
  <c r="AP780" i="1"/>
  <c r="AR780" i="1"/>
  <c r="AS780" i="1"/>
  <c r="AO781" i="1"/>
  <c r="AP781" i="1"/>
  <c r="AR781" i="1"/>
  <c r="AS781" i="1"/>
  <c r="AO782" i="1"/>
  <c r="AP782" i="1"/>
  <c r="AR782" i="1"/>
  <c r="AS782" i="1"/>
  <c r="AO783" i="1"/>
  <c r="AQ783" i="1" s="1"/>
  <c r="AP783" i="1"/>
  <c r="AR783" i="1"/>
  <c r="AS783" i="1"/>
  <c r="AO784" i="1"/>
  <c r="AP784" i="1"/>
  <c r="AR784" i="1"/>
  <c r="AS784" i="1"/>
  <c r="AO785" i="1"/>
  <c r="AP785" i="1"/>
  <c r="AR785" i="1"/>
  <c r="AS785" i="1"/>
  <c r="AO786" i="1"/>
  <c r="AQ786" i="1" s="1"/>
  <c r="AP786" i="1"/>
  <c r="AR786" i="1"/>
  <c r="AS786" i="1"/>
  <c r="AO787" i="1"/>
  <c r="AP787" i="1"/>
  <c r="AR787" i="1"/>
  <c r="AS787" i="1"/>
  <c r="AO788" i="1"/>
  <c r="AP788" i="1"/>
  <c r="AR788" i="1"/>
  <c r="AS788" i="1"/>
  <c r="AO789" i="1"/>
  <c r="AQ789" i="1" s="1"/>
  <c r="AP789" i="1"/>
  <c r="AR789" i="1"/>
  <c r="AS789" i="1"/>
  <c r="AO790" i="1"/>
  <c r="AP790" i="1"/>
  <c r="AR790" i="1"/>
  <c r="AS790" i="1"/>
  <c r="AO791" i="1"/>
  <c r="AP791" i="1"/>
  <c r="AR791" i="1"/>
  <c r="AS791" i="1"/>
  <c r="AO792" i="1"/>
  <c r="AQ792" i="1" s="1"/>
  <c r="AP792" i="1"/>
  <c r="AR792" i="1"/>
  <c r="AS792" i="1"/>
  <c r="AO796" i="1"/>
  <c r="AP796" i="1"/>
  <c r="AR796" i="1"/>
  <c r="AS796" i="1"/>
  <c r="AO797" i="1"/>
  <c r="AP797" i="1"/>
  <c r="AR797" i="1"/>
  <c r="AS797" i="1"/>
  <c r="AO798" i="1"/>
  <c r="AQ798" i="1" s="1"/>
  <c r="AP798" i="1"/>
  <c r="AR798" i="1"/>
  <c r="AS798" i="1"/>
  <c r="AO811" i="1"/>
  <c r="AP811" i="1"/>
  <c r="AR811" i="1"/>
  <c r="AS811" i="1"/>
  <c r="AO812" i="1"/>
  <c r="AP812" i="1"/>
  <c r="AR812" i="1"/>
  <c r="AS812" i="1"/>
  <c r="AO813" i="1"/>
  <c r="AQ813" i="1" s="1"/>
  <c r="AP813" i="1"/>
  <c r="AR813" i="1"/>
  <c r="AS813" i="1"/>
  <c r="AO814" i="1"/>
  <c r="AP814" i="1"/>
  <c r="AR814" i="1"/>
  <c r="AS814" i="1"/>
  <c r="AO815" i="1"/>
  <c r="AP815" i="1"/>
  <c r="AR815" i="1"/>
  <c r="AS815" i="1"/>
  <c r="AO816" i="1"/>
  <c r="AQ816" i="1" s="1"/>
  <c r="AP816" i="1"/>
  <c r="AR816" i="1"/>
  <c r="AS816" i="1"/>
  <c r="AO817" i="1"/>
  <c r="AP817" i="1"/>
  <c r="AR817" i="1"/>
  <c r="AS817" i="1"/>
  <c r="AO818" i="1"/>
  <c r="AP818" i="1"/>
  <c r="AR818" i="1"/>
  <c r="AS818" i="1"/>
  <c r="AO819" i="1"/>
  <c r="AQ819" i="1" s="1"/>
  <c r="AP819" i="1"/>
  <c r="AR819" i="1"/>
  <c r="AS819" i="1"/>
  <c r="AO820" i="1"/>
  <c r="AP820" i="1"/>
  <c r="AR820" i="1"/>
  <c r="AS820" i="1"/>
  <c r="AO821" i="1"/>
  <c r="AP821" i="1"/>
  <c r="AR821" i="1"/>
  <c r="AS821" i="1"/>
  <c r="AO822" i="1"/>
  <c r="AQ822" i="1" s="1"/>
  <c r="AP822" i="1"/>
  <c r="AR822" i="1"/>
  <c r="AS822" i="1"/>
  <c r="AO826" i="1"/>
  <c r="AP826" i="1"/>
  <c r="AR826" i="1"/>
  <c r="AS826" i="1"/>
  <c r="AO827" i="1"/>
  <c r="AP827" i="1"/>
  <c r="AR827" i="1"/>
  <c r="AS827" i="1"/>
  <c r="AO828" i="1"/>
  <c r="AQ828" i="1" s="1"/>
  <c r="AP828" i="1"/>
  <c r="AR828" i="1"/>
  <c r="AS828" i="1"/>
  <c r="AO829" i="1"/>
  <c r="AP829" i="1"/>
  <c r="AR829" i="1"/>
  <c r="AS829" i="1"/>
  <c r="AO830" i="1"/>
  <c r="AP830" i="1"/>
  <c r="AR830" i="1"/>
  <c r="AS830" i="1"/>
  <c r="AO831" i="1"/>
  <c r="AQ831" i="1" s="1"/>
  <c r="AP831" i="1"/>
  <c r="AR831" i="1"/>
  <c r="AS831" i="1"/>
  <c r="AO832" i="1"/>
  <c r="AP832" i="1"/>
  <c r="AR832" i="1"/>
  <c r="AS832" i="1"/>
  <c r="AO833" i="1"/>
  <c r="AP833" i="1"/>
  <c r="AR833" i="1"/>
  <c r="AS833" i="1"/>
  <c r="AO834" i="1"/>
  <c r="AQ834" i="1" s="1"/>
  <c r="AP834" i="1"/>
  <c r="AR834" i="1"/>
  <c r="AS834" i="1"/>
  <c r="AO835" i="1"/>
  <c r="AP835" i="1"/>
  <c r="AR835" i="1"/>
  <c r="AS835" i="1"/>
  <c r="AO836" i="1"/>
  <c r="AP836" i="1"/>
  <c r="AR836" i="1"/>
  <c r="AS836" i="1"/>
  <c r="AO837" i="1"/>
  <c r="AQ837" i="1" s="1"/>
  <c r="AP837" i="1"/>
  <c r="AR837" i="1"/>
  <c r="AS837" i="1"/>
  <c r="AO841" i="1"/>
  <c r="AP841" i="1"/>
  <c r="AR841" i="1"/>
  <c r="AS841" i="1"/>
  <c r="AO842" i="1"/>
  <c r="AP842" i="1"/>
  <c r="AR842" i="1"/>
  <c r="AS842" i="1"/>
  <c r="AO843" i="1"/>
  <c r="AQ843" i="1" s="1"/>
  <c r="AP843" i="1"/>
  <c r="AR843" i="1"/>
  <c r="AS843" i="1"/>
  <c r="AO844" i="1"/>
  <c r="AP844" i="1"/>
  <c r="AR844" i="1"/>
  <c r="AS844" i="1"/>
  <c r="AO845" i="1"/>
  <c r="AP845" i="1"/>
  <c r="AR845" i="1"/>
  <c r="AS845" i="1"/>
  <c r="AO862" i="1"/>
  <c r="AP862" i="1"/>
  <c r="AR862" i="1"/>
  <c r="AS862" i="1"/>
  <c r="AO863" i="1"/>
  <c r="AP863" i="1"/>
  <c r="AR863" i="1"/>
  <c r="AS863" i="1"/>
  <c r="AO864" i="1"/>
  <c r="AQ864" i="1" s="1"/>
  <c r="AP864" i="1"/>
  <c r="AR864" i="1"/>
  <c r="AS864" i="1"/>
  <c r="AO865" i="1"/>
  <c r="AP865" i="1"/>
  <c r="AR865" i="1"/>
  <c r="AS865" i="1"/>
  <c r="AO866" i="1"/>
  <c r="AP866" i="1"/>
  <c r="AR866" i="1"/>
  <c r="AS866" i="1"/>
  <c r="AO870" i="1"/>
  <c r="AQ870" i="1" s="1"/>
  <c r="AP870" i="1"/>
  <c r="AR870" i="1"/>
  <c r="AS870" i="1"/>
  <c r="AO871" i="1"/>
  <c r="AQ871" i="1" s="1"/>
  <c r="AP871" i="1"/>
  <c r="AR871" i="1"/>
  <c r="AS871" i="1"/>
  <c r="AO909" i="1"/>
  <c r="AP909" i="1"/>
  <c r="AR909" i="1"/>
  <c r="AS909" i="1"/>
  <c r="AO910" i="1"/>
  <c r="AP910" i="1"/>
  <c r="AR910" i="1"/>
  <c r="AS910" i="1"/>
  <c r="AO911" i="1"/>
  <c r="AQ911" i="1" s="1"/>
  <c r="AP911" i="1"/>
  <c r="AR911" i="1"/>
  <c r="AS911" i="1"/>
  <c r="AO924" i="1"/>
  <c r="AP924" i="1"/>
  <c r="AR924" i="1"/>
  <c r="AS924" i="1"/>
  <c r="AO925" i="1"/>
  <c r="AP925" i="1"/>
  <c r="AR925" i="1"/>
  <c r="AS925" i="1"/>
  <c r="AO926" i="1"/>
  <c r="AQ926" i="1" s="1"/>
  <c r="AP926" i="1"/>
  <c r="AR926" i="1"/>
  <c r="AS926" i="1"/>
  <c r="AO933" i="1"/>
  <c r="AP933" i="1"/>
  <c r="AR933" i="1"/>
  <c r="AS933" i="1"/>
  <c r="AO934" i="1"/>
  <c r="AQ934" i="1" s="1"/>
  <c r="AP934" i="1"/>
  <c r="AR934" i="1"/>
  <c r="AS934" i="1"/>
  <c r="AO935" i="1"/>
  <c r="AQ935" i="1" s="1"/>
  <c r="AP935" i="1"/>
  <c r="AR935" i="1"/>
  <c r="AS935" i="1"/>
  <c r="AO936" i="1"/>
  <c r="AP936" i="1"/>
  <c r="AR936" i="1"/>
  <c r="AS936" i="1"/>
  <c r="AO937" i="1"/>
  <c r="AQ937" i="1" s="1"/>
  <c r="AP937" i="1"/>
  <c r="AR937" i="1"/>
  <c r="AS937" i="1"/>
  <c r="AO938" i="1"/>
  <c r="AQ938" i="1" s="1"/>
  <c r="AP938" i="1"/>
  <c r="AR938" i="1"/>
  <c r="AS938" i="1"/>
  <c r="AO939" i="1"/>
  <c r="AQ939" i="1" s="1"/>
  <c r="AP939" i="1"/>
  <c r="AR939" i="1"/>
  <c r="AS939" i="1"/>
  <c r="AO940" i="1"/>
  <c r="AQ940" i="1" s="1"/>
  <c r="AP940" i="1"/>
  <c r="AR940" i="1"/>
  <c r="AS940" i="1"/>
  <c r="AO941" i="1"/>
  <c r="AP941" i="1"/>
  <c r="AR941" i="1"/>
  <c r="AS941" i="1"/>
  <c r="AO942" i="1"/>
  <c r="AP942" i="1"/>
  <c r="AR942" i="1"/>
  <c r="AS942" i="1"/>
  <c r="AO946" i="1"/>
  <c r="AQ946" i="1" s="1"/>
  <c r="AP946" i="1"/>
  <c r="AR946" i="1"/>
  <c r="AS946" i="1"/>
  <c r="AO950" i="1"/>
  <c r="AP950" i="1"/>
  <c r="AR950" i="1"/>
  <c r="AS950" i="1"/>
  <c r="AO951" i="1"/>
  <c r="AP951" i="1"/>
  <c r="AR951" i="1"/>
  <c r="AS951" i="1"/>
  <c r="AO952" i="1"/>
  <c r="AP952" i="1"/>
  <c r="AR952" i="1"/>
  <c r="AS952" i="1"/>
  <c r="AO956" i="1"/>
  <c r="AP956" i="1"/>
  <c r="AR956" i="1"/>
  <c r="AS956" i="1"/>
  <c r="AO957" i="1"/>
  <c r="AP957" i="1"/>
  <c r="AR957" i="1"/>
  <c r="AS957" i="1"/>
  <c r="AO958" i="1"/>
  <c r="AQ958" i="1" s="1"/>
  <c r="AP958" i="1"/>
  <c r="AR958" i="1"/>
  <c r="AS958" i="1"/>
  <c r="AO959" i="1"/>
  <c r="AP959" i="1"/>
  <c r="AR959" i="1"/>
  <c r="AS959" i="1"/>
  <c r="AO960" i="1"/>
  <c r="AP960" i="1"/>
  <c r="AR960" i="1"/>
  <c r="AS960" i="1"/>
  <c r="AO961" i="1"/>
  <c r="AQ961" i="1" s="1"/>
  <c r="AP961" i="1"/>
  <c r="AR961" i="1"/>
  <c r="AS961" i="1"/>
  <c r="AO971" i="1"/>
  <c r="AP971" i="1"/>
  <c r="AR971" i="1"/>
  <c r="AS971" i="1"/>
  <c r="AO972" i="1"/>
  <c r="AP972" i="1"/>
  <c r="AR972" i="1"/>
  <c r="AS972" i="1"/>
  <c r="AO973" i="1"/>
  <c r="AQ973" i="1" s="1"/>
  <c r="AP973" i="1"/>
  <c r="AR973" i="1"/>
  <c r="AS973" i="1"/>
  <c r="AO974" i="1"/>
  <c r="AP974" i="1"/>
  <c r="AR974" i="1"/>
  <c r="AS974" i="1"/>
  <c r="AO975" i="1"/>
  <c r="AP975" i="1"/>
  <c r="AR975" i="1"/>
  <c r="AS975" i="1"/>
  <c r="AO976" i="1"/>
  <c r="AQ976" i="1" s="1"/>
  <c r="AP976" i="1"/>
  <c r="AR976" i="1"/>
  <c r="AS976" i="1"/>
  <c r="AO977" i="1"/>
  <c r="AP977" i="1"/>
  <c r="AR977" i="1"/>
  <c r="AS977" i="1"/>
  <c r="AO978" i="1"/>
  <c r="AP978" i="1"/>
  <c r="AR978" i="1"/>
  <c r="AS978" i="1"/>
  <c r="AO979" i="1"/>
  <c r="AQ979" i="1" s="1"/>
  <c r="AP979" i="1"/>
  <c r="AR979" i="1"/>
  <c r="AS979" i="1"/>
  <c r="AO980" i="1"/>
  <c r="AP980" i="1"/>
  <c r="AR980" i="1"/>
  <c r="AS980" i="1"/>
  <c r="AO981" i="1"/>
  <c r="AP981" i="1"/>
  <c r="AR981" i="1"/>
  <c r="AS981" i="1"/>
  <c r="AO982" i="1"/>
  <c r="AQ982" i="1" s="1"/>
  <c r="AP982" i="1"/>
  <c r="AR982" i="1"/>
  <c r="AS982" i="1"/>
  <c r="AO983" i="1"/>
  <c r="AP983" i="1"/>
  <c r="AR983" i="1"/>
  <c r="AS983" i="1"/>
  <c r="AO984" i="1"/>
  <c r="AP984" i="1"/>
  <c r="AR984" i="1"/>
  <c r="AS984" i="1"/>
  <c r="AO985" i="1"/>
  <c r="AQ985" i="1" s="1"/>
  <c r="AP985" i="1"/>
  <c r="AR985" i="1"/>
  <c r="AS985" i="1"/>
  <c r="AO992" i="1"/>
  <c r="AP992" i="1"/>
  <c r="AR992" i="1"/>
  <c r="AS992" i="1"/>
  <c r="AO993" i="1"/>
  <c r="AP993" i="1"/>
  <c r="AR993" i="1"/>
  <c r="AS993" i="1"/>
  <c r="AO994" i="1"/>
  <c r="AQ994" i="1" s="1"/>
  <c r="AP994" i="1"/>
  <c r="AR994" i="1"/>
  <c r="AS994" i="1"/>
  <c r="AO997" i="1"/>
  <c r="AQ997" i="1" s="1"/>
  <c r="AP997" i="1"/>
  <c r="AR997" i="1"/>
  <c r="AS997" i="1"/>
  <c r="AO1001" i="1"/>
  <c r="AP1001" i="1"/>
  <c r="AR1001" i="1"/>
  <c r="AS1001" i="1"/>
  <c r="AO1002" i="1"/>
  <c r="AP1002" i="1"/>
  <c r="AR1002" i="1"/>
  <c r="AS1002" i="1"/>
  <c r="AO1003" i="1"/>
  <c r="AQ1003" i="1" s="1"/>
  <c r="AP1003" i="1"/>
  <c r="AR1003" i="1"/>
  <c r="AS1003" i="1"/>
  <c r="AO1004" i="1"/>
  <c r="AP1004" i="1"/>
  <c r="AR1004" i="1"/>
  <c r="AS1004" i="1"/>
  <c r="AO1005" i="1"/>
  <c r="AP1005" i="1"/>
  <c r="AR1005" i="1"/>
  <c r="AS1005" i="1"/>
  <c r="AO1006" i="1"/>
  <c r="AQ1006" i="1" s="1"/>
  <c r="AP1006" i="1"/>
  <c r="AR1006" i="1"/>
  <c r="AS1006" i="1"/>
  <c r="AO1007" i="1"/>
  <c r="AP1007" i="1"/>
  <c r="AR1007" i="1"/>
  <c r="AS1007" i="1"/>
  <c r="AO1008" i="1"/>
  <c r="AP1008" i="1"/>
  <c r="AR1008" i="1"/>
  <c r="AS1008" i="1"/>
  <c r="AO1009" i="1"/>
  <c r="AQ1009" i="1" s="1"/>
  <c r="AP1009" i="1"/>
  <c r="AR1009" i="1"/>
  <c r="AS1009" i="1"/>
  <c r="AO1010" i="1"/>
  <c r="AQ1010" i="1" s="1"/>
  <c r="AP1010" i="1"/>
  <c r="AR1010" i="1"/>
  <c r="AS1010" i="1"/>
  <c r="AO1011" i="1"/>
  <c r="AQ1011" i="1" s="1"/>
  <c r="AP1011" i="1"/>
  <c r="AR1011" i="1"/>
  <c r="AS1011" i="1"/>
  <c r="AO1012" i="1"/>
  <c r="AP1012" i="1"/>
  <c r="AR1012" i="1"/>
  <c r="AS1012" i="1"/>
  <c r="AO1013" i="1"/>
  <c r="AP1013" i="1"/>
  <c r="AR1013" i="1"/>
  <c r="AS1013" i="1"/>
  <c r="AO1014" i="1"/>
  <c r="AQ1014" i="1" s="1"/>
  <c r="AP1014" i="1"/>
  <c r="AR1014" i="1"/>
  <c r="AS1014" i="1"/>
  <c r="AO1015" i="1"/>
  <c r="AP1015" i="1"/>
  <c r="AR1015" i="1"/>
  <c r="AS1015" i="1"/>
  <c r="AO1016" i="1"/>
  <c r="AP1016" i="1"/>
  <c r="AR1016" i="1"/>
  <c r="AS1016" i="1"/>
  <c r="AO1017" i="1"/>
  <c r="AQ1017" i="1" s="1"/>
  <c r="AP1017" i="1"/>
  <c r="AR1017" i="1"/>
  <c r="AS1017" i="1"/>
  <c r="O770" i="16" l="1"/>
  <c r="N770" i="16"/>
  <c r="R771" i="16"/>
  <c r="Q772" i="16"/>
  <c r="M771" i="16"/>
  <c r="L771" i="16"/>
  <c r="K771" i="16"/>
  <c r="O386" i="16"/>
  <c r="N386" i="16"/>
  <c r="M387" i="16"/>
  <c r="K387" i="16"/>
  <c r="Q388" i="16"/>
  <c r="R387" i="16"/>
  <c r="L387" i="16"/>
  <c r="AQ132" i="1"/>
  <c r="AQ69" i="1"/>
  <c r="AQ952" i="1"/>
  <c r="AQ1002" i="1"/>
  <c r="AQ131" i="1"/>
  <c r="AQ68" i="1"/>
  <c r="Q748" i="1"/>
  <c r="R747" i="1"/>
  <c r="AQ413" i="1"/>
  <c r="AQ729" i="1"/>
  <c r="AQ728" i="1"/>
  <c r="AQ1001" i="1"/>
  <c r="AQ109" i="1"/>
  <c r="AQ678" i="1"/>
  <c r="AQ481" i="1"/>
  <c r="AQ457" i="1"/>
  <c r="AQ814" i="1"/>
  <c r="AQ448" i="1"/>
  <c r="AQ221" i="1"/>
  <c r="AQ1016" i="1"/>
  <c r="AQ833" i="1"/>
  <c r="AQ779" i="1"/>
  <c r="AQ942" i="1"/>
  <c r="AQ705" i="1"/>
  <c r="AQ1012" i="1"/>
  <c r="AQ977" i="1"/>
  <c r="AQ818" i="1"/>
  <c r="AQ725" i="1"/>
  <c r="AQ711" i="1"/>
  <c r="AQ704" i="1"/>
  <c r="AQ829" i="1"/>
  <c r="AQ406" i="1"/>
  <c r="AQ811" i="1"/>
  <c r="AQ787" i="1"/>
  <c r="AQ812" i="1"/>
  <c r="AQ815" i="1"/>
  <c r="AQ817" i="1"/>
  <c r="AQ941" i="1"/>
  <c r="AQ1015" i="1"/>
  <c r="AQ1007" i="1"/>
  <c r="AQ863" i="1"/>
  <c r="AQ836" i="1"/>
  <c r="AQ832" i="1"/>
  <c r="AQ788" i="1"/>
  <c r="AQ778" i="1"/>
  <c r="AQ734" i="1"/>
  <c r="AQ1013" i="1"/>
  <c r="AQ785" i="1"/>
  <c r="AQ254" i="1"/>
  <c r="AQ253" i="1"/>
  <c r="AQ241" i="1"/>
  <c r="AQ242" i="1"/>
  <c r="AQ233" i="1"/>
  <c r="AQ649" i="1"/>
  <c r="AQ1008" i="1"/>
  <c r="AQ978" i="1"/>
  <c r="AQ862" i="1"/>
  <c r="AQ841" i="1"/>
  <c r="AQ842" i="1"/>
  <c r="AQ835" i="1"/>
  <c r="AQ830" i="1"/>
  <c r="AQ827" i="1"/>
  <c r="AQ826" i="1"/>
  <c r="AQ726" i="1"/>
  <c r="AQ723" i="1"/>
  <c r="AQ722" i="1"/>
  <c r="AQ710" i="1"/>
  <c r="AQ250" i="1"/>
  <c r="AQ753" i="1"/>
  <c r="AQ752" i="1"/>
  <c r="AQ708" i="1"/>
  <c r="AQ185" i="1"/>
  <c r="AQ475" i="1"/>
  <c r="AQ445" i="1"/>
  <c r="AQ205" i="1"/>
  <c r="AQ492" i="1"/>
  <c r="AQ468" i="1"/>
  <c r="AQ245" i="1"/>
  <c r="AQ474" i="1"/>
  <c r="AQ444" i="1"/>
  <c r="AQ687" i="1"/>
  <c r="AQ707" i="1"/>
  <c r="AQ698" i="1"/>
  <c r="AQ699" i="1"/>
  <c r="AQ686" i="1"/>
  <c r="AQ493" i="1"/>
  <c r="AQ486" i="1"/>
  <c r="AQ487" i="1"/>
  <c r="AQ480" i="1"/>
  <c r="AQ469" i="1"/>
  <c r="AQ462" i="1"/>
  <c r="AQ463" i="1"/>
  <c r="AQ456" i="1"/>
  <c r="AQ451" i="1"/>
  <c r="AQ450" i="1"/>
  <c r="AQ447" i="1"/>
  <c r="AQ442" i="1"/>
  <c r="AQ441" i="1"/>
  <c r="AQ439" i="1"/>
  <c r="AQ438" i="1"/>
  <c r="AQ414" i="1"/>
  <c r="AQ415" i="1"/>
  <c r="AQ409" i="1"/>
  <c r="AQ408" i="1"/>
  <c r="AQ405" i="1"/>
  <c r="AQ251" i="1"/>
  <c r="AQ248" i="1"/>
  <c r="AQ247" i="1"/>
  <c r="AQ244" i="1"/>
  <c r="AQ239" i="1"/>
  <c r="AQ238" i="1"/>
  <c r="AQ232" i="1"/>
  <c r="AQ236" i="1"/>
  <c r="AQ235" i="1"/>
  <c r="AQ211" i="1"/>
  <c r="AQ212" i="1"/>
  <c r="AQ206" i="1"/>
  <c r="AQ186" i="1"/>
  <c r="AQ177" i="1"/>
  <c r="AQ749" i="1"/>
  <c r="AQ750" i="1"/>
  <c r="AQ747" i="1"/>
  <c r="AQ702" i="1"/>
  <c r="AQ701" i="1"/>
  <c r="AQ220" i="1"/>
  <c r="AQ209" i="1"/>
  <c r="AQ208" i="1"/>
  <c r="AQ197" i="1"/>
  <c r="AQ149" i="1"/>
  <c r="AQ150" i="1"/>
  <c r="AQ198" i="1"/>
  <c r="AQ195" i="1"/>
  <c r="AQ194" i="1"/>
  <c r="AQ176" i="1"/>
  <c r="AQ129" i="1"/>
  <c r="AQ128" i="1"/>
  <c r="AQ63" i="1"/>
  <c r="AQ62" i="1"/>
  <c r="AQ651" i="1"/>
  <c r="AQ652" i="1"/>
  <c r="AQ418" i="1"/>
  <c r="AQ417" i="1"/>
  <c r="AQ984" i="1"/>
  <c r="AQ980" i="1"/>
  <c r="AQ983" i="1"/>
  <c r="AQ981" i="1"/>
  <c r="AQ925" i="1"/>
  <c r="AQ924" i="1"/>
  <c r="AQ797" i="1"/>
  <c r="AQ78" i="1"/>
  <c r="AQ618" i="1"/>
  <c r="AQ617" i="1"/>
  <c r="AQ588" i="1"/>
  <c r="AQ591" i="1"/>
  <c r="AQ590" i="1"/>
  <c r="AQ587" i="1"/>
  <c r="AQ362" i="1"/>
  <c r="AQ358" i="1"/>
  <c r="AQ361" i="1"/>
  <c r="AQ329" i="1"/>
  <c r="AQ328" i="1"/>
  <c r="AQ359" i="1"/>
  <c r="AQ90" i="1"/>
  <c r="AQ89" i="1"/>
  <c r="AQ77" i="1"/>
  <c r="AQ26" i="1"/>
  <c r="AQ27" i="1"/>
  <c r="AQ951" i="1"/>
  <c r="AQ845" i="1"/>
  <c r="AQ975" i="1"/>
  <c r="AQ821" i="1"/>
  <c r="AQ865" i="1"/>
  <c r="AQ971" i="1"/>
  <c r="AQ866" i="1"/>
  <c r="AQ820" i="1"/>
  <c r="AQ910" i="1"/>
  <c r="AQ974" i="1"/>
  <c r="AQ972" i="1"/>
  <c r="AQ950" i="1"/>
  <c r="AQ909" i="1"/>
  <c r="AQ755" i="1"/>
  <c r="AQ759" i="1"/>
  <c r="AQ844" i="1"/>
  <c r="AQ796" i="1"/>
  <c r="AQ758" i="1"/>
  <c r="AQ756" i="1"/>
  <c r="AQ621" i="1"/>
  <c r="AQ602" i="1"/>
  <c r="AQ412" i="1"/>
  <c r="AQ620" i="1"/>
  <c r="AQ364" i="1"/>
  <c r="AQ603" i="1"/>
  <c r="AQ274" i="1"/>
  <c r="AQ365" i="1"/>
  <c r="AQ262" i="1"/>
  <c r="AQ411" i="1"/>
  <c r="AQ344" i="1"/>
  <c r="AQ343" i="1"/>
  <c r="AQ227" i="1"/>
  <c r="AQ217" i="1"/>
  <c r="AQ332" i="1"/>
  <c r="AQ331" i="1"/>
  <c r="AQ280" i="1"/>
  <c r="AQ257" i="1"/>
  <c r="AQ226" i="1"/>
  <c r="AQ203" i="1"/>
  <c r="AQ283" i="1"/>
  <c r="AQ263" i="1"/>
  <c r="AQ256" i="1"/>
  <c r="AQ218" i="1"/>
  <c r="AQ214" i="1"/>
  <c r="AQ284" i="1"/>
  <c r="AQ281" i="1"/>
  <c r="AQ275" i="1"/>
  <c r="AQ215" i="1"/>
  <c r="AQ202" i="1"/>
  <c r="AQ1005" i="1"/>
  <c r="AQ1004" i="1"/>
  <c r="AQ993" i="1"/>
  <c r="AQ992" i="1"/>
  <c r="AQ959" i="1"/>
  <c r="AQ960" i="1"/>
  <c r="AQ957" i="1"/>
  <c r="AQ956" i="1"/>
  <c r="AQ768" i="1"/>
  <c r="AQ767" i="1"/>
  <c r="AQ138" i="1"/>
  <c r="AQ137" i="1"/>
  <c r="AQ791" i="1"/>
  <c r="AQ771" i="1"/>
  <c r="AQ676" i="1"/>
  <c r="AQ107" i="1"/>
  <c r="AQ108" i="1"/>
  <c r="AQ120" i="1"/>
  <c r="AQ96" i="1"/>
  <c r="AQ119" i="1"/>
  <c r="AQ95" i="1"/>
  <c r="AQ732" i="1"/>
  <c r="AQ30" i="1"/>
  <c r="AQ29" i="1"/>
  <c r="AQ790" i="1"/>
  <c r="AQ781" i="1"/>
  <c r="AQ784" i="1"/>
  <c r="AQ782" i="1"/>
  <c r="AQ773" i="1"/>
  <c r="AQ774" i="1"/>
  <c r="AQ770" i="1"/>
  <c r="AQ765" i="1"/>
  <c r="AQ764" i="1"/>
  <c r="AQ762" i="1"/>
  <c r="AQ761" i="1"/>
  <c r="AQ741" i="1"/>
  <c r="AQ740" i="1"/>
  <c r="AQ738" i="1"/>
  <c r="AQ737" i="1"/>
  <c r="AQ731" i="1"/>
  <c r="AQ675" i="1"/>
  <c r="AQ146" i="1"/>
  <c r="AQ147" i="1"/>
  <c r="AQ936" i="1"/>
  <c r="AQ933" i="1"/>
  <c r="AQ453" i="1"/>
  <c r="AQ579" i="1"/>
  <c r="AQ355" i="1"/>
  <c r="AQ681" i="1"/>
  <c r="AQ582" i="1"/>
  <c r="AQ576" i="1"/>
  <c r="AQ170" i="1"/>
  <c r="AQ164" i="1"/>
  <c r="AQ158" i="1"/>
  <c r="AQ173" i="1"/>
  <c r="AQ161" i="1"/>
  <c r="AQ155" i="1"/>
  <c r="AQ167" i="1"/>
  <c r="AQ152" i="1"/>
  <c r="L3" i="5"/>
  <c r="L2" i="5"/>
  <c r="O771" i="16" l="1"/>
  <c r="N771" i="16"/>
  <c r="Q389" i="16"/>
  <c r="M388" i="16"/>
  <c r="K388" i="16"/>
  <c r="L388" i="16"/>
  <c r="R388" i="16"/>
  <c r="O387" i="16"/>
  <c r="N387" i="16"/>
  <c r="R772" i="16"/>
  <c r="Q773" i="16"/>
  <c r="M772" i="16"/>
  <c r="L772" i="16"/>
  <c r="K772" i="16"/>
  <c r="Q749" i="1"/>
  <c r="R748" i="1"/>
  <c r="L4" i="5"/>
  <c r="O772" i="16" l="1"/>
  <c r="N772" i="16"/>
  <c r="O388" i="16"/>
  <c r="N388" i="16"/>
  <c r="K773" i="16"/>
  <c r="R773" i="16"/>
  <c r="Q774" i="16"/>
  <c r="L773" i="16"/>
  <c r="M773" i="16"/>
  <c r="Q390" i="16"/>
  <c r="K389" i="16"/>
  <c r="R389" i="16"/>
  <c r="M389" i="16"/>
  <c r="L389" i="16"/>
  <c r="Q750" i="1"/>
  <c r="R749" i="1"/>
  <c r="X940" i="1"/>
  <c r="X938" i="1"/>
  <c r="X777" i="1"/>
  <c r="X775" i="1"/>
  <c r="X683" i="1"/>
  <c r="X586" i="1"/>
  <c r="X584" i="1"/>
  <c r="L774" i="16" l="1"/>
  <c r="K774" i="16"/>
  <c r="R774" i="16"/>
  <c r="Q775" i="16"/>
  <c r="M774" i="16"/>
  <c r="N773" i="16"/>
  <c r="O773" i="16"/>
  <c r="N389" i="16"/>
  <c r="O389" i="16"/>
  <c r="K390" i="16"/>
  <c r="R390" i="16"/>
  <c r="Q391" i="16"/>
  <c r="M390" i="16"/>
  <c r="L390" i="16"/>
  <c r="Q751" i="1"/>
  <c r="R750" i="1"/>
  <c r="A36" i="2"/>
  <c r="M775" i="16" l="1"/>
  <c r="L775" i="16"/>
  <c r="K775" i="16"/>
  <c r="R775" i="16"/>
  <c r="K391" i="16"/>
  <c r="R391" i="16"/>
  <c r="Q392" i="16"/>
  <c r="M391" i="16"/>
  <c r="L391" i="16"/>
  <c r="N390" i="16"/>
  <c r="O390" i="16"/>
  <c r="O774" i="16"/>
  <c r="N774" i="16"/>
  <c r="Q752" i="1"/>
  <c r="R751" i="1"/>
  <c r="AC14" i="4"/>
  <c r="R14" i="4"/>
  <c r="G14" i="4"/>
  <c r="G13" i="4"/>
  <c r="AC12" i="4"/>
  <c r="R12" i="4"/>
  <c r="G12" i="4"/>
  <c r="AC10" i="4"/>
  <c r="X10" i="4"/>
  <c r="R10" i="4"/>
  <c r="G10" i="4"/>
  <c r="N775" i="16" l="1"/>
  <c r="O775" i="16"/>
  <c r="Q393" i="16"/>
  <c r="M392" i="16"/>
  <c r="L392" i="16"/>
  <c r="K392" i="16"/>
  <c r="R392" i="16"/>
  <c r="N391" i="16"/>
  <c r="O391" i="16"/>
  <c r="Q753" i="1"/>
  <c r="R752" i="1"/>
  <c r="Y10" i="1"/>
  <c r="Y12" i="1"/>
  <c r="Y14" i="1"/>
  <c r="N392" i="16" l="1"/>
  <c r="O392" i="16"/>
  <c r="R393" i="16"/>
  <c r="Q394" i="16"/>
  <c r="M393" i="16"/>
  <c r="L393" i="16"/>
  <c r="K393" i="16"/>
  <c r="Q754" i="1"/>
  <c r="R753" i="1"/>
  <c r="AS22" i="1"/>
  <c r="AR22" i="1"/>
  <c r="R394" i="16" l="1"/>
  <c r="Q395" i="16"/>
  <c r="M394" i="16"/>
  <c r="L394" i="16"/>
  <c r="K394" i="16"/>
  <c r="O393" i="16"/>
  <c r="N393" i="16"/>
  <c r="Q755" i="1"/>
  <c r="R754" i="1"/>
  <c r="Q22" i="1"/>
  <c r="AD10" i="1"/>
  <c r="AD12" i="1"/>
  <c r="AD14" i="1"/>
  <c r="X201" i="1"/>
  <c r="X404" i="1"/>
  <c r="X1009" i="1"/>
  <c r="X1011" i="1"/>
  <c r="AP22" i="1"/>
  <c r="AO22" i="1"/>
  <c r="AJ22" i="1"/>
  <c r="AK22" i="1"/>
  <c r="AL22" i="1"/>
  <c r="O394" i="16" l="1"/>
  <c r="N394" i="16"/>
  <c r="L395" i="16"/>
  <c r="K395" i="16"/>
  <c r="R395" i="16"/>
  <c r="Q396" i="16"/>
  <c r="M395" i="16"/>
  <c r="R22" i="1"/>
  <c r="Q23" i="1"/>
  <c r="Q756" i="1"/>
  <c r="R755" i="1"/>
  <c r="AU22" i="1"/>
  <c r="AT22" i="1"/>
  <c r="Q26" i="1"/>
  <c r="R26" i="1" s="1"/>
  <c r="O395" i="16" l="1"/>
  <c r="N395" i="16"/>
  <c r="M396" i="16"/>
  <c r="L396" i="16"/>
  <c r="K396" i="16"/>
  <c r="R396" i="16"/>
  <c r="Q397" i="16"/>
  <c r="Q24" i="1"/>
  <c r="AT23" i="1"/>
  <c r="AV23" i="1" s="1"/>
  <c r="R23" i="1"/>
  <c r="K23" i="1"/>
  <c r="AU23" i="1"/>
  <c r="M23" i="1"/>
  <c r="L23" i="1"/>
  <c r="Q757" i="1"/>
  <c r="R756" i="1"/>
  <c r="AT26" i="1"/>
  <c r="AU26" i="1"/>
  <c r="Q27" i="1"/>
  <c r="O396" i="16" l="1"/>
  <c r="N396" i="16"/>
  <c r="M397" i="16"/>
  <c r="L397" i="16"/>
  <c r="K397" i="16"/>
  <c r="R397" i="16"/>
  <c r="Q398" i="16"/>
  <c r="L24" i="1"/>
  <c r="M24" i="1"/>
  <c r="K24" i="1"/>
  <c r="O23" i="1"/>
  <c r="N23" i="1"/>
  <c r="AT24" i="1"/>
  <c r="AV24" i="1" s="1"/>
  <c r="R24" i="1"/>
  <c r="AU24" i="1"/>
  <c r="Q25" i="1"/>
  <c r="R27" i="1"/>
  <c r="Q758" i="1"/>
  <c r="R757" i="1"/>
  <c r="AT27" i="1"/>
  <c r="AU27" i="1"/>
  <c r="Q28" i="1"/>
  <c r="G14" i="1"/>
  <c r="S14" i="1"/>
  <c r="Q399" i="16" l="1"/>
  <c r="M398" i="16"/>
  <c r="L398" i="16"/>
  <c r="K398" i="16"/>
  <c r="R398" i="16"/>
  <c r="O397" i="16"/>
  <c r="N397" i="16"/>
  <c r="AL23" i="1"/>
  <c r="AH23" i="1"/>
  <c r="AI23" i="1"/>
  <c r="AJ23" i="1"/>
  <c r="AK23" i="1"/>
  <c r="M25" i="1"/>
  <c r="L25" i="1"/>
  <c r="R25" i="1"/>
  <c r="AT25" i="1"/>
  <c r="AV25" i="1" s="1"/>
  <c r="AU25" i="1"/>
  <c r="K25" i="1"/>
  <c r="O24" i="1"/>
  <c r="N24" i="1"/>
  <c r="Q759" i="1"/>
  <c r="R758" i="1"/>
  <c r="R28" i="1"/>
  <c r="AU28" i="1"/>
  <c r="AT28" i="1"/>
  <c r="Q29" i="1"/>
  <c r="AQ22" i="1"/>
  <c r="O398" i="16" l="1"/>
  <c r="N398" i="16"/>
  <c r="R399" i="16"/>
  <c r="Q400" i="16"/>
  <c r="M399" i="16"/>
  <c r="L399" i="16"/>
  <c r="K399" i="16"/>
  <c r="AM23" i="1"/>
  <c r="AN23" i="1"/>
  <c r="O25" i="1"/>
  <c r="N25" i="1"/>
  <c r="R29" i="1"/>
  <c r="K29" i="1"/>
  <c r="Q760" i="1"/>
  <c r="R759" i="1"/>
  <c r="AU29" i="1"/>
  <c r="AT29" i="1"/>
  <c r="Q30" i="1"/>
  <c r="S12" i="1"/>
  <c r="G13" i="1"/>
  <c r="G12" i="1"/>
  <c r="G10" i="1"/>
  <c r="S10" i="1"/>
  <c r="C64" i="2"/>
  <c r="O399" i="16" l="1"/>
  <c r="N399" i="16"/>
  <c r="R400" i="16"/>
  <c r="Q401" i="16"/>
  <c r="M400" i="16"/>
  <c r="L400" i="16"/>
  <c r="K400" i="16"/>
  <c r="X23" i="1"/>
  <c r="R30" i="1"/>
  <c r="K30" i="1"/>
  <c r="Q761" i="1"/>
  <c r="R760" i="1"/>
  <c r="AU30" i="1"/>
  <c r="AT30" i="1"/>
  <c r="Q31" i="1"/>
  <c r="Q38" i="1" s="1"/>
  <c r="AH22" i="1"/>
  <c r="AI22" i="1"/>
  <c r="L26" i="1"/>
  <c r="M26" i="1"/>
  <c r="K26" i="1"/>
  <c r="K27" i="1" s="1"/>
  <c r="K28" i="1" s="1"/>
  <c r="O400" i="16" l="1"/>
  <c r="N400" i="16"/>
  <c r="R401" i="16"/>
  <c r="Q402" i="16"/>
  <c r="M401" i="16"/>
  <c r="L401" i="16"/>
  <c r="K401" i="16"/>
  <c r="M761" i="1"/>
  <c r="L761" i="1"/>
  <c r="Q45" i="1"/>
  <c r="K38" i="1"/>
  <c r="K31" i="1"/>
  <c r="Q762" i="1"/>
  <c r="R761" i="1"/>
  <c r="M38" i="1"/>
  <c r="R38" i="1"/>
  <c r="L38" i="1"/>
  <c r="R31" i="1"/>
  <c r="Q32" i="1"/>
  <c r="AT31" i="1"/>
  <c r="AT38" i="1" s="1"/>
  <c r="AV38" i="1" s="1"/>
  <c r="AU31" i="1"/>
  <c r="AU38" i="1" s="1"/>
  <c r="AV26" i="1"/>
  <c r="AV30" i="1"/>
  <c r="O26" i="1"/>
  <c r="N26" i="1"/>
  <c r="L27" i="1"/>
  <c r="L28" i="1" s="1"/>
  <c r="M27" i="1"/>
  <c r="O401" i="16" l="1"/>
  <c r="N401" i="16"/>
  <c r="M402" i="16"/>
  <c r="L402" i="16"/>
  <c r="K402" i="16"/>
  <c r="R402" i="16"/>
  <c r="L762" i="1"/>
  <c r="M762" i="1"/>
  <c r="AH26" i="1"/>
  <c r="AI26" i="1"/>
  <c r="AJ26" i="1"/>
  <c r="AL26" i="1"/>
  <c r="AK26" i="1"/>
  <c r="Q64" i="1"/>
  <c r="R64" i="1" s="1"/>
  <c r="Q52" i="1"/>
  <c r="Q39" i="1"/>
  <c r="R39" i="1" s="1"/>
  <c r="K32" i="1"/>
  <c r="Q763" i="1"/>
  <c r="R762" i="1"/>
  <c r="R45" i="1"/>
  <c r="N38" i="1"/>
  <c r="O38" i="1"/>
  <c r="Q33" i="1"/>
  <c r="AT32" i="1"/>
  <c r="AV32" i="1" s="1"/>
  <c r="R32" i="1"/>
  <c r="M32" i="1"/>
  <c r="AU32" i="1"/>
  <c r="L32" i="1"/>
  <c r="M28" i="1"/>
  <c r="O28" i="1" s="1"/>
  <c r="AV27" i="1"/>
  <c r="AV31" i="1"/>
  <c r="AM22" i="1"/>
  <c r="AN22" i="1"/>
  <c r="N28" i="1"/>
  <c r="O27" i="1"/>
  <c r="N27" i="1"/>
  <c r="L29" i="1"/>
  <c r="O402" i="16" l="1"/>
  <c r="N402" i="16"/>
  <c r="M763" i="1"/>
  <c r="L763" i="1"/>
  <c r="AK38" i="1"/>
  <c r="AL38" i="1"/>
  <c r="AJ38" i="1"/>
  <c r="AH38" i="1"/>
  <c r="AI38" i="1"/>
  <c r="Q74" i="1"/>
  <c r="Q81" i="1" s="1"/>
  <c r="AI27" i="1"/>
  <c r="AJ27" i="1"/>
  <c r="AK27" i="1"/>
  <c r="AL27" i="1"/>
  <c r="AH27" i="1"/>
  <c r="AM26" i="1"/>
  <c r="AN26" i="1"/>
  <c r="AT52" i="1"/>
  <c r="AV52" i="1" s="1"/>
  <c r="Q59" i="1"/>
  <c r="R52" i="1"/>
  <c r="AU52" i="1"/>
  <c r="AU39" i="1"/>
  <c r="M39" i="1"/>
  <c r="L39" i="1"/>
  <c r="Q46" i="1"/>
  <c r="Q53" i="1" s="1"/>
  <c r="AT39" i="1"/>
  <c r="AV39" i="1" s="1"/>
  <c r="K39" i="1"/>
  <c r="Q764" i="1"/>
  <c r="R763" i="1"/>
  <c r="Q40" i="1"/>
  <c r="R40" i="1" s="1"/>
  <c r="K33" i="1"/>
  <c r="O32" i="1"/>
  <c r="N32" i="1"/>
  <c r="AU33" i="1"/>
  <c r="L33" i="1"/>
  <c r="Q34" i="1"/>
  <c r="AT33" i="1"/>
  <c r="AV33" i="1" s="1"/>
  <c r="R33" i="1"/>
  <c r="M33" i="1"/>
  <c r="M29" i="1"/>
  <c r="O29" i="1" s="1"/>
  <c r="AV28" i="1"/>
  <c r="X22" i="1"/>
  <c r="N29" i="1"/>
  <c r="L30" i="1"/>
  <c r="M764" i="1" l="1"/>
  <c r="L764" i="1"/>
  <c r="Q90" i="1"/>
  <c r="R90" i="1" s="1"/>
  <c r="X26" i="1"/>
  <c r="K74" i="1"/>
  <c r="R74" i="1"/>
  <c r="AH29" i="1"/>
  <c r="AI29" i="1"/>
  <c r="AJ29" i="1"/>
  <c r="AK29" i="1"/>
  <c r="AL29" i="1"/>
  <c r="AN27" i="1"/>
  <c r="AM27" i="1"/>
  <c r="AL32" i="1"/>
  <c r="AH32" i="1"/>
  <c r="AJ32" i="1"/>
  <c r="AI32" i="1"/>
  <c r="AK32" i="1"/>
  <c r="AM38" i="1"/>
  <c r="AN38" i="1"/>
  <c r="N39" i="1"/>
  <c r="AL39" i="1" s="1"/>
  <c r="M59" i="1"/>
  <c r="K59" i="1"/>
  <c r="L59" i="1"/>
  <c r="R59" i="1"/>
  <c r="AU59" i="1"/>
  <c r="AT59" i="1"/>
  <c r="AV59" i="1" s="1"/>
  <c r="M53" i="1"/>
  <c r="K53" i="1"/>
  <c r="L53" i="1"/>
  <c r="Q60" i="1"/>
  <c r="R53" i="1"/>
  <c r="O39" i="1"/>
  <c r="K46" i="1"/>
  <c r="Q68" i="1"/>
  <c r="R68" i="1" s="1"/>
  <c r="Q65" i="1"/>
  <c r="M65" i="1" s="1"/>
  <c r="R46" i="1"/>
  <c r="L40" i="1"/>
  <c r="AT40" i="1"/>
  <c r="AV40" i="1" s="1"/>
  <c r="M40" i="1"/>
  <c r="AU40" i="1"/>
  <c r="K40" i="1"/>
  <c r="K34" i="1"/>
  <c r="R81" i="1"/>
  <c r="Q765" i="1"/>
  <c r="R764" i="1"/>
  <c r="Q47" i="1"/>
  <c r="Q54" i="1" s="1"/>
  <c r="Q88" i="1"/>
  <c r="R88" i="1" s="1"/>
  <c r="Q35" i="1"/>
  <c r="Q41" i="1"/>
  <c r="O33" i="1"/>
  <c r="N33" i="1"/>
  <c r="R34" i="1"/>
  <c r="M34" i="1"/>
  <c r="AU34" i="1"/>
  <c r="L34" i="1"/>
  <c r="AT34" i="1"/>
  <c r="AV34" i="1" s="1"/>
  <c r="M30" i="1"/>
  <c r="O30" i="1" s="1"/>
  <c r="AU46" i="1"/>
  <c r="AT46" i="1"/>
  <c r="AV29" i="1"/>
  <c r="L31" i="1"/>
  <c r="N30" i="1"/>
  <c r="L765" i="1" l="1"/>
  <c r="M765" i="1"/>
  <c r="Q100" i="1"/>
  <c r="R100" i="1" s="1"/>
  <c r="X38" i="1"/>
  <c r="X27" i="1"/>
  <c r="AH33" i="1"/>
  <c r="AI33" i="1"/>
  <c r="AJ33" i="1"/>
  <c r="AK33" i="1"/>
  <c r="AL33" i="1"/>
  <c r="AH39" i="1"/>
  <c r="AI39" i="1"/>
  <c r="AJ39" i="1"/>
  <c r="AK39" i="1"/>
  <c r="AN29" i="1"/>
  <c r="AI30" i="1"/>
  <c r="AJ30" i="1"/>
  <c r="AK30" i="1"/>
  <c r="AL30" i="1"/>
  <c r="AH30" i="1"/>
  <c r="AN32" i="1"/>
  <c r="AM32" i="1"/>
  <c r="AM29" i="1"/>
  <c r="K65" i="1"/>
  <c r="O65" i="1" s="1"/>
  <c r="R65" i="1"/>
  <c r="L65" i="1"/>
  <c r="Q75" i="1"/>
  <c r="R75" i="1" s="1"/>
  <c r="Q61" i="1"/>
  <c r="R54" i="1"/>
  <c r="M54" i="1"/>
  <c r="L54" i="1"/>
  <c r="K54" i="1"/>
  <c r="AT60" i="1"/>
  <c r="AV60" i="1" s="1"/>
  <c r="M60" i="1"/>
  <c r="L60" i="1"/>
  <c r="K60" i="1"/>
  <c r="R60" i="1"/>
  <c r="AU60" i="1"/>
  <c r="K68" i="1"/>
  <c r="O53" i="1"/>
  <c r="N53" i="1"/>
  <c r="N59" i="1"/>
  <c r="O59" i="1"/>
  <c r="O40" i="1"/>
  <c r="N40" i="1"/>
  <c r="AT47" i="1"/>
  <c r="AV47" i="1" s="1"/>
  <c r="Q42" i="1"/>
  <c r="Q49" i="1" s="1"/>
  <c r="Q56" i="1" s="1"/>
  <c r="K35" i="1"/>
  <c r="R47" i="1"/>
  <c r="K47" i="1"/>
  <c r="Q69" i="1"/>
  <c r="M47" i="1"/>
  <c r="Q766" i="1"/>
  <c r="R765" i="1"/>
  <c r="Q66" i="1"/>
  <c r="L47" i="1"/>
  <c r="AU47" i="1"/>
  <c r="R41" i="1"/>
  <c r="K41" i="1"/>
  <c r="Q113" i="1"/>
  <c r="AT88" i="1"/>
  <c r="AV88" i="1" s="1"/>
  <c r="AU88" i="1"/>
  <c r="L35" i="1"/>
  <c r="Q36" i="1"/>
  <c r="M35" i="1"/>
  <c r="Q48" i="1"/>
  <c r="Q55" i="1" s="1"/>
  <c r="AU41" i="1"/>
  <c r="AT41" i="1"/>
  <c r="AV41" i="1" s="1"/>
  <c r="R35" i="1"/>
  <c r="AU35" i="1"/>
  <c r="L41" i="1"/>
  <c r="M41" i="1"/>
  <c r="AT35" i="1"/>
  <c r="AV35" i="1" s="1"/>
  <c r="N34" i="1"/>
  <c r="O34" i="1"/>
  <c r="M31" i="1"/>
  <c r="O31" i="1" s="1"/>
  <c r="AV46" i="1"/>
  <c r="N31" i="1"/>
  <c r="M113" i="1" l="1"/>
  <c r="K113" i="1"/>
  <c r="L113" i="1"/>
  <c r="X29" i="1"/>
  <c r="L766" i="1"/>
  <c r="M766" i="1"/>
  <c r="X32" i="1"/>
  <c r="AJ59" i="1"/>
  <c r="AK59" i="1"/>
  <c r="AL59" i="1"/>
  <c r="AJ53" i="1"/>
  <c r="AK53" i="1"/>
  <c r="AL53" i="1"/>
  <c r="N65" i="1"/>
  <c r="AL65" i="1" s="1"/>
  <c r="Q82" i="1"/>
  <c r="AT82" i="1" s="1"/>
  <c r="AV82" i="1" s="1"/>
  <c r="AN30" i="1"/>
  <c r="AM30" i="1"/>
  <c r="AN39" i="1"/>
  <c r="AM39" i="1"/>
  <c r="AH59" i="1"/>
  <c r="AI59" i="1"/>
  <c r="AI53" i="1"/>
  <c r="AH53" i="1"/>
  <c r="AM33" i="1"/>
  <c r="AN33" i="1"/>
  <c r="K75" i="1"/>
  <c r="Q91" i="1"/>
  <c r="R91" i="1" s="1"/>
  <c r="N54" i="1"/>
  <c r="O54" i="1"/>
  <c r="M55" i="1"/>
  <c r="R55" i="1"/>
  <c r="AU55" i="1"/>
  <c r="AT55" i="1"/>
  <c r="AV55" i="1" s="1"/>
  <c r="L55" i="1"/>
  <c r="K55" i="1"/>
  <c r="O60" i="1"/>
  <c r="N60" i="1"/>
  <c r="K56" i="1"/>
  <c r="R56" i="1"/>
  <c r="M56" i="1"/>
  <c r="L56" i="1"/>
  <c r="AU61" i="1"/>
  <c r="M61" i="1"/>
  <c r="AT61" i="1"/>
  <c r="AV61" i="1" s="1"/>
  <c r="L61" i="1"/>
  <c r="K61" i="1"/>
  <c r="R61" i="1"/>
  <c r="AU42" i="1"/>
  <c r="L42" i="1"/>
  <c r="L49" i="1" s="1"/>
  <c r="M42" i="1"/>
  <c r="M49" i="1" s="1"/>
  <c r="R66" i="1"/>
  <c r="K66" i="1"/>
  <c r="Q767" i="1"/>
  <c r="R766" i="1"/>
  <c r="R48" i="1"/>
  <c r="K48" i="1"/>
  <c r="R69" i="1"/>
  <c r="K69" i="1"/>
  <c r="Q76" i="1"/>
  <c r="N47" i="1"/>
  <c r="O47" i="1"/>
  <c r="Q43" i="1"/>
  <c r="Q50" i="1" s="1"/>
  <c r="K36" i="1"/>
  <c r="AU49" i="1"/>
  <c r="AU65" i="1" s="1"/>
  <c r="AU66" i="1" s="1"/>
  <c r="R49" i="1"/>
  <c r="L66" i="1"/>
  <c r="M66" i="1"/>
  <c r="R113" i="1"/>
  <c r="R42" i="1"/>
  <c r="K42" i="1"/>
  <c r="K49" i="1" s="1"/>
  <c r="N35" i="1"/>
  <c r="Q120" i="1"/>
  <c r="Q127" i="1" s="1"/>
  <c r="Q71" i="1"/>
  <c r="Q67" i="1"/>
  <c r="R67" i="1" s="1"/>
  <c r="AT49" i="1"/>
  <c r="AT65" i="1" s="1"/>
  <c r="R36" i="1"/>
  <c r="Q37" i="1"/>
  <c r="AU36" i="1"/>
  <c r="L36" i="1"/>
  <c r="M36" i="1"/>
  <c r="O35" i="1"/>
  <c r="N41" i="1"/>
  <c r="O41" i="1"/>
  <c r="AT42" i="1"/>
  <c r="AV42" i="1" s="1"/>
  <c r="Q70" i="1"/>
  <c r="AT48" i="1"/>
  <c r="AV48" i="1" s="1"/>
  <c r="L48" i="1"/>
  <c r="M48" i="1"/>
  <c r="AU48" i="1"/>
  <c r="AT36" i="1"/>
  <c r="AV36" i="1" s="1"/>
  <c r="AI60" i="1" l="1"/>
  <c r="AL60" i="1"/>
  <c r="AH60" i="1"/>
  <c r="AJ60" i="1"/>
  <c r="AK60" i="1"/>
  <c r="AI54" i="1"/>
  <c r="AL54" i="1"/>
  <c r="AJ54" i="1"/>
  <c r="AK54" i="1"/>
  <c r="AH54" i="1"/>
  <c r="O113" i="1"/>
  <c r="N113" i="1"/>
  <c r="M767" i="1"/>
  <c r="L767" i="1"/>
  <c r="X30" i="1"/>
  <c r="Q107" i="1"/>
  <c r="R107" i="1" s="1"/>
  <c r="X39" i="1"/>
  <c r="X33" i="1"/>
  <c r="AK65" i="1"/>
  <c r="AI65" i="1"/>
  <c r="AJ65" i="1"/>
  <c r="R82" i="1"/>
  <c r="AJ41" i="1"/>
  <c r="AK41" i="1"/>
  <c r="AL41" i="1"/>
  <c r="AJ47" i="1"/>
  <c r="AK47" i="1"/>
  <c r="AL47" i="1"/>
  <c r="Q101" i="1"/>
  <c r="R101" i="1" s="1"/>
  <c r="AH65" i="1"/>
  <c r="AU82" i="1"/>
  <c r="AH41" i="1"/>
  <c r="AI41" i="1"/>
  <c r="AM53" i="1"/>
  <c r="AN53" i="1"/>
  <c r="AU127" i="1"/>
  <c r="R127" i="1"/>
  <c r="AT127" i="1"/>
  <c r="AV127" i="1" s="1"/>
  <c r="AH35" i="1"/>
  <c r="AI35" i="1"/>
  <c r="AK35" i="1"/>
  <c r="AJ35" i="1"/>
  <c r="AL35" i="1"/>
  <c r="AI47" i="1"/>
  <c r="AH47" i="1"/>
  <c r="AN59" i="1"/>
  <c r="AM59" i="1"/>
  <c r="N66" i="1"/>
  <c r="O66" i="1"/>
  <c r="AT56" i="1"/>
  <c r="AV56" i="1" s="1"/>
  <c r="AU56" i="1"/>
  <c r="M50" i="1"/>
  <c r="L50" i="1"/>
  <c r="K50" i="1"/>
  <c r="Q57" i="1"/>
  <c r="R50" i="1"/>
  <c r="N56" i="1"/>
  <c r="O56" i="1"/>
  <c r="O55" i="1"/>
  <c r="N55" i="1"/>
  <c r="O61" i="1"/>
  <c r="N61" i="1"/>
  <c r="R43" i="1"/>
  <c r="K43" i="1"/>
  <c r="Q95" i="1"/>
  <c r="R76" i="1"/>
  <c r="Q92" i="1"/>
  <c r="Q83" i="1"/>
  <c r="Q44" i="1"/>
  <c r="Q51" i="1" s="1"/>
  <c r="K37" i="1"/>
  <c r="O42" i="1"/>
  <c r="L43" i="1"/>
  <c r="M43" i="1"/>
  <c r="R71" i="1"/>
  <c r="K71" i="1"/>
  <c r="AT43" i="1"/>
  <c r="AV43" i="1" s="1"/>
  <c r="Q768" i="1"/>
  <c r="R767" i="1"/>
  <c r="R70" i="1"/>
  <c r="K70" i="1"/>
  <c r="N42" i="1"/>
  <c r="AU43" i="1"/>
  <c r="AU50" i="1" s="1"/>
  <c r="R120" i="1"/>
  <c r="K67" i="1"/>
  <c r="Q62" i="1"/>
  <c r="Q72" i="1" s="1"/>
  <c r="R72" i="1" s="1"/>
  <c r="K76" i="1"/>
  <c r="AU67" i="1"/>
  <c r="AT67" i="1"/>
  <c r="AV67" i="1" s="1"/>
  <c r="AV49" i="1"/>
  <c r="L67" i="1"/>
  <c r="M67" i="1"/>
  <c r="Q78" i="1"/>
  <c r="Q130" i="1"/>
  <c r="R130" i="1" s="1"/>
  <c r="Q77" i="1"/>
  <c r="O49" i="1"/>
  <c r="R37" i="1"/>
  <c r="O36" i="1"/>
  <c r="AV65" i="1"/>
  <c r="AT66" i="1"/>
  <c r="AV66" i="1" s="1"/>
  <c r="M37" i="1"/>
  <c r="AU37" i="1"/>
  <c r="L37" i="1"/>
  <c r="AT37" i="1"/>
  <c r="AV37" i="1" s="1"/>
  <c r="N36" i="1"/>
  <c r="N49" i="1"/>
  <c r="O48" i="1"/>
  <c r="N48" i="1"/>
  <c r="AT64" i="1"/>
  <c r="AU64" i="1"/>
  <c r="M46" i="1"/>
  <c r="L46" i="1"/>
  <c r="AN60" i="1" l="1"/>
  <c r="AM60" i="1"/>
  <c r="AN54" i="1"/>
  <c r="AM54" i="1"/>
  <c r="X54" i="1" s="1"/>
  <c r="AL42" i="1"/>
  <c r="AL48" i="1"/>
  <c r="Q114" i="1"/>
  <c r="R114" i="1" s="1"/>
  <c r="L107" i="1"/>
  <c r="K107" i="1"/>
  <c r="M107" i="1"/>
  <c r="L768" i="1"/>
  <c r="M768" i="1"/>
  <c r="AM65" i="1"/>
  <c r="L101" i="1"/>
  <c r="X53" i="1"/>
  <c r="AN65" i="1"/>
  <c r="X59" i="1"/>
  <c r="M101" i="1"/>
  <c r="AJ56" i="1"/>
  <c r="AK56" i="1"/>
  <c r="AL56" i="1"/>
  <c r="K101" i="1"/>
  <c r="AH42" i="1"/>
  <c r="AI42" i="1"/>
  <c r="AK42" i="1"/>
  <c r="AJ42" i="1"/>
  <c r="AM47" i="1"/>
  <c r="AN47" i="1"/>
  <c r="AH36" i="1"/>
  <c r="AI36" i="1"/>
  <c r="AJ36" i="1"/>
  <c r="AK36" i="1"/>
  <c r="AL36" i="1"/>
  <c r="AH56" i="1"/>
  <c r="AI56" i="1"/>
  <c r="AH66" i="1"/>
  <c r="AI66" i="1"/>
  <c r="AJ66" i="1"/>
  <c r="AK66" i="1"/>
  <c r="AL66" i="1"/>
  <c r="AJ48" i="1"/>
  <c r="AK48" i="1"/>
  <c r="AH48" i="1"/>
  <c r="AI48" i="1"/>
  <c r="AN35" i="1"/>
  <c r="AM35" i="1"/>
  <c r="AM41" i="1"/>
  <c r="AN41" i="1"/>
  <c r="N43" i="1"/>
  <c r="L57" i="1"/>
  <c r="K57" i="1"/>
  <c r="R57" i="1"/>
  <c r="AU57" i="1"/>
  <c r="AT57" i="1"/>
  <c r="AV57" i="1" s="1"/>
  <c r="M57" i="1"/>
  <c r="O50" i="1"/>
  <c r="N50" i="1"/>
  <c r="K51" i="1"/>
  <c r="M51" i="1"/>
  <c r="M52" i="1" s="1"/>
  <c r="L51" i="1"/>
  <c r="L52" i="1" s="1"/>
  <c r="Q58" i="1"/>
  <c r="R51" i="1"/>
  <c r="AU51" i="1"/>
  <c r="AT50" i="1"/>
  <c r="AV50" i="1" s="1"/>
  <c r="N67" i="1"/>
  <c r="O43" i="1"/>
  <c r="R44" i="1"/>
  <c r="K44" i="1"/>
  <c r="K45" i="1" s="1"/>
  <c r="R83" i="1"/>
  <c r="K83" i="1"/>
  <c r="L83" i="1"/>
  <c r="M83" i="1"/>
  <c r="Q102" i="1"/>
  <c r="R92" i="1"/>
  <c r="K92" i="1"/>
  <c r="L92" i="1"/>
  <c r="AU92" i="1"/>
  <c r="M92" i="1"/>
  <c r="AT92" i="1"/>
  <c r="AV92" i="1" s="1"/>
  <c r="Q105" i="1"/>
  <c r="R95" i="1"/>
  <c r="K95" i="1"/>
  <c r="Q108" i="1"/>
  <c r="R78" i="1"/>
  <c r="Q63" i="1"/>
  <c r="R63" i="1" s="1"/>
  <c r="AU44" i="1"/>
  <c r="AU45" i="1" s="1"/>
  <c r="AU53" i="1" s="1"/>
  <c r="AU54" i="1" s="1"/>
  <c r="K72" i="1"/>
  <c r="Q96" i="1"/>
  <c r="R77" i="1"/>
  <c r="K77" i="1"/>
  <c r="K78" i="1" s="1"/>
  <c r="M44" i="1"/>
  <c r="M45" i="1" s="1"/>
  <c r="AT62" i="1"/>
  <c r="AV62" i="1" s="1"/>
  <c r="R62" i="1"/>
  <c r="K62" i="1"/>
  <c r="AU62" i="1"/>
  <c r="L44" i="1"/>
  <c r="L45" i="1" s="1"/>
  <c r="Q769" i="1"/>
  <c r="R768" i="1"/>
  <c r="O67" i="1"/>
  <c r="Q137" i="1"/>
  <c r="Q144" i="1" s="1"/>
  <c r="Q79" i="1"/>
  <c r="R79" i="1" s="1"/>
  <c r="Q93" i="1"/>
  <c r="Q94" i="1"/>
  <c r="Q97" i="1"/>
  <c r="Q85" i="1"/>
  <c r="Q84" i="1"/>
  <c r="N37" i="1"/>
  <c r="O37" i="1"/>
  <c r="AT44" i="1"/>
  <c r="AV44" i="1" s="1"/>
  <c r="AT68" i="1"/>
  <c r="AU68" i="1"/>
  <c r="AV64" i="1"/>
  <c r="N46" i="1"/>
  <c r="O46" i="1"/>
  <c r="L62" i="1"/>
  <c r="M62" i="1"/>
  <c r="M108" i="1" l="1"/>
  <c r="X60" i="1"/>
  <c r="Q121" i="1"/>
  <c r="R121" i="1" s="1"/>
  <c r="N101" i="1"/>
  <c r="K108" i="1"/>
  <c r="O107" i="1"/>
  <c r="N107" i="1"/>
  <c r="L108" i="1"/>
  <c r="K114" i="1"/>
  <c r="M114" i="1"/>
  <c r="L114" i="1"/>
  <c r="O101" i="1"/>
  <c r="L769" i="1"/>
  <c r="M769" i="1"/>
  <c r="X65" i="1"/>
  <c r="X41" i="1"/>
  <c r="X35" i="1"/>
  <c r="X47" i="1"/>
  <c r="AJ50" i="1"/>
  <c r="AL50" i="1"/>
  <c r="AK50" i="1"/>
  <c r="AM36" i="1"/>
  <c r="AH50" i="1"/>
  <c r="AI50" i="1"/>
  <c r="AM66" i="1"/>
  <c r="AN66" i="1"/>
  <c r="AM48" i="1"/>
  <c r="AN48" i="1"/>
  <c r="AM56" i="1"/>
  <c r="AN56" i="1"/>
  <c r="AI101" i="1"/>
  <c r="AJ101" i="1"/>
  <c r="AK101" i="1"/>
  <c r="AL101" i="1"/>
  <c r="AN36" i="1"/>
  <c r="AM42" i="1"/>
  <c r="AN42" i="1"/>
  <c r="R144" i="1"/>
  <c r="AT51" i="1"/>
  <c r="AV51" i="1" s="1"/>
  <c r="N51" i="1"/>
  <c r="O51" i="1"/>
  <c r="K52" i="1"/>
  <c r="O57" i="1"/>
  <c r="N57" i="1"/>
  <c r="M58" i="1"/>
  <c r="L58" i="1"/>
  <c r="K58" i="1"/>
  <c r="R58" i="1"/>
  <c r="AU58" i="1"/>
  <c r="AT58" i="1"/>
  <c r="AV58" i="1" s="1"/>
  <c r="N45" i="1"/>
  <c r="AU63" i="1"/>
  <c r="Q73" i="1"/>
  <c r="R73" i="1" s="1"/>
  <c r="K79" i="1"/>
  <c r="N44" i="1"/>
  <c r="AT63" i="1"/>
  <c r="AV63" i="1" s="1"/>
  <c r="R105" i="1"/>
  <c r="Q106" i="1"/>
  <c r="R96" i="1"/>
  <c r="K96" i="1"/>
  <c r="K100" i="1" s="1"/>
  <c r="Q109" i="1"/>
  <c r="K109" i="1" s="1"/>
  <c r="O92" i="1"/>
  <c r="N92" i="1"/>
  <c r="O44" i="1"/>
  <c r="L102" i="1"/>
  <c r="R102" i="1"/>
  <c r="K102" i="1"/>
  <c r="M102" i="1"/>
  <c r="Q104" i="1"/>
  <c r="L104" i="1" s="1"/>
  <c r="L105" i="1" s="1"/>
  <c r="R85" i="1"/>
  <c r="R97" i="1"/>
  <c r="O83" i="1"/>
  <c r="N83" i="1"/>
  <c r="R137" i="1"/>
  <c r="K137" i="1"/>
  <c r="R93" i="1"/>
  <c r="K93" i="1"/>
  <c r="K94" i="1" s="1"/>
  <c r="K63" i="1"/>
  <c r="K64" i="1" s="1"/>
  <c r="Q770" i="1"/>
  <c r="R769" i="1"/>
  <c r="R84" i="1"/>
  <c r="K84" i="1"/>
  <c r="K85" i="1" s="1"/>
  <c r="R94" i="1"/>
  <c r="R108" i="1"/>
  <c r="Q115" i="1"/>
  <c r="Q103" i="1"/>
  <c r="R103" i="1" s="1"/>
  <c r="L84" i="1"/>
  <c r="L85" i="1" s="1"/>
  <c r="M84" i="1"/>
  <c r="M85" i="1" s="1"/>
  <c r="Q110" i="1"/>
  <c r="AT85" i="1"/>
  <c r="AV85" i="1" s="1"/>
  <c r="AU85" i="1"/>
  <c r="AU93" i="1"/>
  <c r="M93" i="1"/>
  <c r="M94" i="1" s="1"/>
  <c r="L93" i="1"/>
  <c r="L94" i="1" s="1"/>
  <c r="AT93" i="1"/>
  <c r="AV93" i="1" s="1"/>
  <c r="O45" i="1"/>
  <c r="AU94" i="1"/>
  <c r="AT94" i="1"/>
  <c r="AV94" i="1" s="1"/>
  <c r="Q98" i="1"/>
  <c r="Q86" i="1"/>
  <c r="AT45" i="1"/>
  <c r="AT69" i="1"/>
  <c r="AU69" i="1"/>
  <c r="AV68" i="1"/>
  <c r="N62" i="1"/>
  <c r="O62" i="1"/>
  <c r="M63" i="1"/>
  <c r="L63" i="1"/>
  <c r="AK51" i="1" l="1"/>
  <c r="AH51" i="1"/>
  <c r="AJ51" i="1"/>
  <c r="AL51" i="1"/>
  <c r="AI51" i="1"/>
  <c r="AJ57" i="1"/>
  <c r="AL57" i="1"/>
  <c r="AH57" i="1"/>
  <c r="AI57" i="1"/>
  <c r="AK57" i="1"/>
  <c r="AL45" i="1"/>
  <c r="Q131" i="1"/>
  <c r="R131" i="1" s="1"/>
  <c r="AH101" i="1"/>
  <c r="AN101" i="1" s="1"/>
  <c r="L115" i="1"/>
  <c r="N114" i="1"/>
  <c r="O114" i="1"/>
  <c r="L109" i="1"/>
  <c r="N109" i="1" s="1"/>
  <c r="K110" i="1"/>
  <c r="M110" i="1"/>
  <c r="L110" i="1"/>
  <c r="O108" i="1"/>
  <c r="N108" i="1"/>
  <c r="K115" i="1"/>
  <c r="M115" i="1"/>
  <c r="M109" i="1"/>
  <c r="O109" i="1" s="1"/>
  <c r="M770" i="1"/>
  <c r="L770" i="1"/>
  <c r="Q116" i="1"/>
  <c r="R116" i="1" s="1"/>
  <c r="X66" i="1"/>
  <c r="X36" i="1"/>
  <c r="X42" i="1"/>
  <c r="X56" i="1"/>
  <c r="X48" i="1"/>
  <c r="AK83" i="1"/>
  <c r="AL83" i="1"/>
  <c r="AJ83" i="1"/>
  <c r="Q80" i="1"/>
  <c r="R80" i="1" s="1"/>
  <c r="AK92" i="1"/>
  <c r="AL92" i="1"/>
  <c r="AJ92" i="1"/>
  <c r="AJ44" i="1"/>
  <c r="AK44" i="1"/>
  <c r="AL44" i="1"/>
  <c r="AH45" i="1"/>
  <c r="AI45" i="1"/>
  <c r="AJ45" i="1"/>
  <c r="AK45" i="1"/>
  <c r="AI92" i="1"/>
  <c r="AH92" i="1"/>
  <c r="AI44" i="1"/>
  <c r="AH44" i="1"/>
  <c r="AH62" i="1"/>
  <c r="AI62" i="1"/>
  <c r="AJ62" i="1"/>
  <c r="AL62" i="1"/>
  <c r="AK62" i="1"/>
  <c r="AH83" i="1"/>
  <c r="AI83" i="1"/>
  <c r="AN50" i="1"/>
  <c r="AM50" i="1"/>
  <c r="O58" i="1"/>
  <c r="N58" i="1"/>
  <c r="O52" i="1"/>
  <c r="N52" i="1"/>
  <c r="AV45" i="1"/>
  <c r="AT53" i="1"/>
  <c r="Q89" i="1"/>
  <c r="K89" i="1" s="1"/>
  <c r="K90" i="1" s="1"/>
  <c r="K91" i="1" s="1"/>
  <c r="K73" i="1"/>
  <c r="K97" i="1"/>
  <c r="K103" i="1"/>
  <c r="N102" i="1"/>
  <c r="O102" i="1"/>
  <c r="R104" i="1"/>
  <c r="K104" i="1"/>
  <c r="K105" i="1" s="1"/>
  <c r="R98" i="1"/>
  <c r="K98" i="1"/>
  <c r="R115" i="1"/>
  <c r="Q122" i="1"/>
  <c r="R109" i="1"/>
  <c r="Q771" i="1"/>
  <c r="R770" i="1"/>
  <c r="R86" i="1"/>
  <c r="K86" i="1"/>
  <c r="M104" i="1"/>
  <c r="M105" i="1" s="1"/>
  <c r="R106" i="1"/>
  <c r="K106" i="1"/>
  <c r="L106" i="1"/>
  <c r="AU106" i="1"/>
  <c r="AT106" i="1"/>
  <c r="AV106" i="1" s="1"/>
  <c r="M106" i="1"/>
  <c r="R110" i="1"/>
  <c r="AU103" i="1"/>
  <c r="AU104" i="1" s="1"/>
  <c r="AU105" i="1" s="1"/>
  <c r="L103" i="1"/>
  <c r="AT103" i="1"/>
  <c r="M103" i="1"/>
  <c r="N84" i="1"/>
  <c r="O84" i="1"/>
  <c r="Q111" i="1"/>
  <c r="N93" i="1"/>
  <c r="O93" i="1"/>
  <c r="M86" i="1"/>
  <c r="L86" i="1"/>
  <c r="Q117" i="1"/>
  <c r="N85" i="1"/>
  <c r="O85" i="1"/>
  <c r="AT70" i="1"/>
  <c r="AU70" i="1"/>
  <c r="AV69" i="1"/>
  <c r="L64" i="1"/>
  <c r="M64" i="1"/>
  <c r="N63" i="1"/>
  <c r="O63" i="1"/>
  <c r="AN57" i="1" l="1"/>
  <c r="AM57" i="1"/>
  <c r="AN51" i="1"/>
  <c r="AM51" i="1"/>
  <c r="AM101" i="1"/>
  <c r="Q138" i="1"/>
  <c r="Q145" i="1" s="1"/>
  <c r="K131" i="1"/>
  <c r="Q123" i="1"/>
  <c r="R123" i="1" s="1"/>
  <c r="AI102" i="1"/>
  <c r="N115" i="1"/>
  <c r="O115" i="1"/>
  <c r="L111" i="1"/>
  <c r="M111" i="1"/>
  <c r="M116" i="1"/>
  <c r="M117" i="1" s="1"/>
  <c r="K116" i="1"/>
  <c r="K117" i="1" s="1"/>
  <c r="L116" i="1"/>
  <c r="L117" i="1" s="1"/>
  <c r="K111" i="1"/>
  <c r="N110" i="1"/>
  <c r="O110" i="1"/>
  <c r="L771" i="1"/>
  <c r="M771" i="1"/>
  <c r="R111" i="1"/>
  <c r="Q87" i="1"/>
  <c r="R87" i="1" s="1"/>
  <c r="M80" i="1"/>
  <c r="M81" i="1" s="1"/>
  <c r="M82" i="1" s="1"/>
  <c r="L80" i="1"/>
  <c r="L81" i="1" s="1"/>
  <c r="L82" i="1" s="1"/>
  <c r="K80" i="1"/>
  <c r="K81" i="1" s="1"/>
  <c r="K82" i="1" s="1"/>
  <c r="X50" i="1"/>
  <c r="AN45" i="1"/>
  <c r="AH102" i="1"/>
  <c r="AM44" i="1"/>
  <c r="AN44" i="1"/>
  <c r="AN83" i="1"/>
  <c r="AM83" i="1"/>
  <c r="AN92" i="1"/>
  <c r="AM92" i="1"/>
  <c r="AH63" i="1"/>
  <c r="AI63" i="1"/>
  <c r="AJ63" i="1"/>
  <c r="AK63" i="1"/>
  <c r="AL63" i="1"/>
  <c r="AM62" i="1"/>
  <c r="AH84" i="1"/>
  <c r="AI84" i="1"/>
  <c r="AK84" i="1"/>
  <c r="AJ84" i="1"/>
  <c r="AL84" i="1"/>
  <c r="AL93" i="1"/>
  <c r="AH93" i="1"/>
  <c r="AJ93" i="1"/>
  <c r="AI93" i="1"/>
  <c r="AK93" i="1"/>
  <c r="AN62" i="1"/>
  <c r="AM45" i="1"/>
  <c r="R89" i="1"/>
  <c r="Q99" i="1"/>
  <c r="R99" i="1" s="1"/>
  <c r="AV53" i="1"/>
  <c r="AT54" i="1"/>
  <c r="AV54" i="1" s="1"/>
  <c r="N104" i="1"/>
  <c r="Q772" i="1"/>
  <c r="R771" i="1"/>
  <c r="R122" i="1"/>
  <c r="K122" i="1"/>
  <c r="Q132" i="1"/>
  <c r="N106" i="1"/>
  <c r="O106" i="1"/>
  <c r="O104" i="1"/>
  <c r="R117" i="1"/>
  <c r="O103" i="1"/>
  <c r="N103" i="1"/>
  <c r="AV103" i="1"/>
  <c r="AT104" i="1"/>
  <c r="N105" i="1"/>
  <c r="O105" i="1"/>
  <c r="N94" i="1"/>
  <c r="O94" i="1"/>
  <c r="Q124" i="1"/>
  <c r="R124" i="1" s="1"/>
  <c r="N86" i="1"/>
  <c r="O86" i="1"/>
  <c r="Q118" i="1"/>
  <c r="Q125" i="1" s="1"/>
  <c r="AT71" i="1"/>
  <c r="AV71" i="1" s="1"/>
  <c r="M71" i="1"/>
  <c r="AU71" i="1"/>
  <c r="L71" i="1"/>
  <c r="AT77" i="1"/>
  <c r="AU77" i="1"/>
  <c r="AV70" i="1"/>
  <c r="O64" i="1"/>
  <c r="N64" i="1"/>
  <c r="L68" i="1"/>
  <c r="M68" i="1"/>
  <c r="X51" i="1" l="1"/>
  <c r="X57" i="1"/>
  <c r="K123" i="1"/>
  <c r="Q133" i="1"/>
  <c r="R133" i="1" s="1"/>
  <c r="R138" i="1"/>
  <c r="K138" i="1"/>
  <c r="K87" i="1"/>
  <c r="K88" i="1" s="1"/>
  <c r="L87" i="1"/>
  <c r="L88" i="1" s="1"/>
  <c r="M87" i="1"/>
  <c r="M88" i="1" s="1"/>
  <c r="AN102" i="1"/>
  <c r="O117" i="1"/>
  <c r="N117" i="1"/>
  <c r="N111" i="1"/>
  <c r="O111" i="1"/>
  <c r="N116" i="1"/>
  <c r="O116" i="1"/>
  <c r="AI105" i="1"/>
  <c r="O80" i="1"/>
  <c r="L772" i="1"/>
  <c r="M772" i="1"/>
  <c r="X92" i="1"/>
  <c r="N80" i="1"/>
  <c r="X45" i="1"/>
  <c r="X83" i="1"/>
  <c r="X44" i="1"/>
  <c r="X62" i="1"/>
  <c r="AK86" i="1"/>
  <c r="AL86" i="1"/>
  <c r="AJ86" i="1"/>
  <c r="AM102" i="1"/>
  <c r="AH105" i="1"/>
  <c r="AN84" i="1"/>
  <c r="AM84" i="1"/>
  <c r="K125" i="1"/>
  <c r="L125" i="1"/>
  <c r="M125" i="1"/>
  <c r="R125" i="1"/>
  <c r="AH104" i="1"/>
  <c r="AI104" i="1"/>
  <c r="AK104" i="1"/>
  <c r="AJ104" i="1"/>
  <c r="AL104" i="1"/>
  <c r="AN93" i="1"/>
  <c r="AM93" i="1"/>
  <c r="AH86" i="1"/>
  <c r="AI86" i="1"/>
  <c r="Q112" i="1"/>
  <c r="M112" i="1" s="1"/>
  <c r="K99" i="1"/>
  <c r="AN63" i="1"/>
  <c r="AM63" i="1"/>
  <c r="AU145" i="1"/>
  <c r="R145" i="1"/>
  <c r="AT145" i="1"/>
  <c r="AV145" i="1" s="1"/>
  <c r="R132" i="1"/>
  <c r="K132" i="1"/>
  <c r="Q139" i="1"/>
  <c r="K124" i="1"/>
  <c r="R118" i="1"/>
  <c r="K118" i="1"/>
  <c r="Q773" i="1"/>
  <c r="R772" i="1"/>
  <c r="AV104" i="1"/>
  <c r="AT105" i="1"/>
  <c r="AV105" i="1" s="1"/>
  <c r="Q128" i="1"/>
  <c r="O81" i="1"/>
  <c r="N81" i="1"/>
  <c r="Q134" i="1"/>
  <c r="Q140" i="1"/>
  <c r="O71" i="1"/>
  <c r="N71" i="1"/>
  <c r="AU72" i="1"/>
  <c r="L72" i="1"/>
  <c r="AT72" i="1"/>
  <c r="AV72" i="1" s="1"/>
  <c r="M72" i="1"/>
  <c r="AU78" i="1"/>
  <c r="AT78" i="1"/>
  <c r="AV77" i="1"/>
  <c r="O68" i="1"/>
  <c r="N68" i="1"/>
  <c r="L69" i="1"/>
  <c r="M69" i="1"/>
  <c r="K133" i="1" l="1"/>
  <c r="O87" i="1"/>
  <c r="N87" i="1"/>
  <c r="AH87" i="1" s="1"/>
  <c r="AM105" i="1"/>
  <c r="L112" i="1"/>
  <c r="R112" i="1"/>
  <c r="K112" i="1"/>
  <c r="AJ80" i="1"/>
  <c r="AK80" i="1"/>
  <c r="AL80" i="1"/>
  <c r="AH80" i="1"/>
  <c r="L773" i="1"/>
  <c r="M773" i="1"/>
  <c r="AI80" i="1"/>
  <c r="X84" i="1"/>
  <c r="X63" i="1"/>
  <c r="O125" i="1"/>
  <c r="X93" i="1"/>
  <c r="Q119" i="1"/>
  <c r="Q126" i="1" s="1"/>
  <c r="L126" i="1" s="1"/>
  <c r="L127" i="1" s="1"/>
  <c r="AN105" i="1"/>
  <c r="N125" i="1"/>
  <c r="AL81" i="1"/>
  <c r="AH81" i="1"/>
  <c r="AJ81" i="1"/>
  <c r="AI81" i="1"/>
  <c r="AK81" i="1"/>
  <c r="AL71" i="1"/>
  <c r="AH71" i="1"/>
  <c r="AJ71" i="1"/>
  <c r="AK71" i="1"/>
  <c r="AI71" i="1"/>
  <c r="AH68" i="1"/>
  <c r="AI68" i="1"/>
  <c r="AK68" i="1"/>
  <c r="AJ68" i="1"/>
  <c r="AL68" i="1"/>
  <c r="AN86" i="1"/>
  <c r="AM86" i="1"/>
  <c r="AL87" i="1"/>
  <c r="AN104" i="1"/>
  <c r="AM104" i="1"/>
  <c r="R140" i="1"/>
  <c r="K140" i="1"/>
  <c r="R134" i="1"/>
  <c r="K134" i="1"/>
  <c r="R128" i="1"/>
  <c r="K128" i="1"/>
  <c r="Q774" i="1"/>
  <c r="R773" i="1"/>
  <c r="R139" i="1"/>
  <c r="Q146" i="1"/>
  <c r="K139" i="1"/>
  <c r="Q147" i="1"/>
  <c r="O82" i="1"/>
  <c r="N82" i="1"/>
  <c r="Q141" i="1"/>
  <c r="O88" i="1"/>
  <c r="N88" i="1"/>
  <c r="Q135" i="1"/>
  <c r="M74" i="1"/>
  <c r="L74" i="1"/>
  <c r="N72" i="1"/>
  <c r="O72" i="1"/>
  <c r="AT73" i="1"/>
  <c r="AT74" i="1" s="1"/>
  <c r="AV74" i="1" s="1"/>
  <c r="M73" i="1"/>
  <c r="AU73" i="1"/>
  <c r="AU80" i="1" s="1"/>
  <c r="AU81" i="1" s="1"/>
  <c r="L73" i="1"/>
  <c r="AU79" i="1"/>
  <c r="AU86" i="1" s="1"/>
  <c r="AU87" i="1" s="1"/>
  <c r="AT79" i="1"/>
  <c r="AT86" i="1" s="1"/>
  <c r="AV78" i="1"/>
  <c r="L70" i="1"/>
  <c r="M70" i="1"/>
  <c r="O69" i="1"/>
  <c r="N69" i="1"/>
  <c r="AI87" i="1" l="1"/>
  <c r="AJ87" i="1"/>
  <c r="AK87" i="1"/>
  <c r="O112" i="1"/>
  <c r="N112" i="1"/>
  <c r="AM80" i="1"/>
  <c r="AH72" i="1"/>
  <c r="AI72" i="1"/>
  <c r="AH69" i="1"/>
  <c r="AI69" i="1"/>
  <c r="AN80" i="1"/>
  <c r="M774" i="1"/>
  <c r="L774" i="1"/>
  <c r="Q129" i="1"/>
  <c r="K129" i="1" s="1"/>
  <c r="K130" i="1" s="1"/>
  <c r="R119" i="1"/>
  <c r="AJ125" i="1"/>
  <c r="K126" i="1"/>
  <c r="N126" i="1" s="1"/>
  <c r="AL125" i="1"/>
  <c r="X86" i="1"/>
  <c r="R126" i="1"/>
  <c r="AH125" i="1"/>
  <c r="M126" i="1"/>
  <c r="M127" i="1" s="1"/>
  <c r="K119" i="1"/>
  <c r="K120" i="1" s="1"/>
  <c r="K121" i="1" s="1"/>
  <c r="AK125" i="1"/>
  <c r="AI125" i="1"/>
  <c r="AN68" i="1"/>
  <c r="AM68" i="1"/>
  <c r="AM71" i="1"/>
  <c r="AN71" i="1"/>
  <c r="AM81" i="1"/>
  <c r="AN81" i="1"/>
  <c r="Q775" i="1"/>
  <c r="R774" i="1"/>
  <c r="R141" i="1"/>
  <c r="K141" i="1"/>
  <c r="Q151" i="1"/>
  <c r="R151" i="1" s="1"/>
  <c r="R147" i="1"/>
  <c r="AU74" i="1"/>
  <c r="AU75" i="1" s="1"/>
  <c r="Q150" i="1"/>
  <c r="R146" i="1"/>
  <c r="K146" i="1"/>
  <c r="K147" i="1" s="1"/>
  <c r="R135" i="1"/>
  <c r="K135" i="1"/>
  <c r="Q142" i="1"/>
  <c r="R142" i="1" s="1"/>
  <c r="Q148" i="1"/>
  <c r="AV86" i="1"/>
  <c r="AT87" i="1"/>
  <c r="AV87" i="1" s="1"/>
  <c r="AV73" i="1"/>
  <c r="AT80" i="1"/>
  <c r="O74" i="1"/>
  <c r="N74" i="1"/>
  <c r="L75" i="1"/>
  <c r="AT75" i="1"/>
  <c r="AV75" i="1" s="1"/>
  <c r="M75" i="1"/>
  <c r="O73" i="1"/>
  <c r="N73" i="1"/>
  <c r="AT89" i="1"/>
  <c r="AU89" i="1"/>
  <c r="AV79" i="1"/>
  <c r="O70" i="1"/>
  <c r="N70" i="1"/>
  <c r="L77" i="1"/>
  <c r="M77" i="1"/>
  <c r="X80" i="1" l="1"/>
  <c r="AM87" i="1"/>
  <c r="AN87" i="1"/>
  <c r="X68" i="1"/>
  <c r="AN69" i="1"/>
  <c r="AN72" i="1"/>
  <c r="X71" i="1"/>
  <c r="AM72" i="1"/>
  <c r="AM69" i="1"/>
  <c r="Q136" i="1"/>
  <c r="Q143" i="1" s="1"/>
  <c r="M143" i="1" s="1"/>
  <c r="M144" i="1" s="1"/>
  <c r="M145" i="1" s="1"/>
  <c r="R129" i="1"/>
  <c r="R775" i="1"/>
  <c r="M775" i="1"/>
  <c r="L775" i="1"/>
  <c r="K127" i="1"/>
  <c r="O127" i="1" s="1"/>
  <c r="O126" i="1"/>
  <c r="AL126" i="1" s="1"/>
  <c r="AN125" i="1"/>
  <c r="X81" i="1"/>
  <c r="AM125" i="1"/>
  <c r="AK74" i="1"/>
  <c r="AL74" i="1"/>
  <c r="AI74" i="1"/>
  <c r="AH74" i="1"/>
  <c r="AJ74" i="1"/>
  <c r="Q155" i="1"/>
  <c r="K155" i="1" s="1"/>
  <c r="Q152" i="1"/>
  <c r="Q156" i="1" s="1"/>
  <c r="R148" i="1"/>
  <c r="K148" i="1"/>
  <c r="K142" i="1"/>
  <c r="Q154" i="1"/>
  <c r="R150" i="1"/>
  <c r="Q149" i="1"/>
  <c r="AV80" i="1"/>
  <c r="AT81" i="1"/>
  <c r="AV81" i="1" s="1"/>
  <c r="N75" i="1"/>
  <c r="O75" i="1"/>
  <c r="AT76" i="1"/>
  <c r="M76" i="1"/>
  <c r="AU76" i="1"/>
  <c r="AU83" i="1" s="1"/>
  <c r="AU84" i="1" s="1"/>
  <c r="L76" i="1"/>
  <c r="AT90" i="1"/>
  <c r="AU90" i="1"/>
  <c r="AV89" i="1"/>
  <c r="L78" i="1"/>
  <c r="L79" i="1" s="1"/>
  <c r="M78" i="1"/>
  <c r="M79" i="1" s="1"/>
  <c r="N77" i="1"/>
  <c r="O77" i="1"/>
  <c r="X87" i="1" l="1"/>
  <c r="K136" i="1"/>
  <c r="X72" i="1"/>
  <c r="L143" i="1"/>
  <c r="L144" i="1" s="1"/>
  <c r="L145" i="1" s="1"/>
  <c r="K143" i="1"/>
  <c r="O143" i="1" s="1"/>
  <c r="R143" i="1"/>
  <c r="X69" i="1"/>
  <c r="R136" i="1"/>
  <c r="AI75" i="1"/>
  <c r="AH75" i="1"/>
  <c r="AJ126" i="1"/>
  <c r="N127" i="1"/>
  <c r="AI126" i="1"/>
  <c r="AH126" i="1"/>
  <c r="AK126" i="1"/>
  <c r="AK77" i="1"/>
  <c r="AL77" i="1"/>
  <c r="AJ77" i="1"/>
  <c r="AM74" i="1"/>
  <c r="AN74" i="1"/>
  <c r="AH77" i="1"/>
  <c r="AI77" i="1"/>
  <c r="N143" i="1"/>
  <c r="Q159" i="1"/>
  <c r="R159" i="1" s="1"/>
  <c r="R155" i="1"/>
  <c r="Q158" i="1"/>
  <c r="R154" i="1"/>
  <c r="Q153" i="1"/>
  <c r="R153" i="1" s="1"/>
  <c r="R149" i="1"/>
  <c r="K149" i="1"/>
  <c r="K150" i="1" s="1"/>
  <c r="K151" i="1" s="1"/>
  <c r="Q160" i="1"/>
  <c r="R156" i="1"/>
  <c r="K156" i="1"/>
  <c r="R152" i="1"/>
  <c r="K152" i="1"/>
  <c r="AV76" i="1"/>
  <c r="AT83" i="1"/>
  <c r="O76" i="1"/>
  <c r="N76" i="1"/>
  <c r="AT91" i="1"/>
  <c r="AU91" i="1"/>
  <c r="AV90" i="1"/>
  <c r="N79" i="1"/>
  <c r="O79" i="1"/>
  <c r="N78" i="1"/>
  <c r="O78" i="1"/>
  <c r="K144" i="1" l="1"/>
  <c r="O144" i="1" s="1"/>
  <c r="X74" i="1"/>
  <c r="AN75" i="1"/>
  <c r="AM75" i="1"/>
  <c r="AN126" i="1"/>
  <c r="AM126" i="1"/>
  <c r="AN77" i="1"/>
  <c r="AM77" i="1"/>
  <c r="AH78" i="1"/>
  <c r="AI78" i="1"/>
  <c r="AJ78" i="1"/>
  <c r="AL78" i="1"/>
  <c r="AK78" i="1"/>
  <c r="AH143" i="1"/>
  <c r="AI143" i="1"/>
  <c r="AJ143" i="1"/>
  <c r="AK143" i="1"/>
  <c r="AL143" i="1"/>
  <c r="N144" i="1"/>
  <c r="K145" i="1"/>
  <c r="K153" i="1"/>
  <c r="K154" i="1" s="1"/>
  <c r="Q163" i="1"/>
  <c r="Q167" i="1" s="1"/>
  <c r="Q162" i="1"/>
  <c r="R158" i="1"/>
  <c r="K158" i="1"/>
  <c r="K159" i="1" s="1"/>
  <c r="K160" i="1" s="1"/>
  <c r="R160" i="1"/>
  <c r="Q164" i="1"/>
  <c r="Q157" i="1"/>
  <c r="AV83" i="1"/>
  <c r="AT84" i="1"/>
  <c r="AV84" i="1" s="1"/>
  <c r="AT95" i="1"/>
  <c r="AU95" i="1"/>
  <c r="AV91" i="1"/>
  <c r="L89" i="1"/>
  <c r="M89" i="1"/>
  <c r="X77" i="1" l="1"/>
  <c r="X75" i="1"/>
  <c r="AM78" i="1"/>
  <c r="AN78" i="1"/>
  <c r="AK144" i="1"/>
  <c r="AL144" i="1"/>
  <c r="AI144" i="1"/>
  <c r="AH144" i="1"/>
  <c r="AJ144" i="1"/>
  <c r="AM143" i="1"/>
  <c r="AN143" i="1"/>
  <c r="O145" i="1"/>
  <c r="N145" i="1"/>
  <c r="R163" i="1"/>
  <c r="Q168" i="1"/>
  <c r="R164" i="1"/>
  <c r="K164" i="1"/>
  <c r="R167" i="1"/>
  <c r="K167" i="1"/>
  <c r="Q171" i="1"/>
  <c r="Q161" i="1"/>
  <c r="R157" i="1"/>
  <c r="Q166" i="1"/>
  <c r="R162" i="1"/>
  <c r="K157" i="1"/>
  <c r="AU97" i="1"/>
  <c r="AU101" i="1" s="1"/>
  <c r="AU102" i="1" s="1"/>
  <c r="AT97" i="1"/>
  <c r="AT96" i="1"/>
  <c r="AU96" i="1"/>
  <c r="AV95" i="1"/>
  <c r="O89" i="1"/>
  <c r="N89" i="1"/>
  <c r="M90" i="1"/>
  <c r="L90" i="1"/>
  <c r="X78" i="1" l="1"/>
  <c r="AK89" i="1"/>
  <c r="AL89" i="1"/>
  <c r="AJ89" i="1"/>
  <c r="AM144" i="1"/>
  <c r="AN144" i="1"/>
  <c r="AH89" i="1"/>
  <c r="AI89" i="1"/>
  <c r="Q170" i="1"/>
  <c r="R166" i="1"/>
  <c r="Q175" i="1"/>
  <c r="R171" i="1"/>
  <c r="Q165" i="1"/>
  <c r="R161" i="1"/>
  <c r="K161" i="1"/>
  <c r="K162" i="1" s="1"/>
  <c r="K163" i="1" s="1"/>
  <c r="Q172" i="1"/>
  <c r="R168" i="1"/>
  <c r="K168" i="1"/>
  <c r="AV97" i="1"/>
  <c r="AT101" i="1"/>
  <c r="AU98" i="1"/>
  <c r="L98" i="1"/>
  <c r="M98" i="1"/>
  <c r="AT98" i="1"/>
  <c r="AV98" i="1" s="1"/>
  <c r="AT100" i="1"/>
  <c r="AU100" i="1"/>
  <c r="AV96" i="1"/>
  <c r="M91" i="1"/>
  <c r="L91" i="1"/>
  <c r="N90" i="1"/>
  <c r="O90" i="1"/>
  <c r="AK90" i="1" l="1"/>
  <c r="AL90" i="1"/>
  <c r="AI90" i="1"/>
  <c r="AH90" i="1"/>
  <c r="AJ90" i="1"/>
  <c r="AM89" i="1"/>
  <c r="AN89" i="1"/>
  <c r="R165" i="1"/>
  <c r="Q169" i="1"/>
  <c r="K169" i="1" s="1"/>
  <c r="R172" i="1"/>
  <c r="Q176" i="1"/>
  <c r="K165" i="1"/>
  <c r="K166" i="1" s="1"/>
  <c r="Q179" i="1"/>
  <c r="R175" i="1"/>
  <c r="Q174" i="1"/>
  <c r="R170" i="1"/>
  <c r="K170" i="1"/>
  <c r="K171" i="1" s="1"/>
  <c r="K172" i="1" s="1"/>
  <c r="AV101" i="1"/>
  <c r="AT102" i="1"/>
  <c r="AV102" i="1" s="1"/>
  <c r="O98" i="1"/>
  <c r="N98" i="1"/>
  <c r="L99" i="1"/>
  <c r="AT99" i="1"/>
  <c r="AV99" i="1" s="1"/>
  <c r="M99" i="1"/>
  <c r="AU99" i="1"/>
  <c r="AV100" i="1"/>
  <c r="N91" i="1"/>
  <c r="O91" i="1"/>
  <c r="L95" i="1"/>
  <c r="M95" i="1"/>
  <c r="X89" i="1" l="1"/>
  <c r="AH98" i="1"/>
  <c r="AI98" i="1"/>
  <c r="AJ98" i="1"/>
  <c r="AK98" i="1"/>
  <c r="AL98" i="1"/>
  <c r="AN90" i="1"/>
  <c r="AM90" i="1"/>
  <c r="R179" i="1"/>
  <c r="K179" i="1"/>
  <c r="Q183" i="1"/>
  <c r="L179" i="1"/>
  <c r="M179" i="1"/>
  <c r="Q178" i="1"/>
  <c r="R174" i="1"/>
  <c r="Q180" i="1"/>
  <c r="R176" i="1"/>
  <c r="K176" i="1"/>
  <c r="Q173" i="1"/>
  <c r="R169" i="1"/>
  <c r="O99" i="1"/>
  <c r="N99" i="1"/>
  <c r="L96" i="1"/>
  <c r="L97" i="1" s="1"/>
  <c r="M96" i="1"/>
  <c r="M97" i="1" s="1"/>
  <c r="O95" i="1"/>
  <c r="N95" i="1"/>
  <c r="AI99" i="1" l="1"/>
  <c r="X90" i="1"/>
  <c r="AH99" i="1"/>
  <c r="AN99" i="1" s="1"/>
  <c r="AH95" i="1"/>
  <c r="AI95" i="1"/>
  <c r="AJ95" i="1"/>
  <c r="AK95" i="1"/>
  <c r="AL95" i="1"/>
  <c r="AM98" i="1"/>
  <c r="AN98" i="1"/>
  <c r="R180" i="1"/>
  <c r="K180" i="1"/>
  <c r="Q184" i="1"/>
  <c r="M180" i="1"/>
  <c r="L180" i="1"/>
  <c r="Q182" i="1"/>
  <c r="R178" i="1"/>
  <c r="Q187" i="1"/>
  <c r="R183" i="1"/>
  <c r="O179" i="1"/>
  <c r="N179" i="1"/>
  <c r="R173" i="1"/>
  <c r="K173" i="1"/>
  <c r="K174" i="1" s="1"/>
  <c r="K175" i="1" s="1"/>
  <c r="Q177" i="1"/>
  <c r="K177" i="1" s="1"/>
  <c r="K178" i="1" s="1"/>
  <c r="O97" i="1"/>
  <c r="N97" i="1"/>
  <c r="AT109" i="1"/>
  <c r="AU109" i="1"/>
  <c r="O96" i="1"/>
  <c r="N96" i="1"/>
  <c r="L100" i="1"/>
  <c r="M100" i="1"/>
  <c r="AI96" i="1" l="1"/>
  <c r="AH96" i="1"/>
  <c r="AM99" i="1"/>
  <c r="AN95" i="1"/>
  <c r="AM95" i="1"/>
  <c r="AL179" i="1"/>
  <c r="AH179" i="1"/>
  <c r="AJ179" i="1"/>
  <c r="AI179" i="1"/>
  <c r="AK179" i="1"/>
  <c r="Q186" i="1"/>
  <c r="R182" i="1"/>
  <c r="K182" i="1"/>
  <c r="M182" i="1"/>
  <c r="M183" i="1" s="1"/>
  <c r="M184" i="1" s="1"/>
  <c r="L182" i="1"/>
  <c r="L183" i="1" s="1"/>
  <c r="L184" i="1" s="1"/>
  <c r="R187" i="1"/>
  <c r="Q191" i="1"/>
  <c r="Q188" i="1"/>
  <c r="R184" i="1"/>
  <c r="AT184" i="1"/>
  <c r="AV184" i="1" s="1"/>
  <c r="AU184" i="1"/>
  <c r="Q181" i="1"/>
  <c r="K181" i="1" s="1"/>
  <c r="R177" i="1"/>
  <c r="O180" i="1"/>
  <c r="N180" i="1"/>
  <c r="AT119" i="1"/>
  <c r="AU119" i="1"/>
  <c r="AV109" i="1"/>
  <c r="N100" i="1"/>
  <c r="O100" i="1"/>
  <c r="AN96" i="1" l="1"/>
  <c r="AM96" i="1"/>
  <c r="AM179" i="1"/>
  <c r="AH180" i="1"/>
  <c r="AI180" i="1"/>
  <c r="AJ180" i="1"/>
  <c r="AK180" i="1"/>
  <c r="AL180" i="1"/>
  <c r="AN179" i="1"/>
  <c r="N182" i="1"/>
  <c r="O182" i="1"/>
  <c r="K183" i="1"/>
  <c r="R191" i="1"/>
  <c r="K191" i="1"/>
  <c r="Q195" i="1"/>
  <c r="M191" i="1"/>
  <c r="L191" i="1"/>
  <c r="R186" i="1"/>
  <c r="Q190" i="1"/>
  <c r="R181" i="1"/>
  <c r="L181" i="1"/>
  <c r="N181" i="1" s="1"/>
  <c r="M181" i="1"/>
  <c r="O181" i="1" s="1"/>
  <c r="AT181" i="1"/>
  <c r="AT188" i="1" s="1"/>
  <c r="AV188" i="1" s="1"/>
  <c r="AU181" i="1"/>
  <c r="Q185" i="1"/>
  <c r="R188" i="1"/>
  <c r="K188" i="1"/>
  <c r="M188" i="1"/>
  <c r="L188" i="1"/>
  <c r="Q192" i="1"/>
  <c r="AT110" i="1"/>
  <c r="AV110" i="1" s="1"/>
  <c r="AT107" i="1"/>
  <c r="AV107" i="1" s="1"/>
  <c r="AT120" i="1"/>
  <c r="AU120" i="1"/>
  <c r="AV119" i="1"/>
  <c r="X179" i="1" l="1"/>
  <c r="AN180" i="1"/>
  <c r="AH110" i="1"/>
  <c r="AI110" i="1"/>
  <c r="AJ110" i="1"/>
  <c r="AL110" i="1"/>
  <c r="AK110" i="1"/>
  <c r="AL182" i="1"/>
  <c r="AH182" i="1"/>
  <c r="AJ182" i="1"/>
  <c r="AI182" i="1"/>
  <c r="AK182" i="1"/>
  <c r="AM180" i="1"/>
  <c r="AH107" i="1"/>
  <c r="AI107" i="1"/>
  <c r="AJ107" i="1"/>
  <c r="AL107" i="1"/>
  <c r="AK107" i="1"/>
  <c r="O191" i="1"/>
  <c r="N191" i="1"/>
  <c r="R192" i="1"/>
  <c r="K192" i="1"/>
  <c r="M192" i="1"/>
  <c r="Q196" i="1"/>
  <c r="L192" i="1"/>
  <c r="R195" i="1"/>
  <c r="Q199" i="1"/>
  <c r="N183" i="1"/>
  <c r="O183" i="1"/>
  <c r="K184" i="1"/>
  <c r="R185" i="1"/>
  <c r="K185" i="1"/>
  <c r="K186" i="1" s="1"/>
  <c r="K187" i="1" s="1"/>
  <c r="Q189" i="1"/>
  <c r="K189" i="1" s="1"/>
  <c r="O188" i="1"/>
  <c r="N188" i="1"/>
  <c r="AU188" i="1"/>
  <c r="AU182" i="1"/>
  <c r="AU183" i="1" s="1"/>
  <c r="R190" i="1"/>
  <c r="Q194" i="1"/>
  <c r="AU190" i="1"/>
  <c r="AU191" i="1" s="1"/>
  <c r="AU192" i="1" s="1"/>
  <c r="AT190" i="1"/>
  <c r="AV181" i="1"/>
  <c r="AT182" i="1"/>
  <c r="AT111" i="1"/>
  <c r="AV111" i="1" s="1"/>
  <c r="AU107" i="1"/>
  <c r="AT108" i="1"/>
  <c r="AV108" i="1" s="1"/>
  <c r="AU110" i="1"/>
  <c r="AU112" i="1"/>
  <c r="AT112" i="1"/>
  <c r="AV112" i="1" s="1"/>
  <c r="AT121" i="1"/>
  <c r="AU121" i="1"/>
  <c r="AV120" i="1"/>
  <c r="AI108" i="1"/>
  <c r="AI111" i="1" l="1"/>
  <c r="X180" i="1"/>
  <c r="AH108" i="1"/>
  <c r="AN108" i="1" s="1"/>
  <c r="AN107" i="1"/>
  <c r="AM182" i="1"/>
  <c r="AN182" i="1"/>
  <c r="AM107" i="1"/>
  <c r="AM110" i="1"/>
  <c r="AH188" i="1"/>
  <c r="AI188" i="1"/>
  <c r="AK188" i="1"/>
  <c r="AJ188" i="1"/>
  <c r="AL188" i="1"/>
  <c r="AH183" i="1"/>
  <c r="AI183" i="1"/>
  <c r="AJ183" i="1"/>
  <c r="AL183" i="1"/>
  <c r="AK183" i="1"/>
  <c r="AL191" i="1"/>
  <c r="AH191" i="1"/>
  <c r="AJ191" i="1"/>
  <c r="AI191" i="1"/>
  <c r="AK191" i="1"/>
  <c r="AH111" i="1"/>
  <c r="AN110" i="1"/>
  <c r="N184" i="1"/>
  <c r="O184" i="1"/>
  <c r="R196" i="1"/>
  <c r="AV190" i="1"/>
  <c r="AT191" i="1"/>
  <c r="R189" i="1"/>
  <c r="Q193" i="1"/>
  <c r="K193" i="1" s="1"/>
  <c r="AT189" i="1"/>
  <c r="AV189" i="1" s="1"/>
  <c r="M189" i="1"/>
  <c r="M190" i="1" s="1"/>
  <c r="L189" i="1"/>
  <c r="L190" i="1" s="1"/>
  <c r="AU189" i="1"/>
  <c r="O192" i="1"/>
  <c r="N192" i="1"/>
  <c r="R199" i="1"/>
  <c r="AV182" i="1"/>
  <c r="AT183" i="1"/>
  <c r="AV183" i="1" s="1"/>
  <c r="R194" i="1"/>
  <c r="K194" i="1"/>
  <c r="K195" i="1" s="1"/>
  <c r="K196" i="1" s="1"/>
  <c r="Q198" i="1"/>
  <c r="K190" i="1"/>
  <c r="AT113" i="1"/>
  <c r="AV113" i="1" s="1"/>
  <c r="AU108" i="1"/>
  <c r="AU111" i="1"/>
  <c r="M122" i="1"/>
  <c r="AU122" i="1"/>
  <c r="L122" i="1"/>
  <c r="AT122" i="1"/>
  <c r="AV122" i="1" s="1"/>
  <c r="AT128" i="1"/>
  <c r="AU128" i="1"/>
  <c r="AV121" i="1"/>
  <c r="M119" i="1"/>
  <c r="L119" i="1"/>
  <c r="AM108" i="1" l="1"/>
  <c r="X182" i="1"/>
  <c r="AN188" i="1"/>
  <c r="AM188" i="1"/>
  <c r="AH192" i="1"/>
  <c r="AI192" i="1"/>
  <c r="AJ192" i="1"/>
  <c r="AK192" i="1"/>
  <c r="AL192" i="1"/>
  <c r="AN111" i="1"/>
  <c r="AM111" i="1"/>
  <c r="AM183" i="1"/>
  <c r="AN183" i="1"/>
  <c r="AN191" i="1"/>
  <c r="AM191" i="1"/>
  <c r="N189" i="1"/>
  <c r="O189" i="1"/>
  <c r="R198" i="1"/>
  <c r="L193" i="1"/>
  <c r="N193" i="1" s="1"/>
  <c r="R193" i="1"/>
  <c r="M193" i="1"/>
  <c r="O193" i="1" s="1"/>
  <c r="AU193" i="1"/>
  <c r="Q197" i="1"/>
  <c r="AT193" i="1"/>
  <c r="AV193" i="1" s="1"/>
  <c r="O190" i="1"/>
  <c r="N190" i="1"/>
  <c r="AV191" i="1"/>
  <c r="AT192" i="1"/>
  <c r="AV192" i="1" s="1"/>
  <c r="AT114" i="1"/>
  <c r="AV114" i="1" s="1"/>
  <c r="AU113" i="1"/>
  <c r="O122" i="1"/>
  <c r="N122" i="1"/>
  <c r="M123" i="1"/>
  <c r="AU123" i="1"/>
  <c r="L123" i="1"/>
  <c r="AT123" i="1"/>
  <c r="AV123" i="1" s="1"/>
  <c r="AU115" i="1"/>
  <c r="AU125" i="1" s="1"/>
  <c r="AU126" i="1" s="1"/>
  <c r="AT115" i="1"/>
  <c r="AT129" i="1"/>
  <c r="AU129" i="1"/>
  <c r="AV128" i="1"/>
  <c r="L120" i="1"/>
  <c r="M120" i="1"/>
  <c r="N119" i="1"/>
  <c r="O119" i="1"/>
  <c r="X191" i="1" l="1"/>
  <c r="X188" i="1"/>
  <c r="X183" i="1"/>
  <c r="AM192" i="1"/>
  <c r="AN192" i="1"/>
  <c r="AK122" i="1"/>
  <c r="AL122" i="1"/>
  <c r="AI122" i="1"/>
  <c r="AJ122" i="1"/>
  <c r="AH122" i="1"/>
  <c r="AK113" i="1"/>
  <c r="AI113" i="1"/>
  <c r="AH189" i="1"/>
  <c r="AI189" i="1"/>
  <c r="AJ189" i="1"/>
  <c r="AK189" i="1"/>
  <c r="AL189" i="1"/>
  <c r="AJ113" i="1"/>
  <c r="AH113" i="1"/>
  <c r="AV115" i="1"/>
  <c r="AT125" i="1"/>
  <c r="AL119" i="1"/>
  <c r="AH119" i="1"/>
  <c r="AJ119" i="1"/>
  <c r="AI119" i="1"/>
  <c r="AK119" i="1"/>
  <c r="AL113" i="1"/>
  <c r="R197" i="1"/>
  <c r="K197" i="1"/>
  <c r="K198" i="1" s="1"/>
  <c r="K199" i="1" s="1"/>
  <c r="AU114" i="1"/>
  <c r="AT116" i="1"/>
  <c r="AV116" i="1" s="1"/>
  <c r="AT124" i="1"/>
  <c r="AV124" i="1" s="1"/>
  <c r="M124" i="1"/>
  <c r="AU124" i="1"/>
  <c r="L124" i="1"/>
  <c r="N123" i="1"/>
  <c r="O123" i="1"/>
  <c r="AU130" i="1"/>
  <c r="AT130" i="1"/>
  <c r="AV129" i="1"/>
  <c r="L121" i="1"/>
  <c r="M121" i="1"/>
  <c r="N120" i="1"/>
  <c r="O120" i="1"/>
  <c r="AI123" i="1" l="1"/>
  <c r="AI120" i="1"/>
  <c r="AI114" i="1"/>
  <c r="X192" i="1"/>
  <c r="AN122" i="1"/>
  <c r="AM122" i="1"/>
  <c r="AH116" i="1"/>
  <c r="AI116" i="1"/>
  <c r="AK116" i="1"/>
  <c r="AJ116" i="1"/>
  <c r="AL116" i="1"/>
  <c r="AM119" i="1"/>
  <c r="AN119" i="1"/>
  <c r="AV125" i="1"/>
  <c r="AT126" i="1"/>
  <c r="AV126" i="1" s="1"/>
  <c r="AN189" i="1"/>
  <c r="AM189" i="1"/>
  <c r="AH120" i="1"/>
  <c r="AH123" i="1"/>
  <c r="AM113" i="1"/>
  <c r="AN113" i="1"/>
  <c r="AH114" i="1"/>
  <c r="AU116" i="1"/>
  <c r="AT117" i="1"/>
  <c r="AV117" i="1" s="1"/>
  <c r="O124" i="1"/>
  <c r="N124" i="1"/>
  <c r="AI117" i="1"/>
  <c r="M118" i="1"/>
  <c r="AU118" i="1"/>
  <c r="L118" i="1"/>
  <c r="AT118" i="1"/>
  <c r="AV118" i="1" s="1"/>
  <c r="AU131" i="1"/>
  <c r="AT131" i="1"/>
  <c r="AV130" i="1"/>
  <c r="O121" i="1"/>
  <c r="N121" i="1"/>
  <c r="M128" i="1"/>
  <c r="L128" i="1"/>
  <c r="X189" i="1" l="1"/>
  <c r="AH117" i="1"/>
  <c r="AN117" i="1" s="1"/>
  <c r="AM123" i="1"/>
  <c r="AN123" i="1"/>
  <c r="AM120" i="1"/>
  <c r="AN120" i="1"/>
  <c r="AM116" i="1"/>
  <c r="AN116" i="1"/>
  <c r="AM114" i="1"/>
  <c r="AN114" i="1"/>
  <c r="AU117" i="1"/>
  <c r="N118" i="1"/>
  <c r="O118" i="1"/>
  <c r="AT132" i="1"/>
  <c r="AU132" i="1"/>
  <c r="AV131" i="1"/>
  <c r="O128" i="1"/>
  <c r="N128" i="1"/>
  <c r="M129" i="1"/>
  <c r="L129" i="1"/>
  <c r="AM117" i="1" l="1"/>
  <c r="AI128" i="1"/>
  <c r="AJ128" i="1"/>
  <c r="AK128" i="1"/>
  <c r="AL128" i="1"/>
  <c r="AH128" i="1"/>
  <c r="AT133" i="1"/>
  <c r="AU133" i="1"/>
  <c r="AV132" i="1"/>
  <c r="M130" i="1"/>
  <c r="L130" i="1"/>
  <c r="N129" i="1"/>
  <c r="O129" i="1"/>
  <c r="AL129" i="1" l="1"/>
  <c r="AH129" i="1"/>
  <c r="AJ129" i="1"/>
  <c r="AI129" i="1"/>
  <c r="AK129" i="1"/>
  <c r="AM128" i="1"/>
  <c r="AN128" i="1"/>
  <c r="M134" i="1"/>
  <c r="AU134" i="1"/>
  <c r="L134" i="1"/>
  <c r="AT134" i="1"/>
  <c r="AV134" i="1" s="1"/>
  <c r="AT137" i="1"/>
  <c r="AU137" i="1"/>
  <c r="AV133" i="1"/>
  <c r="O130" i="1"/>
  <c r="N130" i="1"/>
  <c r="M131" i="1"/>
  <c r="L131" i="1"/>
  <c r="X128" i="1" l="1"/>
  <c r="AM129" i="1"/>
  <c r="AN129" i="1"/>
  <c r="O134" i="1"/>
  <c r="N134" i="1"/>
  <c r="M135" i="1"/>
  <c r="AU135" i="1"/>
  <c r="L135" i="1"/>
  <c r="AT135" i="1"/>
  <c r="AV135" i="1" s="1"/>
  <c r="AT138" i="1"/>
  <c r="AU138" i="1"/>
  <c r="AV137" i="1"/>
  <c r="L132" i="1"/>
  <c r="M132" i="1"/>
  <c r="O131" i="1"/>
  <c r="N131" i="1"/>
  <c r="X129" i="1" l="1"/>
  <c r="AJ134" i="1"/>
  <c r="AK134" i="1"/>
  <c r="AL134" i="1"/>
  <c r="AH134" i="1"/>
  <c r="AI134" i="1"/>
  <c r="AJ131" i="1"/>
  <c r="AK131" i="1"/>
  <c r="AL131" i="1"/>
  <c r="AH131" i="1"/>
  <c r="AI131" i="1"/>
  <c r="AT136" i="1"/>
  <c r="AV136" i="1" s="1"/>
  <c r="M136" i="1"/>
  <c r="AU136" i="1"/>
  <c r="L136" i="1"/>
  <c r="N135" i="1"/>
  <c r="O135" i="1"/>
  <c r="AT139" i="1"/>
  <c r="AT143" i="1" s="1"/>
  <c r="AU139" i="1"/>
  <c r="AU143" i="1" s="1"/>
  <c r="AU144" i="1" s="1"/>
  <c r="AV138" i="1"/>
  <c r="M133" i="1"/>
  <c r="L133" i="1"/>
  <c r="N132" i="1"/>
  <c r="O132" i="1"/>
  <c r="AH132" i="1" l="1"/>
  <c r="AI132" i="1"/>
  <c r="AI135" i="1"/>
  <c r="AH135" i="1"/>
  <c r="AN134" i="1"/>
  <c r="AM134" i="1"/>
  <c r="AV143" i="1"/>
  <c r="AT144" i="1"/>
  <c r="AV144" i="1" s="1"/>
  <c r="AM131" i="1"/>
  <c r="AN131" i="1"/>
  <c r="O136" i="1"/>
  <c r="N136" i="1"/>
  <c r="AT140" i="1"/>
  <c r="AV140" i="1" s="1"/>
  <c r="M140" i="1"/>
  <c r="L140" i="1"/>
  <c r="AU140" i="1"/>
  <c r="AT146" i="1"/>
  <c r="AU146" i="1"/>
  <c r="AV139" i="1"/>
  <c r="M137" i="1"/>
  <c r="L137" i="1"/>
  <c r="N133" i="1"/>
  <c r="O133" i="1"/>
  <c r="AN135" i="1" l="1"/>
  <c r="AM135" i="1"/>
  <c r="AM132" i="1"/>
  <c r="AN132" i="1"/>
  <c r="X134" i="1"/>
  <c r="X131" i="1"/>
  <c r="O140" i="1"/>
  <c r="N140" i="1"/>
  <c r="AU141" i="1"/>
  <c r="L141" i="1"/>
  <c r="AT141" i="1"/>
  <c r="AV141" i="1" s="1"/>
  <c r="M141" i="1"/>
  <c r="AU147" i="1"/>
  <c r="AT147" i="1"/>
  <c r="AV146" i="1"/>
  <c r="M138" i="1"/>
  <c r="M139" i="1" s="1"/>
  <c r="L138" i="1"/>
  <c r="L139" i="1" s="1"/>
  <c r="O137" i="1"/>
  <c r="N137" i="1"/>
  <c r="X135" i="1" l="1"/>
  <c r="X132" i="1"/>
  <c r="AH137" i="1"/>
  <c r="AI137" i="1"/>
  <c r="AJ137" i="1"/>
  <c r="AK137" i="1"/>
  <c r="AL137" i="1"/>
  <c r="AI140" i="1"/>
  <c r="AJ140" i="1"/>
  <c r="AK140" i="1"/>
  <c r="AL140" i="1"/>
  <c r="AH140" i="1"/>
  <c r="O141" i="1"/>
  <c r="N141" i="1"/>
  <c r="M142" i="1"/>
  <c r="AT142" i="1"/>
  <c r="AV142" i="1" s="1"/>
  <c r="AU142" i="1"/>
  <c r="L142" i="1"/>
  <c r="AU148" i="1"/>
  <c r="AT148" i="1"/>
  <c r="AV147" i="1"/>
  <c r="O139" i="1"/>
  <c r="N139" i="1"/>
  <c r="L146" i="1"/>
  <c r="M146" i="1"/>
  <c r="N138" i="1"/>
  <c r="O138" i="1"/>
  <c r="AM140" i="1" l="1"/>
  <c r="AK138" i="1"/>
  <c r="AL138" i="1"/>
  <c r="AI138" i="1"/>
  <c r="AH138" i="1"/>
  <c r="AJ138" i="1"/>
  <c r="AN140" i="1"/>
  <c r="AL141" i="1"/>
  <c r="AH141" i="1"/>
  <c r="AJ141" i="1"/>
  <c r="AI141" i="1"/>
  <c r="AK141" i="1"/>
  <c r="AN137" i="1"/>
  <c r="AM137" i="1"/>
  <c r="O142" i="1"/>
  <c r="N142" i="1"/>
  <c r="AT149" i="1"/>
  <c r="AU149" i="1"/>
  <c r="AV148" i="1"/>
  <c r="M147" i="1"/>
  <c r="L147" i="1"/>
  <c r="O146" i="1"/>
  <c r="N146" i="1"/>
  <c r="AN141" i="1" l="1"/>
  <c r="AM141" i="1"/>
  <c r="AN138" i="1"/>
  <c r="AM138" i="1"/>
  <c r="AI146" i="1"/>
  <c r="AJ146" i="1"/>
  <c r="AK146" i="1"/>
  <c r="AL146" i="1"/>
  <c r="AH146" i="1"/>
  <c r="AT150" i="1"/>
  <c r="AU150" i="1"/>
  <c r="AV149" i="1"/>
  <c r="L148" i="1"/>
  <c r="M148" i="1"/>
  <c r="O147" i="1"/>
  <c r="N147" i="1"/>
  <c r="AL147" i="1" l="1"/>
  <c r="AJ147" i="1"/>
  <c r="AK147" i="1"/>
  <c r="AI147" i="1"/>
  <c r="AH147" i="1"/>
  <c r="AM146" i="1"/>
  <c r="AN146" i="1"/>
  <c r="AT151" i="1"/>
  <c r="AU151" i="1"/>
  <c r="AV150" i="1"/>
  <c r="N148" i="1"/>
  <c r="O148" i="1"/>
  <c r="M149" i="1"/>
  <c r="L149" i="1"/>
  <c r="AM147" i="1" l="1"/>
  <c r="X146" i="1"/>
  <c r="AN147" i="1"/>
  <c r="AT152" i="1"/>
  <c r="AU152" i="1"/>
  <c r="AV151" i="1"/>
  <c r="L150" i="1"/>
  <c r="M150" i="1"/>
  <c r="O149" i="1"/>
  <c r="N149" i="1"/>
  <c r="X147" i="1" l="1"/>
  <c r="AJ149" i="1"/>
  <c r="AK149" i="1"/>
  <c r="AL149" i="1"/>
  <c r="AH149" i="1"/>
  <c r="AI149" i="1"/>
  <c r="AT153" i="1"/>
  <c r="AU153" i="1"/>
  <c r="AV152" i="1"/>
  <c r="N150" i="1"/>
  <c r="O150" i="1"/>
  <c r="M151" i="1"/>
  <c r="L151" i="1"/>
  <c r="AN149" i="1" l="1"/>
  <c r="AM149" i="1"/>
  <c r="AL150" i="1"/>
  <c r="AH150" i="1"/>
  <c r="AJ150" i="1"/>
  <c r="AI150" i="1"/>
  <c r="AK150" i="1"/>
  <c r="AT154" i="1"/>
  <c r="AU154" i="1"/>
  <c r="AV153" i="1"/>
  <c r="O151" i="1"/>
  <c r="N151" i="1"/>
  <c r="M152" i="1"/>
  <c r="L152" i="1"/>
  <c r="X149" i="1" l="1"/>
  <c r="AN150" i="1"/>
  <c r="AM150" i="1"/>
  <c r="AU155" i="1"/>
  <c r="AT155" i="1"/>
  <c r="AV154" i="1"/>
  <c r="N152" i="1"/>
  <c r="O152" i="1"/>
  <c r="M153" i="1"/>
  <c r="L153" i="1"/>
  <c r="X150" i="1" l="1"/>
  <c r="AH152" i="1"/>
  <c r="AM152" i="1" s="1"/>
  <c r="AU156" i="1"/>
  <c r="AT156" i="1"/>
  <c r="AV155" i="1"/>
  <c r="L154" i="1"/>
  <c r="L155" i="1" s="1"/>
  <c r="M154" i="1"/>
  <c r="M155" i="1" s="1"/>
  <c r="O153" i="1"/>
  <c r="N153" i="1"/>
  <c r="AN152" i="1" l="1"/>
  <c r="AT157" i="1"/>
  <c r="AU157" i="1"/>
  <c r="AV156" i="1"/>
  <c r="O155" i="1"/>
  <c r="N155" i="1"/>
  <c r="AH155" i="1" s="1"/>
  <c r="M156" i="1"/>
  <c r="L156" i="1"/>
  <c r="N154" i="1"/>
  <c r="O154" i="1"/>
  <c r="AN155" i="1" l="1"/>
  <c r="AM155" i="1"/>
  <c r="AT158" i="1"/>
  <c r="AU158" i="1"/>
  <c r="AV157" i="1"/>
  <c r="M157" i="1"/>
  <c r="L157" i="1"/>
  <c r="N156" i="1"/>
  <c r="O156" i="1"/>
  <c r="AT159" i="1" l="1"/>
  <c r="AU159" i="1"/>
  <c r="AV158" i="1"/>
  <c r="O157" i="1"/>
  <c r="N157" i="1"/>
  <c r="L158" i="1"/>
  <c r="M158" i="1"/>
  <c r="AT160" i="1" l="1"/>
  <c r="AU160" i="1"/>
  <c r="AV159" i="1"/>
  <c r="L159" i="1"/>
  <c r="M159" i="1"/>
  <c r="O158" i="1"/>
  <c r="N158" i="1"/>
  <c r="AH158" i="1" l="1"/>
  <c r="AN158" i="1" s="1"/>
  <c r="AT161" i="1"/>
  <c r="AU161" i="1"/>
  <c r="AV160" i="1"/>
  <c r="M160" i="1"/>
  <c r="L160" i="1"/>
  <c r="O159" i="1"/>
  <c r="N159" i="1"/>
  <c r="AM158" i="1" l="1"/>
  <c r="AT162" i="1"/>
  <c r="AU162" i="1"/>
  <c r="AV161" i="1"/>
  <c r="N160" i="1"/>
  <c r="O160" i="1"/>
  <c r="M161" i="1"/>
  <c r="L161" i="1"/>
  <c r="AU163" i="1" l="1"/>
  <c r="AT163" i="1"/>
  <c r="AV162" i="1"/>
  <c r="O161" i="1"/>
  <c r="N161" i="1"/>
  <c r="L162" i="1"/>
  <c r="M162" i="1"/>
  <c r="AH161" i="1" l="1"/>
  <c r="AM161" i="1" s="1"/>
  <c r="AU164" i="1"/>
  <c r="AT164" i="1"/>
  <c r="AV163" i="1"/>
  <c r="L163" i="1"/>
  <c r="M163" i="1"/>
  <c r="O162" i="1"/>
  <c r="N162" i="1"/>
  <c r="AN161" i="1" l="1"/>
  <c r="AT165" i="1"/>
  <c r="AU165" i="1"/>
  <c r="AV164" i="1"/>
  <c r="M164" i="1"/>
  <c r="L164" i="1"/>
  <c r="O163" i="1"/>
  <c r="N163" i="1"/>
  <c r="AT166" i="1" l="1"/>
  <c r="AU166" i="1"/>
  <c r="AV165" i="1"/>
  <c r="M165" i="1"/>
  <c r="L165" i="1"/>
  <c r="N164" i="1"/>
  <c r="O164" i="1"/>
  <c r="AH164" i="1" l="1"/>
  <c r="AM164" i="1" s="1"/>
  <c r="AT167" i="1"/>
  <c r="AU167" i="1"/>
  <c r="AV166" i="1"/>
  <c r="N165" i="1"/>
  <c r="O165" i="1"/>
  <c r="L166" i="1"/>
  <c r="M166" i="1"/>
  <c r="AN164" i="1" l="1"/>
  <c r="AT168" i="1"/>
  <c r="AU168" i="1"/>
  <c r="AV167" i="1"/>
  <c r="O166" i="1"/>
  <c r="N166" i="1"/>
  <c r="M167" i="1"/>
  <c r="L167" i="1"/>
  <c r="AT169" i="1" l="1"/>
  <c r="AU169" i="1"/>
  <c r="AV168" i="1"/>
  <c r="O167" i="1"/>
  <c r="N167" i="1"/>
  <c r="AH167" i="1" s="1"/>
  <c r="M168" i="1"/>
  <c r="L168" i="1"/>
  <c r="AM167" i="1" l="1"/>
  <c r="AN167" i="1"/>
  <c r="AT170" i="1"/>
  <c r="AU170" i="1"/>
  <c r="AV169" i="1"/>
  <c r="N168" i="1"/>
  <c r="O168" i="1"/>
  <c r="M169" i="1"/>
  <c r="L169" i="1"/>
  <c r="AU171" i="1" l="1"/>
  <c r="AT171" i="1"/>
  <c r="AV170" i="1"/>
  <c r="L170" i="1"/>
  <c r="M170" i="1"/>
  <c r="N169" i="1"/>
  <c r="O169" i="1"/>
  <c r="AU172" i="1" l="1"/>
  <c r="AT172" i="1"/>
  <c r="AV171" i="1"/>
  <c r="O170" i="1"/>
  <c r="N170" i="1"/>
  <c r="M171" i="1"/>
  <c r="L171" i="1"/>
  <c r="AH170" i="1" l="1"/>
  <c r="AM170" i="1" s="1"/>
  <c r="AT173" i="1"/>
  <c r="AU173" i="1"/>
  <c r="AV172" i="1"/>
  <c r="M172" i="1"/>
  <c r="L172" i="1"/>
  <c r="O171" i="1"/>
  <c r="N171" i="1"/>
  <c r="AN170" i="1" l="1"/>
  <c r="AT174" i="1"/>
  <c r="AU174" i="1"/>
  <c r="AV173" i="1"/>
  <c r="N172" i="1"/>
  <c r="O172" i="1"/>
  <c r="M173" i="1"/>
  <c r="L173" i="1"/>
  <c r="AT175" i="1" l="1"/>
  <c r="AU175" i="1"/>
  <c r="AV174" i="1"/>
  <c r="O173" i="1"/>
  <c r="N173" i="1"/>
  <c r="L174" i="1"/>
  <c r="L175" i="1" s="1"/>
  <c r="M174" i="1"/>
  <c r="M175" i="1" s="1"/>
  <c r="AH173" i="1" l="1"/>
  <c r="AN173" i="1" s="1"/>
  <c r="AT176" i="1"/>
  <c r="AU176" i="1"/>
  <c r="AV175" i="1"/>
  <c r="N175" i="1"/>
  <c r="O175" i="1"/>
  <c r="M176" i="1"/>
  <c r="L176" i="1"/>
  <c r="O174" i="1"/>
  <c r="N174" i="1"/>
  <c r="AM173" i="1" l="1"/>
  <c r="AT177" i="1"/>
  <c r="AU177" i="1"/>
  <c r="AV176" i="1"/>
  <c r="O176" i="1"/>
  <c r="N176" i="1"/>
  <c r="L177" i="1"/>
  <c r="M177" i="1"/>
  <c r="AK176" i="1" l="1"/>
  <c r="AL176" i="1"/>
  <c r="AI176" i="1"/>
  <c r="AH176" i="1"/>
  <c r="AJ176" i="1"/>
  <c r="AT178" i="1"/>
  <c r="AT179" i="1" s="1"/>
  <c r="AU178" i="1"/>
  <c r="AU179" i="1" s="1"/>
  <c r="AU180" i="1" s="1"/>
  <c r="AV177" i="1"/>
  <c r="N177" i="1"/>
  <c r="O177" i="1"/>
  <c r="M178" i="1"/>
  <c r="L178" i="1"/>
  <c r="AM176" i="1" l="1"/>
  <c r="AN176" i="1"/>
  <c r="AH177" i="1"/>
  <c r="AI177" i="1"/>
  <c r="AJ177" i="1"/>
  <c r="AL177" i="1"/>
  <c r="AK177" i="1"/>
  <c r="AV179" i="1"/>
  <c r="AT180" i="1"/>
  <c r="AV180" i="1" s="1"/>
  <c r="AU185" i="1"/>
  <c r="AT185" i="1"/>
  <c r="AV178" i="1"/>
  <c r="N178" i="1"/>
  <c r="O178" i="1"/>
  <c r="M185" i="1"/>
  <c r="L185" i="1"/>
  <c r="X176" i="1" l="1"/>
  <c r="AM177" i="1"/>
  <c r="AN177" i="1"/>
  <c r="AU186" i="1"/>
  <c r="AT186" i="1"/>
  <c r="AV185" i="1"/>
  <c r="N185" i="1"/>
  <c r="O185" i="1"/>
  <c r="L186" i="1"/>
  <c r="M186" i="1"/>
  <c r="X177" i="1" l="1"/>
  <c r="AL185" i="1"/>
  <c r="AH185" i="1"/>
  <c r="AJ185" i="1"/>
  <c r="AI185" i="1"/>
  <c r="AK185" i="1"/>
  <c r="AT187" i="1"/>
  <c r="AU187" i="1"/>
  <c r="AV186" i="1"/>
  <c r="L187" i="1"/>
  <c r="M187" i="1"/>
  <c r="N186" i="1"/>
  <c r="O186" i="1"/>
  <c r="AM185" i="1" l="1"/>
  <c r="AN185" i="1"/>
  <c r="AH186" i="1"/>
  <c r="AI186" i="1"/>
  <c r="AJ186" i="1"/>
  <c r="AK186" i="1"/>
  <c r="AL186" i="1"/>
  <c r="AT194" i="1"/>
  <c r="AU194" i="1"/>
  <c r="AV187" i="1"/>
  <c r="O187" i="1"/>
  <c r="N187" i="1"/>
  <c r="L194" i="1"/>
  <c r="M194" i="1"/>
  <c r="X185" i="1" l="1"/>
  <c r="AM186" i="1"/>
  <c r="AN186" i="1"/>
  <c r="AT195" i="1"/>
  <c r="AU195" i="1"/>
  <c r="AV194" i="1"/>
  <c r="N194" i="1"/>
  <c r="O194" i="1"/>
  <c r="M195" i="1"/>
  <c r="L195" i="1"/>
  <c r="X186" i="1" l="1"/>
  <c r="AH194" i="1"/>
  <c r="AI194" i="1"/>
  <c r="AK194" i="1"/>
  <c r="AJ194" i="1"/>
  <c r="AL194" i="1"/>
  <c r="AT196" i="1"/>
  <c r="AU196" i="1"/>
  <c r="AV195" i="1"/>
  <c r="L196" i="1"/>
  <c r="M196" i="1"/>
  <c r="O195" i="1"/>
  <c r="N195" i="1"/>
  <c r="AM194" i="1" l="1"/>
  <c r="AH195" i="1"/>
  <c r="AI195" i="1"/>
  <c r="AJ195" i="1"/>
  <c r="AK195" i="1"/>
  <c r="AL195" i="1"/>
  <c r="AN194" i="1"/>
  <c r="AT197" i="1"/>
  <c r="AU197" i="1"/>
  <c r="AV196" i="1"/>
  <c r="M197" i="1"/>
  <c r="L197" i="1"/>
  <c r="O196" i="1"/>
  <c r="N196" i="1"/>
  <c r="X194" i="1" l="1"/>
  <c r="AM195" i="1"/>
  <c r="AN195" i="1"/>
  <c r="AT198" i="1"/>
  <c r="AU198" i="1"/>
  <c r="AV197" i="1"/>
  <c r="M198" i="1"/>
  <c r="L198" i="1"/>
  <c r="O197" i="1"/>
  <c r="N197" i="1"/>
  <c r="X195" i="1" l="1"/>
  <c r="AH197" i="1"/>
  <c r="AI197" i="1"/>
  <c r="AJ197" i="1"/>
  <c r="AL197" i="1"/>
  <c r="AK197" i="1"/>
  <c r="M199" i="1"/>
  <c r="L199" i="1"/>
  <c r="AU199" i="1"/>
  <c r="AT199" i="1"/>
  <c r="AV198" i="1"/>
  <c r="N198" i="1"/>
  <c r="O198" i="1"/>
  <c r="AH198" i="1" l="1"/>
  <c r="AI198" i="1"/>
  <c r="AJ198" i="1"/>
  <c r="AK198" i="1"/>
  <c r="AL198" i="1"/>
  <c r="AN197" i="1"/>
  <c r="AM197" i="1"/>
  <c r="N199" i="1"/>
  <c r="O199" i="1"/>
  <c r="AU200" i="1"/>
  <c r="AT200" i="1"/>
  <c r="AV199" i="1"/>
  <c r="Q201" i="1"/>
  <c r="R201" i="1" s="1"/>
  <c r="X197" i="1" l="1"/>
  <c r="AM198" i="1"/>
  <c r="AN198" i="1"/>
  <c r="AT201" i="1"/>
  <c r="AU201" i="1"/>
  <c r="Q202" i="1"/>
  <c r="R202" i="1" s="1"/>
  <c r="AV200" i="1"/>
  <c r="M201" i="1"/>
  <c r="K201" i="1"/>
  <c r="L201" i="1"/>
  <c r="X198" i="1" l="1"/>
  <c r="AT202" i="1"/>
  <c r="AU202" i="1"/>
  <c r="AV201" i="1"/>
  <c r="Q203" i="1"/>
  <c r="R203" i="1" s="1"/>
  <c r="O201" i="1"/>
  <c r="N201" i="1"/>
  <c r="L202" i="1"/>
  <c r="M202" i="1"/>
  <c r="K202" i="1"/>
  <c r="AT203" i="1" l="1"/>
  <c r="AU203" i="1"/>
  <c r="AV202" i="1"/>
  <c r="Q204" i="1"/>
  <c r="R204" i="1" s="1"/>
  <c r="N202" i="1"/>
  <c r="O202" i="1"/>
  <c r="K203" i="1"/>
  <c r="M203" i="1"/>
  <c r="L203" i="1"/>
  <c r="AK202" i="1" l="1"/>
  <c r="AL202" i="1"/>
  <c r="AI202" i="1"/>
  <c r="AH202" i="1"/>
  <c r="AJ202" i="1"/>
  <c r="AT204" i="1"/>
  <c r="AU204" i="1"/>
  <c r="AV203" i="1"/>
  <c r="Q205" i="1"/>
  <c r="R205" i="1" s="1"/>
  <c r="L204" i="1"/>
  <c r="M204" i="1"/>
  <c r="K204" i="1"/>
  <c r="O203" i="1"/>
  <c r="N203" i="1"/>
  <c r="AM202" i="1" l="1"/>
  <c r="AN202" i="1"/>
  <c r="AH203" i="1"/>
  <c r="AI203" i="1"/>
  <c r="AJ203" i="1"/>
  <c r="AL203" i="1"/>
  <c r="AK203" i="1"/>
  <c r="AT205" i="1"/>
  <c r="AU205" i="1"/>
  <c r="AV204" i="1"/>
  <c r="Q206" i="1"/>
  <c r="R206" i="1" s="1"/>
  <c r="M205" i="1"/>
  <c r="K205" i="1"/>
  <c r="L205" i="1"/>
  <c r="N204" i="1"/>
  <c r="O204" i="1"/>
  <c r="AM203" i="1" l="1"/>
  <c r="AN203" i="1"/>
  <c r="X202" i="1"/>
  <c r="AT206" i="1"/>
  <c r="AU206" i="1"/>
  <c r="AV205" i="1"/>
  <c r="Q207" i="1"/>
  <c r="R207" i="1" s="1"/>
  <c r="O205" i="1"/>
  <c r="N205" i="1"/>
  <c r="L206" i="1"/>
  <c r="K206" i="1"/>
  <c r="M206" i="1"/>
  <c r="X203" i="1" l="1"/>
  <c r="AL205" i="1"/>
  <c r="AH205" i="1"/>
  <c r="AJ205" i="1"/>
  <c r="AI205" i="1"/>
  <c r="AK205" i="1"/>
  <c r="AU207" i="1"/>
  <c r="AT207" i="1"/>
  <c r="AV206" i="1"/>
  <c r="Q208" i="1"/>
  <c r="R208" i="1" s="1"/>
  <c r="N206" i="1"/>
  <c r="O206" i="1"/>
  <c r="K207" i="1"/>
  <c r="M207" i="1"/>
  <c r="L207" i="1"/>
  <c r="AH206" i="1" l="1"/>
  <c r="AI206" i="1"/>
  <c r="AJ206" i="1"/>
  <c r="AL206" i="1"/>
  <c r="AK206" i="1"/>
  <c r="AN205" i="1"/>
  <c r="AM205" i="1"/>
  <c r="AU208" i="1"/>
  <c r="AT208" i="1"/>
  <c r="AV207" i="1"/>
  <c r="Q209" i="1"/>
  <c r="R209" i="1" s="1"/>
  <c r="L208" i="1"/>
  <c r="M208" i="1"/>
  <c r="K208" i="1"/>
  <c r="O207" i="1"/>
  <c r="N207" i="1"/>
  <c r="X205" i="1" l="1"/>
  <c r="AM206" i="1"/>
  <c r="AN206" i="1"/>
  <c r="AT209" i="1"/>
  <c r="AU209" i="1"/>
  <c r="AV208" i="1"/>
  <c r="Q210" i="1"/>
  <c r="R210" i="1" s="1"/>
  <c r="M209" i="1"/>
  <c r="K209" i="1"/>
  <c r="L209" i="1"/>
  <c r="N208" i="1"/>
  <c r="O208" i="1"/>
  <c r="X206" i="1" l="1"/>
  <c r="AK208" i="1"/>
  <c r="AL208" i="1"/>
  <c r="AI208" i="1"/>
  <c r="AH208" i="1"/>
  <c r="AJ208" i="1"/>
  <c r="AT210" i="1"/>
  <c r="AU210" i="1"/>
  <c r="Q211" i="1"/>
  <c r="R211" i="1" s="1"/>
  <c r="AV209" i="1"/>
  <c r="O209" i="1"/>
  <c r="N209" i="1"/>
  <c r="L210" i="1"/>
  <c r="M210" i="1"/>
  <c r="K210" i="1"/>
  <c r="AM208" i="1" l="1"/>
  <c r="AN208" i="1"/>
  <c r="AH209" i="1"/>
  <c r="AI209" i="1"/>
  <c r="AJ209" i="1"/>
  <c r="AL209" i="1"/>
  <c r="AK209" i="1"/>
  <c r="AT211" i="1"/>
  <c r="AU211" i="1"/>
  <c r="AV210" i="1"/>
  <c r="Q212" i="1"/>
  <c r="R212" i="1" s="1"/>
  <c r="K211" i="1"/>
  <c r="M211" i="1"/>
  <c r="L211" i="1"/>
  <c r="N210" i="1"/>
  <c r="O210" i="1"/>
  <c r="X208" i="1" l="1"/>
  <c r="AN209" i="1"/>
  <c r="AM209" i="1"/>
  <c r="AT212" i="1"/>
  <c r="AU212" i="1"/>
  <c r="AV211" i="1"/>
  <c r="Q213" i="1"/>
  <c r="R213" i="1" s="1"/>
  <c r="L212" i="1"/>
  <c r="M212" i="1"/>
  <c r="K212" i="1"/>
  <c r="O211" i="1"/>
  <c r="N211" i="1"/>
  <c r="X209" i="1" l="1"/>
  <c r="AL211" i="1"/>
  <c r="AH211" i="1"/>
  <c r="AJ211" i="1"/>
  <c r="AI211" i="1"/>
  <c r="AK211" i="1"/>
  <c r="AT213" i="1"/>
  <c r="AU213" i="1"/>
  <c r="AV212" i="1"/>
  <c r="Q214" i="1"/>
  <c r="R214" i="1" s="1"/>
  <c r="N212" i="1"/>
  <c r="O212" i="1"/>
  <c r="M213" i="1"/>
  <c r="K213" i="1"/>
  <c r="L213" i="1"/>
  <c r="AH212" i="1" l="1"/>
  <c r="AI212" i="1"/>
  <c r="AJ212" i="1"/>
  <c r="AK212" i="1"/>
  <c r="AL212" i="1"/>
  <c r="AN211" i="1"/>
  <c r="AM211" i="1"/>
  <c r="AT214" i="1"/>
  <c r="AU214" i="1"/>
  <c r="AV213" i="1"/>
  <c r="Q215" i="1"/>
  <c r="R215" i="1" s="1"/>
  <c r="L214" i="1"/>
  <c r="M214" i="1"/>
  <c r="K214" i="1"/>
  <c r="O213" i="1"/>
  <c r="N213" i="1"/>
  <c r="X211" i="1" l="1"/>
  <c r="AN212" i="1"/>
  <c r="AM212" i="1"/>
  <c r="AT215" i="1"/>
  <c r="AU215" i="1"/>
  <c r="AV214" i="1"/>
  <c r="Q216" i="1"/>
  <c r="R216" i="1" s="1"/>
  <c r="N214" i="1"/>
  <c r="O214" i="1"/>
  <c r="K215" i="1"/>
  <c r="M215" i="1"/>
  <c r="L215" i="1"/>
  <c r="X212" i="1" l="1"/>
  <c r="AL214" i="1"/>
  <c r="AH214" i="1"/>
  <c r="AJ214" i="1"/>
  <c r="AI214" i="1"/>
  <c r="AK214" i="1"/>
  <c r="AT216" i="1"/>
  <c r="AU216" i="1"/>
  <c r="AV215" i="1"/>
  <c r="Q217" i="1"/>
  <c r="R217" i="1" s="1"/>
  <c r="L216" i="1"/>
  <c r="K216" i="1"/>
  <c r="M216" i="1"/>
  <c r="O215" i="1"/>
  <c r="N215" i="1"/>
  <c r="AH215" i="1" l="1"/>
  <c r="AI215" i="1"/>
  <c r="AJ215" i="1"/>
  <c r="AL215" i="1"/>
  <c r="AK215" i="1"/>
  <c r="AM214" i="1"/>
  <c r="AN214" i="1"/>
  <c r="AT217" i="1"/>
  <c r="AU217" i="1"/>
  <c r="AV216" i="1"/>
  <c r="Q218" i="1"/>
  <c r="R218" i="1" s="1"/>
  <c r="M217" i="1"/>
  <c r="K217" i="1"/>
  <c r="L217" i="1"/>
  <c r="N216" i="1"/>
  <c r="O216" i="1"/>
  <c r="X214" i="1" l="1"/>
  <c r="AM215" i="1"/>
  <c r="AN215" i="1"/>
  <c r="AT218" i="1"/>
  <c r="AU218" i="1"/>
  <c r="AV217" i="1"/>
  <c r="Q219" i="1"/>
  <c r="O217" i="1"/>
  <c r="N217" i="1"/>
  <c r="L218" i="1"/>
  <c r="M218" i="1"/>
  <c r="K218" i="1"/>
  <c r="R219" i="1" l="1"/>
  <c r="Q223" i="1"/>
  <c r="X215" i="1"/>
  <c r="AL217" i="1"/>
  <c r="AH217" i="1"/>
  <c r="AJ217" i="1"/>
  <c r="AI217" i="1"/>
  <c r="AK217" i="1"/>
  <c r="AU219" i="1"/>
  <c r="AT219" i="1"/>
  <c r="AV218" i="1"/>
  <c r="Q220" i="1"/>
  <c r="R220" i="1" s="1"/>
  <c r="K219" i="1"/>
  <c r="M219" i="1"/>
  <c r="L219" i="1"/>
  <c r="N218" i="1"/>
  <c r="O218" i="1"/>
  <c r="R223" i="1" l="1"/>
  <c r="M223" i="1"/>
  <c r="AT223" i="1"/>
  <c r="AV223" i="1" s="1"/>
  <c r="K223" i="1"/>
  <c r="AU223" i="1"/>
  <c r="L223" i="1"/>
  <c r="Q224" i="1"/>
  <c r="AN217" i="1"/>
  <c r="AM217" i="1"/>
  <c r="AH218" i="1"/>
  <c r="AI218" i="1"/>
  <c r="AJ218" i="1"/>
  <c r="AK218" i="1"/>
  <c r="AL218" i="1"/>
  <c r="AU220" i="1"/>
  <c r="AT220" i="1"/>
  <c r="AV219" i="1"/>
  <c r="Q221" i="1"/>
  <c r="R221" i="1" s="1"/>
  <c r="L220" i="1"/>
  <c r="M220" i="1"/>
  <c r="K220" i="1"/>
  <c r="O219" i="1"/>
  <c r="N219" i="1"/>
  <c r="O223" i="1" l="1"/>
  <c r="N223" i="1"/>
  <c r="L224" i="1"/>
  <c r="K224" i="1"/>
  <c r="Q225" i="1"/>
  <c r="R225" i="1" s="1"/>
  <c r="AT224" i="1"/>
  <c r="AV224" i="1" s="1"/>
  <c r="R224" i="1"/>
  <c r="AU224" i="1"/>
  <c r="M224" i="1"/>
  <c r="X217" i="1"/>
  <c r="AM218" i="1"/>
  <c r="AN218" i="1"/>
  <c r="AU221" i="1"/>
  <c r="AT221" i="1"/>
  <c r="AV220" i="1"/>
  <c r="Q222" i="1"/>
  <c r="R222" i="1" s="1"/>
  <c r="M221" i="1"/>
  <c r="K221" i="1"/>
  <c r="L221" i="1"/>
  <c r="N220" i="1"/>
  <c r="O220" i="1"/>
  <c r="N224" i="1" l="1"/>
  <c r="O224" i="1"/>
  <c r="AI223" i="1"/>
  <c r="AK223" i="1"/>
  <c r="AJ223" i="1"/>
  <c r="AL223" i="1"/>
  <c r="AH223" i="1"/>
  <c r="X218" i="1"/>
  <c r="AH220" i="1"/>
  <c r="AI220" i="1"/>
  <c r="AK220" i="1"/>
  <c r="AJ220" i="1"/>
  <c r="AL220" i="1"/>
  <c r="AU222" i="1"/>
  <c r="AT222" i="1"/>
  <c r="AV221" i="1"/>
  <c r="O221" i="1"/>
  <c r="N221" i="1"/>
  <c r="L222" i="1"/>
  <c r="K222" i="1"/>
  <c r="M222" i="1"/>
  <c r="AN223" i="1" l="1"/>
  <c r="AM223" i="1"/>
  <c r="AI224" i="1"/>
  <c r="AH224" i="1"/>
  <c r="AL224" i="1"/>
  <c r="AJ224" i="1"/>
  <c r="AK224" i="1"/>
  <c r="AH221" i="1"/>
  <c r="AI221" i="1"/>
  <c r="AJ221" i="1"/>
  <c r="AK221" i="1"/>
  <c r="AL221" i="1"/>
  <c r="AM220" i="1"/>
  <c r="AN220" i="1"/>
  <c r="AT226" i="1"/>
  <c r="AU226" i="1"/>
  <c r="AV222" i="1"/>
  <c r="N222" i="1"/>
  <c r="O222" i="1"/>
  <c r="X223" i="1" l="1"/>
  <c r="AM224" i="1"/>
  <c r="AN224" i="1"/>
  <c r="X220" i="1"/>
  <c r="AN221" i="1"/>
  <c r="AM221" i="1"/>
  <c r="AT227" i="1"/>
  <c r="AU227" i="1"/>
  <c r="AV226" i="1"/>
  <c r="X224" i="1" l="1"/>
  <c r="X221" i="1"/>
  <c r="AL226" i="1"/>
  <c r="AH226" i="1"/>
  <c r="AJ226" i="1"/>
  <c r="AI226" i="1"/>
  <c r="AK226" i="1"/>
  <c r="AV227" i="1"/>
  <c r="AM226" i="1" l="1"/>
  <c r="AH227" i="1"/>
  <c r="AI227" i="1"/>
  <c r="AJ227" i="1"/>
  <c r="AK227" i="1"/>
  <c r="AL227" i="1"/>
  <c r="AN226" i="1"/>
  <c r="AT229" i="1"/>
  <c r="AV229" i="1" s="1"/>
  <c r="AU229" i="1"/>
  <c r="AM227" i="1" l="1"/>
  <c r="AN227" i="1"/>
  <c r="AU230" i="1"/>
  <c r="Q231" i="1"/>
  <c r="Q232" i="1" s="1"/>
  <c r="AT230" i="1"/>
  <c r="AV230" i="1" s="1"/>
  <c r="R232" i="1" l="1"/>
  <c r="L232" i="1"/>
  <c r="M232" i="1"/>
  <c r="K232" i="1"/>
  <c r="AT232" i="1"/>
  <c r="AV232" i="1" s="1"/>
  <c r="Q233" i="1"/>
  <c r="AU232" i="1"/>
  <c r="AH229" i="1"/>
  <c r="AI229" i="1"/>
  <c r="AK229" i="1"/>
  <c r="AJ229" i="1"/>
  <c r="AL229" i="1"/>
  <c r="R231" i="1"/>
  <c r="M231" i="1"/>
  <c r="AU231" i="1"/>
  <c r="L231" i="1"/>
  <c r="AT231" i="1"/>
  <c r="AV231" i="1" s="1"/>
  <c r="K231" i="1"/>
  <c r="R233" i="1" l="1"/>
  <c r="K233" i="1"/>
  <c r="M233" i="1"/>
  <c r="L233" i="1"/>
  <c r="Q234" i="1"/>
  <c r="AU233" i="1"/>
  <c r="AT233" i="1"/>
  <c r="AV233" i="1" s="1"/>
  <c r="N232" i="1"/>
  <c r="O232" i="1"/>
  <c r="AN229" i="1"/>
  <c r="AH230" i="1"/>
  <c r="AI230" i="1"/>
  <c r="AJ230" i="1"/>
  <c r="AK230" i="1"/>
  <c r="AL230" i="1"/>
  <c r="AM229" i="1"/>
  <c r="O231" i="1"/>
  <c r="N231" i="1"/>
  <c r="AH232" i="1" l="1"/>
  <c r="AI232" i="1"/>
  <c r="AJ232" i="1"/>
  <c r="AK232" i="1"/>
  <c r="AL232" i="1"/>
  <c r="R234" i="1"/>
  <c r="Q235" i="1"/>
  <c r="L234" i="1"/>
  <c r="AU234" i="1"/>
  <c r="M234" i="1"/>
  <c r="AT234" i="1"/>
  <c r="AV234" i="1" s="1"/>
  <c r="K234" i="1"/>
  <c r="O233" i="1"/>
  <c r="N233" i="1"/>
  <c r="AM230" i="1"/>
  <c r="AN230" i="1"/>
  <c r="R235" i="1" l="1"/>
  <c r="L235" i="1"/>
  <c r="AU235" i="1"/>
  <c r="Q236" i="1"/>
  <c r="AT235" i="1"/>
  <c r="AV235" i="1" s="1"/>
  <c r="K235" i="1"/>
  <c r="M235" i="1"/>
  <c r="O234" i="1"/>
  <c r="N234" i="1"/>
  <c r="AK233" i="1"/>
  <c r="AI233" i="1"/>
  <c r="AH233" i="1"/>
  <c r="AJ233" i="1"/>
  <c r="AL233" i="1"/>
  <c r="AN232" i="1"/>
  <c r="AM232" i="1"/>
  <c r="X232" i="1" l="1"/>
  <c r="N235" i="1"/>
  <c r="O235" i="1"/>
  <c r="R236" i="1"/>
  <c r="M236" i="1"/>
  <c r="L236" i="1"/>
  <c r="K236" i="1"/>
  <c r="AU236" i="1"/>
  <c r="AT236" i="1"/>
  <c r="AV236" i="1" s="1"/>
  <c r="Q237" i="1"/>
  <c r="AM233" i="1"/>
  <c r="AN233" i="1"/>
  <c r="N236" i="1" l="1"/>
  <c r="O236" i="1"/>
  <c r="X233" i="1"/>
  <c r="R237" i="1"/>
  <c r="AT237" i="1"/>
  <c r="AV237" i="1" s="1"/>
  <c r="M237" i="1"/>
  <c r="AU237" i="1"/>
  <c r="K237" i="1"/>
  <c r="L237" i="1"/>
  <c r="Q238" i="1"/>
  <c r="AH235" i="1"/>
  <c r="AI235" i="1"/>
  <c r="AJ235" i="1"/>
  <c r="AK235" i="1"/>
  <c r="AL235" i="1"/>
  <c r="N237" i="1" l="1"/>
  <c r="O237" i="1"/>
  <c r="AN235" i="1"/>
  <c r="AM235" i="1"/>
  <c r="R238" i="1"/>
  <c r="Q239" i="1"/>
  <c r="AU238" i="1"/>
  <c r="L238" i="1"/>
  <c r="AT238" i="1"/>
  <c r="AV238" i="1" s="1"/>
  <c r="K238" i="1"/>
  <c r="M238" i="1"/>
  <c r="AH236" i="1"/>
  <c r="AJ236" i="1"/>
  <c r="AL236" i="1"/>
  <c r="AI236" i="1"/>
  <c r="AK236" i="1"/>
  <c r="X235" i="1" l="1"/>
  <c r="R239" i="1"/>
  <c r="AT239" i="1"/>
  <c r="AV239" i="1" s="1"/>
  <c r="Q240" i="1"/>
  <c r="K239" i="1"/>
  <c r="L239" i="1"/>
  <c r="AU239" i="1"/>
  <c r="M239" i="1"/>
  <c r="N238" i="1"/>
  <c r="O238" i="1"/>
  <c r="AM236" i="1"/>
  <c r="AN236" i="1"/>
  <c r="AI238" i="1" l="1"/>
  <c r="AK238" i="1"/>
  <c r="AL238" i="1"/>
  <c r="AH238" i="1"/>
  <c r="AJ238" i="1"/>
  <c r="N239" i="1"/>
  <c r="O239" i="1"/>
  <c r="R240" i="1"/>
  <c r="Q241" i="1"/>
  <c r="M240" i="1"/>
  <c r="K240" i="1"/>
  <c r="AT240" i="1"/>
  <c r="AV240" i="1" s="1"/>
  <c r="L240" i="1"/>
  <c r="AU240" i="1"/>
  <c r="X236" i="1"/>
  <c r="AK239" i="1" l="1"/>
  <c r="AI239" i="1"/>
  <c r="AJ239" i="1"/>
  <c r="AL239" i="1"/>
  <c r="AH239" i="1"/>
  <c r="AM238" i="1"/>
  <c r="AN238" i="1"/>
  <c r="O240" i="1"/>
  <c r="N240" i="1"/>
  <c r="R241" i="1"/>
  <c r="Q242" i="1"/>
  <c r="AU241" i="1"/>
  <c r="L241" i="1"/>
  <c r="AT241" i="1"/>
  <c r="AV241" i="1" s="1"/>
  <c r="M241" i="1"/>
  <c r="K241" i="1"/>
  <c r="N241" i="1" l="1"/>
  <c r="O241" i="1"/>
  <c r="X238" i="1"/>
  <c r="AM239" i="1"/>
  <c r="AN239" i="1"/>
  <c r="R242" i="1"/>
  <c r="K242" i="1"/>
  <c r="Q243" i="1"/>
  <c r="AT242" i="1"/>
  <c r="AV242" i="1" s="1"/>
  <c r="L242" i="1"/>
  <c r="AU242" i="1"/>
  <c r="M242" i="1"/>
  <c r="R243" i="1" l="1"/>
  <c r="M243" i="1"/>
  <c r="Q244" i="1"/>
  <c r="L243" i="1"/>
  <c r="AT243" i="1"/>
  <c r="AV243" i="1" s="1"/>
  <c r="AU243" i="1"/>
  <c r="K243" i="1"/>
  <c r="X239" i="1"/>
  <c r="N242" i="1"/>
  <c r="O242" i="1"/>
  <c r="AK241" i="1"/>
  <c r="AL241" i="1"/>
  <c r="AJ241" i="1"/>
  <c r="AH241" i="1"/>
  <c r="AI241" i="1"/>
  <c r="AN241" i="1" l="1"/>
  <c r="AM241" i="1"/>
  <c r="R244" i="1"/>
  <c r="K244" i="1"/>
  <c r="AT244" i="1"/>
  <c r="AV244" i="1" s="1"/>
  <c r="L244" i="1"/>
  <c r="AU244" i="1"/>
  <c r="M244" i="1"/>
  <c r="Q245" i="1"/>
  <c r="O243" i="1"/>
  <c r="N243" i="1"/>
  <c r="AJ242" i="1"/>
  <c r="AL242" i="1"/>
  <c r="AK242" i="1"/>
  <c r="AI242" i="1"/>
  <c r="AH242" i="1"/>
  <c r="X241" i="1" l="1"/>
  <c r="AM242" i="1"/>
  <c r="AN242" i="1"/>
  <c r="N244" i="1"/>
  <c r="O244" i="1"/>
  <c r="R245" i="1"/>
  <c r="K245" i="1"/>
  <c r="AT245" i="1"/>
  <c r="AV245" i="1" s="1"/>
  <c r="Q246" i="1"/>
  <c r="M245" i="1"/>
  <c r="L245" i="1"/>
  <c r="AU245" i="1"/>
  <c r="O245" i="1" l="1"/>
  <c r="N245" i="1"/>
  <c r="R246" i="1"/>
  <c r="AT246" i="1"/>
  <c r="AV246" i="1" s="1"/>
  <c r="L246" i="1"/>
  <c r="K246" i="1"/>
  <c r="Q247" i="1"/>
  <c r="M246" i="1"/>
  <c r="AU246" i="1"/>
  <c r="AK244" i="1"/>
  <c r="AL244" i="1"/>
  <c r="AI244" i="1"/>
  <c r="AJ244" i="1"/>
  <c r="AH244" i="1"/>
  <c r="X242" i="1"/>
  <c r="AM244" i="1" l="1"/>
  <c r="AN244" i="1"/>
  <c r="AJ245" i="1"/>
  <c r="AK245" i="1"/>
  <c r="AH245" i="1"/>
  <c r="AI245" i="1"/>
  <c r="AL245" i="1"/>
  <c r="R247" i="1"/>
  <c r="L247" i="1"/>
  <c r="K247" i="1"/>
  <c r="AU247" i="1"/>
  <c r="M247" i="1"/>
  <c r="AT247" i="1"/>
  <c r="AV247" i="1" s="1"/>
  <c r="Q248" i="1"/>
  <c r="O246" i="1"/>
  <c r="N246" i="1"/>
  <c r="AM245" i="1" l="1"/>
  <c r="AN245" i="1"/>
  <c r="N247" i="1"/>
  <c r="O247" i="1"/>
  <c r="R248" i="1"/>
  <c r="L248" i="1"/>
  <c r="AU248" i="1"/>
  <c r="Q249" i="1"/>
  <c r="AT248" i="1"/>
  <c r="AV248" i="1" s="1"/>
  <c r="M248" i="1"/>
  <c r="K248" i="1"/>
  <c r="X244" i="1"/>
  <c r="AH248" i="1"/>
  <c r="AI248" i="1"/>
  <c r="AJ248" i="1"/>
  <c r="AK248" i="1"/>
  <c r="AL248" i="1"/>
  <c r="R249" i="1" l="1"/>
  <c r="K249" i="1"/>
  <c r="M249" i="1"/>
  <c r="AU249" i="1"/>
  <c r="Q250" i="1"/>
  <c r="L249" i="1"/>
  <c r="AT249" i="1"/>
  <c r="AV249" i="1" s="1"/>
  <c r="N248" i="1"/>
  <c r="O248" i="1"/>
  <c r="AL247" i="1"/>
  <c r="AH247" i="1"/>
  <c r="AJ247" i="1"/>
  <c r="AI247" i="1"/>
  <c r="AK247" i="1"/>
  <c r="X245" i="1"/>
  <c r="AN248" i="1"/>
  <c r="AM248" i="1"/>
  <c r="R250" i="1" l="1"/>
  <c r="K250" i="1"/>
  <c r="L250" i="1"/>
  <c r="AU250" i="1"/>
  <c r="M250" i="1"/>
  <c r="Q251" i="1"/>
  <c r="AT250" i="1"/>
  <c r="AV250" i="1" s="1"/>
  <c r="AM247" i="1"/>
  <c r="AN247" i="1"/>
  <c r="O249" i="1"/>
  <c r="N249" i="1"/>
  <c r="R251" i="1" l="1"/>
  <c r="L251" i="1"/>
  <c r="AU251" i="1"/>
  <c r="AT251" i="1"/>
  <c r="AV251" i="1" s="1"/>
  <c r="M251" i="1"/>
  <c r="K251" i="1"/>
  <c r="Q252" i="1"/>
  <c r="N250" i="1"/>
  <c r="O250" i="1"/>
  <c r="AI250" i="1" l="1"/>
  <c r="AL250" i="1"/>
  <c r="AK250" i="1"/>
  <c r="AH250" i="1"/>
  <c r="AJ250" i="1"/>
  <c r="N251" i="1"/>
  <c r="O251" i="1"/>
  <c r="R252" i="1"/>
  <c r="AT252" i="1"/>
  <c r="AV252" i="1" s="1"/>
  <c r="Q253" i="1"/>
  <c r="L252" i="1"/>
  <c r="AU252" i="1"/>
  <c r="K252" i="1"/>
  <c r="M252" i="1"/>
  <c r="AH251" i="1" l="1"/>
  <c r="AJ251" i="1"/>
  <c r="AL251" i="1"/>
  <c r="AI251" i="1"/>
  <c r="AK251" i="1"/>
  <c r="AM250" i="1"/>
  <c r="AN250" i="1"/>
  <c r="O252" i="1"/>
  <c r="N252" i="1"/>
  <c r="R253" i="1"/>
  <c r="Q254" i="1"/>
  <c r="AT253" i="1"/>
  <c r="AV253" i="1" s="1"/>
  <c r="AU253" i="1"/>
  <c r="M253" i="1"/>
  <c r="K253" i="1"/>
  <c r="L253" i="1"/>
  <c r="X250" i="1" l="1"/>
  <c r="R254" i="1"/>
  <c r="K254" i="1"/>
  <c r="AT254" i="1"/>
  <c r="AV254" i="1" s="1"/>
  <c r="L254" i="1"/>
  <c r="AU254" i="1"/>
  <c r="M254" i="1"/>
  <c r="Q255" i="1"/>
  <c r="O253" i="1"/>
  <c r="N253" i="1"/>
  <c r="AN251" i="1"/>
  <c r="AM251" i="1"/>
  <c r="X251" i="1" l="1"/>
  <c r="R255" i="1"/>
  <c r="AU255" i="1"/>
  <c r="M255" i="1"/>
  <c r="L255" i="1"/>
  <c r="K255" i="1"/>
  <c r="AT255" i="1"/>
  <c r="AV255" i="1" s="1"/>
  <c r="O254" i="1"/>
  <c r="N254" i="1"/>
  <c r="AH253" i="1"/>
  <c r="AI253" i="1"/>
  <c r="AL253" i="1"/>
  <c r="AJ253" i="1"/>
  <c r="AK253" i="1"/>
  <c r="N255" i="1" l="1"/>
  <c r="O255" i="1"/>
  <c r="AU256" i="1"/>
  <c r="AT256" i="1"/>
  <c r="AV256" i="1" s="1"/>
  <c r="AM253" i="1"/>
  <c r="AN253" i="1"/>
  <c r="AK254" i="1"/>
  <c r="AL254" i="1"/>
  <c r="AH254" i="1"/>
  <c r="AI254" i="1"/>
  <c r="AJ254" i="1"/>
  <c r="AU257" i="1" l="1"/>
  <c r="AT257" i="1"/>
  <c r="AV257" i="1" s="1"/>
  <c r="Q258" i="1"/>
  <c r="Q259" i="1" s="1"/>
  <c r="AN254" i="1"/>
  <c r="AM254" i="1"/>
  <c r="X253" i="1"/>
  <c r="M259" i="1" l="1"/>
  <c r="L259" i="1"/>
  <c r="K259" i="1"/>
  <c r="R259" i="1"/>
  <c r="Q260" i="1"/>
  <c r="X254" i="1"/>
  <c r="AU258" i="1"/>
  <c r="AU259" i="1" s="1"/>
  <c r="AT258" i="1"/>
  <c r="AV258" i="1" s="1"/>
  <c r="M258" i="1"/>
  <c r="R258" i="1"/>
  <c r="K258" i="1"/>
  <c r="L258" i="1"/>
  <c r="AH256" i="1"/>
  <c r="AI256" i="1"/>
  <c r="AJ256" i="1"/>
  <c r="AK256" i="1"/>
  <c r="AL256" i="1"/>
  <c r="Q261" i="1" l="1"/>
  <c r="Q265" i="1" s="1"/>
  <c r="AU260" i="1"/>
  <c r="M260" i="1"/>
  <c r="L260" i="1"/>
  <c r="R260" i="1"/>
  <c r="K260" i="1"/>
  <c r="O259" i="1"/>
  <c r="N259" i="1"/>
  <c r="AT259" i="1"/>
  <c r="AV259" i="1" s="1"/>
  <c r="N258" i="1"/>
  <c r="O258" i="1"/>
  <c r="AT262" i="1"/>
  <c r="AV262" i="1" s="1"/>
  <c r="AU262" i="1"/>
  <c r="AN256" i="1"/>
  <c r="AM256" i="1"/>
  <c r="AL257" i="1"/>
  <c r="AH257" i="1"/>
  <c r="AI257" i="1"/>
  <c r="AK257" i="1"/>
  <c r="AJ257" i="1"/>
  <c r="AH259" i="1" l="1"/>
  <c r="R265" i="1"/>
  <c r="M265" i="1"/>
  <c r="L265" i="1"/>
  <c r="K265" i="1"/>
  <c r="Q266" i="1"/>
  <c r="AN259" i="1"/>
  <c r="AM259" i="1"/>
  <c r="O260" i="1"/>
  <c r="N260" i="1"/>
  <c r="AT260" i="1"/>
  <c r="AV260" i="1" s="1"/>
  <c r="AU261" i="1"/>
  <c r="AU265" i="1" s="1"/>
  <c r="AT261" i="1"/>
  <c r="AV261" i="1" s="1"/>
  <c r="M261" i="1"/>
  <c r="L261" i="1"/>
  <c r="K261" i="1"/>
  <c r="R261" i="1"/>
  <c r="AT263" i="1"/>
  <c r="AV263" i="1" s="1"/>
  <c r="Q264" i="1"/>
  <c r="AU263" i="1"/>
  <c r="AN257" i="1"/>
  <c r="AM257" i="1"/>
  <c r="AL260" i="1" l="1"/>
  <c r="AK260" i="1"/>
  <c r="AJ260" i="1"/>
  <c r="X259" i="1"/>
  <c r="K266" i="1"/>
  <c r="Q267" i="1"/>
  <c r="AU266" i="1"/>
  <c r="R266" i="1"/>
  <c r="M266" i="1"/>
  <c r="L266" i="1"/>
  <c r="O265" i="1"/>
  <c r="N265" i="1"/>
  <c r="AT265" i="1"/>
  <c r="AV265" i="1" s="1"/>
  <c r="AH260" i="1"/>
  <c r="AI260" i="1"/>
  <c r="O261" i="1"/>
  <c r="N261" i="1"/>
  <c r="AT264" i="1"/>
  <c r="AV264" i="1" s="1"/>
  <c r="L264" i="1"/>
  <c r="AU264" i="1"/>
  <c r="K264" i="1"/>
  <c r="M264" i="1"/>
  <c r="R264" i="1"/>
  <c r="AL262" i="1"/>
  <c r="AH262" i="1"/>
  <c r="AI262" i="1"/>
  <c r="AJ262" i="1"/>
  <c r="AK262" i="1"/>
  <c r="AH265" i="1" l="1"/>
  <c r="AN265" i="1" s="1"/>
  <c r="Q271" i="1"/>
  <c r="L271" i="1" s="1"/>
  <c r="Q277" i="1"/>
  <c r="AT266" i="1"/>
  <c r="AV266" i="1" s="1"/>
  <c r="R267" i="1"/>
  <c r="M267" i="1"/>
  <c r="L267" i="1"/>
  <c r="K267" i="1"/>
  <c r="AT267" i="1"/>
  <c r="AV267" i="1" s="1"/>
  <c r="AU267" i="1"/>
  <c r="O266" i="1"/>
  <c r="N266" i="1"/>
  <c r="AN260" i="1"/>
  <c r="AM260" i="1"/>
  <c r="AT268" i="1"/>
  <c r="AV268" i="1" s="1"/>
  <c r="AU268" i="1"/>
  <c r="AT274" i="1"/>
  <c r="AV274" i="1" s="1"/>
  <c r="AU274" i="1"/>
  <c r="AK263" i="1"/>
  <c r="AL263" i="1"/>
  <c r="AH263" i="1"/>
  <c r="AJ263" i="1"/>
  <c r="AI263" i="1"/>
  <c r="N264" i="1"/>
  <c r="O264" i="1"/>
  <c r="AN262" i="1"/>
  <c r="AM262" i="1"/>
  <c r="Q272" i="1" l="1"/>
  <c r="M271" i="1"/>
  <c r="K271" i="1"/>
  <c r="R271" i="1"/>
  <c r="AU271" i="1"/>
  <c r="AL266" i="1"/>
  <c r="AK266" i="1"/>
  <c r="AJ266" i="1"/>
  <c r="AM265" i="1"/>
  <c r="X265" i="1" s="1"/>
  <c r="R277" i="1"/>
  <c r="AU277" i="1"/>
  <c r="AT277" i="1"/>
  <c r="AV277" i="1" s="1"/>
  <c r="L277" i="1"/>
  <c r="Q278" i="1"/>
  <c r="K277" i="1"/>
  <c r="M277" i="1"/>
  <c r="X260" i="1"/>
  <c r="AT271" i="1"/>
  <c r="AV271" i="1" s="1"/>
  <c r="AH266" i="1"/>
  <c r="AI266" i="1"/>
  <c r="N267" i="1"/>
  <c r="O267" i="1"/>
  <c r="AU269" i="1"/>
  <c r="Q270" i="1"/>
  <c r="AT269" i="1"/>
  <c r="AV269" i="1" s="1"/>
  <c r="Q276" i="1"/>
  <c r="AT275" i="1"/>
  <c r="AV275" i="1" s="1"/>
  <c r="AU275" i="1"/>
  <c r="AN263" i="1"/>
  <c r="AM263" i="1"/>
  <c r="O271" i="1" l="1"/>
  <c r="M272" i="1"/>
  <c r="N271" i="1"/>
  <c r="AH271" i="1" s="1"/>
  <c r="AN271" i="1" s="1"/>
  <c r="L272" i="1"/>
  <c r="K272" i="1"/>
  <c r="N272" i="1" s="1"/>
  <c r="Q273" i="1"/>
  <c r="R273" i="1" s="1"/>
  <c r="R272" i="1"/>
  <c r="AU272" i="1"/>
  <c r="AT272" i="1"/>
  <c r="AV272" i="1" s="1"/>
  <c r="O277" i="1"/>
  <c r="N277" i="1"/>
  <c r="Q279" i="1"/>
  <c r="AU278" i="1"/>
  <c r="AT278" i="1"/>
  <c r="AV278" i="1" s="1"/>
  <c r="R278" i="1"/>
  <c r="M278" i="1"/>
  <c r="K278" i="1"/>
  <c r="L278" i="1"/>
  <c r="AM266" i="1"/>
  <c r="AN266" i="1"/>
  <c r="R276" i="1"/>
  <c r="K276" i="1"/>
  <c r="AU276" i="1"/>
  <c r="M276" i="1"/>
  <c r="AT276" i="1"/>
  <c r="AV276" i="1" s="1"/>
  <c r="Q280" i="1"/>
  <c r="L276" i="1"/>
  <c r="L270" i="1"/>
  <c r="K270" i="1"/>
  <c r="AU270" i="1"/>
  <c r="R270" i="1"/>
  <c r="M270" i="1"/>
  <c r="AT270" i="1"/>
  <c r="AV270" i="1" s="1"/>
  <c r="AI274" i="1"/>
  <c r="AJ274" i="1"/>
  <c r="AK274" i="1"/>
  <c r="AH274" i="1"/>
  <c r="AL274" i="1"/>
  <c r="AL268" i="1"/>
  <c r="AJ268" i="1"/>
  <c r="AK268" i="1"/>
  <c r="AH268" i="1"/>
  <c r="AI268" i="1"/>
  <c r="AM271" i="1" l="1"/>
  <c r="O272" i="1"/>
  <c r="AH277" i="1"/>
  <c r="AN277" i="1" s="1"/>
  <c r="K273" i="1"/>
  <c r="L273" i="1"/>
  <c r="N273" i="1" s="1"/>
  <c r="M273" i="1"/>
  <c r="AT273" i="1"/>
  <c r="AV273" i="1" s="1"/>
  <c r="AU273" i="1"/>
  <c r="AK272" i="1"/>
  <c r="AJ272" i="1"/>
  <c r="AL272" i="1"/>
  <c r="X271" i="1"/>
  <c r="R279" i="1"/>
  <c r="AU279" i="1"/>
  <c r="AT279" i="1"/>
  <c r="AV279" i="1" s="1"/>
  <c r="L279" i="1"/>
  <c r="K279" i="1"/>
  <c r="M279" i="1"/>
  <c r="O278" i="1"/>
  <c r="N278" i="1"/>
  <c r="AH272" i="1"/>
  <c r="AI272" i="1"/>
  <c r="O273" i="1"/>
  <c r="X266" i="1"/>
  <c r="R280" i="1"/>
  <c r="Q281" i="1"/>
  <c r="M280" i="1"/>
  <c r="K280" i="1"/>
  <c r="L280" i="1"/>
  <c r="AU280" i="1"/>
  <c r="AT280" i="1"/>
  <c r="AV280" i="1" s="1"/>
  <c r="AJ275" i="1"/>
  <c r="AL275" i="1"/>
  <c r="AI275" i="1"/>
  <c r="AH275" i="1"/>
  <c r="AK275" i="1"/>
  <c r="AK269" i="1"/>
  <c r="AL269" i="1"/>
  <c r="AI269" i="1"/>
  <c r="AJ269" i="1"/>
  <c r="AH269" i="1"/>
  <c r="N276" i="1"/>
  <c r="O276" i="1"/>
  <c r="AM268" i="1"/>
  <c r="AN268" i="1"/>
  <c r="AM274" i="1"/>
  <c r="AN274" i="1"/>
  <c r="O270" i="1"/>
  <c r="N270" i="1"/>
  <c r="AM277" i="1" l="1"/>
  <c r="AL278" i="1"/>
  <c r="AK278" i="1"/>
  <c r="AJ278" i="1"/>
  <c r="X277" i="1"/>
  <c r="AI278" i="1"/>
  <c r="AH278" i="1"/>
  <c r="O279" i="1"/>
  <c r="N279" i="1"/>
  <c r="AM272" i="1"/>
  <c r="AN272" i="1"/>
  <c r="N280" i="1"/>
  <c r="O280" i="1"/>
  <c r="AM275" i="1"/>
  <c r="AN275" i="1"/>
  <c r="R281" i="1"/>
  <c r="M281" i="1"/>
  <c r="AU281" i="1"/>
  <c r="K281" i="1"/>
  <c r="AT281" i="1"/>
  <c r="AV281" i="1" s="1"/>
  <c r="Q282" i="1"/>
  <c r="L281" i="1"/>
  <c r="AM269" i="1"/>
  <c r="AN269" i="1"/>
  <c r="AM278" i="1" l="1"/>
  <c r="AN278" i="1"/>
  <c r="X272" i="1"/>
  <c r="Q283" i="1"/>
  <c r="L282" i="1"/>
  <c r="AU282" i="1"/>
  <c r="AT282" i="1"/>
  <c r="AV282" i="1" s="1"/>
  <c r="M282" i="1"/>
  <c r="R282" i="1"/>
  <c r="K282" i="1"/>
  <c r="N281" i="1"/>
  <c r="O281" i="1"/>
  <c r="AI280" i="1"/>
  <c r="AK280" i="1"/>
  <c r="AH280" i="1"/>
  <c r="AJ280" i="1"/>
  <c r="AL280" i="1"/>
  <c r="X278" i="1" l="1"/>
  <c r="AM280" i="1"/>
  <c r="AN280" i="1"/>
  <c r="K283" i="1"/>
  <c r="L283" i="1"/>
  <c r="Q284" i="1"/>
  <c r="M283" i="1"/>
  <c r="R283" i="1"/>
  <c r="AJ281" i="1"/>
  <c r="AK281" i="1"/>
  <c r="AI281" i="1"/>
  <c r="AL281" i="1"/>
  <c r="AH281" i="1"/>
  <c r="N282" i="1"/>
  <c r="O282" i="1"/>
  <c r="AT283" i="1" l="1"/>
  <c r="AV283" i="1" s="1"/>
  <c r="X280" i="1"/>
  <c r="R284" i="1"/>
  <c r="K284" i="1"/>
  <c r="Q285" i="1"/>
  <c r="L284" i="1"/>
  <c r="M284" i="1"/>
  <c r="AM281" i="1"/>
  <c r="AN281" i="1"/>
  <c r="N283" i="1"/>
  <c r="O283" i="1"/>
  <c r="AU283" i="1" l="1"/>
  <c r="AT284" i="1"/>
  <c r="AV284" i="1" s="1"/>
  <c r="X281" i="1"/>
  <c r="Q286" i="1"/>
  <c r="K285" i="1"/>
  <c r="R285" i="1"/>
  <c r="L285" i="1"/>
  <c r="AT285" i="1"/>
  <c r="AV285" i="1" s="1"/>
  <c r="AU285" i="1"/>
  <c r="M285" i="1"/>
  <c r="Q289" i="1"/>
  <c r="O284" i="1"/>
  <c r="N284" i="1"/>
  <c r="AH283" i="1"/>
  <c r="AI283" i="1"/>
  <c r="AJ283" i="1"/>
  <c r="AK283" i="1"/>
  <c r="AL283" i="1"/>
  <c r="AU284" i="1" l="1"/>
  <c r="AT289" i="1"/>
  <c r="AV289" i="1" s="1"/>
  <c r="AU289" i="1"/>
  <c r="L289" i="1"/>
  <c r="Q290" i="1"/>
  <c r="K289" i="1"/>
  <c r="R289" i="1"/>
  <c r="M289" i="1"/>
  <c r="AM283" i="1"/>
  <c r="AN283" i="1"/>
  <c r="AK284" i="1"/>
  <c r="AL284" i="1"/>
  <c r="AH284" i="1"/>
  <c r="AI284" i="1"/>
  <c r="AJ284" i="1"/>
  <c r="N285" i="1"/>
  <c r="O285" i="1"/>
  <c r="Q287" i="1"/>
  <c r="AT286" i="1"/>
  <c r="AV286" i="1" s="1"/>
  <c r="K286" i="1"/>
  <c r="R286" i="1"/>
  <c r="M286" i="1"/>
  <c r="AU286" i="1"/>
  <c r="L286" i="1"/>
  <c r="X283" i="1" l="1"/>
  <c r="N289" i="1"/>
  <c r="O289" i="1"/>
  <c r="Q291" i="1"/>
  <c r="AU290" i="1"/>
  <c r="R290" i="1"/>
  <c r="M290" i="1"/>
  <c r="AT290" i="1"/>
  <c r="AV290" i="1" s="1"/>
  <c r="K290" i="1"/>
  <c r="L290" i="1"/>
  <c r="AN284" i="1"/>
  <c r="AM284" i="1"/>
  <c r="O286" i="1"/>
  <c r="N286" i="1"/>
  <c r="R287" i="1"/>
  <c r="M287" i="1"/>
  <c r="K287" i="1"/>
  <c r="Q288" i="1"/>
  <c r="AU287" i="1"/>
  <c r="L287" i="1"/>
  <c r="AT287" i="1"/>
  <c r="AV287" i="1" s="1"/>
  <c r="M291" i="1" l="1"/>
  <c r="X284" i="1"/>
  <c r="N287" i="1"/>
  <c r="O287" i="1"/>
  <c r="K291" i="1"/>
  <c r="O290" i="1"/>
  <c r="N290" i="1"/>
  <c r="AI286" i="1"/>
  <c r="AJ286" i="1"/>
  <c r="AK286" i="1"/>
  <c r="AL286" i="1"/>
  <c r="AH286" i="1"/>
  <c r="AU291" i="1"/>
  <c r="AT291" i="1"/>
  <c r="AV291" i="1" s="1"/>
  <c r="Q292" i="1"/>
  <c r="R291" i="1"/>
  <c r="K288" i="1"/>
  <c r="AU288" i="1"/>
  <c r="L288" i="1"/>
  <c r="AT288" i="1"/>
  <c r="AV288" i="1" s="1"/>
  <c r="R288" i="1"/>
  <c r="M288" i="1"/>
  <c r="L291" i="1"/>
  <c r="AL289" i="1"/>
  <c r="AK289" i="1"/>
  <c r="AH289" i="1"/>
  <c r="AI289" i="1"/>
  <c r="AJ289" i="1"/>
  <c r="AN289" i="1" l="1"/>
  <c r="AM289" i="1"/>
  <c r="N288" i="1"/>
  <c r="O288" i="1"/>
  <c r="L292" i="1"/>
  <c r="R292" i="1"/>
  <c r="K292" i="1"/>
  <c r="M292" i="1"/>
  <c r="AT292" i="1" s="1"/>
  <c r="AV292" i="1" s="1"/>
  <c r="Q293" i="1"/>
  <c r="AI290" i="1"/>
  <c r="AK290" i="1"/>
  <c r="AJ290" i="1"/>
  <c r="AL290" i="1"/>
  <c r="AH290" i="1"/>
  <c r="O291" i="1"/>
  <c r="N291" i="1"/>
  <c r="AM286" i="1"/>
  <c r="AN286" i="1"/>
  <c r="AJ287" i="1"/>
  <c r="AK287" i="1"/>
  <c r="AL287" i="1"/>
  <c r="AH287" i="1"/>
  <c r="AI287" i="1"/>
  <c r="X286" i="1" l="1"/>
  <c r="X289" i="1"/>
  <c r="AM287" i="1"/>
  <c r="AN287" i="1"/>
  <c r="AM290" i="1"/>
  <c r="AN290" i="1"/>
  <c r="O292" i="1"/>
  <c r="N292" i="1"/>
  <c r="K293" i="1"/>
  <c r="R293" i="1"/>
  <c r="M293" i="1"/>
  <c r="Q294" i="1"/>
  <c r="L293" i="1"/>
  <c r="AT293" i="1" l="1"/>
  <c r="AV293" i="1" s="1"/>
  <c r="X290" i="1"/>
  <c r="AU292" i="1"/>
  <c r="X287" i="1"/>
  <c r="O293" i="1"/>
  <c r="N293" i="1"/>
  <c r="AK292" i="1"/>
  <c r="AL292" i="1"/>
  <c r="AH292" i="1"/>
  <c r="AI292" i="1"/>
  <c r="AJ292" i="1"/>
  <c r="K294" i="1"/>
  <c r="Q298" i="1"/>
  <c r="R294" i="1"/>
  <c r="M294" i="1"/>
  <c r="Q295" i="1"/>
  <c r="AT294" i="1"/>
  <c r="AV294" i="1" s="1"/>
  <c r="L294" i="1"/>
  <c r="AU294" i="1"/>
  <c r="AU293" i="1" l="1"/>
  <c r="AN292" i="1"/>
  <c r="AM292" i="1"/>
  <c r="Q299" i="1"/>
  <c r="AT298" i="1"/>
  <c r="AV298" i="1" s="1"/>
  <c r="K298" i="1"/>
  <c r="AU298" i="1"/>
  <c r="L298" i="1"/>
  <c r="R298" i="1"/>
  <c r="M298" i="1"/>
  <c r="AH293" i="1"/>
  <c r="AL293" i="1"/>
  <c r="AJ293" i="1"/>
  <c r="AK293" i="1"/>
  <c r="AI293" i="1"/>
  <c r="R295" i="1"/>
  <c r="Q296" i="1"/>
  <c r="AU295" i="1"/>
  <c r="L295" i="1"/>
  <c r="M295" i="1"/>
  <c r="K295" i="1"/>
  <c r="AT295" i="1"/>
  <c r="AV295" i="1" s="1"/>
  <c r="O294" i="1"/>
  <c r="N294" i="1"/>
  <c r="X292" i="1" l="1"/>
  <c r="Q297" i="1"/>
  <c r="M296" i="1"/>
  <c r="AT296" i="1"/>
  <c r="AV296" i="1" s="1"/>
  <c r="K296" i="1"/>
  <c r="L296" i="1"/>
  <c r="AU296" i="1"/>
  <c r="R296" i="1"/>
  <c r="O298" i="1"/>
  <c r="N298" i="1"/>
  <c r="N295" i="1"/>
  <c r="O295" i="1"/>
  <c r="M299" i="1"/>
  <c r="L299" i="1"/>
  <c r="Q300" i="1"/>
  <c r="AT299" i="1"/>
  <c r="AV299" i="1" s="1"/>
  <c r="R299" i="1"/>
  <c r="AU299" i="1"/>
  <c r="K299" i="1"/>
  <c r="AM293" i="1"/>
  <c r="AN293" i="1"/>
  <c r="L297" i="1" l="1"/>
  <c r="K297" i="1"/>
  <c r="N296" i="1"/>
  <c r="O296" i="1"/>
  <c r="R300" i="1"/>
  <c r="M300" i="1"/>
  <c r="AU300" i="1"/>
  <c r="L300" i="1"/>
  <c r="Q301" i="1"/>
  <c r="AT300" i="1"/>
  <c r="AV300" i="1" s="1"/>
  <c r="K300" i="1"/>
  <c r="X293" i="1"/>
  <c r="N299" i="1"/>
  <c r="O299" i="1"/>
  <c r="AJ295" i="1"/>
  <c r="AK295" i="1"/>
  <c r="AL295" i="1"/>
  <c r="AH295" i="1"/>
  <c r="AI295" i="1"/>
  <c r="M297" i="1"/>
  <c r="AH298" i="1"/>
  <c r="AI298" i="1"/>
  <c r="AJ298" i="1"/>
  <c r="AK298" i="1"/>
  <c r="AL298" i="1"/>
  <c r="R297" i="1"/>
  <c r="AT297" i="1"/>
  <c r="AV297" i="1" s="1"/>
  <c r="AU297" i="1"/>
  <c r="AN298" i="1" l="1"/>
  <c r="AM298" i="1"/>
  <c r="AL299" i="1"/>
  <c r="AJ299" i="1"/>
  <c r="AH299" i="1"/>
  <c r="AI299" i="1"/>
  <c r="AK299" i="1"/>
  <c r="Q302" i="1"/>
  <c r="K301" i="1"/>
  <c r="R301" i="1"/>
  <c r="L301" i="1"/>
  <c r="M301" i="1"/>
  <c r="AT301" i="1" s="1"/>
  <c r="AV301" i="1" s="1"/>
  <c r="O300" i="1"/>
  <c r="N300" i="1"/>
  <c r="AI296" i="1"/>
  <c r="AK296" i="1"/>
  <c r="AJ296" i="1"/>
  <c r="AL296" i="1"/>
  <c r="AH296" i="1"/>
  <c r="AN295" i="1"/>
  <c r="AM295" i="1"/>
  <c r="N297" i="1"/>
  <c r="O297" i="1"/>
  <c r="X298" i="1" l="1"/>
  <c r="X295" i="1"/>
  <c r="AN299" i="1"/>
  <c r="AM299" i="1"/>
  <c r="AM296" i="1"/>
  <c r="AN296" i="1"/>
  <c r="N301" i="1"/>
  <c r="O301" i="1"/>
  <c r="M302" i="1"/>
  <c r="K302" i="1"/>
  <c r="R302" i="1"/>
  <c r="L302" i="1"/>
  <c r="Q303" i="1"/>
  <c r="X299" i="1" l="1"/>
  <c r="AU301" i="1"/>
  <c r="AT302" i="1"/>
  <c r="AV302" i="1" s="1"/>
  <c r="X296" i="1"/>
  <c r="N302" i="1"/>
  <c r="O302" i="1"/>
  <c r="AK301" i="1"/>
  <c r="AL301" i="1"/>
  <c r="AI301" i="1"/>
  <c r="AJ301" i="1"/>
  <c r="AH301" i="1"/>
  <c r="K303" i="1"/>
  <c r="R303" i="1"/>
  <c r="L303" i="1"/>
  <c r="M303" i="1"/>
  <c r="Q304" i="1"/>
  <c r="AU303" i="1"/>
  <c r="AT303" i="1"/>
  <c r="AV303" i="1" s="1"/>
  <c r="AU302" i="1" l="1"/>
  <c r="AN301" i="1"/>
  <c r="AM301" i="1"/>
  <c r="AT304" i="1"/>
  <c r="AV304" i="1" s="1"/>
  <c r="Q305" i="1"/>
  <c r="R304" i="1"/>
  <c r="M304" i="1"/>
  <c r="K304" i="1"/>
  <c r="AU304" i="1"/>
  <c r="L304" i="1"/>
  <c r="O303" i="1"/>
  <c r="N303" i="1"/>
  <c r="AK302" i="1"/>
  <c r="AI302" i="1"/>
  <c r="AJ302" i="1"/>
  <c r="AL302" i="1"/>
  <c r="AH302" i="1"/>
  <c r="X301" i="1" l="1"/>
  <c r="N304" i="1"/>
  <c r="O304" i="1"/>
  <c r="AN302" i="1"/>
  <c r="AM302" i="1"/>
  <c r="AU305" i="1"/>
  <c r="R305" i="1"/>
  <c r="M305" i="1"/>
  <c r="Q306" i="1"/>
  <c r="AT305" i="1"/>
  <c r="AV305" i="1" s="1"/>
  <c r="K305" i="1"/>
  <c r="L305" i="1"/>
  <c r="X302" i="1" l="1"/>
  <c r="N305" i="1"/>
  <c r="O305" i="1"/>
  <c r="Q307" i="1"/>
  <c r="K306" i="1"/>
  <c r="AU306" i="1"/>
  <c r="L306" i="1"/>
  <c r="AT306" i="1"/>
  <c r="AV306" i="1" s="1"/>
  <c r="R306" i="1"/>
  <c r="M306" i="1"/>
  <c r="AI304" i="1"/>
  <c r="AJ304" i="1"/>
  <c r="AK304" i="1"/>
  <c r="AL304" i="1"/>
  <c r="AH304" i="1"/>
  <c r="O306" i="1" l="1"/>
  <c r="N306" i="1"/>
  <c r="K307" i="1"/>
  <c r="AU307" i="1"/>
  <c r="AT307" i="1"/>
  <c r="AV307" i="1" s="1"/>
  <c r="Q308" i="1"/>
  <c r="R307" i="1"/>
  <c r="M307" i="1"/>
  <c r="L307" i="1"/>
  <c r="AN304" i="1"/>
  <c r="AM304" i="1"/>
  <c r="AJ305" i="1"/>
  <c r="AK305" i="1"/>
  <c r="AL305" i="1"/>
  <c r="AH305" i="1"/>
  <c r="AI305" i="1"/>
  <c r="X304" i="1" l="1"/>
  <c r="M308" i="1"/>
  <c r="AT308" i="1"/>
  <c r="AV308" i="1" s="1"/>
  <c r="L308" i="1"/>
  <c r="Q309" i="1"/>
  <c r="AU308" i="1"/>
  <c r="R308" i="1"/>
  <c r="K308" i="1"/>
  <c r="AN305" i="1"/>
  <c r="AM305" i="1"/>
  <c r="O307" i="1"/>
  <c r="N307" i="1"/>
  <c r="AU309" i="1" l="1"/>
  <c r="K309" i="1"/>
  <c r="AT309" i="1"/>
  <c r="AV309" i="1" s="1"/>
  <c r="Q310" i="1"/>
  <c r="R309" i="1"/>
  <c r="L309" i="1"/>
  <c r="M309" i="1"/>
  <c r="AL307" i="1"/>
  <c r="AH307" i="1"/>
  <c r="AI307" i="1"/>
  <c r="AJ307" i="1"/>
  <c r="AK307" i="1"/>
  <c r="O308" i="1"/>
  <c r="N308" i="1"/>
  <c r="X305" i="1"/>
  <c r="AL308" i="1" l="1"/>
  <c r="AH308" i="1"/>
  <c r="AJ308" i="1"/>
  <c r="AI308" i="1"/>
  <c r="AK308" i="1"/>
  <c r="M310" i="1"/>
  <c r="R310" i="1"/>
  <c r="K310" i="1"/>
  <c r="Q311" i="1"/>
  <c r="L310" i="1"/>
  <c r="AT310" i="1"/>
  <c r="AV310" i="1" s="1"/>
  <c r="AU310" i="1"/>
  <c r="O309" i="1"/>
  <c r="N309" i="1"/>
  <c r="AM307" i="1"/>
  <c r="AN307" i="1"/>
  <c r="X307" i="1" l="1"/>
  <c r="N310" i="1"/>
  <c r="O310" i="1"/>
  <c r="AN308" i="1"/>
  <c r="AM308" i="1"/>
  <c r="L311" i="1"/>
  <c r="M311" i="1"/>
  <c r="Q312" i="1"/>
  <c r="R311" i="1"/>
  <c r="K311" i="1"/>
  <c r="AT311" i="1"/>
  <c r="AV311" i="1" s="1"/>
  <c r="AU311" i="1"/>
  <c r="X308" i="1" l="1"/>
  <c r="AT312" i="1"/>
  <c r="AV312" i="1" s="1"/>
  <c r="K312" i="1"/>
  <c r="Q313" i="1"/>
  <c r="AU312" i="1"/>
  <c r="M312" i="1"/>
  <c r="L312" i="1"/>
  <c r="R312" i="1"/>
  <c r="N311" i="1"/>
  <c r="O311" i="1"/>
  <c r="AH310" i="1"/>
  <c r="AI310" i="1"/>
  <c r="AJ310" i="1"/>
  <c r="AK310" i="1"/>
  <c r="AL310" i="1"/>
  <c r="R313" i="1" l="1"/>
  <c r="M313" i="1"/>
  <c r="Q314" i="1"/>
  <c r="L313" i="1"/>
  <c r="AT313" i="1"/>
  <c r="AV313" i="1" s="1"/>
  <c r="K313" i="1"/>
  <c r="AU313" i="1"/>
  <c r="AJ311" i="1"/>
  <c r="AK311" i="1"/>
  <c r="AL311" i="1"/>
  <c r="AH311" i="1"/>
  <c r="AI311" i="1"/>
  <c r="AM310" i="1"/>
  <c r="AN310" i="1"/>
  <c r="N312" i="1"/>
  <c r="O312" i="1"/>
  <c r="X310" i="1" l="1"/>
  <c r="O313" i="1"/>
  <c r="N313" i="1"/>
  <c r="AN311" i="1"/>
  <c r="AM311" i="1"/>
  <c r="AU314" i="1"/>
  <c r="R314" i="1"/>
  <c r="AT314" i="1"/>
  <c r="AV314" i="1" s="1"/>
  <c r="L314" i="1"/>
  <c r="K314" i="1"/>
  <c r="M314" i="1"/>
  <c r="Q315" i="1"/>
  <c r="X311" i="1" l="1"/>
  <c r="AL313" i="1"/>
  <c r="AI313" i="1"/>
  <c r="AH313" i="1"/>
  <c r="AK313" i="1"/>
  <c r="AJ313" i="1"/>
  <c r="Q316" i="1"/>
  <c r="AU315" i="1"/>
  <c r="K315" i="1"/>
  <c r="M315" i="1"/>
  <c r="L315" i="1"/>
  <c r="AT315" i="1"/>
  <c r="AV315" i="1" s="1"/>
  <c r="R315" i="1"/>
  <c r="O314" i="1"/>
  <c r="N314" i="1"/>
  <c r="O315" i="1" l="1"/>
  <c r="N315" i="1"/>
  <c r="Q317" i="1"/>
  <c r="AU316" i="1"/>
  <c r="K316" i="1"/>
  <c r="AT316" i="1"/>
  <c r="AV316" i="1" s="1"/>
  <c r="R316" i="1"/>
  <c r="M316" i="1"/>
  <c r="L316" i="1"/>
  <c r="AH314" i="1"/>
  <c r="AI314" i="1"/>
  <c r="AJ314" i="1"/>
  <c r="AL314" i="1"/>
  <c r="AK314" i="1"/>
  <c r="AN313" i="1"/>
  <c r="AM313" i="1"/>
  <c r="X313" i="1" l="1"/>
  <c r="N316" i="1"/>
  <c r="O316" i="1"/>
  <c r="L317" i="1"/>
  <c r="AU317" i="1"/>
  <c r="M317" i="1"/>
  <c r="K317" i="1"/>
  <c r="R317" i="1"/>
  <c r="Q318" i="1"/>
  <c r="AT317" i="1"/>
  <c r="AV317" i="1" s="1"/>
  <c r="AM314" i="1"/>
  <c r="AN314" i="1"/>
  <c r="Q319" i="1" l="1"/>
  <c r="K318" i="1"/>
  <c r="AT318" i="1"/>
  <c r="AV318" i="1" s="1"/>
  <c r="L318" i="1"/>
  <c r="R318" i="1"/>
  <c r="Q328" i="1"/>
  <c r="M318" i="1"/>
  <c r="AU318" i="1"/>
  <c r="N317" i="1"/>
  <c r="O317" i="1"/>
  <c r="X314" i="1"/>
  <c r="AH316" i="1"/>
  <c r="AI316" i="1"/>
  <c r="AJ316" i="1"/>
  <c r="AK316" i="1"/>
  <c r="AL316" i="1"/>
  <c r="AJ317" i="1" l="1"/>
  <c r="AK317" i="1"/>
  <c r="AL317" i="1"/>
  <c r="AI317" i="1"/>
  <c r="AH317" i="1"/>
  <c r="R328" i="1"/>
  <c r="AT328" i="1"/>
  <c r="AV328" i="1" s="1"/>
  <c r="M328" i="1"/>
  <c r="Q329" i="1"/>
  <c r="K328" i="1"/>
  <c r="AU328" i="1"/>
  <c r="L328" i="1"/>
  <c r="AN316" i="1"/>
  <c r="AM316" i="1"/>
  <c r="O318" i="1"/>
  <c r="N318" i="1"/>
  <c r="M319" i="1"/>
  <c r="L319" i="1"/>
  <c r="K319" i="1"/>
  <c r="AU319" i="1"/>
  <c r="Q320" i="1"/>
  <c r="R319" i="1"/>
  <c r="AT319" i="1"/>
  <c r="AV319" i="1" s="1"/>
  <c r="AU403" i="1"/>
  <c r="AT403" i="1"/>
  <c r="Q404" i="1"/>
  <c r="R404" i="1" s="1"/>
  <c r="AN317" i="1" l="1"/>
  <c r="AM317" i="1"/>
  <c r="O319" i="1"/>
  <c r="N319" i="1"/>
  <c r="N328" i="1"/>
  <c r="O328" i="1"/>
  <c r="AT329" i="1"/>
  <c r="AV329" i="1" s="1"/>
  <c r="Q330" i="1"/>
  <c r="M329" i="1"/>
  <c r="R329" i="1"/>
  <c r="AU329" i="1"/>
  <c r="K329" i="1"/>
  <c r="L329" i="1"/>
  <c r="M320" i="1"/>
  <c r="K320" i="1"/>
  <c r="R320" i="1"/>
  <c r="L320" i="1"/>
  <c r="AU320" i="1"/>
  <c r="AT320" i="1"/>
  <c r="AV320" i="1" s="1"/>
  <c r="Q321" i="1"/>
  <c r="X316" i="1"/>
  <c r="AU404" i="1"/>
  <c r="AT404" i="1"/>
  <c r="AV403" i="1"/>
  <c r="Q1001" i="1"/>
  <c r="R1001" i="1" s="1"/>
  <c r="Q405" i="1"/>
  <c r="R405" i="1" s="1"/>
  <c r="K404" i="1"/>
  <c r="M404" i="1"/>
  <c r="L404" i="1"/>
  <c r="X317" i="1" l="1"/>
  <c r="L330" i="1"/>
  <c r="R330" i="1"/>
  <c r="AU330" i="1"/>
  <c r="AT330" i="1"/>
  <c r="AV330" i="1" s="1"/>
  <c r="K330" i="1"/>
  <c r="M330" i="1"/>
  <c r="Q331" i="1"/>
  <c r="N320" i="1"/>
  <c r="O320" i="1"/>
  <c r="AI328" i="1"/>
  <c r="AK328" i="1"/>
  <c r="AJ328" i="1"/>
  <c r="AL328" i="1"/>
  <c r="AH328" i="1"/>
  <c r="Q322" i="1"/>
  <c r="R321" i="1"/>
  <c r="AU321" i="1"/>
  <c r="L321" i="1"/>
  <c r="K321" i="1"/>
  <c r="AT321" i="1"/>
  <c r="AV321" i="1" s="1"/>
  <c r="M321" i="1"/>
  <c r="O329" i="1"/>
  <c r="N329" i="1"/>
  <c r="AH319" i="1"/>
  <c r="AI319" i="1"/>
  <c r="AJ319" i="1"/>
  <c r="AK319" i="1"/>
  <c r="AL319" i="1"/>
  <c r="AU405" i="1"/>
  <c r="AT405" i="1"/>
  <c r="L405" i="1"/>
  <c r="K405" i="1"/>
  <c r="O404" i="1"/>
  <c r="N404" i="1"/>
  <c r="Q406" i="1"/>
  <c r="R406" i="1" s="1"/>
  <c r="Q1002" i="1"/>
  <c r="R1002" i="1" s="1"/>
  <c r="K1001" i="1"/>
  <c r="M1001" i="1"/>
  <c r="L1001" i="1"/>
  <c r="M405" i="1"/>
  <c r="AV404" i="1"/>
  <c r="AJ320" i="1" l="1"/>
  <c r="AK320" i="1"/>
  <c r="AL320" i="1"/>
  <c r="AH320" i="1"/>
  <c r="AI320" i="1"/>
  <c r="AM319" i="1"/>
  <c r="AN319" i="1"/>
  <c r="AL329" i="1"/>
  <c r="AH329" i="1"/>
  <c r="AI329" i="1"/>
  <c r="AK329" i="1"/>
  <c r="AJ329" i="1"/>
  <c r="M322" i="1"/>
  <c r="K322" i="1"/>
  <c r="L322" i="1"/>
  <c r="AU322" i="1"/>
  <c r="Q323" i="1"/>
  <c r="AT322" i="1"/>
  <c r="AV322" i="1" s="1"/>
  <c r="R322" i="1"/>
  <c r="R331" i="1"/>
  <c r="K331" i="1"/>
  <c r="AU331" i="1"/>
  <c r="M331" i="1"/>
  <c r="Q332" i="1"/>
  <c r="AT331" i="1"/>
  <c r="AV331" i="1" s="1"/>
  <c r="L331" i="1"/>
  <c r="AN328" i="1"/>
  <c r="AM328" i="1"/>
  <c r="O330" i="1"/>
  <c r="N330" i="1"/>
  <c r="O321" i="1"/>
  <c r="N321" i="1"/>
  <c r="AT406" i="1"/>
  <c r="AU406" i="1"/>
  <c r="M406" i="1"/>
  <c r="Q1003" i="1"/>
  <c r="R1003" i="1" s="1"/>
  <c r="M1002" i="1"/>
  <c r="K1002" i="1"/>
  <c r="L1002" i="1"/>
  <c r="Q407" i="1"/>
  <c r="R407" i="1" s="1"/>
  <c r="K406" i="1"/>
  <c r="N405" i="1"/>
  <c r="O405" i="1"/>
  <c r="N1001" i="1"/>
  <c r="O1001" i="1"/>
  <c r="AV405" i="1"/>
  <c r="L406" i="1"/>
  <c r="X328" i="1" l="1"/>
  <c r="AM320" i="1"/>
  <c r="AN320" i="1"/>
  <c r="N331" i="1"/>
  <c r="O331" i="1"/>
  <c r="L323" i="1"/>
  <c r="AT323" i="1"/>
  <c r="AV323" i="1" s="1"/>
  <c r="K323" i="1"/>
  <c r="Q324" i="1"/>
  <c r="M323" i="1"/>
  <c r="R323" i="1"/>
  <c r="AU323" i="1"/>
  <c r="AN329" i="1"/>
  <c r="AM329" i="1"/>
  <c r="R332" i="1"/>
  <c r="K332" i="1"/>
  <c r="L332" i="1"/>
  <c r="M332" i="1"/>
  <c r="Q333" i="1"/>
  <c r="AU332" i="1"/>
  <c r="AT332" i="1"/>
  <c r="AV332" i="1" s="1"/>
  <c r="O322" i="1"/>
  <c r="N322" i="1"/>
  <c r="X319" i="1"/>
  <c r="AL405" i="1"/>
  <c r="AH405" i="1"/>
  <c r="AI405" i="1"/>
  <c r="AJ405" i="1"/>
  <c r="AK405" i="1"/>
  <c r="AI1001" i="1"/>
  <c r="AJ1001" i="1"/>
  <c r="AK1001" i="1"/>
  <c r="AL1001" i="1"/>
  <c r="AH1001" i="1"/>
  <c r="AT407" i="1"/>
  <c r="AU407" i="1"/>
  <c r="AT1003" i="1"/>
  <c r="AU1003" i="1"/>
  <c r="L407" i="1"/>
  <c r="Q1004" i="1"/>
  <c r="R1004" i="1" s="1"/>
  <c r="L1003" i="1"/>
  <c r="M1003" i="1"/>
  <c r="K1003" i="1"/>
  <c r="N1002" i="1"/>
  <c r="O1002" i="1"/>
  <c r="AV406" i="1"/>
  <c r="O406" i="1"/>
  <c r="N406" i="1"/>
  <c r="Q408" i="1"/>
  <c r="R408" i="1" s="1"/>
  <c r="K407" i="1"/>
  <c r="M407" i="1"/>
  <c r="X320" i="1" l="1"/>
  <c r="X329" i="1"/>
  <c r="L333" i="1"/>
  <c r="K333" i="1"/>
  <c r="Q334" i="1"/>
  <c r="AU333" i="1"/>
  <c r="M333" i="1"/>
  <c r="AT333" i="1"/>
  <c r="AV333" i="1" s="1"/>
  <c r="R333" i="1"/>
  <c r="Q325" i="1"/>
  <c r="K324" i="1"/>
  <c r="L324" i="1"/>
  <c r="AT324" i="1"/>
  <c r="AV324" i="1" s="1"/>
  <c r="M324" i="1"/>
  <c r="R324" i="1"/>
  <c r="AU324" i="1"/>
  <c r="O332" i="1"/>
  <c r="N332" i="1"/>
  <c r="O323" i="1"/>
  <c r="N323" i="1"/>
  <c r="AI322" i="1"/>
  <c r="AK322" i="1"/>
  <c r="AL322" i="1"/>
  <c r="AJ322" i="1"/>
  <c r="AH322" i="1"/>
  <c r="AJ331" i="1"/>
  <c r="AK331" i="1"/>
  <c r="AL331" i="1"/>
  <c r="AH331" i="1"/>
  <c r="AI331" i="1"/>
  <c r="AH406" i="1"/>
  <c r="AI406" i="1"/>
  <c r="AJ406" i="1"/>
  <c r="AK406" i="1"/>
  <c r="AL406" i="1"/>
  <c r="AM1001" i="1"/>
  <c r="AN1001" i="1"/>
  <c r="AL1002" i="1"/>
  <c r="AH1002" i="1"/>
  <c r="AI1002" i="1"/>
  <c r="AK1002" i="1"/>
  <c r="AJ1002" i="1"/>
  <c r="AM405" i="1"/>
  <c r="AN405" i="1"/>
  <c r="AT408" i="1"/>
  <c r="AU408" i="1"/>
  <c r="AU1004" i="1"/>
  <c r="AT1004" i="1"/>
  <c r="L408" i="1"/>
  <c r="M408" i="1"/>
  <c r="O407" i="1"/>
  <c r="N407" i="1"/>
  <c r="Q409" i="1"/>
  <c r="R409" i="1" s="1"/>
  <c r="K408" i="1"/>
  <c r="AV1003" i="1"/>
  <c r="AV407" i="1"/>
  <c r="O1003" i="1"/>
  <c r="N1003" i="1"/>
  <c r="Q1005" i="1"/>
  <c r="R1005" i="1" s="1"/>
  <c r="M1004" i="1"/>
  <c r="L1004" i="1"/>
  <c r="K1004" i="1"/>
  <c r="AJ323" i="1" l="1"/>
  <c r="AK323" i="1"/>
  <c r="AL323" i="1"/>
  <c r="AH323" i="1"/>
  <c r="AI323" i="1"/>
  <c r="AI332" i="1"/>
  <c r="AJ332" i="1"/>
  <c r="AK332" i="1"/>
  <c r="AL332" i="1"/>
  <c r="AH332" i="1"/>
  <c r="M325" i="1"/>
  <c r="Q326" i="1"/>
  <c r="AU325" i="1"/>
  <c r="L325" i="1"/>
  <c r="K325" i="1"/>
  <c r="R325" i="1"/>
  <c r="AT325" i="1"/>
  <c r="AV325" i="1" s="1"/>
  <c r="AM322" i="1"/>
  <c r="AN322" i="1"/>
  <c r="AM331" i="1"/>
  <c r="AN331" i="1"/>
  <c r="M334" i="1"/>
  <c r="AU334" i="1"/>
  <c r="AT334" i="1"/>
  <c r="AV334" i="1" s="1"/>
  <c r="L334" i="1"/>
  <c r="K334" i="1"/>
  <c r="Q335" i="1"/>
  <c r="R334" i="1"/>
  <c r="N333" i="1"/>
  <c r="O333" i="1"/>
  <c r="O324" i="1"/>
  <c r="N324" i="1"/>
  <c r="X1001" i="1"/>
  <c r="AN1002" i="1"/>
  <c r="AM1002" i="1"/>
  <c r="AN406" i="1"/>
  <c r="AM406" i="1"/>
  <c r="X405" i="1"/>
  <c r="AU1005" i="1"/>
  <c r="AT1005" i="1"/>
  <c r="AT409" i="1"/>
  <c r="AU409" i="1"/>
  <c r="AV1004" i="1"/>
  <c r="N408" i="1"/>
  <c r="O408" i="1"/>
  <c r="Q1006" i="1"/>
  <c r="R1006" i="1" s="1"/>
  <c r="K1005" i="1"/>
  <c r="L1005" i="1"/>
  <c r="M1005" i="1"/>
  <c r="Q410" i="1"/>
  <c r="R410" i="1" s="1"/>
  <c r="K409" i="1"/>
  <c r="M409" i="1"/>
  <c r="O1004" i="1"/>
  <c r="N1004" i="1"/>
  <c r="AV408" i="1"/>
  <c r="L409" i="1"/>
  <c r="AM323" i="1" l="1"/>
  <c r="AN323" i="1"/>
  <c r="X331" i="1"/>
  <c r="X1002" i="1"/>
  <c r="Q336" i="1"/>
  <c r="AU335" i="1"/>
  <c r="L335" i="1"/>
  <c r="R335" i="1"/>
  <c r="M335" i="1"/>
  <c r="AT335" i="1"/>
  <c r="AV335" i="1" s="1"/>
  <c r="K335" i="1"/>
  <c r="AU326" i="1"/>
  <c r="Q327" i="1"/>
  <c r="R326" i="1"/>
  <c r="AT326" i="1"/>
  <c r="AV326" i="1" s="1"/>
  <c r="L326" i="1"/>
  <c r="M326" i="1"/>
  <c r="K326" i="1"/>
  <c r="O334" i="1"/>
  <c r="N334" i="1"/>
  <c r="X322" i="1"/>
  <c r="AM332" i="1"/>
  <c r="AN332" i="1"/>
  <c r="N325" i="1"/>
  <c r="O325" i="1"/>
  <c r="X406" i="1"/>
  <c r="AH1004" i="1"/>
  <c r="AI1004" i="1"/>
  <c r="AJ1004" i="1"/>
  <c r="AK1004" i="1"/>
  <c r="AL1004" i="1"/>
  <c r="AH408" i="1"/>
  <c r="AI408" i="1"/>
  <c r="AJ408" i="1"/>
  <c r="AK408" i="1"/>
  <c r="AL408" i="1"/>
  <c r="AT1006" i="1"/>
  <c r="AU1006" i="1"/>
  <c r="AU410" i="1"/>
  <c r="AT410" i="1"/>
  <c r="L410" i="1"/>
  <c r="M410" i="1"/>
  <c r="N409" i="1"/>
  <c r="O409" i="1"/>
  <c r="Q411" i="1"/>
  <c r="R411" i="1" s="1"/>
  <c r="K410" i="1"/>
  <c r="N1005" i="1"/>
  <c r="O1005" i="1"/>
  <c r="AV409" i="1"/>
  <c r="AV1005" i="1"/>
  <c r="Q1007" i="1"/>
  <c r="R1007" i="1" s="1"/>
  <c r="L1006" i="1"/>
  <c r="M1006" i="1"/>
  <c r="K1006" i="1"/>
  <c r="AI1005" i="1" l="1"/>
  <c r="AJ1005" i="1"/>
  <c r="AK1005" i="1"/>
  <c r="AL1005" i="1"/>
  <c r="X323" i="1"/>
  <c r="X332" i="1"/>
  <c r="O335" i="1"/>
  <c r="N335" i="1"/>
  <c r="O326" i="1"/>
  <c r="N326" i="1"/>
  <c r="AH334" i="1"/>
  <c r="AL334" i="1"/>
  <c r="AI334" i="1"/>
  <c r="AJ334" i="1"/>
  <c r="AK334" i="1"/>
  <c r="AL325" i="1"/>
  <c r="AI325" i="1"/>
  <c r="AH325" i="1"/>
  <c r="AK325" i="1"/>
  <c r="AJ325" i="1"/>
  <c r="AU327" i="1"/>
  <c r="AT327" i="1"/>
  <c r="AV327" i="1" s="1"/>
  <c r="M327" i="1"/>
  <c r="L327" i="1"/>
  <c r="R327" i="1"/>
  <c r="K327" i="1"/>
  <c r="K336" i="1"/>
  <c r="Q337" i="1"/>
  <c r="M336" i="1"/>
  <c r="AU336" i="1"/>
  <c r="L336" i="1"/>
  <c r="R336" i="1"/>
  <c r="AT336" i="1"/>
  <c r="AV336" i="1" s="1"/>
  <c r="AH1005" i="1"/>
  <c r="AM1004" i="1"/>
  <c r="AN1004" i="1"/>
  <c r="AM408" i="1"/>
  <c r="AN408" i="1"/>
  <c r="AH409" i="1"/>
  <c r="AI409" i="1"/>
  <c r="AJ409" i="1"/>
  <c r="AK409" i="1"/>
  <c r="AL409" i="1"/>
  <c r="AT1007" i="1"/>
  <c r="AU1007" i="1"/>
  <c r="AU411" i="1"/>
  <c r="AT411" i="1"/>
  <c r="L411" i="1"/>
  <c r="AV1006" i="1"/>
  <c r="AV410" i="1"/>
  <c r="Q1008" i="1"/>
  <c r="R1008" i="1" s="1"/>
  <c r="L1007" i="1"/>
  <c r="M1007" i="1"/>
  <c r="K1007" i="1"/>
  <c r="Q412" i="1"/>
  <c r="R412" i="1" s="1"/>
  <c r="K411" i="1"/>
  <c r="N1006" i="1"/>
  <c r="O1006" i="1"/>
  <c r="M411" i="1"/>
  <c r="N410" i="1"/>
  <c r="O410" i="1"/>
  <c r="AM1005" i="1" l="1"/>
  <c r="AT337" i="1"/>
  <c r="AV337" i="1" s="1"/>
  <c r="Q338" i="1"/>
  <c r="R337" i="1"/>
  <c r="AU337" i="1"/>
  <c r="K337" i="1"/>
  <c r="L337" i="1"/>
  <c r="M337" i="1"/>
  <c r="N336" i="1"/>
  <c r="O336" i="1"/>
  <c r="AM334" i="1"/>
  <c r="AN334" i="1"/>
  <c r="N327" i="1"/>
  <c r="O327" i="1"/>
  <c r="AM325" i="1"/>
  <c r="AN325" i="1"/>
  <c r="AJ326" i="1"/>
  <c r="AK326" i="1"/>
  <c r="AL326" i="1"/>
  <c r="AH326" i="1"/>
  <c r="AI326" i="1"/>
  <c r="AN1005" i="1"/>
  <c r="X1005" i="1" s="1"/>
  <c r="AK335" i="1"/>
  <c r="AH335" i="1"/>
  <c r="AL335" i="1"/>
  <c r="AJ335" i="1"/>
  <c r="AI335" i="1"/>
  <c r="X408" i="1"/>
  <c r="X1004" i="1"/>
  <c r="AM409" i="1"/>
  <c r="AN409" i="1"/>
  <c r="AU1008" i="1"/>
  <c r="AT1008" i="1"/>
  <c r="AU412" i="1"/>
  <c r="AT412" i="1"/>
  <c r="AV411" i="1"/>
  <c r="AV1007" i="1"/>
  <c r="Q413" i="1"/>
  <c r="R413" i="1" s="1"/>
  <c r="K412" i="1"/>
  <c r="N1007" i="1"/>
  <c r="O1007" i="1"/>
  <c r="M412" i="1"/>
  <c r="Q1009" i="1"/>
  <c r="R1009" i="1" s="1"/>
  <c r="L1008" i="1"/>
  <c r="M1008" i="1"/>
  <c r="K1008" i="1"/>
  <c r="O411" i="1"/>
  <c r="N411" i="1"/>
  <c r="L412" i="1"/>
  <c r="X325" i="1" l="1"/>
  <c r="X334" i="1"/>
  <c r="AM335" i="1"/>
  <c r="AN335" i="1"/>
  <c r="N337" i="1"/>
  <c r="O337" i="1"/>
  <c r="AM326" i="1"/>
  <c r="AN326" i="1"/>
  <c r="K338" i="1"/>
  <c r="R338" i="1"/>
  <c r="AT338" i="1"/>
  <c r="AV338" i="1" s="1"/>
  <c r="AU338" i="1"/>
  <c r="M338" i="1"/>
  <c r="L338" i="1"/>
  <c r="Q339" i="1"/>
  <c r="X409" i="1"/>
  <c r="AK411" i="1"/>
  <c r="AL411" i="1"/>
  <c r="AH411" i="1"/>
  <c r="AI411" i="1"/>
  <c r="AJ411" i="1"/>
  <c r="AI1007" i="1"/>
  <c r="AJ1007" i="1"/>
  <c r="AK1007" i="1"/>
  <c r="AL1007" i="1"/>
  <c r="AH1007" i="1"/>
  <c r="AU1009" i="1"/>
  <c r="AT1009" i="1"/>
  <c r="AU413" i="1"/>
  <c r="AT413" i="1"/>
  <c r="L413" i="1"/>
  <c r="M413" i="1"/>
  <c r="AV1008" i="1"/>
  <c r="N1008" i="1"/>
  <c r="O1008" i="1"/>
  <c r="L1009" i="1"/>
  <c r="K1009" i="1"/>
  <c r="M1009" i="1"/>
  <c r="N412" i="1"/>
  <c r="O412" i="1"/>
  <c r="Q414" i="1"/>
  <c r="R414" i="1" s="1"/>
  <c r="K413" i="1"/>
  <c r="AV412" i="1"/>
  <c r="X326" i="1" l="1"/>
  <c r="N338" i="1"/>
  <c r="O338" i="1"/>
  <c r="Q340" i="1"/>
  <c r="AU339" i="1"/>
  <c r="L339" i="1"/>
  <c r="K339" i="1"/>
  <c r="R339" i="1"/>
  <c r="AT339" i="1"/>
  <c r="AV339" i="1" s="1"/>
  <c r="M339" i="1"/>
  <c r="AK337" i="1"/>
  <c r="AJ337" i="1"/>
  <c r="AL337" i="1"/>
  <c r="AH337" i="1"/>
  <c r="AI337" i="1"/>
  <c r="X335" i="1"/>
  <c r="AN1007" i="1"/>
  <c r="AM1007" i="1"/>
  <c r="AH412" i="1"/>
  <c r="AI412" i="1"/>
  <c r="AJ412" i="1"/>
  <c r="AK412" i="1"/>
  <c r="AL412" i="1"/>
  <c r="AM411" i="1"/>
  <c r="AN411" i="1"/>
  <c r="AL1008" i="1"/>
  <c r="AH1008" i="1"/>
  <c r="AI1008" i="1"/>
  <c r="AJ1008" i="1"/>
  <c r="AK1008" i="1"/>
  <c r="AT414" i="1"/>
  <c r="AU414" i="1"/>
  <c r="AT1010" i="1"/>
  <c r="AU1010" i="1"/>
  <c r="M414" i="1"/>
  <c r="L414" i="1"/>
  <c r="O1009" i="1"/>
  <c r="N1009" i="1"/>
  <c r="N413" i="1"/>
  <c r="O413" i="1"/>
  <c r="Q415" i="1"/>
  <c r="R415" i="1" s="1"/>
  <c r="K414" i="1"/>
  <c r="AV1009" i="1"/>
  <c r="AV413" i="1"/>
  <c r="Q1011" i="1"/>
  <c r="R1011" i="1" s="1"/>
  <c r="O339" i="1" l="1"/>
  <c r="N339" i="1"/>
  <c r="X411" i="1"/>
  <c r="AM337" i="1"/>
  <c r="AN337" i="1"/>
  <c r="R340" i="1"/>
  <c r="AT340" i="1"/>
  <c r="AV340" i="1" s="1"/>
  <c r="K340" i="1"/>
  <c r="Q341" i="1"/>
  <c r="M340" i="1"/>
  <c r="AU340" i="1"/>
  <c r="L340" i="1"/>
  <c r="AH338" i="1"/>
  <c r="AI338" i="1"/>
  <c r="AJ338" i="1"/>
  <c r="AK338" i="1"/>
  <c r="AL338" i="1"/>
  <c r="X1007" i="1"/>
  <c r="AN1008" i="1"/>
  <c r="AM1008" i="1"/>
  <c r="AN412" i="1"/>
  <c r="AM412" i="1"/>
  <c r="AT1011" i="1"/>
  <c r="AU1011" i="1"/>
  <c r="AT415" i="1"/>
  <c r="AU415" i="1"/>
  <c r="Q416" i="1"/>
  <c r="R416" i="1" s="1"/>
  <c r="K415" i="1"/>
  <c r="AV1010" i="1"/>
  <c r="AV414" i="1"/>
  <c r="Q1012" i="1"/>
  <c r="R1012" i="1" s="1"/>
  <c r="M1011" i="1"/>
  <c r="K1011" i="1"/>
  <c r="L1011" i="1"/>
  <c r="M415" i="1"/>
  <c r="N414" i="1"/>
  <c r="O414" i="1"/>
  <c r="L415" i="1"/>
  <c r="X412" i="1" l="1"/>
  <c r="X1008" i="1"/>
  <c r="O340" i="1"/>
  <c r="N340" i="1"/>
  <c r="AN338" i="1"/>
  <c r="AM338" i="1"/>
  <c r="X337" i="1"/>
  <c r="AU341" i="1"/>
  <c r="R341" i="1"/>
  <c r="Q342" i="1"/>
  <c r="L341" i="1"/>
  <c r="M341" i="1"/>
  <c r="AT341" i="1"/>
  <c r="AV341" i="1" s="1"/>
  <c r="K341" i="1"/>
  <c r="AK414" i="1"/>
  <c r="AL414" i="1"/>
  <c r="AH414" i="1"/>
  <c r="AI414" i="1"/>
  <c r="AJ414" i="1"/>
  <c r="AU1012" i="1"/>
  <c r="AT1012" i="1"/>
  <c r="AT416" i="1"/>
  <c r="AU416" i="1"/>
  <c r="M416" i="1"/>
  <c r="L416" i="1"/>
  <c r="AV1011" i="1"/>
  <c r="O415" i="1"/>
  <c r="N415" i="1"/>
  <c r="Q1013" i="1"/>
  <c r="R1013" i="1" s="1"/>
  <c r="M1012" i="1"/>
  <c r="K1012" i="1"/>
  <c r="L1012" i="1"/>
  <c r="Q417" i="1"/>
  <c r="R417" i="1" s="1"/>
  <c r="K416" i="1"/>
  <c r="O1011" i="1"/>
  <c r="N1011" i="1"/>
  <c r="AV415" i="1"/>
  <c r="X338" i="1" l="1"/>
  <c r="L342" i="1"/>
  <c r="Q343" i="1"/>
  <c r="R342" i="1"/>
  <c r="AT342" i="1"/>
  <c r="AV342" i="1" s="1"/>
  <c r="AU342" i="1"/>
  <c r="K342" i="1"/>
  <c r="M342" i="1"/>
  <c r="N341" i="1"/>
  <c r="O341" i="1"/>
  <c r="AL340" i="1"/>
  <c r="AH340" i="1"/>
  <c r="AI340" i="1"/>
  <c r="AJ340" i="1"/>
  <c r="AK340" i="1"/>
  <c r="AN414" i="1"/>
  <c r="AM414" i="1"/>
  <c r="AH415" i="1"/>
  <c r="AI415" i="1"/>
  <c r="AJ415" i="1"/>
  <c r="AK415" i="1"/>
  <c r="AL415" i="1"/>
  <c r="AU1013" i="1"/>
  <c r="AT1013" i="1"/>
  <c r="AU417" i="1"/>
  <c r="AT417" i="1"/>
  <c r="L417" i="1"/>
  <c r="Q1014" i="1"/>
  <c r="R1014" i="1" s="1"/>
  <c r="L1013" i="1"/>
  <c r="M1013" i="1"/>
  <c r="K1013" i="1"/>
  <c r="AV416" i="1"/>
  <c r="N416" i="1"/>
  <c r="O416" i="1"/>
  <c r="N1012" i="1"/>
  <c r="O1012" i="1"/>
  <c r="AV1012" i="1"/>
  <c r="Q418" i="1"/>
  <c r="R418" i="1" s="1"/>
  <c r="K417" i="1"/>
  <c r="M417" i="1"/>
  <c r="L343" i="1" l="1"/>
  <c r="M343" i="1"/>
  <c r="K343" i="1"/>
  <c r="X414" i="1"/>
  <c r="AI341" i="1"/>
  <c r="AJ341" i="1"/>
  <c r="AK341" i="1"/>
  <c r="AL341" i="1"/>
  <c r="AH341" i="1"/>
  <c r="O342" i="1"/>
  <c r="N342" i="1"/>
  <c r="AN340" i="1"/>
  <c r="AM340" i="1"/>
  <c r="AT343" i="1"/>
  <c r="AV343" i="1" s="1"/>
  <c r="Q344" i="1"/>
  <c r="R343" i="1"/>
  <c r="AU343" i="1"/>
  <c r="AH1012" i="1"/>
  <c r="AI1012" i="1"/>
  <c r="AJ1012" i="1"/>
  <c r="AK1012" i="1"/>
  <c r="AL1012" i="1"/>
  <c r="AM415" i="1"/>
  <c r="AN415" i="1"/>
  <c r="AT1014" i="1"/>
  <c r="AU1014" i="1"/>
  <c r="AU418" i="1"/>
  <c r="AT418" i="1"/>
  <c r="L1014" i="1"/>
  <c r="AV417" i="1"/>
  <c r="AV1013" i="1"/>
  <c r="Q419" i="1"/>
  <c r="Q420" i="1" s="1"/>
  <c r="K418" i="1"/>
  <c r="K1014" i="1"/>
  <c r="O1013" i="1"/>
  <c r="N1013" i="1"/>
  <c r="Q1015" i="1"/>
  <c r="R1015" i="1" s="1"/>
  <c r="M418" i="1"/>
  <c r="O417" i="1"/>
  <c r="N417" i="1"/>
  <c r="M1014" i="1"/>
  <c r="L418" i="1"/>
  <c r="M420" i="1" l="1"/>
  <c r="Q421" i="1"/>
  <c r="L420" i="1"/>
  <c r="R420" i="1"/>
  <c r="K420" i="1"/>
  <c r="AU420" i="1"/>
  <c r="N343" i="1"/>
  <c r="O343" i="1"/>
  <c r="K344" i="1"/>
  <c r="M344" i="1"/>
  <c r="L344" i="1"/>
  <c r="AN341" i="1"/>
  <c r="AM341" i="1"/>
  <c r="Q345" i="1"/>
  <c r="AT344" i="1"/>
  <c r="AV344" i="1" s="1"/>
  <c r="AU344" i="1"/>
  <c r="R344" i="1"/>
  <c r="X340" i="1"/>
  <c r="X415" i="1"/>
  <c r="AJ417" i="1"/>
  <c r="AK417" i="1"/>
  <c r="AL417" i="1"/>
  <c r="AN1012" i="1"/>
  <c r="AH417" i="1"/>
  <c r="AI417" i="1"/>
  <c r="AI1013" i="1"/>
  <c r="AJ1013" i="1"/>
  <c r="AK1013" i="1"/>
  <c r="AL1013" i="1"/>
  <c r="AH1013" i="1"/>
  <c r="AM1012" i="1"/>
  <c r="R419" i="1"/>
  <c r="Q423" i="1"/>
  <c r="Q435" i="1"/>
  <c r="AT419" i="1"/>
  <c r="AT420" i="1" s="1"/>
  <c r="AV420" i="1" s="1"/>
  <c r="AU419" i="1"/>
  <c r="AT1015" i="1"/>
  <c r="AU1015" i="1"/>
  <c r="L419" i="1"/>
  <c r="M419" i="1"/>
  <c r="O1014" i="1"/>
  <c r="N1014" i="1"/>
  <c r="Q1016" i="1"/>
  <c r="R1016" i="1" s="1"/>
  <c r="K1015" i="1"/>
  <c r="M1015" i="1"/>
  <c r="L1015" i="1"/>
  <c r="N418" i="1"/>
  <c r="O418" i="1"/>
  <c r="AV1014" i="1"/>
  <c r="K419" i="1"/>
  <c r="AV418" i="1"/>
  <c r="K345" i="1" l="1"/>
  <c r="Q422" i="1"/>
  <c r="R421" i="1"/>
  <c r="AU421" i="1"/>
  <c r="AT421" i="1"/>
  <c r="AV421" i="1" s="1"/>
  <c r="M421" i="1"/>
  <c r="L421" i="1"/>
  <c r="K421" i="1"/>
  <c r="O420" i="1"/>
  <c r="N420" i="1"/>
  <c r="L345" i="1"/>
  <c r="N345" i="1" s="1"/>
  <c r="M345" i="1"/>
  <c r="O345" i="1" s="1"/>
  <c r="N344" i="1"/>
  <c r="O344" i="1"/>
  <c r="Q346" i="1"/>
  <c r="AU345" i="1"/>
  <c r="AT345" i="1"/>
  <c r="AV345" i="1" s="1"/>
  <c r="R345" i="1"/>
  <c r="X341" i="1"/>
  <c r="AH343" i="1"/>
  <c r="AI343" i="1"/>
  <c r="AL343" i="1"/>
  <c r="AJ343" i="1"/>
  <c r="AK343" i="1"/>
  <c r="AM1013" i="1"/>
  <c r="AN1013" i="1"/>
  <c r="AM417" i="1"/>
  <c r="AN417" i="1"/>
  <c r="AH418" i="1"/>
  <c r="AI418" i="1"/>
  <c r="AJ418" i="1"/>
  <c r="AK418" i="1"/>
  <c r="AL418" i="1"/>
  <c r="X1012" i="1"/>
  <c r="R423" i="1"/>
  <c r="M423" i="1"/>
  <c r="AU423" i="1"/>
  <c r="L423" i="1"/>
  <c r="Q424" i="1"/>
  <c r="AT423" i="1"/>
  <c r="AV423" i="1" s="1"/>
  <c r="K423" i="1"/>
  <c r="AU435" i="1"/>
  <c r="L435" i="1"/>
  <c r="R435" i="1"/>
  <c r="Q436" i="1"/>
  <c r="M435" i="1"/>
  <c r="AT435" i="1"/>
  <c r="AV435" i="1" s="1"/>
  <c r="K435" i="1"/>
  <c r="AU1016" i="1"/>
  <c r="AT1016" i="1"/>
  <c r="Q1017" i="1"/>
  <c r="M1016" i="1"/>
  <c r="K1016" i="1"/>
  <c r="L1016" i="1"/>
  <c r="AV419" i="1"/>
  <c r="O419" i="1"/>
  <c r="N419" i="1"/>
  <c r="AV1015" i="1"/>
  <c r="O1015" i="1"/>
  <c r="N1015" i="1"/>
  <c r="AL420" i="1" l="1"/>
  <c r="AJ420" i="1"/>
  <c r="AI420" i="1"/>
  <c r="AH420" i="1"/>
  <c r="AK420" i="1"/>
  <c r="O421" i="1"/>
  <c r="N421" i="1"/>
  <c r="R422" i="1"/>
  <c r="AU422" i="1"/>
  <c r="AT422" i="1"/>
  <c r="AV422" i="1" s="1"/>
  <c r="M422" i="1"/>
  <c r="L422" i="1"/>
  <c r="K422" i="1"/>
  <c r="M346" i="1"/>
  <c r="K346" i="1"/>
  <c r="L346" i="1"/>
  <c r="AM343" i="1"/>
  <c r="AN343" i="1"/>
  <c r="R346" i="1"/>
  <c r="AT346" i="1"/>
  <c r="AV346" i="1" s="1"/>
  <c r="AU346" i="1"/>
  <c r="Q347" i="1"/>
  <c r="AH344" i="1"/>
  <c r="AI344" i="1"/>
  <c r="AJ344" i="1"/>
  <c r="AK344" i="1"/>
  <c r="AL344" i="1"/>
  <c r="X417" i="1"/>
  <c r="X1013" i="1"/>
  <c r="AH1015" i="1"/>
  <c r="AI1015" i="1"/>
  <c r="AJ1015" i="1"/>
  <c r="AK1015" i="1"/>
  <c r="AL1015" i="1"/>
  <c r="AN418" i="1"/>
  <c r="AM418" i="1"/>
  <c r="N435" i="1"/>
  <c r="O435" i="1"/>
  <c r="O423" i="1"/>
  <c r="N423" i="1"/>
  <c r="M436" i="1"/>
  <c r="AT436" i="1"/>
  <c r="AV436" i="1" s="1"/>
  <c r="AU436" i="1"/>
  <c r="K436" i="1"/>
  <c r="L436" i="1"/>
  <c r="R436" i="1"/>
  <c r="Q437" i="1"/>
  <c r="R424" i="1"/>
  <c r="M424" i="1"/>
  <c r="AU424" i="1"/>
  <c r="L424" i="1"/>
  <c r="Q425" i="1"/>
  <c r="Q426" i="1" s="1"/>
  <c r="AT424" i="1"/>
  <c r="AV424" i="1" s="1"/>
  <c r="K424" i="1"/>
  <c r="R1017" i="1"/>
  <c r="Q1018" i="1"/>
  <c r="AU1017" i="1"/>
  <c r="AT1017" i="1"/>
  <c r="AV1016" i="1"/>
  <c r="M1017" i="1"/>
  <c r="L1017" i="1"/>
  <c r="K1017" i="1"/>
  <c r="O1016" i="1"/>
  <c r="N1016" i="1"/>
  <c r="O422" i="1" l="1"/>
  <c r="N422" i="1"/>
  <c r="AN420" i="1"/>
  <c r="AM420" i="1"/>
  <c r="X420" i="1" s="1"/>
  <c r="AL421" i="1"/>
  <c r="AK421" i="1"/>
  <c r="AJ421" i="1"/>
  <c r="AI421" i="1"/>
  <c r="AH421" i="1"/>
  <c r="N346" i="1"/>
  <c r="O346" i="1"/>
  <c r="L347" i="1"/>
  <c r="M347" i="1"/>
  <c r="K347" i="1"/>
  <c r="X343" i="1"/>
  <c r="X418" i="1"/>
  <c r="AN344" i="1"/>
  <c r="AM344" i="1"/>
  <c r="Q348" i="1"/>
  <c r="AU347" i="1"/>
  <c r="R347" i="1"/>
  <c r="AT347" i="1"/>
  <c r="AV347" i="1" s="1"/>
  <c r="AJ423" i="1"/>
  <c r="AK423" i="1"/>
  <c r="AL423" i="1"/>
  <c r="AH435" i="1"/>
  <c r="AI435" i="1"/>
  <c r="AJ435" i="1"/>
  <c r="AK435" i="1"/>
  <c r="AL435" i="1"/>
  <c r="AJ1016" i="1"/>
  <c r="AK1016" i="1"/>
  <c r="AL1016" i="1"/>
  <c r="AH1016" i="1"/>
  <c r="AI1016" i="1"/>
  <c r="AI423" i="1"/>
  <c r="AH423" i="1"/>
  <c r="AM1015" i="1"/>
  <c r="AN1015" i="1"/>
  <c r="L426" i="1"/>
  <c r="R426" i="1"/>
  <c r="Q427" i="1"/>
  <c r="K426" i="1"/>
  <c r="M426" i="1"/>
  <c r="AT425" i="1"/>
  <c r="AV425" i="1" s="1"/>
  <c r="K425" i="1"/>
  <c r="R425" i="1"/>
  <c r="M425" i="1"/>
  <c r="AU425" i="1"/>
  <c r="AU426" i="1" s="1"/>
  <c r="L425" i="1"/>
  <c r="L437" i="1"/>
  <c r="AU437" i="1"/>
  <c r="K437" i="1"/>
  <c r="M437" i="1"/>
  <c r="AT437" i="1"/>
  <c r="AV437" i="1" s="1"/>
  <c r="R437" i="1"/>
  <c r="O424" i="1"/>
  <c r="N424" i="1"/>
  <c r="N436" i="1"/>
  <c r="O436" i="1"/>
  <c r="R1018" i="1"/>
  <c r="M1018" i="1"/>
  <c r="K1018" i="1"/>
  <c r="AU1018" i="1"/>
  <c r="Q1019" i="1"/>
  <c r="AT1018" i="1"/>
  <c r="AV1018" i="1" s="1"/>
  <c r="L1018" i="1"/>
  <c r="Q438" i="1"/>
  <c r="R438" i="1" s="1"/>
  <c r="AV1017" i="1"/>
  <c r="O1017" i="1"/>
  <c r="N1017" i="1"/>
  <c r="AM421" i="1" l="1"/>
  <c r="AN421" i="1"/>
  <c r="M348" i="1"/>
  <c r="L348" i="1"/>
  <c r="N347" i="1"/>
  <c r="O347" i="1"/>
  <c r="K348" i="1"/>
  <c r="X344" i="1"/>
  <c r="Q349" i="1"/>
  <c r="R348" i="1"/>
  <c r="AU348" i="1"/>
  <c r="AT348" i="1"/>
  <c r="AV348" i="1" s="1"/>
  <c r="AH346" i="1"/>
  <c r="AI346" i="1"/>
  <c r="AK346" i="1"/>
  <c r="AJ346" i="1"/>
  <c r="AL346" i="1"/>
  <c r="X1015" i="1"/>
  <c r="AM423" i="1"/>
  <c r="AN423" i="1"/>
  <c r="AN1016" i="1"/>
  <c r="AM1016" i="1"/>
  <c r="AK436" i="1"/>
  <c r="AL436" i="1"/>
  <c r="AH436" i="1"/>
  <c r="AI436" i="1"/>
  <c r="AJ436" i="1"/>
  <c r="AL424" i="1"/>
  <c r="AH424" i="1"/>
  <c r="AI424" i="1"/>
  <c r="AJ424" i="1"/>
  <c r="AK424" i="1"/>
  <c r="AM435" i="1"/>
  <c r="AN435" i="1"/>
  <c r="R427" i="1"/>
  <c r="M427" i="1"/>
  <c r="AU427" i="1"/>
  <c r="L427" i="1"/>
  <c r="Q428" i="1"/>
  <c r="Q429" i="1" s="1"/>
  <c r="K427" i="1"/>
  <c r="O426" i="1"/>
  <c r="N426" i="1"/>
  <c r="AT426" i="1"/>
  <c r="AV426" i="1" s="1"/>
  <c r="O425" i="1"/>
  <c r="N425" i="1"/>
  <c r="N437" i="1"/>
  <c r="O437" i="1"/>
  <c r="N1018" i="1"/>
  <c r="O1018" i="1"/>
  <c r="Q1020" i="1"/>
  <c r="AT1019" i="1"/>
  <c r="AV1019" i="1" s="1"/>
  <c r="K1019" i="1"/>
  <c r="L1019" i="1"/>
  <c r="AU1019" i="1"/>
  <c r="M1019" i="1"/>
  <c r="R1019" i="1"/>
  <c r="AT438" i="1"/>
  <c r="AU438" i="1"/>
  <c r="L438" i="1"/>
  <c r="Q439" i="1"/>
  <c r="R439" i="1" s="1"/>
  <c r="K438" i="1"/>
  <c r="M438" i="1"/>
  <c r="M429" i="1" l="1"/>
  <c r="L429" i="1"/>
  <c r="K429" i="1"/>
  <c r="R429" i="1"/>
  <c r="Q430" i="1"/>
  <c r="X421" i="1"/>
  <c r="M349" i="1"/>
  <c r="K349" i="1"/>
  <c r="L349" i="1"/>
  <c r="N348" i="1"/>
  <c r="O348" i="1"/>
  <c r="AH347" i="1"/>
  <c r="AK347" i="1"/>
  <c r="AI347" i="1"/>
  <c r="AJ347" i="1"/>
  <c r="AL347" i="1"/>
  <c r="AM346" i="1"/>
  <c r="AN346" i="1"/>
  <c r="Q350" i="1"/>
  <c r="AU349" i="1"/>
  <c r="AT349" i="1"/>
  <c r="AV349" i="1" s="1"/>
  <c r="R349" i="1"/>
  <c r="X1016" i="1"/>
  <c r="X423" i="1"/>
  <c r="X435" i="1"/>
  <c r="AJ426" i="1"/>
  <c r="AK426" i="1"/>
  <c r="AL426" i="1"/>
  <c r="AH1018" i="1"/>
  <c r="AI1018" i="1"/>
  <c r="AJ1018" i="1"/>
  <c r="AK1018" i="1"/>
  <c r="AL1018" i="1"/>
  <c r="AM424" i="1"/>
  <c r="AN424" i="1"/>
  <c r="AH426" i="1"/>
  <c r="AI426" i="1"/>
  <c r="AM436" i="1"/>
  <c r="AN436" i="1"/>
  <c r="N427" i="1"/>
  <c r="O427" i="1"/>
  <c r="AT427" i="1"/>
  <c r="AV427" i="1" s="1"/>
  <c r="R428" i="1"/>
  <c r="M428" i="1"/>
  <c r="AU428" i="1"/>
  <c r="AU429" i="1" s="1"/>
  <c r="L428" i="1"/>
  <c r="Q432" i="1"/>
  <c r="AT428" i="1"/>
  <c r="AV428" i="1" s="1"/>
  <c r="K428" i="1"/>
  <c r="AU1020" i="1"/>
  <c r="L1020" i="1"/>
  <c r="AT1020" i="1"/>
  <c r="AV1020" i="1" s="1"/>
  <c r="K1020" i="1"/>
  <c r="R1020" i="1"/>
  <c r="M1020" i="1"/>
  <c r="O1019" i="1"/>
  <c r="N1019" i="1"/>
  <c r="AT439" i="1"/>
  <c r="AU439" i="1"/>
  <c r="M439" i="1"/>
  <c r="AV438" i="1"/>
  <c r="O438" i="1"/>
  <c r="N438" i="1"/>
  <c r="Q440" i="1"/>
  <c r="R440" i="1" s="1"/>
  <c r="K439" i="1"/>
  <c r="L439" i="1"/>
  <c r="O429" i="1" l="1"/>
  <c r="N429" i="1"/>
  <c r="R430" i="1"/>
  <c r="M430" i="1"/>
  <c r="Q431" i="1"/>
  <c r="L430" i="1"/>
  <c r="K430" i="1"/>
  <c r="AU430" i="1"/>
  <c r="AT429" i="1"/>
  <c r="AV429" i="1" s="1"/>
  <c r="L350" i="1"/>
  <c r="N349" i="1"/>
  <c r="O349" i="1"/>
  <c r="M350" i="1"/>
  <c r="K350" i="1"/>
  <c r="X346" i="1"/>
  <c r="Q351" i="1"/>
  <c r="AT350" i="1"/>
  <c r="AV350" i="1" s="1"/>
  <c r="R350" i="1"/>
  <c r="AU350" i="1"/>
  <c r="AM347" i="1"/>
  <c r="AN347" i="1"/>
  <c r="X436" i="1"/>
  <c r="X424" i="1"/>
  <c r="AM426" i="1"/>
  <c r="AN426" i="1"/>
  <c r="AJ1019" i="1"/>
  <c r="AK1019" i="1"/>
  <c r="AL1019" i="1"/>
  <c r="AH1019" i="1"/>
  <c r="AI1019" i="1"/>
  <c r="AH427" i="1"/>
  <c r="AI427" i="1"/>
  <c r="AJ427" i="1"/>
  <c r="AK427" i="1"/>
  <c r="AL427" i="1"/>
  <c r="AI438" i="1"/>
  <c r="AJ438" i="1"/>
  <c r="AK438" i="1"/>
  <c r="AL438" i="1"/>
  <c r="AH438" i="1"/>
  <c r="AN1018" i="1"/>
  <c r="AM1018" i="1"/>
  <c r="N428" i="1"/>
  <c r="O428" i="1"/>
  <c r="Q433" i="1"/>
  <c r="AT432" i="1"/>
  <c r="AV432" i="1" s="1"/>
  <c r="K432" i="1"/>
  <c r="R432" i="1"/>
  <c r="M432" i="1"/>
  <c r="AU432" i="1"/>
  <c r="L432" i="1"/>
  <c r="AU1021" i="1"/>
  <c r="Q1022" i="1"/>
  <c r="AT1021" i="1"/>
  <c r="AV1021" i="1" s="1"/>
  <c r="O1020" i="1"/>
  <c r="N1020" i="1"/>
  <c r="AU440" i="1"/>
  <c r="AT440" i="1"/>
  <c r="Q441" i="1"/>
  <c r="R441" i="1" s="1"/>
  <c r="K440" i="1"/>
  <c r="AV439" i="1"/>
  <c r="L440" i="1"/>
  <c r="N439" i="1"/>
  <c r="O439" i="1"/>
  <c r="M440" i="1"/>
  <c r="R431" i="1" l="1"/>
  <c r="AU431" i="1"/>
  <c r="AT431" i="1"/>
  <c r="AV431" i="1" s="1"/>
  <c r="M431" i="1"/>
  <c r="L431" i="1"/>
  <c r="K431" i="1"/>
  <c r="AT430" i="1"/>
  <c r="AV430" i="1" s="1"/>
  <c r="AJ429" i="1"/>
  <c r="AH429" i="1"/>
  <c r="AL429" i="1"/>
  <c r="AK429" i="1"/>
  <c r="AI429" i="1"/>
  <c r="O430" i="1"/>
  <c r="N430" i="1"/>
  <c r="K351" i="1"/>
  <c r="M351" i="1"/>
  <c r="N350" i="1"/>
  <c r="O350" i="1"/>
  <c r="L351" i="1"/>
  <c r="X347" i="1"/>
  <c r="Q352" i="1"/>
  <c r="AT351" i="1"/>
  <c r="AV351" i="1" s="1"/>
  <c r="AU351" i="1"/>
  <c r="R351" i="1"/>
  <c r="AI349" i="1"/>
  <c r="AJ349" i="1"/>
  <c r="AK349" i="1"/>
  <c r="AL349" i="1"/>
  <c r="AH349" i="1"/>
  <c r="X426" i="1"/>
  <c r="X1018" i="1"/>
  <c r="AM1019" i="1"/>
  <c r="AN1019" i="1"/>
  <c r="AN438" i="1"/>
  <c r="AN427" i="1"/>
  <c r="AM427" i="1"/>
  <c r="AL439" i="1"/>
  <c r="AH439" i="1"/>
  <c r="AI439" i="1"/>
  <c r="AJ439" i="1"/>
  <c r="AK439" i="1"/>
  <c r="AM438" i="1"/>
  <c r="AU433" i="1"/>
  <c r="L433" i="1"/>
  <c r="Q434" i="1"/>
  <c r="AT433" i="1"/>
  <c r="AV433" i="1" s="1"/>
  <c r="K433" i="1"/>
  <c r="R433" i="1"/>
  <c r="M433" i="1"/>
  <c r="O432" i="1"/>
  <c r="N432" i="1"/>
  <c r="R1022" i="1"/>
  <c r="M1022" i="1"/>
  <c r="Q1023" i="1"/>
  <c r="AT1022" i="1"/>
  <c r="AV1022" i="1" s="1"/>
  <c r="K1022" i="1"/>
  <c r="AU1022" i="1"/>
  <c r="L1022" i="1"/>
  <c r="AU441" i="1"/>
  <c r="AT441" i="1"/>
  <c r="L441" i="1"/>
  <c r="M441" i="1"/>
  <c r="AV440" i="1"/>
  <c r="N440" i="1"/>
  <c r="O440" i="1"/>
  <c r="Q442" i="1"/>
  <c r="R442" i="1" s="1"/>
  <c r="K441" i="1"/>
  <c r="AN429" i="1" l="1"/>
  <c r="AM429" i="1"/>
  <c r="X429" i="1" s="1"/>
  <c r="O431" i="1"/>
  <c r="N431" i="1"/>
  <c r="AH430" i="1"/>
  <c r="AL430" i="1"/>
  <c r="AK430" i="1"/>
  <c r="AJ430" i="1"/>
  <c r="AI430" i="1"/>
  <c r="L352" i="1"/>
  <c r="M352" i="1"/>
  <c r="K352" i="1"/>
  <c r="N351" i="1"/>
  <c r="O351" i="1"/>
  <c r="X427" i="1"/>
  <c r="AN349" i="1"/>
  <c r="AM349" i="1"/>
  <c r="AL350" i="1"/>
  <c r="AH350" i="1"/>
  <c r="AJ350" i="1"/>
  <c r="AI350" i="1"/>
  <c r="AK350" i="1"/>
  <c r="Q353" i="1"/>
  <c r="AU352" i="1"/>
  <c r="AT352" i="1"/>
  <c r="AV352" i="1" s="1"/>
  <c r="R352" i="1"/>
  <c r="X1019" i="1"/>
  <c r="X438" i="1"/>
  <c r="AJ432" i="1"/>
  <c r="AK432" i="1"/>
  <c r="AL432" i="1"/>
  <c r="AH432" i="1"/>
  <c r="AI432" i="1"/>
  <c r="AM439" i="1"/>
  <c r="AN439" i="1"/>
  <c r="R434" i="1"/>
  <c r="M434" i="1"/>
  <c r="AU434" i="1"/>
  <c r="L434" i="1"/>
  <c r="AT434" i="1"/>
  <c r="AV434" i="1" s="1"/>
  <c r="K434" i="1"/>
  <c r="O433" i="1"/>
  <c r="N433" i="1"/>
  <c r="N1022" i="1"/>
  <c r="O1022" i="1"/>
  <c r="Q1024" i="1"/>
  <c r="AT1023" i="1"/>
  <c r="AV1023" i="1" s="1"/>
  <c r="K1023" i="1"/>
  <c r="R1023" i="1"/>
  <c r="M1023" i="1"/>
  <c r="L1023" i="1"/>
  <c r="AU1023" i="1"/>
  <c r="AT442" i="1"/>
  <c r="AU442" i="1"/>
  <c r="M442" i="1"/>
  <c r="AV441" i="1"/>
  <c r="O441" i="1"/>
  <c r="N441" i="1"/>
  <c r="Q443" i="1"/>
  <c r="R443" i="1" s="1"/>
  <c r="K442" i="1"/>
  <c r="L442" i="1"/>
  <c r="AM430" i="1" l="1"/>
  <c r="AN430" i="1"/>
  <c r="K353" i="1"/>
  <c r="N352" i="1"/>
  <c r="O352" i="1"/>
  <c r="M353" i="1"/>
  <c r="L353" i="1"/>
  <c r="X349" i="1"/>
  <c r="AM350" i="1"/>
  <c r="AN350" i="1"/>
  <c r="AU353" i="1"/>
  <c r="Q354" i="1"/>
  <c r="R353" i="1"/>
  <c r="AT353" i="1"/>
  <c r="AV353" i="1" s="1"/>
  <c r="X439" i="1"/>
  <c r="AK433" i="1"/>
  <c r="AL433" i="1"/>
  <c r="AH433" i="1"/>
  <c r="AI433" i="1"/>
  <c r="AJ433" i="1"/>
  <c r="AH441" i="1"/>
  <c r="AI441" i="1"/>
  <c r="AJ441" i="1"/>
  <c r="AK441" i="1"/>
  <c r="AL441" i="1"/>
  <c r="AM432" i="1"/>
  <c r="AN432" i="1"/>
  <c r="O434" i="1"/>
  <c r="N434" i="1"/>
  <c r="AU1024" i="1"/>
  <c r="L1024" i="1"/>
  <c r="Q1025" i="1"/>
  <c r="AT1024" i="1"/>
  <c r="AV1024" i="1" s="1"/>
  <c r="K1024" i="1"/>
  <c r="M1024" i="1"/>
  <c r="R1024" i="1"/>
  <c r="O1023" i="1"/>
  <c r="N1023" i="1"/>
  <c r="AT443" i="1"/>
  <c r="AU443" i="1"/>
  <c r="L443" i="1"/>
  <c r="O442" i="1"/>
  <c r="N442" i="1"/>
  <c r="Q444" i="1"/>
  <c r="R444" i="1" s="1"/>
  <c r="K443" i="1"/>
  <c r="AV442" i="1"/>
  <c r="M443" i="1"/>
  <c r="X430" i="1" l="1"/>
  <c r="K354" i="1"/>
  <c r="L354" i="1"/>
  <c r="M354" i="1"/>
  <c r="O353" i="1"/>
  <c r="N353" i="1"/>
  <c r="Q355" i="1"/>
  <c r="R354" i="1"/>
  <c r="AT354" i="1"/>
  <c r="AV354" i="1" s="1"/>
  <c r="AU354" i="1"/>
  <c r="AJ352" i="1"/>
  <c r="AK352" i="1"/>
  <c r="AL352" i="1"/>
  <c r="AH352" i="1"/>
  <c r="AI352" i="1"/>
  <c r="X350" i="1"/>
  <c r="X432" i="1"/>
  <c r="AI442" i="1"/>
  <c r="AJ442" i="1"/>
  <c r="AK442" i="1"/>
  <c r="AL442" i="1"/>
  <c r="AH442" i="1"/>
  <c r="AM433" i="1"/>
  <c r="AN433" i="1"/>
  <c r="AM441" i="1"/>
  <c r="AN441" i="1"/>
  <c r="AH1023" i="1"/>
  <c r="AI1023" i="1"/>
  <c r="AJ1023" i="1"/>
  <c r="AK1023" i="1"/>
  <c r="AL1023" i="1"/>
  <c r="R1025" i="1"/>
  <c r="M1025" i="1"/>
  <c r="AU1025" i="1"/>
  <c r="L1025" i="1"/>
  <c r="K1025" i="1"/>
  <c r="Q1026" i="1"/>
  <c r="AT1025" i="1"/>
  <c r="AV1025" i="1" s="1"/>
  <c r="O1024" i="1"/>
  <c r="N1024" i="1"/>
  <c r="AT444" i="1"/>
  <c r="AU444" i="1"/>
  <c r="M444" i="1"/>
  <c r="AV443" i="1"/>
  <c r="N443" i="1"/>
  <c r="O443" i="1"/>
  <c r="Q445" i="1"/>
  <c r="R445" i="1" s="1"/>
  <c r="K444" i="1"/>
  <c r="L444" i="1"/>
  <c r="O354" i="1" l="1"/>
  <c r="N354" i="1"/>
  <c r="K355" i="1"/>
  <c r="L355" i="1"/>
  <c r="M355" i="1"/>
  <c r="AI353" i="1"/>
  <c r="AK353" i="1"/>
  <c r="AJ353" i="1"/>
  <c r="AL353" i="1"/>
  <c r="AH353" i="1"/>
  <c r="AM352" i="1"/>
  <c r="AN352" i="1"/>
  <c r="Q356" i="1"/>
  <c r="AU355" i="1"/>
  <c r="R355" i="1"/>
  <c r="AT355" i="1"/>
  <c r="AV355" i="1" s="1"/>
  <c r="X441" i="1"/>
  <c r="X433" i="1"/>
  <c r="AH1024" i="1"/>
  <c r="AI1024" i="1"/>
  <c r="AJ1024" i="1"/>
  <c r="AK1024" i="1"/>
  <c r="AL1024" i="1"/>
  <c r="AM1023" i="1"/>
  <c r="AN1023" i="1"/>
  <c r="AM442" i="1"/>
  <c r="AN442" i="1"/>
  <c r="R1026" i="1"/>
  <c r="M1026" i="1"/>
  <c r="K1026" i="1"/>
  <c r="Q1027" i="1"/>
  <c r="AU1026" i="1"/>
  <c r="AT1026" i="1"/>
  <c r="AV1026" i="1" s="1"/>
  <c r="L1026" i="1"/>
  <c r="N1025" i="1"/>
  <c r="O1025" i="1"/>
  <c r="AT445" i="1"/>
  <c r="AU445" i="1"/>
  <c r="L445" i="1"/>
  <c r="Q446" i="1"/>
  <c r="R446" i="1" s="1"/>
  <c r="K445" i="1"/>
  <c r="AV444" i="1"/>
  <c r="N444" i="1"/>
  <c r="O444" i="1"/>
  <c r="M445" i="1"/>
  <c r="O355" i="1" l="1"/>
  <c r="N355" i="1"/>
  <c r="K356" i="1"/>
  <c r="L356" i="1"/>
  <c r="M356" i="1"/>
  <c r="X352" i="1"/>
  <c r="AN353" i="1"/>
  <c r="AM353" i="1"/>
  <c r="Q357" i="1"/>
  <c r="AU356" i="1"/>
  <c r="R356" i="1"/>
  <c r="AT356" i="1"/>
  <c r="AV356" i="1" s="1"/>
  <c r="X442" i="1"/>
  <c r="AH444" i="1"/>
  <c r="AI444" i="1"/>
  <c r="AJ444" i="1"/>
  <c r="AK444" i="1"/>
  <c r="AL444" i="1"/>
  <c r="AN1024" i="1"/>
  <c r="AM1024" i="1"/>
  <c r="X1023" i="1"/>
  <c r="N1026" i="1"/>
  <c r="O1026" i="1"/>
  <c r="Q1028" i="1"/>
  <c r="AT1027" i="1"/>
  <c r="AV1027" i="1" s="1"/>
  <c r="K1027" i="1"/>
  <c r="L1027" i="1"/>
  <c r="AU1027" i="1"/>
  <c r="M1027" i="1"/>
  <c r="R1027" i="1"/>
  <c r="AT446" i="1"/>
  <c r="AU446" i="1"/>
  <c r="L446" i="1"/>
  <c r="M446" i="1"/>
  <c r="N445" i="1"/>
  <c r="O445" i="1"/>
  <c r="Q447" i="1"/>
  <c r="R447" i="1" s="1"/>
  <c r="K446" i="1"/>
  <c r="AV445" i="1"/>
  <c r="AH355" i="1" l="1"/>
  <c r="AN355" i="1" s="1"/>
  <c r="X353" i="1"/>
  <c r="K357" i="1"/>
  <c r="L357" i="1"/>
  <c r="M357" i="1"/>
  <c r="N356" i="1"/>
  <c r="O356" i="1"/>
  <c r="X1024" i="1"/>
  <c r="Q358" i="1"/>
  <c r="AU357" i="1"/>
  <c r="R357" i="1"/>
  <c r="AT357" i="1"/>
  <c r="AV357" i="1" s="1"/>
  <c r="AH1026" i="1"/>
  <c r="AI1026" i="1"/>
  <c r="AJ1026" i="1"/>
  <c r="AK1026" i="1"/>
  <c r="AL1026" i="1"/>
  <c r="AJ445" i="1"/>
  <c r="AK445" i="1"/>
  <c r="AL445" i="1"/>
  <c r="AH445" i="1"/>
  <c r="AI445" i="1"/>
  <c r="AM444" i="1"/>
  <c r="AN444" i="1"/>
  <c r="AU1028" i="1"/>
  <c r="L1028" i="1"/>
  <c r="AT1028" i="1"/>
  <c r="AV1028" i="1" s="1"/>
  <c r="K1028" i="1"/>
  <c r="R1028" i="1"/>
  <c r="M1028" i="1"/>
  <c r="O1027" i="1"/>
  <c r="N1027" i="1"/>
  <c r="AT447" i="1"/>
  <c r="AU447" i="1"/>
  <c r="O446" i="1"/>
  <c r="N446" i="1"/>
  <c r="Q448" i="1"/>
  <c r="R448" i="1" s="1"/>
  <c r="K447" i="1"/>
  <c r="AV446" i="1"/>
  <c r="M447" i="1"/>
  <c r="L447" i="1"/>
  <c r="AM355" i="1" l="1"/>
  <c r="N357" i="1"/>
  <c r="O357" i="1"/>
  <c r="AT358" i="1"/>
  <c r="AV358" i="1" s="1"/>
  <c r="AU358" i="1"/>
  <c r="R358" i="1"/>
  <c r="L358" i="1"/>
  <c r="Q359" i="1"/>
  <c r="M358" i="1"/>
  <c r="K358" i="1"/>
  <c r="X444" i="1"/>
  <c r="AH1027" i="1"/>
  <c r="AI1027" i="1"/>
  <c r="AJ1027" i="1"/>
  <c r="AK1027" i="1"/>
  <c r="AL1027" i="1"/>
  <c r="AN445" i="1"/>
  <c r="AM445" i="1"/>
  <c r="AN1026" i="1"/>
  <c r="AM1026" i="1"/>
  <c r="AU1029" i="1"/>
  <c r="Q1030" i="1"/>
  <c r="AT1029" i="1"/>
  <c r="AV1029" i="1" s="1"/>
  <c r="O1028" i="1"/>
  <c r="N1028" i="1"/>
  <c r="AU448" i="1"/>
  <c r="AT448" i="1"/>
  <c r="M448" i="1"/>
  <c r="AV447" i="1"/>
  <c r="L448" i="1"/>
  <c r="O447" i="1"/>
  <c r="N447" i="1"/>
  <c r="Q449" i="1"/>
  <c r="R449" i="1" s="1"/>
  <c r="K448" i="1"/>
  <c r="X445" i="1" l="1"/>
  <c r="AT359" i="1"/>
  <c r="AV359" i="1" s="1"/>
  <c r="K359" i="1"/>
  <c r="R359" i="1"/>
  <c r="Q360" i="1"/>
  <c r="L359" i="1"/>
  <c r="AU359" i="1"/>
  <c r="M359" i="1"/>
  <c r="N358" i="1"/>
  <c r="O358" i="1"/>
  <c r="X1026" i="1"/>
  <c r="AM1027" i="1"/>
  <c r="AN1027" i="1"/>
  <c r="AH447" i="1"/>
  <c r="AI447" i="1"/>
  <c r="AJ447" i="1"/>
  <c r="AK447" i="1"/>
  <c r="AL447" i="1"/>
  <c r="R1030" i="1"/>
  <c r="M1030" i="1"/>
  <c r="Q1031" i="1"/>
  <c r="AT1030" i="1"/>
  <c r="AV1030" i="1" s="1"/>
  <c r="K1030" i="1"/>
  <c r="AU1030" i="1"/>
  <c r="L1030" i="1"/>
  <c r="AU449" i="1"/>
  <c r="AT449" i="1"/>
  <c r="M449" i="1"/>
  <c r="L449" i="1"/>
  <c r="Q450" i="1"/>
  <c r="R450" i="1" s="1"/>
  <c r="K449" i="1"/>
  <c r="O448" i="1"/>
  <c r="N448" i="1"/>
  <c r="AV448" i="1"/>
  <c r="AK358" i="1" l="1"/>
  <c r="AL358" i="1"/>
  <c r="AI358" i="1"/>
  <c r="AH358" i="1"/>
  <c r="AJ358" i="1"/>
  <c r="L360" i="1"/>
  <c r="Q361" i="1"/>
  <c r="AU360" i="1"/>
  <c r="K360" i="1"/>
  <c r="M360" i="1"/>
  <c r="AT360" i="1"/>
  <c r="AV360" i="1" s="1"/>
  <c r="R360" i="1"/>
  <c r="O359" i="1"/>
  <c r="N359" i="1"/>
  <c r="X1027" i="1"/>
  <c r="AN447" i="1"/>
  <c r="AM447" i="1"/>
  <c r="AJ448" i="1"/>
  <c r="AK448" i="1"/>
  <c r="AL448" i="1"/>
  <c r="AH448" i="1"/>
  <c r="AI448" i="1"/>
  <c r="N1030" i="1"/>
  <c r="O1030" i="1"/>
  <c r="Q1032" i="1"/>
  <c r="AT1031" i="1"/>
  <c r="AV1031" i="1" s="1"/>
  <c r="K1031" i="1"/>
  <c r="R1031" i="1"/>
  <c r="L1031" i="1"/>
  <c r="AU1031" i="1"/>
  <c r="M1031" i="1"/>
  <c r="AT450" i="1"/>
  <c r="AU450" i="1"/>
  <c r="L450" i="1"/>
  <c r="AV449" i="1"/>
  <c r="O449" i="1"/>
  <c r="N449" i="1"/>
  <c r="Q451" i="1"/>
  <c r="R451" i="1" s="1"/>
  <c r="K450" i="1"/>
  <c r="M450" i="1"/>
  <c r="X447" i="1" l="1"/>
  <c r="AH359" i="1"/>
  <c r="AI359" i="1"/>
  <c r="AJ359" i="1"/>
  <c r="AL359" i="1"/>
  <c r="AK359" i="1"/>
  <c r="AN358" i="1"/>
  <c r="AM358" i="1"/>
  <c r="L361" i="1"/>
  <c r="Q362" i="1"/>
  <c r="M361" i="1"/>
  <c r="R361" i="1"/>
  <c r="AT361" i="1"/>
  <c r="AV361" i="1" s="1"/>
  <c r="AU361" i="1"/>
  <c r="K361" i="1"/>
  <c r="O360" i="1"/>
  <c r="N360" i="1"/>
  <c r="AM448" i="1"/>
  <c r="AN448" i="1"/>
  <c r="AU1032" i="1"/>
  <c r="L1032" i="1"/>
  <c r="Q1033" i="1"/>
  <c r="AT1032" i="1"/>
  <c r="AV1032" i="1" s="1"/>
  <c r="K1032" i="1"/>
  <c r="M1032" i="1"/>
  <c r="R1032" i="1"/>
  <c r="O1031" i="1"/>
  <c r="N1031" i="1"/>
  <c r="AT451" i="1"/>
  <c r="AU451" i="1"/>
  <c r="M451" i="1"/>
  <c r="O450" i="1"/>
  <c r="N450" i="1"/>
  <c r="Q452" i="1"/>
  <c r="K451" i="1"/>
  <c r="AV450" i="1"/>
  <c r="L451" i="1"/>
  <c r="X358" i="1" l="1"/>
  <c r="O361" i="1"/>
  <c r="N361" i="1"/>
  <c r="Q363" i="1"/>
  <c r="R362" i="1"/>
  <c r="K362" i="1"/>
  <c r="L362" i="1"/>
  <c r="AT362" i="1"/>
  <c r="AV362" i="1" s="1"/>
  <c r="AU362" i="1"/>
  <c r="M362" i="1"/>
  <c r="AM359" i="1"/>
  <c r="AN359" i="1"/>
  <c r="X448" i="1"/>
  <c r="AK1031" i="1"/>
  <c r="AL1031" i="1"/>
  <c r="AH1031" i="1"/>
  <c r="AI1031" i="1"/>
  <c r="AJ1031" i="1"/>
  <c r="AH450" i="1"/>
  <c r="AI450" i="1"/>
  <c r="AJ450" i="1"/>
  <c r="AK450" i="1"/>
  <c r="AL450" i="1"/>
  <c r="R452" i="1"/>
  <c r="Q453" i="1"/>
  <c r="R1033" i="1"/>
  <c r="M1033" i="1"/>
  <c r="AU1033" i="1"/>
  <c r="L1033" i="1"/>
  <c r="K1033" i="1"/>
  <c r="Q1034" i="1"/>
  <c r="AT1033" i="1"/>
  <c r="AV1033" i="1" s="1"/>
  <c r="O1032" i="1"/>
  <c r="N1032" i="1"/>
  <c r="AT452" i="1"/>
  <c r="AU452" i="1"/>
  <c r="M452" i="1"/>
  <c r="N451" i="1"/>
  <c r="O451" i="1"/>
  <c r="K452" i="1"/>
  <c r="L452" i="1"/>
  <c r="AV451" i="1"/>
  <c r="N362" i="1" l="1"/>
  <c r="O362" i="1"/>
  <c r="M363" i="1"/>
  <c r="Q364" i="1"/>
  <c r="L363" i="1"/>
  <c r="AT363" i="1"/>
  <c r="AV363" i="1" s="1"/>
  <c r="AU363" i="1"/>
  <c r="R363" i="1"/>
  <c r="K363" i="1"/>
  <c r="X359" i="1"/>
  <c r="AJ361" i="1"/>
  <c r="AI361" i="1"/>
  <c r="AK361" i="1"/>
  <c r="AL361" i="1"/>
  <c r="AH361" i="1"/>
  <c r="AM450" i="1"/>
  <c r="AN450" i="1"/>
  <c r="AM1031" i="1"/>
  <c r="AN1031" i="1"/>
  <c r="AH451" i="1"/>
  <c r="AI451" i="1"/>
  <c r="AJ451" i="1"/>
  <c r="AK451" i="1"/>
  <c r="AL451" i="1"/>
  <c r="AH1032" i="1"/>
  <c r="AI1032" i="1"/>
  <c r="AJ1032" i="1"/>
  <c r="AK1032" i="1"/>
  <c r="AL1032" i="1"/>
  <c r="Q454" i="1"/>
  <c r="R454" i="1" s="1"/>
  <c r="R453" i="1"/>
  <c r="R1034" i="1"/>
  <c r="M1034" i="1"/>
  <c r="K1034" i="1"/>
  <c r="AU1034" i="1"/>
  <c r="Q1035" i="1"/>
  <c r="AT1034" i="1"/>
  <c r="AV1034" i="1" s="1"/>
  <c r="L1034" i="1"/>
  <c r="N1033" i="1"/>
  <c r="O1033" i="1"/>
  <c r="AT453" i="1"/>
  <c r="AU453" i="1"/>
  <c r="O452" i="1"/>
  <c r="N452" i="1"/>
  <c r="AV452" i="1"/>
  <c r="K453" i="1"/>
  <c r="L453" i="1"/>
  <c r="M453" i="1"/>
  <c r="L364" i="1" l="1"/>
  <c r="M364" i="1"/>
  <c r="AU364" i="1"/>
  <c r="Q365" i="1"/>
  <c r="R364" i="1"/>
  <c r="K364" i="1"/>
  <c r="AT364" i="1"/>
  <c r="AV364" i="1" s="1"/>
  <c r="AM361" i="1"/>
  <c r="AN361" i="1"/>
  <c r="O363" i="1"/>
  <c r="N363" i="1"/>
  <c r="AK362" i="1"/>
  <c r="AL362" i="1"/>
  <c r="AI362" i="1"/>
  <c r="AH362" i="1"/>
  <c r="AJ362" i="1"/>
  <c r="X450" i="1"/>
  <c r="AN1032" i="1"/>
  <c r="AM1032" i="1"/>
  <c r="AM451" i="1"/>
  <c r="AN451" i="1"/>
  <c r="X1031" i="1"/>
  <c r="N1034" i="1"/>
  <c r="O1034" i="1"/>
  <c r="Q1036" i="1"/>
  <c r="AT1035" i="1"/>
  <c r="AV1035" i="1" s="1"/>
  <c r="K1035" i="1"/>
  <c r="L1035" i="1"/>
  <c r="AU1035" i="1"/>
  <c r="M1035" i="1"/>
  <c r="R1035" i="1"/>
  <c r="AT454" i="1"/>
  <c r="AU454" i="1"/>
  <c r="O453" i="1"/>
  <c r="N453" i="1"/>
  <c r="Q455" i="1"/>
  <c r="K454" i="1"/>
  <c r="M454" i="1"/>
  <c r="AV453" i="1"/>
  <c r="L454" i="1"/>
  <c r="X1032" i="1" l="1"/>
  <c r="X361" i="1"/>
  <c r="AN362" i="1"/>
  <c r="AM362" i="1"/>
  <c r="N364" i="1"/>
  <c r="O364" i="1"/>
  <c r="Q366" i="1"/>
  <c r="R365" i="1"/>
  <c r="AT365" i="1"/>
  <c r="AV365" i="1" s="1"/>
  <c r="M365" i="1"/>
  <c r="AU365" i="1"/>
  <c r="L365" i="1"/>
  <c r="K365" i="1"/>
  <c r="X451" i="1"/>
  <c r="R455" i="1"/>
  <c r="Q459" i="1"/>
  <c r="AH453" i="1"/>
  <c r="AN453" i="1" s="1"/>
  <c r="AL1034" i="1"/>
  <c r="AH1034" i="1"/>
  <c r="AI1034" i="1"/>
  <c r="AJ1034" i="1"/>
  <c r="AK1034" i="1"/>
  <c r="AU1036" i="1"/>
  <c r="L1036" i="1"/>
  <c r="Q1037" i="1"/>
  <c r="AT1036" i="1"/>
  <c r="AV1036" i="1" s="1"/>
  <c r="K1036" i="1"/>
  <c r="R1036" i="1"/>
  <c r="M1036" i="1"/>
  <c r="O1035" i="1"/>
  <c r="N1035" i="1"/>
  <c r="AT455" i="1"/>
  <c r="AU455" i="1"/>
  <c r="Q456" i="1"/>
  <c r="R456" i="1" s="1"/>
  <c r="K455" i="1"/>
  <c r="O454" i="1"/>
  <c r="N454" i="1"/>
  <c r="L455" i="1"/>
  <c r="AV454" i="1"/>
  <c r="M455" i="1"/>
  <c r="L366" i="1" l="1"/>
  <c r="M366" i="1"/>
  <c r="AT366" i="1"/>
  <c r="AV366" i="1" s="1"/>
  <c r="R366" i="1"/>
  <c r="Q370" i="1"/>
  <c r="K366" i="1"/>
  <c r="AU366" i="1"/>
  <c r="O365" i="1"/>
  <c r="N365" i="1"/>
  <c r="AL364" i="1"/>
  <c r="AH364" i="1"/>
  <c r="AI364" i="1"/>
  <c r="AK364" i="1"/>
  <c r="AJ364" i="1"/>
  <c r="X362" i="1"/>
  <c r="AM453" i="1"/>
  <c r="Q460" i="1"/>
  <c r="AT459" i="1"/>
  <c r="AV459" i="1" s="1"/>
  <c r="L459" i="1"/>
  <c r="K459" i="1"/>
  <c r="R459" i="1"/>
  <c r="AU459" i="1"/>
  <c r="M459" i="1"/>
  <c r="AH1035" i="1"/>
  <c r="AI1035" i="1"/>
  <c r="AJ1035" i="1"/>
  <c r="AK1035" i="1"/>
  <c r="AL1035" i="1"/>
  <c r="AN1034" i="1"/>
  <c r="AM1034" i="1"/>
  <c r="R1037" i="1"/>
  <c r="M1037" i="1"/>
  <c r="AU1037" i="1"/>
  <c r="L1037" i="1"/>
  <c r="Q1038" i="1"/>
  <c r="AT1037" i="1"/>
  <c r="AV1037" i="1" s="1"/>
  <c r="K1037" i="1"/>
  <c r="O1036" i="1"/>
  <c r="N1036" i="1"/>
  <c r="AU456" i="1"/>
  <c r="AT456" i="1"/>
  <c r="L456" i="1"/>
  <c r="M456" i="1"/>
  <c r="Q457" i="1"/>
  <c r="R457" i="1" s="1"/>
  <c r="K456" i="1"/>
  <c r="N455" i="1"/>
  <c r="O455" i="1"/>
  <c r="AV455" i="1"/>
  <c r="O366" i="1" l="1"/>
  <c r="N366" i="1"/>
  <c r="AT370" i="1"/>
  <c r="AV370" i="1" s="1"/>
  <c r="R370" i="1"/>
  <c r="L370" i="1"/>
  <c r="AU370" i="1"/>
  <c r="Q371" i="1"/>
  <c r="M370" i="1"/>
  <c r="K370" i="1"/>
  <c r="AN364" i="1"/>
  <c r="AM364" i="1"/>
  <c r="AH365" i="1"/>
  <c r="AI365" i="1"/>
  <c r="AJ365" i="1"/>
  <c r="AK365" i="1"/>
  <c r="AL365" i="1"/>
  <c r="X1034" i="1"/>
  <c r="O459" i="1"/>
  <c r="N459" i="1"/>
  <c r="AU460" i="1"/>
  <c r="Q461" i="1"/>
  <c r="Q465" i="1" s="1"/>
  <c r="AT460" i="1"/>
  <c r="AV460" i="1" s="1"/>
  <c r="L460" i="1"/>
  <c r="K460" i="1"/>
  <c r="R460" i="1"/>
  <c r="M460" i="1"/>
  <c r="AM1035" i="1"/>
  <c r="AN1035" i="1"/>
  <c r="O1037" i="1"/>
  <c r="N1037" i="1"/>
  <c r="R1038" i="1"/>
  <c r="M1038" i="1"/>
  <c r="Q1039" i="1"/>
  <c r="Q1040" i="1" s="1"/>
  <c r="AT1038" i="1"/>
  <c r="AV1038" i="1" s="1"/>
  <c r="K1038" i="1"/>
  <c r="AU1038" i="1"/>
  <c r="L1038" i="1"/>
  <c r="AU457" i="1"/>
  <c r="AT457" i="1"/>
  <c r="Q458" i="1"/>
  <c r="R458" i="1" s="1"/>
  <c r="K457" i="1"/>
  <c r="AV456" i="1"/>
  <c r="M457" i="1"/>
  <c r="L457" i="1"/>
  <c r="N456" i="1"/>
  <c r="O456" i="1"/>
  <c r="X364" i="1" l="1"/>
  <c r="X1035" i="1"/>
  <c r="AU371" i="1"/>
  <c r="Q372" i="1"/>
  <c r="R371" i="1"/>
  <c r="AT371" i="1"/>
  <c r="AV371" i="1" s="1"/>
  <c r="K371" i="1"/>
  <c r="M371" i="1"/>
  <c r="L371" i="1"/>
  <c r="AM365" i="1"/>
  <c r="AN365" i="1"/>
  <c r="O370" i="1"/>
  <c r="N370" i="1"/>
  <c r="AH1037" i="1"/>
  <c r="AM1037" i="1" s="1"/>
  <c r="Q466" i="1"/>
  <c r="L465" i="1"/>
  <c r="M465" i="1"/>
  <c r="K465" i="1"/>
  <c r="AT465" i="1"/>
  <c r="AV465" i="1" s="1"/>
  <c r="AU465" i="1"/>
  <c r="R465" i="1"/>
  <c r="O460" i="1"/>
  <c r="N460" i="1"/>
  <c r="R461" i="1"/>
  <c r="AU461" i="1"/>
  <c r="AT461" i="1"/>
  <c r="AV461" i="1" s="1"/>
  <c r="L461" i="1"/>
  <c r="M461" i="1"/>
  <c r="K461" i="1"/>
  <c r="AL459" i="1"/>
  <c r="AK459" i="1"/>
  <c r="AH459" i="1"/>
  <c r="AJ459" i="1"/>
  <c r="AI459" i="1"/>
  <c r="AH456" i="1"/>
  <c r="AI456" i="1"/>
  <c r="AJ456" i="1"/>
  <c r="AK456" i="1"/>
  <c r="AL456" i="1"/>
  <c r="R1040" i="1"/>
  <c r="Q1041" i="1"/>
  <c r="R1041" i="1" s="1"/>
  <c r="N1038" i="1"/>
  <c r="O1038" i="1"/>
  <c r="AT1039" i="1"/>
  <c r="AV1039" i="1" s="1"/>
  <c r="K1039" i="1"/>
  <c r="R1039" i="1"/>
  <c r="M1039" i="1"/>
  <c r="L1039" i="1"/>
  <c r="AU1039" i="1"/>
  <c r="AT458" i="1"/>
  <c r="AU458" i="1"/>
  <c r="M458" i="1"/>
  <c r="L458" i="1"/>
  <c r="O457" i="1"/>
  <c r="N457" i="1"/>
  <c r="Q462" i="1"/>
  <c r="R462" i="1" s="1"/>
  <c r="K458" i="1"/>
  <c r="AV457" i="1"/>
  <c r="X365" i="1" l="1"/>
  <c r="N371" i="1"/>
  <c r="O371" i="1"/>
  <c r="AL370" i="1"/>
  <c r="AI370" i="1"/>
  <c r="AK370" i="1"/>
  <c r="AH370" i="1"/>
  <c r="AJ370" i="1"/>
  <c r="AN1037" i="1"/>
  <c r="AU372" i="1"/>
  <c r="K372" i="1"/>
  <c r="L372" i="1"/>
  <c r="AT372" i="1"/>
  <c r="AV372" i="1" s="1"/>
  <c r="M372" i="1"/>
  <c r="R372" i="1"/>
  <c r="Q367" i="1"/>
  <c r="O465" i="1"/>
  <c r="N465" i="1"/>
  <c r="L466" i="1"/>
  <c r="M466" i="1"/>
  <c r="K466" i="1"/>
  <c r="R466" i="1"/>
  <c r="AU466" i="1"/>
  <c r="Q467" i="1"/>
  <c r="Q471" i="1" s="1"/>
  <c r="AT466" i="1"/>
  <c r="AV466" i="1" s="1"/>
  <c r="O461" i="1"/>
  <c r="N461" i="1"/>
  <c r="AN459" i="1"/>
  <c r="AM459" i="1"/>
  <c r="AL460" i="1"/>
  <c r="AK460" i="1"/>
  <c r="AJ460" i="1"/>
  <c r="AI460" i="1"/>
  <c r="AH460" i="1"/>
  <c r="AH457" i="1"/>
  <c r="AI457" i="1"/>
  <c r="AJ457" i="1"/>
  <c r="AK457" i="1"/>
  <c r="AL457" i="1"/>
  <c r="AN456" i="1"/>
  <c r="AM456" i="1"/>
  <c r="AU1040" i="1"/>
  <c r="L1040" i="1"/>
  <c r="AT1040" i="1"/>
  <c r="AV1040" i="1" s="1"/>
  <c r="K1040" i="1"/>
  <c r="M1040" i="1"/>
  <c r="O1039" i="1"/>
  <c r="N1039" i="1"/>
  <c r="AT462" i="1"/>
  <c r="AU462" i="1"/>
  <c r="M462" i="1"/>
  <c r="L462" i="1"/>
  <c r="N458" i="1"/>
  <c r="O458" i="1"/>
  <c r="Q463" i="1"/>
  <c r="R463" i="1" s="1"/>
  <c r="K462" i="1"/>
  <c r="AV458" i="1"/>
  <c r="AT367" i="1" l="1"/>
  <c r="AV367" i="1" s="1"/>
  <c r="L367" i="1"/>
  <c r="R367" i="1"/>
  <c r="M367" i="1"/>
  <c r="Q368" i="1"/>
  <c r="AU367" i="1"/>
  <c r="K367" i="1"/>
  <c r="AN370" i="1"/>
  <c r="AM370" i="1"/>
  <c r="O372" i="1"/>
  <c r="N372" i="1"/>
  <c r="AL371" i="1"/>
  <c r="AJ371" i="1"/>
  <c r="AI371" i="1"/>
  <c r="AH371" i="1"/>
  <c r="AK371" i="1"/>
  <c r="X456" i="1"/>
  <c r="M471" i="1"/>
  <c r="Q472" i="1"/>
  <c r="L471" i="1"/>
  <c r="R471" i="1"/>
  <c r="AU471" i="1"/>
  <c r="AT471" i="1"/>
  <c r="AV471" i="1" s="1"/>
  <c r="K471" i="1"/>
  <c r="M467" i="1"/>
  <c r="AU467" i="1"/>
  <c r="K467" i="1"/>
  <c r="L467" i="1"/>
  <c r="AT467" i="1"/>
  <c r="AV467" i="1" s="1"/>
  <c r="R467" i="1"/>
  <c r="N466" i="1"/>
  <c r="O466" i="1"/>
  <c r="AM460" i="1"/>
  <c r="AN460" i="1"/>
  <c r="AM457" i="1"/>
  <c r="AN457" i="1"/>
  <c r="M1041" i="1"/>
  <c r="AU1041" i="1"/>
  <c r="L1041" i="1"/>
  <c r="K1041" i="1"/>
  <c r="Q1042" i="1"/>
  <c r="Q1043" i="1" s="1"/>
  <c r="AT1041" i="1"/>
  <c r="AV1041" i="1" s="1"/>
  <c r="O1040" i="1"/>
  <c r="N1040" i="1"/>
  <c r="M463" i="1"/>
  <c r="AT463" i="1"/>
  <c r="AU463" i="1"/>
  <c r="L463" i="1"/>
  <c r="AV462" i="1"/>
  <c r="N462" i="1"/>
  <c r="O462" i="1"/>
  <c r="Q464" i="1"/>
  <c r="R464" i="1" s="1"/>
  <c r="K463" i="1"/>
  <c r="X460" i="1" l="1"/>
  <c r="AJ466" i="1"/>
  <c r="AL466" i="1"/>
  <c r="AI466" i="1"/>
  <c r="AK466" i="1"/>
  <c r="AH466" i="1"/>
  <c r="K368" i="1"/>
  <c r="AT368" i="1"/>
  <c r="AV368" i="1" s="1"/>
  <c r="AU368" i="1"/>
  <c r="Q369" i="1"/>
  <c r="L368" i="1"/>
  <c r="R368" i="1"/>
  <c r="M368" i="1"/>
  <c r="AM371" i="1"/>
  <c r="AN371" i="1"/>
  <c r="O367" i="1"/>
  <c r="N367" i="1"/>
  <c r="X370" i="1"/>
  <c r="X457" i="1"/>
  <c r="O471" i="1"/>
  <c r="N471" i="1"/>
  <c r="Q473" i="1"/>
  <c r="Q477" i="1" s="1"/>
  <c r="R472" i="1"/>
  <c r="M472" i="1"/>
  <c r="AT472" i="1"/>
  <c r="AV472" i="1" s="1"/>
  <c r="K472" i="1"/>
  <c r="AU472" i="1"/>
  <c r="L472" i="1"/>
  <c r="O467" i="1"/>
  <c r="N467" i="1"/>
  <c r="AH1040" i="1"/>
  <c r="AL462" i="1"/>
  <c r="AH462" i="1"/>
  <c r="AI462" i="1"/>
  <c r="AJ462" i="1"/>
  <c r="AK462" i="1"/>
  <c r="Q1044" i="1"/>
  <c r="R1043" i="1"/>
  <c r="R1042" i="1"/>
  <c r="M1042" i="1"/>
  <c r="K1042" i="1"/>
  <c r="AU1042" i="1"/>
  <c r="AT1042" i="1"/>
  <c r="AV1042" i="1" s="1"/>
  <c r="L1042" i="1"/>
  <c r="N1041" i="1"/>
  <c r="O1041" i="1"/>
  <c r="AT464" i="1"/>
  <c r="AU464" i="1"/>
  <c r="Q468" i="1"/>
  <c r="R468" i="1" s="1"/>
  <c r="K464" i="1"/>
  <c r="O463" i="1"/>
  <c r="N463" i="1"/>
  <c r="AV463" i="1"/>
  <c r="M464" i="1"/>
  <c r="L464" i="1"/>
  <c r="AN466" i="1" l="1"/>
  <c r="AM466" i="1"/>
  <c r="R1044" i="1"/>
  <c r="L369" i="1"/>
  <c r="R369" i="1"/>
  <c r="AU369" i="1"/>
  <c r="Q379" i="1"/>
  <c r="Q373" i="1"/>
  <c r="M369" i="1"/>
  <c r="AT369" i="1"/>
  <c r="AV369" i="1" s="1"/>
  <c r="K369" i="1"/>
  <c r="AJ367" i="1"/>
  <c r="AK367" i="1"/>
  <c r="AL367" i="1"/>
  <c r="AH367" i="1"/>
  <c r="AI367" i="1"/>
  <c r="X371" i="1"/>
  <c r="N368" i="1"/>
  <c r="O368" i="1"/>
  <c r="Q478" i="1"/>
  <c r="M477" i="1"/>
  <c r="K477" i="1"/>
  <c r="AT477" i="1"/>
  <c r="AV477" i="1" s="1"/>
  <c r="AU477" i="1"/>
  <c r="R477" i="1"/>
  <c r="L477" i="1"/>
  <c r="O472" i="1"/>
  <c r="N472" i="1"/>
  <c r="R473" i="1"/>
  <c r="AT473" i="1"/>
  <c r="AV473" i="1" s="1"/>
  <c r="AU473" i="1"/>
  <c r="L473" i="1"/>
  <c r="M473" i="1"/>
  <c r="K473" i="1"/>
  <c r="AM462" i="1"/>
  <c r="AN462" i="1"/>
  <c r="AH463" i="1"/>
  <c r="AI463" i="1"/>
  <c r="AJ463" i="1"/>
  <c r="AK463" i="1"/>
  <c r="AL463" i="1"/>
  <c r="AM1040" i="1"/>
  <c r="AN1040" i="1"/>
  <c r="AT1043" i="1"/>
  <c r="AV1043" i="1" s="1"/>
  <c r="K1043" i="1"/>
  <c r="L1043" i="1"/>
  <c r="AU1043" i="1"/>
  <c r="M1043" i="1"/>
  <c r="N1042" i="1"/>
  <c r="O1042" i="1"/>
  <c r="AT468" i="1"/>
  <c r="AU468" i="1"/>
  <c r="L468" i="1"/>
  <c r="M468" i="1"/>
  <c r="O464" i="1"/>
  <c r="N464" i="1"/>
  <c r="Q469" i="1"/>
  <c r="R469" i="1" s="1"/>
  <c r="K468" i="1"/>
  <c r="AV464" i="1"/>
  <c r="X466" i="1" l="1"/>
  <c r="AK472" i="1"/>
  <c r="AI472" i="1"/>
  <c r="AH472" i="1"/>
  <c r="AL472" i="1"/>
  <c r="AJ472" i="1"/>
  <c r="O369" i="1"/>
  <c r="N369" i="1"/>
  <c r="K373" i="1"/>
  <c r="Q374" i="1"/>
  <c r="R373" i="1"/>
  <c r="L373" i="1"/>
  <c r="M373" i="1"/>
  <c r="AU373" i="1"/>
  <c r="AT373" i="1"/>
  <c r="AV373" i="1" s="1"/>
  <c r="AM367" i="1"/>
  <c r="AN367" i="1"/>
  <c r="AT379" i="1"/>
  <c r="AV379" i="1" s="1"/>
  <c r="R379" i="1"/>
  <c r="M379" i="1"/>
  <c r="K379" i="1"/>
  <c r="Q380" i="1"/>
  <c r="L379" i="1"/>
  <c r="AU379" i="1"/>
  <c r="AJ368" i="1"/>
  <c r="AL368" i="1"/>
  <c r="AI368" i="1"/>
  <c r="AH368" i="1"/>
  <c r="AK368" i="1"/>
  <c r="X462" i="1"/>
  <c r="O477" i="1"/>
  <c r="N477" i="1"/>
  <c r="M478" i="1"/>
  <c r="AT478" i="1"/>
  <c r="AV478" i="1" s="1"/>
  <c r="L478" i="1"/>
  <c r="K478" i="1"/>
  <c r="R478" i="1"/>
  <c r="AU478" i="1"/>
  <c r="Q479" i="1"/>
  <c r="Q483" i="1" s="1"/>
  <c r="O473" i="1"/>
  <c r="N473" i="1"/>
  <c r="AM463" i="1"/>
  <c r="AN463" i="1"/>
  <c r="O1043" i="1"/>
  <c r="N1043" i="1"/>
  <c r="AU1044" i="1"/>
  <c r="L1044" i="1"/>
  <c r="Q1045" i="1"/>
  <c r="AT1044" i="1"/>
  <c r="AV1044" i="1" s="1"/>
  <c r="K1044" i="1"/>
  <c r="M1044" i="1"/>
  <c r="AT469" i="1"/>
  <c r="AU469" i="1"/>
  <c r="N468" i="1"/>
  <c r="O468" i="1"/>
  <c r="Q470" i="1"/>
  <c r="R470" i="1" s="1"/>
  <c r="K469" i="1"/>
  <c r="L469" i="1"/>
  <c r="AV468" i="1"/>
  <c r="M469" i="1"/>
  <c r="AN472" i="1" l="1"/>
  <c r="AM472" i="1"/>
  <c r="Q381" i="1"/>
  <c r="K380" i="1"/>
  <c r="M380" i="1"/>
  <c r="R380" i="1"/>
  <c r="AU380" i="1"/>
  <c r="L380" i="1"/>
  <c r="AT380" i="1"/>
  <c r="AV380" i="1" s="1"/>
  <c r="O379" i="1"/>
  <c r="N379" i="1"/>
  <c r="AN368" i="1"/>
  <c r="AM368" i="1"/>
  <c r="Q375" i="1"/>
  <c r="AU374" i="1"/>
  <c r="R374" i="1"/>
  <c r="AT374" i="1"/>
  <c r="AV374" i="1" s="1"/>
  <c r="M374" i="1"/>
  <c r="L374" i="1"/>
  <c r="K374" i="1"/>
  <c r="X463" i="1"/>
  <c r="N373" i="1"/>
  <c r="O373" i="1"/>
  <c r="X367" i="1"/>
  <c r="Q484" i="1"/>
  <c r="R483" i="1"/>
  <c r="L483" i="1"/>
  <c r="AU483" i="1"/>
  <c r="K483" i="1"/>
  <c r="M483" i="1"/>
  <c r="AT483" i="1"/>
  <c r="AV483" i="1" s="1"/>
  <c r="O478" i="1"/>
  <c r="N478" i="1"/>
  <c r="K479" i="1"/>
  <c r="R479" i="1"/>
  <c r="AU479" i="1"/>
  <c r="AT479" i="1"/>
  <c r="AV479" i="1" s="1"/>
  <c r="L479" i="1"/>
  <c r="M479" i="1"/>
  <c r="AH468" i="1"/>
  <c r="AI468" i="1"/>
  <c r="AJ468" i="1"/>
  <c r="AK468" i="1"/>
  <c r="AL468" i="1"/>
  <c r="AH1043" i="1"/>
  <c r="O1044" i="1"/>
  <c r="N1044" i="1"/>
  <c r="R1045" i="1"/>
  <c r="M1045" i="1"/>
  <c r="AU1045" i="1"/>
  <c r="L1045" i="1"/>
  <c r="K1045" i="1"/>
  <c r="AT1045" i="1"/>
  <c r="AV1045" i="1" s="1"/>
  <c r="AU470" i="1"/>
  <c r="AT470" i="1"/>
  <c r="L470" i="1"/>
  <c r="AV469" i="1"/>
  <c r="M470" i="1"/>
  <c r="N469" i="1"/>
  <c r="O469" i="1"/>
  <c r="Q474" i="1"/>
  <c r="R474" i="1" s="1"/>
  <c r="K470" i="1"/>
  <c r="X472" i="1" l="1"/>
  <c r="AL478" i="1"/>
  <c r="AK478" i="1"/>
  <c r="AI478" i="1"/>
  <c r="AJ478" i="1"/>
  <c r="AH478" i="1"/>
  <c r="X368" i="1"/>
  <c r="M484" i="1"/>
  <c r="AL373" i="1"/>
  <c r="AH373" i="1"/>
  <c r="AK373" i="1"/>
  <c r="AI373" i="1"/>
  <c r="AJ373" i="1"/>
  <c r="Q376" i="1"/>
  <c r="L375" i="1"/>
  <c r="AT375" i="1"/>
  <c r="AV375" i="1" s="1"/>
  <c r="K375" i="1"/>
  <c r="AU375" i="1"/>
  <c r="R375" i="1"/>
  <c r="M375" i="1"/>
  <c r="O374" i="1"/>
  <c r="N374" i="1"/>
  <c r="N380" i="1"/>
  <c r="O380" i="1"/>
  <c r="AJ379" i="1"/>
  <c r="AI379" i="1"/>
  <c r="AK379" i="1"/>
  <c r="AH379" i="1"/>
  <c r="AL379" i="1"/>
  <c r="K381" i="1"/>
  <c r="Q382" i="1"/>
  <c r="R381" i="1"/>
  <c r="M381" i="1"/>
  <c r="L381" i="1"/>
  <c r="AT381" i="1"/>
  <c r="AV381" i="1" s="1"/>
  <c r="AU381" i="1"/>
  <c r="K484" i="1"/>
  <c r="O483" i="1"/>
  <c r="N483" i="1"/>
  <c r="L484" i="1"/>
  <c r="Q485" i="1"/>
  <c r="Q489" i="1" s="1"/>
  <c r="AU484" i="1"/>
  <c r="AT484" i="1"/>
  <c r="AV484" i="1" s="1"/>
  <c r="R484" i="1"/>
  <c r="O479" i="1"/>
  <c r="N479" i="1"/>
  <c r="AN1043" i="1"/>
  <c r="AM1043" i="1"/>
  <c r="AH469" i="1"/>
  <c r="AI469" i="1"/>
  <c r="AJ469" i="1"/>
  <c r="AK469" i="1"/>
  <c r="AL469" i="1"/>
  <c r="AM468" i="1"/>
  <c r="AN468" i="1"/>
  <c r="Q1047" i="1"/>
  <c r="Q1048" i="1" s="1"/>
  <c r="AT1046" i="1"/>
  <c r="AV1046" i="1" s="1"/>
  <c r="AU1046" i="1"/>
  <c r="O1045" i="1"/>
  <c r="N1045" i="1"/>
  <c r="AU474" i="1"/>
  <c r="AT474" i="1"/>
  <c r="Q475" i="1"/>
  <c r="R475" i="1" s="1"/>
  <c r="K474" i="1"/>
  <c r="O470" i="1"/>
  <c r="N470" i="1"/>
  <c r="AV470" i="1"/>
  <c r="M474" i="1"/>
  <c r="L474" i="1"/>
  <c r="AN478" i="1" l="1"/>
  <c r="AM478" i="1"/>
  <c r="X478" i="1" s="1"/>
  <c r="R1048" i="1"/>
  <c r="K1048" i="1"/>
  <c r="M1048" i="1"/>
  <c r="L1048" i="1"/>
  <c r="Q1049" i="1"/>
  <c r="AU1048" i="1"/>
  <c r="AT1048" i="1"/>
  <c r="AV1048" i="1" s="1"/>
  <c r="L376" i="1"/>
  <c r="M376" i="1"/>
  <c r="AI380" i="1"/>
  <c r="AH380" i="1"/>
  <c r="AJ380" i="1"/>
  <c r="AK380" i="1"/>
  <c r="AL380" i="1"/>
  <c r="O381" i="1"/>
  <c r="N381" i="1"/>
  <c r="AK374" i="1"/>
  <c r="AL374" i="1"/>
  <c r="AH374" i="1"/>
  <c r="AI374" i="1"/>
  <c r="AJ374" i="1"/>
  <c r="AT376" i="1"/>
  <c r="AV376" i="1" s="1"/>
  <c r="AU376" i="1"/>
  <c r="Q377" i="1"/>
  <c r="R382" i="1"/>
  <c r="L382" i="1"/>
  <c r="K382" i="1"/>
  <c r="M382" i="1"/>
  <c r="Q383" i="1"/>
  <c r="AM379" i="1"/>
  <c r="AN379" i="1"/>
  <c r="AM373" i="1"/>
  <c r="AN373" i="1"/>
  <c r="K376" i="1"/>
  <c r="O375" i="1"/>
  <c r="N375" i="1"/>
  <c r="X468" i="1"/>
  <c r="Q490" i="1"/>
  <c r="AU489" i="1"/>
  <c r="R489" i="1"/>
  <c r="AT489" i="1"/>
  <c r="AV489" i="1" s="1"/>
  <c r="K489" i="1"/>
  <c r="L489" i="1"/>
  <c r="M489" i="1"/>
  <c r="L485" i="1"/>
  <c r="R485" i="1"/>
  <c r="K485" i="1"/>
  <c r="AU485" i="1"/>
  <c r="M485" i="1"/>
  <c r="AT485" i="1"/>
  <c r="AV485" i="1" s="1"/>
  <c r="O484" i="1"/>
  <c r="N484" i="1"/>
  <c r="AN469" i="1"/>
  <c r="AM469" i="1"/>
  <c r="AT1047" i="1"/>
  <c r="AV1047" i="1" s="1"/>
  <c r="K1047" i="1"/>
  <c r="R1047" i="1"/>
  <c r="AU1047" i="1"/>
  <c r="L1047" i="1"/>
  <c r="M1047" i="1"/>
  <c r="AT475" i="1"/>
  <c r="AU475" i="1"/>
  <c r="L475" i="1"/>
  <c r="M475" i="1"/>
  <c r="N474" i="1"/>
  <c r="O474" i="1"/>
  <c r="Q476" i="1"/>
  <c r="R476" i="1" s="1"/>
  <c r="K475" i="1"/>
  <c r="AV474" i="1"/>
  <c r="AI484" i="1" l="1"/>
  <c r="AK484" i="1"/>
  <c r="AJ484" i="1"/>
  <c r="AH484" i="1"/>
  <c r="AL484" i="1"/>
  <c r="N1048" i="1"/>
  <c r="AT382" i="1"/>
  <c r="AV382" i="1" s="1"/>
  <c r="R1049" i="1"/>
  <c r="K1049" i="1"/>
  <c r="L1049" i="1"/>
  <c r="AU1049" i="1"/>
  <c r="M1049" i="1"/>
  <c r="Q1050" i="1"/>
  <c r="AT1049" i="1"/>
  <c r="AV1049" i="1" s="1"/>
  <c r="O1048" i="1"/>
  <c r="AI1048" i="1" s="1"/>
  <c r="X469" i="1"/>
  <c r="X379" i="1"/>
  <c r="L377" i="1"/>
  <c r="K377" i="1"/>
  <c r="AU377" i="1"/>
  <c r="M377" i="1"/>
  <c r="Q378" i="1"/>
  <c r="AT377" i="1"/>
  <c r="AV377" i="1" s="1"/>
  <c r="L383" i="1"/>
  <c r="R383" i="1"/>
  <c r="Q384" i="1"/>
  <c r="K383" i="1"/>
  <c r="M383" i="1"/>
  <c r="N376" i="1"/>
  <c r="O376" i="1"/>
  <c r="O382" i="1"/>
  <c r="N382" i="1"/>
  <c r="X373" i="1"/>
  <c r="AN374" i="1"/>
  <c r="AM374" i="1"/>
  <c r="AM380" i="1"/>
  <c r="AN380" i="1"/>
  <c r="K490" i="1"/>
  <c r="N489" i="1"/>
  <c r="O489" i="1"/>
  <c r="L490" i="1"/>
  <c r="R490" i="1"/>
  <c r="M490" i="1"/>
  <c r="AU490" i="1"/>
  <c r="Q491" i="1"/>
  <c r="Q495" i="1" s="1"/>
  <c r="AT490" i="1"/>
  <c r="AV490" i="1" s="1"/>
  <c r="O485" i="1"/>
  <c r="N485" i="1"/>
  <c r="AK474" i="1"/>
  <c r="AL474" i="1"/>
  <c r="AH474" i="1"/>
  <c r="AI474" i="1"/>
  <c r="AJ474" i="1"/>
  <c r="O1047" i="1"/>
  <c r="N1047" i="1"/>
  <c r="AU1051" i="1"/>
  <c r="AT1051" i="1"/>
  <c r="AV1051" i="1" s="1"/>
  <c r="AT476" i="1"/>
  <c r="AU476" i="1"/>
  <c r="Q480" i="1"/>
  <c r="R480" i="1" s="1"/>
  <c r="K476" i="1"/>
  <c r="L476" i="1"/>
  <c r="AV475" i="1"/>
  <c r="M476" i="1"/>
  <c r="N475" i="1"/>
  <c r="O475" i="1"/>
  <c r="AM484" i="1" l="1"/>
  <c r="AN484" i="1"/>
  <c r="AT495" i="1"/>
  <c r="AV495" i="1" s="1"/>
  <c r="L495" i="1"/>
  <c r="Q496" i="1"/>
  <c r="M495" i="1"/>
  <c r="K495" i="1"/>
  <c r="AU495" i="1"/>
  <c r="R495" i="1"/>
  <c r="AK1048" i="1"/>
  <c r="AJ1048" i="1"/>
  <c r="K1050" i="1"/>
  <c r="M1050" i="1"/>
  <c r="L1050" i="1"/>
  <c r="AU1050" i="1"/>
  <c r="AT1050" i="1"/>
  <c r="AV1050" i="1" s="1"/>
  <c r="R1050" i="1"/>
  <c r="AH1048" i="1"/>
  <c r="AL1048" i="1"/>
  <c r="N1049" i="1"/>
  <c r="O1049" i="1"/>
  <c r="X380" i="1"/>
  <c r="AT383" i="1"/>
  <c r="AV383" i="1" s="1"/>
  <c r="X374" i="1"/>
  <c r="AH376" i="1"/>
  <c r="AI376" i="1"/>
  <c r="AJ376" i="1"/>
  <c r="AK376" i="1"/>
  <c r="AL376" i="1"/>
  <c r="M378" i="1"/>
  <c r="K378" i="1"/>
  <c r="AU378" i="1"/>
  <c r="L378" i="1"/>
  <c r="AT378" i="1"/>
  <c r="AV378" i="1" s="1"/>
  <c r="N383" i="1"/>
  <c r="O383" i="1"/>
  <c r="AJ382" i="1"/>
  <c r="AI382" i="1"/>
  <c r="AK382" i="1"/>
  <c r="AL382" i="1"/>
  <c r="AH382" i="1"/>
  <c r="K384" i="1"/>
  <c r="L384" i="1"/>
  <c r="AU384" i="1"/>
  <c r="R384" i="1"/>
  <c r="M384" i="1"/>
  <c r="AT384" i="1"/>
  <c r="AV384" i="1" s="1"/>
  <c r="Q385" i="1"/>
  <c r="O377" i="1"/>
  <c r="N377" i="1"/>
  <c r="AU382" i="1"/>
  <c r="R491" i="1"/>
  <c r="AU491" i="1"/>
  <c r="AT491" i="1"/>
  <c r="AV491" i="1" s="1"/>
  <c r="L491" i="1"/>
  <c r="M491" i="1"/>
  <c r="K491" i="1"/>
  <c r="N490" i="1"/>
  <c r="O490" i="1"/>
  <c r="AM474" i="1"/>
  <c r="AN474" i="1"/>
  <c r="AH475" i="1"/>
  <c r="AI475" i="1"/>
  <c r="AJ475" i="1"/>
  <c r="AK475" i="1"/>
  <c r="AL475" i="1"/>
  <c r="AU1052" i="1"/>
  <c r="AT1052" i="1"/>
  <c r="AV1052" i="1" s="1"/>
  <c r="AT480" i="1"/>
  <c r="AU480" i="1"/>
  <c r="M480" i="1"/>
  <c r="L480" i="1"/>
  <c r="N476" i="1"/>
  <c r="O476" i="1"/>
  <c r="Q481" i="1"/>
  <c r="R481" i="1" s="1"/>
  <c r="K480" i="1"/>
  <c r="AV476" i="1"/>
  <c r="X484" i="1" l="1"/>
  <c r="AJ490" i="1"/>
  <c r="AK490" i="1"/>
  <c r="AI490" i="1"/>
  <c r="AL490" i="1"/>
  <c r="AH490" i="1"/>
  <c r="O495" i="1"/>
  <c r="N495" i="1"/>
  <c r="Q497" i="1"/>
  <c r="AU496" i="1"/>
  <c r="AT496" i="1"/>
  <c r="AV496" i="1" s="1"/>
  <c r="M496" i="1"/>
  <c r="K496" i="1"/>
  <c r="R496" i="1"/>
  <c r="L496" i="1"/>
  <c r="N1050" i="1"/>
  <c r="AM1048" i="1"/>
  <c r="AN1048" i="1"/>
  <c r="O1050" i="1"/>
  <c r="AK1049" i="1"/>
  <c r="AJ1049" i="1"/>
  <c r="AI1049" i="1"/>
  <c r="AH1049" i="1"/>
  <c r="AL1049" i="1"/>
  <c r="AU383" i="1"/>
  <c r="O378" i="1"/>
  <c r="N378" i="1"/>
  <c r="AI383" i="1"/>
  <c r="AJ383" i="1"/>
  <c r="AH383" i="1"/>
  <c r="AK383" i="1"/>
  <c r="AL383" i="1"/>
  <c r="N384" i="1"/>
  <c r="O384" i="1"/>
  <c r="AN382" i="1"/>
  <c r="AM382" i="1"/>
  <c r="Q386" i="1"/>
  <c r="M385" i="1"/>
  <c r="K385" i="1"/>
  <c r="L385" i="1"/>
  <c r="AT385" i="1"/>
  <c r="AV385" i="1" s="1"/>
  <c r="R385" i="1"/>
  <c r="AU385" i="1"/>
  <c r="AM376" i="1"/>
  <c r="AN376" i="1"/>
  <c r="X474" i="1"/>
  <c r="O491" i="1"/>
  <c r="N491" i="1"/>
  <c r="AJ1051" i="1"/>
  <c r="AK1051" i="1"/>
  <c r="AL1051" i="1"/>
  <c r="AI1051" i="1"/>
  <c r="AH1051" i="1"/>
  <c r="AM475" i="1"/>
  <c r="AN475" i="1"/>
  <c r="Q1057" i="1"/>
  <c r="AU1053" i="1"/>
  <c r="AT1053" i="1"/>
  <c r="AV1053" i="1" s="1"/>
  <c r="AT481" i="1"/>
  <c r="AU481" i="1"/>
  <c r="M481" i="1"/>
  <c r="N480" i="1"/>
  <c r="O480" i="1"/>
  <c r="L481" i="1"/>
  <c r="Q482" i="1"/>
  <c r="R482" i="1" s="1"/>
  <c r="K481" i="1"/>
  <c r="AV480" i="1"/>
  <c r="AM490" i="1" l="1"/>
  <c r="AN490" i="1"/>
  <c r="R497" i="1"/>
  <c r="AU497" i="1"/>
  <c r="K497" i="1"/>
  <c r="AT497" i="1"/>
  <c r="AV497" i="1" s="1"/>
  <c r="M497" i="1"/>
  <c r="L497" i="1"/>
  <c r="O496" i="1"/>
  <c r="N496" i="1"/>
  <c r="AU1054" i="1"/>
  <c r="AU1055" i="1" s="1"/>
  <c r="AN1049" i="1"/>
  <c r="AM1049" i="1"/>
  <c r="X382" i="1"/>
  <c r="X1048" i="1"/>
  <c r="X475" i="1"/>
  <c r="AM383" i="1"/>
  <c r="AN383" i="1"/>
  <c r="O385" i="1"/>
  <c r="N385" i="1"/>
  <c r="K386" i="1"/>
  <c r="M386" i="1"/>
  <c r="Q387" i="1"/>
  <c r="AU386" i="1"/>
  <c r="L386" i="1"/>
  <c r="AT386" i="1"/>
  <c r="AV386" i="1" s="1"/>
  <c r="R386" i="1"/>
  <c r="X376" i="1"/>
  <c r="AK480" i="1"/>
  <c r="AL480" i="1"/>
  <c r="AH480" i="1"/>
  <c r="AI480" i="1"/>
  <c r="AJ480" i="1"/>
  <c r="AM1051" i="1"/>
  <c r="AN1051" i="1"/>
  <c r="AH1052" i="1"/>
  <c r="AI1052" i="1"/>
  <c r="AJ1052" i="1"/>
  <c r="AK1052" i="1"/>
  <c r="AL1052" i="1"/>
  <c r="AT1054" i="1"/>
  <c r="AV1054" i="1" s="1"/>
  <c r="Q1056" i="1"/>
  <c r="Q1058" i="1"/>
  <c r="AT1057" i="1"/>
  <c r="AV1057" i="1" s="1"/>
  <c r="K1057" i="1"/>
  <c r="L1057" i="1"/>
  <c r="AU1057" i="1"/>
  <c r="M1057" i="1"/>
  <c r="R1057" i="1"/>
  <c r="AU482" i="1"/>
  <c r="AT482" i="1"/>
  <c r="L482" i="1"/>
  <c r="AV481" i="1"/>
  <c r="O481" i="1"/>
  <c r="N481" i="1"/>
  <c r="Q486" i="1"/>
  <c r="R486" i="1" s="1"/>
  <c r="K482" i="1"/>
  <c r="M482" i="1"/>
  <c r="AJ496" i="1" l="1"/>
  <c r="AI496" i="1"/>
  <c r="AH496" i="1"/>
  <c r="AL496" i="1"/>
  <c r="AK496" i="1"/>
  <c r="X490" i="1"/>
  <c r="N497" i="1"/>
  <c r="O497" i="1"/>
  <c r="X1049" i="1"/>
  <c r="AT387" i="1"/>
  <c r="AV387" i="1" s="1"/>
  <c r="K387" i="1"/>
  <c r="R387" i="1"/>
  <c r="L387" i="1"/>
  <c r="AU387" i="1"/>
  <c r="Q388" i="1"/>
  <c r="M387" i="1"/>
  <c r="AH385" i="1"/>
  <c r="AI385" i="1"/>
  <c r="AJ385" i="1"/>
  <c r="AK385" i="1"/>
  <c r="AL385" i="1"/>
  <c r="N386" i="1"/>
  <c r="O386" i="1"/>
  <c r="X383" i="1"/>
  <c r="AH481" i="1"/>
  <c r="AI481" i="1"/>
  <c r="AJ481" i="1"/>
  <c r="AK481" i="1"/>
  <c r="AL481" i="1"/>
  <c r="AN480" i="1"/>
  <c r="AM480" i="1"/>
  <c r="AJ1054" i="1"/>
  <c r="AK1054" i="1"/>
  <c r="AL1054" i="1"/>
  <c r="AI1054" i="1"/>
  <c r="AH1054" i="1"/>
  <c r="AN1052" i="1"/>
  <c r="AM1052" i="1"/>
  <c r="AT1055" i="1"/>
  <c r="AV1055" i="1" s="1"/>
  <c r="R1056" i="1"/>
  <c r="M1056" i="1"/>
  <c r="AU1056" i="1"/>
  <c r="L1056" i="1"/>
  <c r="AT1056" i="1"/>
  <c r="AV1056" i="1" s="1"/>
  <c r="K1056" i="1"/>
  <c r="AU1058" i="1"/>
  <c r="L1058" i="1"/>
  <c r="K1058" i="1"/>
  <c r="AT1058" i="1"/>
  <c r="AV1058" i="1" s="1"/>
  <c r="R1058" i="1"/>
  <c r="M1058" i="1"/>
  <c r="Q1059" i="1"/>
  <c r="O1057" i="1"/>
  <c r="N1057" i="1"/>
  <c r="AU486" i="1"/>
  <c r="AT486" i="1"/>
  <c r="L486" i="1"/>
  <c r="M486" i="1"/>
  <c r="Q487" i="1"/>
  <c r="R487" i="1" s="1"/>
  <c r="K486" i="1"/>
  <c r="N482" i="1"/>
  <c r="O482" i="1"/>
  <c r="AV482" i="1"/>
  <c r="AM496" i="1" l="1"/>
  <c r="AN496" i="1"/>
  <c r="AN385" i="1"/>
  <c r="AM385" i="1"/>
  <c r="R388" i="1"/>
  <c r="Q389" i="1"/>
  <c r="M388" i="1"/>
  <c r="K388" i="1"/>
  <c r="L388" i="1"/>
  <c r="AJ386" i="1"/>
  <c r="AK386" i="1"/>
  <c r="AI386" i="1"/>
  <c r="AL386" i="1"/>
  <c r="AH386" i="1"/>
  <c r="X480" i="1"/>
  <c r="N387" i="1"/>
  <c r="O387" i="1"/>
  <c r="AM1054" i="1"/>
  <c r="AM481" i="1"/>
  <c r="AN481" i="1"/>
  <c r="AL1055" i="1"/>
  <c r="AH1055" i="1"/>
  <c r="AI1055" i="1"/>
  <c r="AJ1055" i="1"/>
  <c r="AK1055" i="1"/>
  <c r="AN1054" i="1"/>
  <c r="AL1057" i="1"/>
  <c r="AK1057" i="1"/>
  <c r="AH1057" i="1"/>
  <c r="AI1057" i="1"/>
  <c r="AJ1057" i="1"/>
  <c r="O1056" i="1"/>
  <c r="N1056" i="1"/>
  <c r="O1058" i="1"/>
  <c r="N1058" i="1"/>
  <c r="R1059" i="1"/>
  <c r="M1059" i="1"/>
  <c r="AU1059" i="1"/>
  <c r="L1059" i="1"/>
  <c r="Q1060" i="1"/>
  <c r="K1059" i="1"/>
  <c r="AT1059" i="1"/>
  <c r="AV1059" i="1" s="1"/>
  <c r="AU487" i="1"/>
  <c r="AT487" i="1"/>
  <c r="L487" i="1"/>
  <c r="M487" i="1"/>
  <c r="O486" i="1"/>
  <c r="N486" i="1"/>
  <c r="AV486" i="1"/>
  <c r="Q488" i="1"/>
  <c r="R488" i="1" s="1"/>
  <c r="K487" i="1"/>
  <c r="AT388" i="1" l="1"/>
  <c r="AV388" i="1" s="1"/>
  <c r="X496" i="1"/>
  <c r="X385" i="1"/>
  <c r="AN386" i="1"/>
  <c r="AM386" i="1"/>
  <c r="X386" i="1" s="1"/>
  <c r="O388" i="1"/>
  <c r="N388" i="1"/>
  <c r="Q390" i="1"/>
  <c r="R389" i="1"/>
  <c r="K389" i="1"/>
  <c r="M389" i="1"/>
  <c r="L389" i="1"/>
  <c r="X481" i="1"/>
  <c r="AL486" i="1"/>
  <c r="AH486" i="1"/>
  <c r="AI486" i="1"/>
  <c r="AJ486" i="1"/>
  <c r="AK486" i="1"/>
  <c r="AN1055" i="1"/>
  <c r="AM1055" i="1"/>
  <c r="AM1057" i="1"/>
  <c r="AN1057" i="1"/>
  <c r="AH1058" i="1"/>
  <c r="AI1058" i="1"/>
  <c r="AJ1058" i="1"/>
  <c r="AK1058" i="1"/>
  <c r="AL1058" i="1"/>
  <c r="Q1061" i="1"/>
  <c r="AT1060" i="1"/>
  <c r="AV1060" i="1" s="1"/>
  <c r="K1060" i="1"/>
  <c r="L1060" i="1"/>
  <c r="R1060" i="1"/>
  <c r="AU1060" i="1"/>
  <c r="M1060" i="1"/>
  <c r="N1059" i="1"/>
  <c r="O1059" i="1"/>
  <c r="AU488" i="1"/>
  <c r="AT488" i="1"/>
  <c r="AV487" i="1"/>
  <c r="Q492" i="1"/>
  <c r="R492" i="1" s="1"/>
  <c r="K488" i="1"/>
  <c r="M488" i="1"/>
  <c r="O487" i="1"/>
  <c r="N487" i="1"/>
  <c r="L488" i="1"/>
  <c r="AT389" i="1" l="1"/>
  <c r="AV389" i="1" s="1"/>
  <c r="AU388" i="1"/>
  <c r="O389" i="1"/>
  <c r="N389" i="1"/>
  <c r="AU390" i="1"/>
  <c r="Q391" i="1"/>
  <c r="M390" i="1"/>
  <c r="AT390" i="1"/>
  <c r="AV390" i="1" s="1"/>
  <c r="K390" i="1"/>
  <c r="R390" i="1"/>
  <c r="L390" i="1"/>
  <c r="AI388" i="1"/>
  <c r="AH388" i="1"/>
  <c r="AJ388" i="1"/>
  <c r="AL388" i="1"/>
  <c r="AK388" i="1"/>
  <c r="AH487" i="1"/>
  <c r="AI487" i="1"/>
  <c r="AJ487" i="1"/>
  <c r="AK487" i="1"/>
  <c r="AL487" i="1"/>
  <c r="AM486" i="1"/>
  <c r="AN486" i="1"/>
  <c r="AM1058" i="1"/>
  <c r="AN1058" i="1"/>
  <c r="X1057" i="1"/>
  <c r="O1060" i="1"/>
  <c r="N1060" i="1"/>
  <c r="AU1061" i="1"/>
  <c r="L1061" i="1"/>
  <c r="Q1062" i="1"/>
  <c r="AT1061" i="1"/>
  <c r="AV1061" i="1" s="1"/>
  <c r="K1061" i="1"/>
  <c r="M1061" i="1"/>
  <c r="R1061" i="1"/>
  <c r="AT492" i="1"/>
  <c r="AU492" i="1"/>
  <c r="L492" i="1"/>
  <c r="M492" i="1"/>
  <c r="O488" i="1"/>
  <c r="N488" i="1"/>
  <c r="Q493" i="1"/>
  <c r="K492" i="1"/>
  <c r="AV488" i="1"/>
  <c r="AU391" i="1" l="1"/>
  <c r="L391" i="1"/>
  <c r="Q392" i="1"/>
  <c r="R391" i="1"/>
  <c r="M391" i="1"/>
  <c r="AT391" i="1"/>
  <c r="AV391" i="1" s="1"/>
  <c r="K391" i="1"/>
  <c r="AM388" i="1"/>
  <c r="AN388" i="1"/>
  <c r="AL389" i="1"/>
  <c r="AH389" i="1"/>
  <c r="AI389" i="1"/>
  <c r="AK389" i="1"/>
  <c r="AJ389" i="1"/>
  <c r="N390" i="1"/>
  <c r="O390" i="1"/>
  <c r="AU389" i="1"/>
  <c r="X486" i="1"/>
  <c r="AN487" i="1"/>
  <c r="AM487" i="1"/>
  <c r="AH1060" i="1"/>
  <c r="AI1060" i="1"/>
  <c r="AJ1060" i="1"/>
  <c r="AK1060" i="1"/>
  <c r="AL1060" i="1"/>
  <c r="X1058" i="1"/>
  <c r="R493" i="1"/>
  <c r="Q494" i="1"/>
  <c r="Q501" i="1" s="1"/>
  <c r="O1061" i="1"/>
  <c r="N1061" i="1"/>
  <c r="R1062" i="1"/>
  <c r="M1062" i="1"/>
  <c r="AU1062" i="1"/>
  <c r="L1062" i="1"/>
  <c r="AT1062" i="1"/>
  <c r="AV1062" i="1" s="1"/>
  <c r="K1062" i="1"/>
  <c r="AT493" i="1"/>
  <c r="AU493" i="1"/>
  <c r="L493" i="1"/>
  <c r="M493" i="1"/>
  <c r="AV492" i="1"/>
  <c r="N492" i="1"/>
  <c r="O492" i="1"/>
  <c r="K493" i="1"/>
  <c r="X388" i="1" l="1"/>
  <c r="O391" i="1"/>
  <c r="N391" i="1"/>
  <c r="AM389" i="1"/>
  <c r="AN389" i="1"/>
  <c r="L392" i="1"/>
  <c r="K392" i="1"/>
  <c r="AU392" i="1"/>
  <c r="AT392" i="1"/>
  <c r="AV392" i="1" s="1"/>
  <c r="Q393" i="1"/>
  <c r="M392" i="1"/>
  <c r="R392" i="1"/>
  <c r="X487" i="1"/>
  <c r="AI492" i="1"/>
  <c r="AJ492" i="1"/>
  <c r="AK492" i="1"/>
  <c r="AL492" i="1"/>
  <c r="AH492" i="1"/>
  <c r="AJ1061" i="1"/>
  <c r="AK1061" i="1"/>
  <c r="AL1061" i="1"/>
  <c r="AI1061" i="1"/>
  <c r="AH1061" i="1"/>
  <c r="AN1060" i="1"/>
  <c r="AM1060" i="1"/>
  <c r="R494" i="1"/>
  <c r="L501" i="1"/>
  <c r="AU501" i="1"/>
  <c r="K501" i="1"/>
  <c r="M501" i="1"/>
  <c r="R501" i="1"/>
  <c r="Q502" i="1"/>
  <c r="AT501" i="1"/>
  <c r="AV501" i="1" s="1"/>
  <c r="Q1064" i="1"/>
  <c r="AT1063" i="1"/>
  <c r="AV1063" i="1" s="1"/>
  <c r="AU1063" i="1"/>
  <c r="O1062" i="1"/>
  <c r="N1062" i="1"/>
  <c r="AT494" i="1"/>
  <c r="AU494" i="1"/>
  <c r="K494" i="1"/>
  <c r="AV493" i="1"/>
  <c r="O493" i="1"/>
  <c r="N493" i="1"/>
  <c r="M494" i="1"/>
  <c r="L494" i="1"/>
  <c r="N392" i="1" l="1"/>
  <c r="O392" i="1"/>
  <c r="X389" i="1"/>
  <c r="AL391" i="1"/>
  <c r="AH391" i="1"/>
  <c r="AK391" i="1"/>
  <c r="AI391" i="1"/>
  <c r="AJ391" i="1"/>
  <c r="AT393" i="1"/>
  <c r="AV393" i="1" s="1"/>
  <c r="Q394" i="1"/>
  <c r="R393" i="1"/>
  <c r="L393" i="1"/>
  <c r="M393" i="1"/>
  <c r="K393" i="1"/>
  <c r="AU393" i="1"/>
  <c r="AM492" i="1"/>
  <c r="AN492" i="1"/>
  <c r="AL493" i="1"/>
  <c r="AH493" i="1"/>
  <c r="AI493" i="1"/>
  <c r="AJ493" i="1"/>
  <c r="AK493" i="1"/>
  <c r="AN1061" i="1"/>
  <c r="AM1061" i="1"/>
  <c r="X1060" i="1"/>
  <c r="O501" i="1"/>
  <c r="N501" i="1"/>
  <c r="M502" i="1"/>
  <c r="R502" i="1"/>
  <c r="L502" i="1"/>
  <c r="K502" i="1"/>
  <c r="AT502" i="1"/>
  <c r="AV502" i="1" s="1"/>
  <c r="Q503" i="1"/>
  <c r="AU502" i="1"/>
  <c r="Q1065" i="1"/>
  <c r="AT1064" i="1"/>
  <c r="AV1064" i="1" s="1"/>
  <c r="K1064" i="1"/>
  <c r="AU1064" i="1"/>
  <c r="M1064" i="1"/>
  <c r="L1064" i="1"/>
  <c r="R1064" i="1"/>
  <c r="N494" i="1"/>
  <c r="O494" i="1"/>
  <c r="AV494" i="1"/>
  <c r="O393" i="1" l="1"/>
  <c r="N393" i="1"/>
  <c r="AM391" i="1"/>
  <c r="AN391" i="1"/>
  <c r="R394" i="1"/>
  <c r="K394" i="1"/>
  <c r="M394" i="1"/>
  <c r="L394" i="1"/>
  <c r="Q395" i="1"/>
  <c r="AJ392" i="1"/>
  <c r="AL392" i="1"/>
  <c r="AH392" i="1"/>
  <c r="AK392" i="1"/>
  <c r="AI392" i="1"/>
  <c r="X492" i="1"/>
  <c r="AJ501" i="1"/>
  <c r="AK501" i="1"/>
  <c r="AL501" i="1"/>
  <c r="AH501" i="1"/>
  <c r="AI501" i="1"/>
  <c r="AM493" i="1"/>
  <c r="AN493" i="1"/>
  <c r="X1061" i="1"/>
  <c r="Q507" i="1"/>
  <c r="Q571" i="1" s="1"/>
  <c r="Q504" i="1"/>
  <c r="Q568" i="1" s="1"/>
  <c r="M503" i="1"/>
  <c r="K503" i="1"/>
  <c r="AT503" i="1"/>
  <c r="AV503" i="1" s="1"/>
  <c r="L503" i="1"/>
  <c r="AU503" i="1"/>
  <c r="R503" i="1"/>
  <c r="Q567" i="1"/>
  <c r="N502" i="1"/>
  <c r="O502" i="1"/>
  <c r="O1064" i="1"/>
  <c r="N1064" i="1"/>
  <c r="AU1065" i="1"/>
  <c r="L1065" i="1"/>
  <c r="Q1066" i="1"/>
  <c r="AT1065" i="1"/>
  <c r="AV1065" i="1" s="1"/>
  <c r="K1065" i="1"/>
  <c r="R1065" i="1"/>
  <c r="M1065" i="1"/>
  <c r="AT394" i="1" l="1"/>
  <c r="AV394" i="1" s="1"/>
  <c r="AM392" i="1"/>
  <c r="AN392" i="1"/>
  <c r="N394" i="1"/>
  <c r="O394" i="1"/>
  <c r="X391" i="1"/>
  <c r="L395" i="1"/>
  <c r="K395" i="1"/>
  <c r="M395" i="1"/>
  <c r="Q396" i="1"/>
  <c r="R395" i="1"/>
  <c r="X493" i="1"/>
  <c r="AM501" i="1"/>
  <c r="AN501" i="1"/>
  <c r="AK502" i="1"/>
  <c r="AL502" i="1"/>
  <c r="AH502" i="1"/>
  <c r="AI502" i="1"/>
  <c r="AJ502" i="1"/>
  <c r="Q505" i="1"/>
  <c r="Q569" i="1" s="1"/>
  <c r="AT504" i="1"/>
  <c r="AV504" i="1" s="1"/>
  <c r="K504" i="1"/>
  <c r="M504" i="1"/>
  <c r="AU504" i="1"/>
  <c r="R504" i="1"/>
  <c r="L504" i="1"/>
  <c r="AT507" i="1"/>
  <c r="AV507" i="1" s="1"/>
  <c r="Q508" i="1"/>
  <c r="Q572" i="1" s="1"/>
  <c r="R507" i="1"/>
  <c r="M507" i="1"/>
  <c r="K507" i="1"/>
  <c r="AU507" i="1"/>
  <c r="L507" i="1"/>
  <c r="N503" i="1"/>
  <c r="O503" i="1"/>
  <c r="O1065" i="1"/>
  <c r="N1065" i="1"/>
  <c r="R1066" i="1"/>
  <c r="M1066" i="1"/>
  <c r="AU1066" i="1"/>
  <c r="L1066" i="1"/>
  <c r="K1066" i="1"/>
  <c r="AT1066" i="1"/>
  <c r="AV1066" i="1" s="1"/>
  <c r="Q1067" i="1"/>
  <c r="AT1067" i="1" l="1"/>
  <c r="AU1067" i="1"/>
  <c r="AU394" i="1"/>
  <c r="X392" i="1"/>
  <c r="AT395" i="1"/>
  <c r="AV395" i="1" s="1"/>
  <c r="AJ394" i="1"/>
  <c r="AK394" i="1"/>
  <c r="AL394" i="1"/>
  <c r="AH394" i="1"/>
  <c r="AI394" i="1"/>
  <c r="O395" i="1"/>
  <c r="N395" i="1"/>
  <c r="R396" i="1"/>
  <c r="M396" i="1"/>
  <c r="AT396" i="1"/>
  <c r="AV396" i="1" s="1"/>
  <c r="L396" i="1"/>
  <c r="K396" i="1"/>
  <c r="AU396" i="1"/>
  <c r="Q397" i="1"/>
  <c r="AM502" i="1"/>
  <c r="AN502" i="1"/>
  <c r="AH1065" i="1"/>
  <c r="AI1065" i="1"/>
  <c r="AJ1065" i="1"/>
  <c r="AK1065" i="1"/>
  <c r="AL1065" i="1"/>
  <c r="R569" i="1"/>
  <c r="AU569" i="1"/>
  <c r="AT569" i="1"/>
  <c r="AV569" i="1" s="1"/>
  <c r="N507" i="1"/>
  <c r="O507" i="1"/>
  <c r="O504" i="1"/>
  <c r="N504" i="1"/>
  <c r="L508" i="1"/>
  <c r="AU508" i="1"/>
  <c r="K508" i="1"/>
  <c r="AT508" i="1"/>
  <c r="AV508" i="1" s="1"/>
  <c r="R508" i="1"/>
  <c r="Q509" i="1"/>
  <c r="Q573" i="1" s="1"/>
  <c r="M508" i="1"/>
  <c r="AU505" i="1"/>
  <c r="L505" i="1"/>
  <c r="Q506" i="1"/>
  <c r="AT505" i="1"/>
  <c r="AV505" i="1" s="1"/>
  <c r="K505" i="1"/>
  <c r="R505" i="1"/>
  <c r="M505" i="1"/>
  <c r="N1066" i="1"/>
  <c r="O1066" i="1"/>
  <c r="R1067" i="1"/>
  <c r="M1067" i="1"/>
  <c r="L1067" i="1"/>
  <c r="Q1068" i="1"/>
  <c r="AU1068" i="1" s="1"/>
  <c r="K1067" i="1"/>
  <c r="AT1068" i="1" l="1"/>
  <c r="AV1068" i="1" s="1"/>
  <c r="AV1067" i="1"/>
  <c r="AU395" i="1"/>
  <c r="AK395" i="1"/>
  <c r="AJ395" i="1"/>
  <c r="AL395" i="1"/>
  <c r="AH395" i="1"/>
  <c r="AI395" i="1"/>
  <c r="L397" i="1"/>
  <c r="K397" i="1"/>
  <c r="AT397" i="1"/>
  <c r="AV397" i="1" s="1"/>
  <c r="M397" i="1"/>
  <c r="AU397" i="1"/>
  <c r="R397" i="1"/>
  <c r="Q398" i="1"/>
  <c r="N396" i="1"/>
  <c r="O396" i="1"/>
  <c r="AM394" i="1"/>
  <c r="AN394" i="1"/>
  <c r="AH504" i="1"/>
  <c r="AI504" i="1"/>
  <c r="AJ504" i="1"/>
  <c r="AK504" i="1"/>
  <c r="AL504" i="1"/>
  <c r="AI1066" i="1"/>
  <c r="AJ1066" i="1"/>
  <c r="AK1066" i="1"/>
  <c r="AL1066" i="1"/>
  <c r="AH1066" i="1"/>
  <c r="AI507" i="1"/>
  <c r="AJ507" i="1"/>
  <c r="AK507" i="1"/>
  <c r="AL507" i="1"/>
  <c r="AH507" i="1"/>
  <c r="AM1065" i="1"/>
  <c r="AN1065" i="1"/>
  <c r="O508" i="1"/>
  <c r="AT573" i="1"/>
  <c r="AV573" i="1" s="1"/>
  <c r="L573" i="1"/>
  <c r="AU573" i="1"/>
  <c r="R573" i="1"/>
  <c r="Q522" i="1"/>
  <c r="L522" i="1" s="1"/>
  <c r="Q570" i="1"/>
  <c r="K573" i="1"/>
  <c r="M573" i="1"/>
  <c r="Q510" i="1"/>
  <c r="L510" i="1" s="1"/>
  <c r="Q525" i="1"/>
  <c r="N505" i="1"/>
  <c r="O505" i="1"/>
  <c r="N508" i="1"/>
  <c r="R506" i="1"/>
  <c r="M506" i="1"/>
  <c r="AU506" i="1"/>
  <c r="L506" i="1"/>
  <c r="AT506" i="1"/>
  <c r="AV506" i="1" s="1"/>
  <c r="K506" i="1"/>
  <c r="K509" i="1"/>
  <c r="L509" i="1"/>
  <c r="AU509" i="1"/>
  <c r="R509" i="1"/>
  <c r="AT509" i="1"/>
  <c r="AV509" i="1" s="1"/>
  <c r="M509" i="1"/>
  <c r="Q513" i="1"/>
  <c r="Q577" i="1" s="1"/>
  <c r="R577" i="1" s="1"/>
  <c r="R567" i="1"/>
  <c r="M567" i="1"/>
  <c r="AU567" i="1"/>
  <c r="L567" i="1"/>
  <c r="AT567" i="1"/>
  <c r="AV567" i="1" s="1"/>
  <c r="K567" i="1"/>
  <c r="N1067" i="1"/>
  <c r="O1067" i="1"/>
  <c r="Q1069" i="1"/>
  <c r="AT1069" i="1" s="1"/>
  <c r="AV1069" i="1" s="1"/>
  <c r="K1068" i="1"/>
  <c r="L1068" i="1"/>
  <c r="R1068" i="1"/>
  <c r="M1068" i="1"/>
  <c r="AU1069" i="1" l="1"/>
  <c r="X394" i="1"/>
  <c r="O397" i="1"/>
  <c r="N397" i="1"/>
  <c r="R398" i="1"/>
  <c r="AT398" i="1"/>
  <c r="AV398" i="1" s="1"/>
  <c r="AU398" i="1"/>
  <c r="Q399" i="1"/>
  <c r="L398" i="1"/>
  <c r="K398" i="1"/>
  <c r="M398" i="1"/>
  <c r="AM395" i="1"/>
  <c r="AN395" i="1"/>
  <c r="AM507" i="1"/>
  <c r="AK505" i="1"/>
  <c r="AL505" i="1"/>
  <c r="AH505" i="1"/>
  <c r="AI505" i="1"/>
  <c r="AJ505" i="1"/>
  <c r="AN507" i="1"/>
  <c r="AL508" i="1"/>
  <c r="AH508" i="1"/>
  <c r="AI508" i="1"/>
  <c r="AJ508" i="1"/>
  <c r="AK508" i="1"/>
  <c r="AN1066" i="1"/>
  <c r="AM1066" i="1"/>
  <c r="AM504" i="1"/>
  <c r="AN504" i="1"/>
  <c r="X1065" i="1"/>
  <c r="AU522" i="1"/>
  <c r="N573" i="1"/>
  <c r="M522" i="1"/>
  <c r="R522" i="1"/>
  <c r="K522" i="1"/>
  <c r="N522" i="1" s="1"/>
  <c r="Q523" i="1"/>
  <c r="L523" i="1" s="1"/>
  <c r="AT577" i="1"/>
  <c r="AV577" i="1" s="1"/>
  <c r="AU577" i="1"/>
  <c r="AT510" i="1"/>
  <c r="AV510" i="1" s="1"/>
  <c r="Q574" i="1"/>
  <c r="O573" i="1"/>
  <c r="Q511" i="1"/>
  <c r="Q575" i="1" s="1"/>
  <c r="Q540" i="1" s="1"/>
  <c r="AT522" i="1"/>
  <c r="AV522" i="1" s="1"/>
  <c r="M510" i="1"/>
  <c r="K510" i="1"/>
  <c r="N510" i="1" s="1"/>
  <c r="AU510" i="1"/>
  <c r="R510" i="1"/>
  <c r="AU525" i="1"/>
  <c r="L525" i="1"/>
  <c r="Q526" i="1"/>
  <c r="AT525" i="1"/>
  <c r="AV525" i="1" s="1"/>
  <c r="R525" i="1"/>
  <c r="M525" i="1"/>
  <c r="K525" i="1"/>
  <c r="O509" i="1"/>
  <c r="N509" i="1"/>
  <c r="N506" i="1"/>
  <c r="O506" i="1"/>
  <c r="AU513" i="1"/>
  <c r="L513" i="1"/>
  <c r="Q514" i="1"/>
  <c r="Q578" i="1" s="1"/>
  <c r="AT578" i="1" s="1"/>
  <c r="AT513" i="1"/>
  <c r="AV513" i="1" s="1"/>
  <c r="K513" i="1"/>
  <c r="M513" i="1"/>
  <c r="R513" i="1"/>
  <c r="O567" i="1"/>
  <c r="N567" i="1"/>
  <c r="R568" i="1"/>
  <c r="M568" i="1"/>
  <c r="M569" i="1" s="1"/>
  <c r="AU568" i="1"/>
  <c r="L568" i="1"/>
  <c r="L569" i="1" s="1"/>
  <c r="AT568" i="1"/>
  <c r="AV568" i="1" s="1"/>
  <c r="K568" i="1"/>
  <c r="K569" i="1" s="1"/>
  <c r="L1069" i="1"/>
  <c r="Q1070" i="1"/>
  <c r="K1069" i="1"/>
  <c r="M1069" i="1"/>
  <c r="R1069" i="1"/>
  <c r="O1068" i="1"/>
  <c r="N1068" i="1"/>
  <c r="AK1068" i="1" l="1"/>
  <c r="AH1068" i="1"/>
  <c r="AI1068" i="1"/>
  <c r="AJ1068" i="1"/>
  <c r="AL1068" i="1"/>
  <c r="AT1070" i="1"/>
  <c r="AV1070" i="1" s="1"/>
  <c r="AU1070" i="1"/>
  <c r="X1066" i="1"/>
  <c r="M399" i="1"/>
  <c r="AU399" i="1"/>
  <c r="L399" i="1"/>
  <c r="K399" i="1"/>
  <c r="R399" i="1"/>
  <c r="Q400" i="1"/>
  <c r="AT399" i="1"/>
  <c r="AV399" i="1" s="1"/>
  <c r="X395" i="1"/>
  <c r="AL397" i="1"/>
  <c r="AH397" i="1"/>
  <c r="AJ397" i="1"/>
  <c r="AI397" i="1"/>
  <c r="AK397" i="1"/>
  <c r="O398" i="1"/>
  <c r="N398" i="1"/>
  <c r="AM508" i="1"/>
  <c r="AN508" i="1"/>
  <c r="AH522" i="1"/>
  <c r="AI522" i="1"/>
  <c r="AJ522" i="1"/>
  <c r="AK522" i="1"/>
  <c r="AL522" i="1"/>
  <c r="AM505" i="1"/>
  <c r="AN505" i="1"/>
  <c r="R523" i="1"/>
  <c r="O522" i="1"/>
  <c r="M523" i="1"/>
  <c r="Q524" i="1"/>
  <c r="Q543" i="1" s="1"/>
  <c r="R543" i="1" s="1"/>
  <c r="AU523" i="1"/>
  <c r="K511" i="1"/>
  <c r="AU511" i="1"/>
  <c r="K523" i="1"/>
  <c r="N523" i="1" s="1"/>
  <c r="AT511" i="1"/>
  <c r="AV511" i="1" s="1"/>
  <c r="Q512" i="1"/>
  <c r="Q576" i="1" s="1"/>
  <c r="R578" i="1"/>
  <c r="AU578" i="1"/>
  <c r="R511" i="1"/>
  <c r="L511" i="1"/>
  <c r="O510" i="1"/>
  <c r="AH510" i="1" s="1"/>
  <c r="AU574" i="1"/>
  <c r="L574" i="1"/>
  <c r="AT574" i="1"/>
  <c r="AV574" i="1" s="1"/>
  <c r="R574" i="1"/>
  <c r="K574" i="1"/>
  <c r="M540" i="1"/>
  <c r="K540" i="1"/>
  <c r="R540" i="1"/>
  <c r="Q541" i="1"/>
  <c r="L540" i="1"/>
  <c r="M574" i="1"/>
  <c r="O569" i="1"/>
  <c r="N569" i="1"/>
  <c r="AT523" i="1"/>
  <c r="AV523" i="1" s="1"/>
  <c r="M511" i="1"/>
  <c r="O525" i="1"/>
  <c r="N525" i="1"/>
  <c r="R526" i="1"/>
  <c r="M526" i="1"/>
  <c r="AU526" i="1"/>
  <c r="Q527" i="1"/>
  <c r="Q546" i="1" s="1"/>
  <c r="AT526" i="1"/>
  <c r="AV526" i="1" s="1"/>
  <c r="K526" i="1"/>
  <c r="L526" i="1"/>
  <c r="O513" i="1"/>
  <c r="N513" i="1"/>
  <c r="R514" i="1"/>
  <c r="M514" i="1"/>
  <c r="AU514" i="1"/>
  <c r="L514" i="1"/>
  <c r="Q515" i="1"/>
  <c r="Q579" i="1" s="1"/>
  <c r="AT579" i="1" s="1"/>
  <c r="AT514" i="1"/>
  <c r="AV514" i="1" s="1"/>
  <c r="K514" i="1"/>
  <c r="AT575" i="1"/>
  <c r="K575" i="1"/>
  <c r="R575" i="1"/>
  <c r="M575" i="1"/>
  <c r="AU575" i="1"/>
  <c r="AU540" i="1" s="1"/>
  <c r="L575" i="1"/>
  <c r="N568" i="1"/>
  <c r="O568" i="1"/>
  <c r="R1070" i="1"/>
  <c r="M1070" i="1"/>
  <c r="L1070" i="1"/>
  <c r="K1070" i="1"/>
  <c r="O1069" i="1"/>
  <c r="N1069" i="1"/>
  <c r="AV578" i="1"/>
  <c r="AH1069" i="1" l="1"/>
  <c r="AJ1069" i="1"/>
  <c r="AL1069" i="1"/>
  <c r="AK1069" i="1"/>
  <c r="AI1069" i="1"/>
  <c r="AM1069" i="1" s="1"/>
  <c r="AN1068" i="1"/>
  <c r="AM1068" i="1"/>
  <c r="AJ398" i="1"/>
  <c r="AK398" i="1"/>
  <c r="AL398" i="1"/>
  <c r="AI398" i="1"/>
  <c r="AH398" i="1"/>
  <c r="R400" i="1"/>
  <c r="M400" i="1"/>
  <c r="Q401" i="1"/>
  <c r="K400" i="1"/>
  <c r="L400" i="1"/>
  <c r="AT400" i="1"/>
  <c r="AV400" i="1" s="1"/>
  <c r="AU400" i="1"/>
  <c r="N399" i="1"/>
  <c r="O399" i="1"/>
  <c r="AM397" i="1"/>
  <c r="AN397" i="1"/>
  <c r="AN522" i="1"/>
  <c r="AM522" i="1"/>
  <c r="AL510" i="1"/>
  <c r="AK510" i="1"/>
  <c r="AH525" i="1"/>
  <c r="AI525" i="1"/>
  <c r="AJ525" i="1"/>
  <c r="AK525" i="1"/>
  <c r="AL525" i="1"/>
  <c r="AI523" i="1"/>
  <c r="AJ523" i="1"/>
  <c r="AK523" i="1"/>
  <c r="AL523" i="1"/>
  <c r="AH523" i="1"/>
  <c r="AJ510" i="1"/>
  <c r="AI510" i="1"/>
  <c r="AH513" i="1"/>
  <c r="AI513" i="1"/>
  <c r="AJ513" i="1"/>
  <c r="AK513" i="1"/>
  <c r="AL513" i="1"/>
  <c r="N511" i="1"/>
  <c r="K512" i="1"/>
  <c r="Q528" i="1"/>
  <c r="R528" i="1" s="1"/>
  <c r="R512" i="1"/>
  <c r="AT524" i="1"/>
  <c r="AV524" i="1" s="1"/>
  <c r="AU524" i="1"/>
  <c r="AU543" i="1" s="1"/>
  <c r="M512" i="1"/>
  <c r="L524" i="1"/>
  <c r="L543" i="1"/>
  <c r="K524" i="1"/>
  <c r="M543" i="1"/>
  <c r="O523" i="1"/>
  <c r="M524" i="1"/>
  <c r="K543" i="1"/>
  <c r="R524" i="1"/>
  <c r="Q544" i="1"/>
  <c r="Q545" i="1" s="1"/>
  <c r="AT512" i="1"/>
  <c r="AV512" i="1" s="1"/>
  <c r="L512" i="1"/>
  <c r="AU512" i="1"/>
  <c r="AU541" i="1"/>
  <c r="O511" i="1"/>
  <c r="K579" i="1"/>
  <c r="L579" i="1"/>
  <c r="M579" i="1"/>
  <c r="R579" i="1"/>
  <c r="AT576" i="1"/>
  <c r="AV576" i="1" s="1"/>
  <c r="M576" i="1"/>
  <c r="M577" i="1" s="1"/>
  <c r="M578" i="1" s="1"/>
  <c r="R576" i="1"/>
  <c r="AU576" i="1"/>
  <c r="L576" i="1"/>
  <c r="L577" i="1" s="1"/>
  <c r="L578" i="1" s="1"/>
  <c r="K576" i="1"/>
  <c r="Q542" i="1"/>
  <c r="K541" i="1"/>
  <c r="R541" i="1"/>
  <c r="L541" i="1"/>
  <c r="M541" i="1"/>
  <c r="O574" i="1"/>
  <c r="N574" i="1"/>
  <c r="AU579" i="1"/>
  <c r="O540" i="1"/>
  <c r="N540" i="1"/>
  <c r="AV575" i="1"/>
  <c r="AT540" i="1"/>
  <c r="R546" i="1"/>
  <c r="M546" i="1"/>
  <c r="L546" i="1"/>
  <c r="Q547" i="1"/>
  <c r="K546" i="1"/>
  <c r="Q516" i="1"/>
  <c r="R516" i="1" s="1"/>
  <c r="Q531" i="1"/>
  <c r="O526" i="1"/>
  <c r="N526" i="1"/>
  <c r="AU527" i="1"/>
  <c r="AU546" i="1" s="1"/>
  <c r="L527" i="1"/>
  <c r="R527" i="1"/>
  <c r="M527" i="1"/>
  <c r="AT527" i="1"/>
  <c r="AV527" i="1" s="1"/>
  <c r="K527" i="1"/>
  <c r="AT515" i="1"/>
  <c r="AV515" i="1" s="1"/>
  <c r="K515" i="1"/>
  <c r="R515" i="1"/>
  <c r="M515" i="1"/>
  <c r="AU515" i="1"/>
  <c r="L515" i="1"/>
  <c r="Q519" i="1"/>
  <c r="Q583" i="1" s="1"/>
  <c r="N514" i="1"/>
  <c r="O514" i="1"/>
  <c r="O575" i="1"/>
  <c r="N575" i="1"/>
  <c r="O1070" i="1"/>
  <c r="N1070" i="1"/>
  <c r="Q1072" i="1"/>
  <c r="AV579" i="1"/>
  <c r="AT1072" i="1" l="1"/>
  <c r="AU1072" i="1"/>
  <c r="AN1069" i="1"/>
  <c r="K401" i="1"/>
  <c r="L401" i="1"/>
  <c r="M401" i="1"/>
  <c r="R401" i="1"/>
  <c r="Q402" i="1"/>
  <c r="AT401" i="1"/>
  <c r="AV401" i="1" s="1"/>
  <c r="AU401" i="1"/>
  <c r="X397" i="1"/>
  <c r="AN398" i="1"/>
  <c r="AM398" i="1"/>
  <c r="O400" i="1"/>
  <c r="N400" i="1"/>
  <c r="X1068" i="1"/>
  <c r="AM510" i="1"/>
  <c r="AM523" i="1"/>
  <c r="AN525" i="1"/>
  <c r="AM525" i="1"/>
  <c r="AJ514" i="1"/>
  <c r="AK514" i="1"/>
  <c r="AL514" i="1"/>
  <c r="AH514" i="1"/>
  <c r="AI514" i="1"/>
  <c r="AI511" i="1"/>
  <c r="AJ511" i="1"/>
  <c r="AK511" i="1"/>
  <c r="AL511" i="1"/>
  <c r="AH511" i="1"/>
  <c r="AN523" i="1"/>
  <c r="AH526" i="1"/>
  <c r="AI526" i="1"/>
  <c r="AJ526" i="1"/>
  <c r="AK526" i="1"/>
  <c r="AL526" i="1"/>
  <c r="AM513" i="1"/>
  <c r="AN513" i="1"/>
  <c r="AN510" i="1"/>
  <c r="AK540" i="1"/>
  <c r="AL540" i="1"/>
  <c r="AH540" i="1"/>
  <c r="AI540" i="1"/>
  <c r="AJ540" i="1"/>
  <c r="L528" i="1"/>
  <c r="K528" i="1"/>
  <c r="O524" i="1"/>
  <c r="M528" i="1"/>
  <c r="AU528" i="1"/>
  <c r="Q529" i="1"/>
  <c r="Q530" i="1" s="1"/>
  <c r="Q549" i="1" s="1"/>
  <c r="Q550" i="1" s="1"/>
  <c r="AT543" i="1"/>
  <c r="AV543" i="1" s="1"/>
  <c r="O512" i="1"/>
  <c r="N512" i="1"/>
  <c r="AT528" i="1"/>
  <c r="AV528" i="1" s="1"/>
  <c r="AU544" i="1"/>
  <c r="N524" i="1"/>
  <c r="N579" i="1"/>
  <c r="N543" i="1"/>
  <c r="O543" i="1"/>
  <c r="O579" i="1"/>
  <c r="M544" i="1"/>
  <c r="M545" i="1" s="1"/>
  <c r="L544" i="1"/>
  <c r="L545" i="1" s="1"/>
  <c r="K544" i="1"/>
  <c r="K545" i="1" s="1"/>
  <c r="R544" i="1"/>
  <c r="L516" i="1"/>
  <c r="K516" i="1"/>
  <c r="AT516" i="1"/>
  <c r="AV516" i="1" s="1"/>
  <c r="N541" i="1"/>
  <c r="O541" i="1"/>
  <c r="AT546" i="1"/>
  <c r="AV546" i="1" s="1"/>
  <c r="Q561" i="1"/>
  <c r="L542" i="1"/>
  <c r="R542" i="1"/>
  <c r="AT542" i="1"/>
  <c r="AV542" i="1" s="1"/>
  <c r="M542" i="1"/>
  <c r="K542" i="1"/>
  <c r="AU542" i="1"/>
  <c r="O576" i="1"/>
  <c r="N576" i="1"/>
  <c r="K577" i="1"/>
  <c r="M516" i="1"/>
  <c r="Q580" i="1"/>
  <c r="AU516" i="1"/>
  <c r="AV540" i="1"/>
  <c r="AT541" i="1"/>
  <c r="AV541" i="1" s="1"/>
  <c r="Q517" i="1"/>
  <c r="Q581" i="1" s="1"/>
  <c r="AU581" i="1" s="1"/>
  <c r="N546" i="1"/>
  <c r="O546" i="1"/>
  <c r="AU545" i="1"/>
  <c r="AT545" i="1"/>
  <c r="AV545" i="1" s="1"/>
  <c r="R545" i="1"/>
  <c r="Q564" i="1"/>
  <c r="R547" i="1"/>
  <c r="M547" i="1"/>
  <c r="AU547" i="1"/>
  <c r="L547" i="1"/>
  <c r="Q548" i="1"/>
  <c r="K547" i="1"/>
  <c r="AU531" i="1"/>
  <c r="L531" i="1"/>
  <c r="Q532" i="1"/>
  <c r="R531" i="1"/>
  <c r="M531" i="1"/>
  <c r="AT531" i="1"/>
  <c r="AV531" i="1" s="1"/>
  <c r="K531" i="1"/>
  <c r="N527" i="1"/>
  <c r="O527" i="1"/>
  <c r="Q520" i="1"/>
  <c r="Q584" i="1" s="1"/>
  <c r="AT519" i="1"/>
  <c r="AV519" i="1" s="1"/>
  <c r="K519" i="1"/>
  <c r="AU519" i="1"/>
  <c r="L519" i="1"/>
  <c r="R519" i="1"/>
  <c r="M519" i="1"/>
  <c r="N515" i="1"/>
  <c r="O515" i="1"/>
  <c r="Q1073" i="1"/>
  <c r="K1072" i="1"/>
  <c r="M1072" i="1"/>
  <c r="L1072" i="1"/>
  <c r="R1072" i="1"/>
  <c r="Q1074" i="1" l="1"/>
  <c r="AU1073" i="1"/>
  <c r="AT1073" i="1"/>
  <c r="AV1073" i="1" s="1"/>
  <c r="AV1072" i="1"/>
  <c r="AH576" i="1"/>
  <c r="AM576" i="1" s="1"/>
  <c r="X398" i="1"/>
  <c r="M402" i="1"/>
  <c r="L402" i="1"/>
  <c r="R402" i="1"/>
  <c r="AU402" i="1"/>
  <c r="AT402" i="1"/>
  <c r="AV402" i="1" s="1"/>
  <c r="K402" i="1"/>
  <c r="AK400" i="1"/>
  <c r="AJ400" i="1"/>
  <c r="AL400" i="1"/>
  <c r="AH400" i="1"/>
  <c r="AI400" i="1"/>
  <c r="N401" i="1"/>
  <c r="O401" i="1"/>
  <c r="X1069" i="1"/>
  <c r="AH579" i="1"/>
  <c r="AN579" i="1" s="1"/>
  <c r="AL541" i="1"/>
  <c r="AH541" i="1"/>
  <c r="AI541" i="1"/>
  <c r="AJ541" i="1"/>
  <c r="AK541" i="1"/>
  <c r="AM511" i="1"/>
  <c r="AN511" i="1"/>
  <c r="AM514" i="1"/>
  <c r="AN514" i="1"/>
  <c r="AM526" i="1"/>
  <c r="AN526" i="1"/>
  <c r="AH543" i="1"/>
  <c r="AI543" i="1"/>
  <c r="AJ543" i="1"/>
  <c r="AK543" i="1"/>
  <c r="AL543" i="1"/>
  <c r="AI546" i="1"/>
  <c r="AJ546" i="1"/>
  <c r="AH546" i="1"/>
  <c r="AK546" i="1"/>
  <c r="AL546" i="1"/>
  <c r="AM540" i="1"/>
  <c r="AN540" i="1"/>
  <c r="N528" i="1"/>
  <c r="O528" i="1"/>
  <c r="R530" i="1"/>
  <c r="L549" i="1"/>
  <c r="L550" i="1" s="1"/>
  <c r="L570" i="1" s="1"/>
  <c r="K529" i="1"/>
  <c r="R549" i="1"/>
  <c r="M549" i="1"/>
  <c r="M550" i="1" s="1"/>
  <c r="M570" i="1" s="1"/>
  <c r="L529" i="1"/>
  <c r="L530" i="1" s="1"/>
  <c r="M529" i="1"/>
  <c r="M530" i="1" s="1"/>
  <c r="AT530" i="1"/>
  <c r="AV530" i="1" s="1"/>
  <c r="K549" i="1"/>
  <c r="K550" i="1" s="1"/>
  <c r="K570" i="1" s="1"/>
  <c r="R529" i="1"/>
  <c r="AU530" i="1"/>
  <c r="AU549" i="1" s="1"/>
  <c r="AU550" i="1" s="1"/>
  <c r="AU570" i="1" s="1"/>
  <c r="AU529" i="1"/>
  <c r="AT544" i="1"/>
  <c r="AV544" i="1" s="1"/>
  <c r="AT529" i="1"/>
  <c r="AV529" i="1" s="1"/>
  <c r="AT581" i="1"/>
  <c r="AV581" i="1" s="1"/>
  <c r="R581" i="1"/>
  <c r="O544" i="1"/>
  <c r="N516" i="1"/>
  <c r="N544" i="1"/>
  <c r="O516" i="1"/>
  <c r="AT517" i="1"/>
  <c r="AV517" i="1" s="1"/>
  <c r="R517" i="1"/>
  <c r="Q518" i="1"/>
  <c r="Q582" i="1" s="1"/>
  <c r="K517" i="1"/>
  <c r="L517" i="1"/>
  <c r="M517" i="1"/>
  <c r="AT547" i="1"/>
  <c r="AV547" i="1" s="1"/>
  <c r="AU561" i="1"/>
  <c r="AU517" i="1"/>
  <c r="R580" i="1"/>
  <c r="M580" i="1"/>
  <c r="M581" i="1" s="1"/>
  <c r="AT580" i="1"/>
  <c r="AV580" i="1" s="1"/>
  <c r="AU580" i="1"/>
  <c r="K580" i="1"/>
  <c r="L580" i="1"/>
  <c r="L581" i="1" s="1"/>
  <c r="K561" i="1"/>
  <c r="R561" i="1"/>
  <c r="L561" i="1"/>
  <c r="M561" i="1"/>
  <c r="Q562" i="1"/>
  <c r="AT561" i="1"/>
  <c r="AV561" i="1" s="1"/>
  <c r="O542" i="1"/>
  <c r="N542" i="1"/>
  <c r="K578" i="1"/>
  <c r="O577" i="1"/>
  <c r="N577" i="1"/>
  <c r="R570" i="1"/>
  <c r="N547" i="1"/>
  <c r="O547" i="1"/>
  <c r="R550" i="1"/>
  <c r="Q551" i="1"/>
  <c r="AT548" i="1"/>
  <c r="AV548" i="1" s="1"/>
  <c r="K548" i="1"/>
  <c r="R548" i="1"/>
  <c r="M548" i="1"/>
  <c r="AU548" i="1"/>
  <c r="L548" i="1"/>
  <c r="O545" i="1"/>
  <c r="N545" i="1"/>
  <c r="Q565" i="1"/>
  <c r="AT564" i="1"/>
  <c r="AV564" i="1" s="1"/>
  <c r="K564" i="1"/>
  <c r="R564" i="1"/>
  <c r="AU564" i="1"/>
  <c r="M564" i="1"/>
  <c r="L564" i="1"/>
  <c r="N531" i="1"/>
  <c r="O531" i="1"/>
  <c r="Q533" i="1"/>
  <c r="Q552" i="1" s="1"/>
  <c r="AT532" i="1"/>
  <c r="AV532" i="1" s="1"/>
  <c r="K532" i="1"/>
  <c r="L532" i="1"/>
  <c r="R532" i="1"/>
  <c r="M532" i="1"/>
  <c r="AU532" i="1"/>
  <c r="O519" i="1"/>
  <c r="N519" i="1"/>
  <c r="AU520" i="1"/>
  <c r="L520" i="1"/>
  <c r="Q521" i="1"/>
  <c r="AT520" i="1"/>
  <c r="AV520" i="1" s="1"/>
  <c r="K520" i="1"/>
  <c r="R520" i="1"/>
  <c r="M520" i="1"/>
  <c r="R583" i="1"/>
  <c r="R1073" i="1"/>
  <c r="M1073" i="1"/>
  <c r="L1073" i="1"/>
  <c r="K1073" i="1"/>
  <c r="O1072" i="1"/>
  <c r="N1072" i="1"/>
  <c r="AU1074" i="1" l="1"/>
  <c r="AT1074" i="1"/>
  <c r="AV1074" i="1" s="1"/>
  <c r="AN576" i="1"/>
  <c r="AM579" i="1"/>
  <c r="N402" i="1"/>
  <c r="O402" i="1"/>
  <c r="AK401" i="1"/>
  <c r="AL401" i="1"/>
  <c r="AH401" i="1"/>
  <c r="AI401" i="1"/>
  <c r="AJ401" i="1"/>
  <c r="AN400" i="1"/>
  <c r="AM400" i="1"/>
  <c r="AI547" i="1"/>
  <c r="AH547" i="1"/>
  <c r="AJ547" i="1"/>
  <c r="AK547" i="1"/>
  <c r="AL547" i="1"/>
  <c r="AH519" i="1"/>
  <c r="AI519" i="1"/>
  <c r="AJ519" i="1"/>
  <c r="AK519" i="1"/>
  <c r="AL519" i="1"/>
  <c r="AL528" i="1"/>
  <c r="AH528" i="1"/>
  <c r="AI528" i="1"/>
  <c r="AJ528" i="1"/>
  <c r="AK528" i="1"/>
  <c r="AM543" i="1"/>
  <c r="AN543" i="1"/>
  <c r="AM546" i="1"/>
  <c r="AN546" i="1"/>
  <c r="AH531" i="1"/>
  <c r="AI531" i="1"/>
  <c r="AJ531" i="1"/>
  <c r="AK531" i="1"/>
  <c r="AL531" i="1"/>
  <c r="AM541" i="1"/>
  <c r="AN541" i="1"/>
  <c r="AH516" i="1"/>
  <c r="AI516" i="1"/>
  <c r="AJ516" i="1"/>
  <c r="AK516" i="1"/>
  <c r="AL516" i="1"/>
  <c r="AK544" i="1"/>
  <c r="AL544" i="1"/>
  <c r="AH544" i="1"/>
  <c r="AI544" i="1"/>
  <c r="AJ544" i="1"/>
  <c r="O549" i="1"/>
  <c r="Q534" i="1"/>
  <c r="Q535" i="1" s="1"/>
  <c r="R535" i="1" s="1"/>
  <c r="N549" i="1"/>
  <c r="O529" i="1"/>
  <c r="K530" i="1"/>
  <c r="N530" i="1" s="1"/>
  <c r="N529" i="1"/>
  <c r="AT549" i="1"/>
  <c r="AV549" i="1" s="1"/>
  <c r="N517" i="1"/>
  <c r="O517" i="1"/>
  <c r="K518" i="1"/>
  <c r="M518" i="1"/>
  <c r="AU582" i="1"/>
  <c r="AT582" i="1"/>
  <c r="AV582" i="1" s="1"/>
  <c r="R518" i="1"/>
  <c r="AT518" i="1"/>
  <c r="AV518" i="1" s="1"/>
  <c r="L518" i="1"/>
  <c r="AU518" i="1"/>
  <c r="L582" i="1"/>
  <c r="L583" i="1" s="1"/>
  <c r="M582" i="1"/>
  <c r="M583" i="1" s="1"/>
  <c r="R582" i="1"/>
  <c r="K582" i="1"/>
  <c r="K583" i="1" s="1"/>
  <c r="M562" i="1"/>
  <c r="AT562" i="1"/>
  <c r="AV562" i="1" s="1"/>
  <c r="AU562" i="1"/>
  <c r="K562" i="1"/>
  <c r="L562" i="1"/>
  <c r="R562" i="1"/>
  <c r="Q563" i="1"/>
  <c r="N561" i="1"/>
  <c r="O561" i="1"/>
  <c r="N578" i="1"/>
  <c r="O578" i="1"/>
  <c r="O580" i="1"/>
  <c r="N580" i="1"/>
  <c r="K581" i="1"/>
  <c r="AT570" i="1"/>
  <c r="AV570" i="1" s="1"/>
  <c r="O570" i="1"/>
  <c r="N570" i="1"/>
  <c r="R571" i="1"/>
  <c r="M571" i="1"/>
  <c r="AU571" i="1"/>
  <c r="L571" i="1"/>
  <c r="K571" i="1"/>
  <c r="AU565" i="1"/>
  <c r="L565" i="1"/>
  <c r="Q566" i="1"/>
  <c r="AT565" i="1"/>
  <c r="AV565" i="1" s="1"/>
  <c r="K565" i="1"/>
  <c r="M565" i="1"/>
  <c r="R565" i="1"/>
  <c r="O548" i="1"/>
  <c r="N548" i="1"/>
  <c r="R551" i="1"/>
  <c r="M551" i="1"/>
  <c r="AU551" i="1"/>
  <c r="L551" i="1"/>
  <c r="AT551" i="1"/>
  <c r="AV551" i="1" s="1"/>
  <c r="K551" i="1"/>
  <c r="O564" i="1"/>
  <c r="N564" i="1"/>
  <c r="Q553" i="1"/>
  <c r="K552" i="1"/>
  <c r="M552" i="1"/>
  <c r="R552" i="1"/>
  <c r="L552" i="1"/>
  <c r="N550" i="1"/>
  <c r="O550" i="1"/>
  <c r="Q498" i="1"/>
  <c r="K498" i="1" s="1"/>
  <c r="Q537" i="1"/>
  <c r="AU533" i="1"/>
  <c r="AU552" i="1" s="1"/>
  <c r="L533" i="1"/>
  <c r="M533" i="1"/>
  <c r="AT533" i="1"/>
  <c r="AV533" i="1" s="1"/>
  <c r="K533" i="1"/>
  <c r="R533" i="1"/>
  <c r="O532" i="1"/>
  <c r="N532" i="1"/>
  <c r="O520" i="1"/>
  <c r="N520" i="1"/>
  <c r="R521" i="1"/>
  <c r="M521" i="1"/>
  <c r="AU521" i="1"/>
  <c r="L521" i="1"/>
  <c r="AT521" i="1"/>
  <c r="AV521" i="1" s="1"/>
  <c r="K521" i="1"/>
  <c r="N1073" i="1"/>
  <c r="O1073" i="1"/>
  <c r="R1074" i="1"/>
  <c r="M1074" i="1"/>
  <c r="Q1075" i="1"/>
  <c r="Q1076" i="1" s="1"/>
  <c r="K1074" i="1"/>
  <c r="L1074" i="1"/>
  <c r="AU583" i="1"/>
  <c r="AT583" i="1"/>
  <c r="R584" i="1"/>
  <c r="Q1077" i="1" l="1"/>
  <c r="M1076" i="1"/>
  <c r="L1076" i="1"/>
  <c r="K1076" i="1"/>
  <c r="AU1076" i="1"/>
  <c r="R1076" i="1"/>
  <c r="AI1073" i="1"/>
  <c r="AH1073" i="1"/>
  <c r="Q1109" i="1"/>
  <c r="AT1075" i="1"/>
  <c r="AV1075" i="1" s="1"/>
  <c r="AU1075" i="1"/>
  <c r="AN401" i="1"/>
  <c r="AM401" i="1"/>
  <c r="X400" i="1"/>
  <c r="AN516" i="1"/>
  <c r="AM516" i="1"/>
  <c r="AL550" i="1"/>
  <c r="AH550" i="1"/>
  <c r="AI550" i="1"/>
  <c r="AJ550" i="1"/>
  <c r="AK550" i="1"/>
  <c r="AK549" i="1"/>
  <c r="AL549" i="1"/>
  <c r="AH549" i="1"/>
  <c r="AI549" i="1"/>
  <c r="AJ549" i="1"/>
  <c r="AM519" i="1"/>
  <c r="AN519" i="1"/>
  <c r="AN531" i="1"/>
  <c r="AH520" i="1"/>
  <c r="AI520" i="1"/>
  <c r="AJ520" i="1"/>
  <c r="AK520" i="1"/>
  <c r="AL520" i="1"/>
  <c r="AJ517" i="1"/>
  <c r="AK517" i="1"/>
  <c r="AL517" i="1"/>
  <c r="AH517" i="1"/>
  <c r="AI517" i="1"/>
  <c r="AM531" i="1"/>
  <c r="AM528" i="1"/>
  <c r="AN528" i="1"/>
  <c r="AM547" i="1"/>
  <c r="AH532" i="1"/>
  <c r="AI532" i="1"/>
  <c r="AJ532" i="1"/>
  <c r="AK532" i="1"/>
  <c r="AL532" i="1"/>
  <c r="AH529" i="1"/>
  <c r="AI529" i="1"/>
  <c r="AJ529" i="1"/>
  <c r="AK529" i="1"/>
  <c r="AL529" i="1"/>
  <c r="AM544" i="1"/>
  <c r="AN544" i="1"/>
  <c r="AN547" i="1"/>
  <c r="Q536" i="1"/>
  <c r="Q555" i="1" s="1"/>
  <c r="R555" i="1" s="1"/>
  <c r="K534" i="1"/>
  <c r="K535" i="1" s="1"/>
  <c r="AU534" i="1"/>
  <c r="AU535" i="1" s="1"/>
  <c r="R534" i="1"/>
  <c r="M534" i="1"/>
  <c r="M535" i="1" s="1"/>
  <c r="L534" i="1"/>
  <c r="L535" i="1" s="1"/>
  <c r="O530" i="1"/>
  <c r="AT550" i="1"/>
  <c r="AV550" i="1" s="1"/>
  <c r="AT534" i="1"/>
  <c r="AV534" i="1" s="1"/>
  <c r="AT498" i="1"/>
  <c r="AV498" i="1" s="1"/>
  <c r="N518" i="1"/>
  <c r="O518" i="1"/>
  <c r="Q499" i="1"/>
  <c r="O582" i="1"/>
  <c r="N582" i="1"/>
  <c r="AT571" i="1"/>
  <c r="AV571" i="1" s="1"/>
  <c r="AT552" i="1"/>
  <c r="AV552" i="1" s="1"/>
  <c r="AU498" i="1"/>
  <c r="O562" i="1"/>
  <c r="N562" i="1"/>
  <c r="O581" i="1"/>
  <c r="N581" i="1"/>
  <c r="M563" i="1"/>
  <c r="K563" i="1"/>
  <c r="AU563" i="1"/>
  <c r="L563" i="1"/>
  <c r="R563" i="1"/>
  <c r="AT563" i="1"/>
  <c r="AV563" i="1" s="1"/>
  <c r="M498" i="1"/>
  <c r="O498" i="1" s="1"/>
  <c r="N571" i="1"/>
  <c r="O571" i="1"/>
  <c r="AT572" i="1"/>
  <c r="AV572" i="1" s="1"/>
  <c r="K572" i="1"/>
  <c r="R572" i="1"/>
  <c r="M572" i="1"/>
  <c r="AU572" i="1"/>
  <c r="L572" i="1"/>
  <c r="R498" i="1"/>
  <c r="L498" i="1"/>
  <c r="O552" i="1"/>
  <c r="N552" i="1"/>
  <c r="N551" i="1"/>
  <c r="O551" i="1"/>
  <c r="R566" i="1"/>
  <c r="M566" i="1"/>
  <c r="AU566" i="1"/>
  <c r="L566" i="1"/>
  <c r="AT566" i="1"/>
  <c r="AV566" i="1" s="1"/>
  <c r="K566" i="1"/>
  <c r="AU553" i="1"/>
  <c r="L553" i="1"/>
  <c r="Q554" i="1"/>
  <c r="K553" i="1"/>
  <c r="R553" i="1"/>
  <c r="M553" i="1"/>
  <c r="O565" i="1"/>
  <c r="N565" i="1"/>
  <c r="N533" i="1"/>
  <c r="O533" i="1"/>
  <c r="AU537" i="1"/>
  <c r="L537" i="1"/>
  <c r="R537" i="1"/>
  <c r="M537" i="1"/>
  <c r="Q538" i="1"/>
  <c r="AT537" i="1"/>
  <c r="AV537" i="1" s="1"/>
  <c r="K537" i="1"/>
  <c r="N521" i="1"/>
  <c r="O521" i="1"/>
  <c r="R1109" i="1"/>
  <c r="Q1110" i="1"/>
  <c r="N1074" i="1"/>
  <c r="O1074" i="1"/>
  <c r="K1075" i="1"/>
  <c r="M1075" i="1"/>
  <c r="L1075" i="1"/>
  <c r="R1075" i="1"/>
  <c r="AU584" i="1"/>
  <c r="AT584" i="1"/>
  <c r="K584" i="1"/>
  <c r="AV583" i="1"/>
  <c r="L584" i="1"/>
  <c r="O583" i="1"/>
  <c r="N583" i="1"/>
  <c r="M584" i="1"/>
  <c r="AU1109" i="1" l="1"/>
  <c r="O1076" i="1"/>
  <c r="N1076" i="1"/>
  <c r="AT1076" i="1"/>
  <c r="AV1076" i="1" s="1"/>
  <c r="AU1077" i="1"/>
  <c r="Q1078" i="1"/>
  <c r="Q1079" i="1" s="1"/>
  <c r="M1077" i="1"/>
  <c r="L1077" i="1"/>
  <c r="R1077" i="1"/>
  <c r="K1077" i="1"/>
  <c r="AT1109" i="1"/>
  <c r="AV1109" i="1" s="1"/>
  <c r="AN1073" i="1"/>
  <c r="AM1073" i="1"/>
  <c r="X1073" i="1" s="1"/>
  <c r="AH1074" i="1"/>
  <c r="AI1074" i="1"/>
  <c r="AT1110" i="1"/>
  <c r="AU1110" i="1"/>
  <c r="AU1114" i="1" s="1"/>
  <c r="X401" i="1"/>
  <c r="R1110" i="1"/>
  <c r="AT536" i="1"/>
  <c r="AV536" i="1" s="1"/>
  <c r="K555" i="1"/>
  <c r="R536" i="1"/>
  <c r="Q556" i="1"/>
  <c r="R556" i="1" s="1"/>
  <c r="M555" i="1"/>
  <c r="AU536" i="1"/>
  <c r="AU555" i="1" s="1"/>
  <c r="K536" i="1"/>
  <c r="L555" i="1"/>
  <c r="L536" i="1"/>
  <c r="AM549" i="1"/>
  <c r="AN549" i="1"/>
  <c r="M536" i="1"/>
  <c r="AM532" i="1"/>
  <c r="AM517" i="1"/>
  <c r="AN517" i="1"/>
  <c r="AM520" i="1"/>
  <c r="AN520" i="1"/>
  <c r="AI552" i="1"/>
  <c r="AJ552" i="1"/>
  <c r="AK552" i="1"/>
  <c r="AL552" i="1"/>
  <c r="AH552" i="1"/>
  <c r="AM529" i="1"/>
  <c r="AN529" i="1"/>
  <c r="AN532" i="1"/>
  <c r="AN550" i="1"/>
  <c r="AM550" i="1"/>
  <c r="AH582" i="1"/>
  <c r="O534" i="1"/>
  <c r="N535" i="1"/>
  <c r="N534" i="1"/>
  <c r="AT535" i="1"/>
  <c r="AV535" i="1" s="1"/>
  <c r="AT499" i="1"/>
  <c r="AV499" i="1" s="1"/>
  <c r="Q500" i="1"/>
  <c r="AU500" i="1" s="1"/>
  <c r="AT553" i="1"/>
  <c r="AV553" i="1" s="1"/>
  <c r="M499" i="1"/>
  <c r="R499" i="1"/>
  <c r="AU499" i="1"/>
  <c r="K499" i="1"/>
  <c r="L499" i="1"/>
  <c r="O535" i="1"/>
  <c r="N563" i="1"/>
  <c r="O563" i="1"/>
  <c r="AT555" i="1"/>
  <c r="AV555" i="1" s="1"/>
  <c r="O572" i="1"/>
  <c r="N572" i="1"/>
  <c r="N498" i="1"/>
  <c r="R554" i="1"/>
  <c r="M554" i="1"/>
  <c r="AU554" i="1"/>
  <c r="L554" i="1"/>
  <c r="AT554" i="1"/>
  <c r="AV554" i="1" s="1"/>
  <c r="K554" i="1"/>
  <c r="O553" i="1"/>
  <c r="N553" i="1"/>
  <c r="N566" i="1"/>
  <c r="O566" i="1"/>
  <c r="R538" i="1"/>
  <c r="M538" i="1"/>
  <c r="AT538" i="1"/>
  <c r="AV538" i="1" s="1"/>
  <c r="K538" i="1"/>
  <c r="AU538" i="1"/>
  <c r="L538" i="1"/>
  <c r="Q539" i="1"/>
  <c r="Q558" i="1" s="1"/>
  <c r="O537" i="1"/>
  <c r="N537" i="1"/>
  <c r="L1109" i="1"/>
  <c r="K1109" i="1"/>
  <c r="M1109" i="1"/>
  <c r="O1075" i="1"/>
  <c r="N1075" i="1"/>
  <c r="AV584" i="1"/>
  <c r="O584" i="1"/>
  <c r="N584" i="1"/>
  <c r="AT1077" i="1" l="1"/>
  <c r="AV1077" i="1" s="1"/>
  <c r="L1079" i="1"/>
  <c r="K1079" i="1"/>
  <c r="R1079" i="1"/>
  <c r="M1079" i="1"/>
  <c r="AU1079" i="1"/>
  <c r="Q1080" i="1"/>
  <c r="R1078" i="1"/>
  <c r="AU1078" i="1"/>
  <c r="M1078" i="1"/>
  <c r="AT1078" i="1"/>
  <c r="AV1078" i="1" s="1"/>
  <c r="L1078" i="1"/>
  <c r="K1078" i="1"/>
  <c r="O1077" i="1"/>
  <c r="N1077" i="1"/>
  <c r="AI1076" i="1"/>
  <c r="AH1076" i="1"/>
  <c r="AV1110" i="1"/>
  <c r="AT1114" i="1"/>
  <c r="AM1074" i="1"/>
  <c r="AN1074" i="1"/>
  <c r="O555" i="1"/>
  <c r="N555" i="1"/>
  <c r="AL555" i="1" s="1"/>
  <c r="Q557" i="1"/>
  <c r="AU557" i="1" s="1"/>
  <c r="K556" i="1"/>
  <c r="AU556" i="1"/>
  <c r="O536" i="1"/>
  <c r="N536" i="1"/>
  <c r="L556" i="1"/>
  <c r="Q1115" i="1"/>
  <c r="AU1115" i="1" s="1"/>
  <c r="R1114" i="1"/>
  <c r="M556" i="1"/>
  <c r="AM552" i="1"/>
  <c r="AN582" i="1"/>
  <c r="AM582" i="1"/>
  <c r="AK537" i="1"/>
  <c r="AL537" i="1"/>
  <c r="AH537" i="1"/>
  <c r="AI537" i="1"/>
  <c r="AJ537" i="1"/>
  <c r="AL553" i="1"/>
  <c r="AH553" i="1"/>
  <c r="AI553" i="1"/>
  <c r="AJ553" i="1"/>
  <c r="AK553" i="1"/>
  <c r="AH535" i="1"/>
  <c r="AI535" i="1"/>
  <c r="AJ535" i="1"/>
  <c r="AK535" i="1"/>
  <c r="AL535" i="1"/>
  <c r="AN552" i="1"/>
  <c r="AJ498" i="1"/>
  <c r="AK498" i="1"/>
  <c r="AL498" i="1"/>
  <c r="AH498" i="1"/>
  <c r="AI498" i="1"/>
  <c r="AK534" i="1"/>
  <c r="AL534" i="1"/>
  <c r="AH534" i="1"/>
  <c r="AI534" i="1"/>
  <c r="AJ534" i="1"/>
  <c r="O499" i="1"/>
  <c r="R500" i="1"/>
  <c r="AT500" i="1"/>
  <c r="AV500" i="1" s="1"/>
  <c r="L500" i="1"/>
  <c r="M500" i="1"/>
  <c r="N499" i="1"/>
  <c r="K500" i="1"/>
  <c r="AT556" i="1"/>
  <c r="AV556" i="1" s="1"/>
  <c r="R558" i="1"/>
  <c r="M558" i="1"/>
  <c r="L558" i="1"/>
  <c r="Q559" i="1"/>
  <c r="K558" i="1"/>
  <c r="N554" i="1"/>
  <c r="O554" i="1"/>
  <c r="O538" i="1"/>
  <c r="N538" i="1"/>
  <c r="AU539" i="1"/>
  <c r="AU558" i="1" s="1"/>
  <c r="AT539" i="1"/>
  <c r="AV539" i="1" s="1"/>
  <c r="K539" i="1"/>
  <c r="R539" i="1"/>
  <c r="M539" i="1"/>
  <c r="L539" i="1"/>
  <c r="M1110" i="1"/>
  <c r="L1110" i="1"/>
  <c r="K1110" i="1"/>
  <c r="Q1111" i="1"/>
  <c r="O1109" i="1"/>
  <c r="N1109" i="1"/>
  <c r="AT1079" i="1" l="1"/>
  <c r="AV1079" i="1" s="1"/>
  <c r="M1080" i="1"/>
  <c r="L1080" i="1"/>
  <c r="K1080" i="1"/>
  <c r="AT1080" i="1"/>
  <c r="AV1080" i="1" s="1"/>
  <c r="R1080" i="1"/>
  <c r="Q1081" i="1"/>
  <c r="AU1080" i="1"/>
  <c r="AI555" i="1"/>
  <c r="N1079" i="1"/>
  <c r="O1079" i="1"/>
  <c r="AI1077" i="1"/>
  <c r="AH1077" i="1"/>
  <c r="O1078" i="1"/>
  <c r="N1078" i="1"/>
  <c r="AH555" i="1"/>
  <c r="AM1076" i="1"/>
  <c r="AN1076" i="1"/>
  <c r="L557" i="1"/>
  <c r="R557" i="1"/>
  <c r="AH1109" i="1"/>
  <c r="AN1109" i="1" s="1"/>
  <c r="K557" i="1"/>
  <c r="O557" i="1" s="1"/>
  <c r="AK555" i="1"/>
  <c r="AT557" i="1"/>
  <c r="AV557" i="1" s="1"/>
  <c r="AJ555" i="1"/>
  <c r="M557" i="1"/>
  <c r="AU1111" i="1"/>
  <c r="AT1111" i="1"/>
  <c r="AV1111" i="1" s="1"/>
  <c r="AT1115" i="1"/>
  <c r="AV1115" i="1" s="1"/>
  <c r="AV1114" i="1"/>
  <c r="AM1109" i="1"/>
  <c r="N556" i="1"/>
  <c r="AI556" i="1" s="1"/>
  <c r="O556" i="1"/>
  <c r="X1074" i="1"/>
  <c r="L1115" i="1"/>
  <c r="K1115" i="1"/>
  <c r="M1115" i="1"/>
  <c r="Q1116" i="1"/>
  <c r="R1115" i="1"/>
  <c r="AM534" i="1"/>
  <c r="AN534" i="1"/>
  <c r="AM553" i="1"/>
  <c r="AN553" i="1"/>
  <c r="AH538" i="1"/>
  <c r="AI538" i="1"/>
  <c r="AJ538" i="1"/>
  <c r="AK538" i="1"/>
  <c r="AL538" i="1"/>
  <c r="AM498" i="1"/>
  <c r="AN498" i="1"/>
  <c r="AM535" i="1"/>
  <c r="AN535" i="1"/>
  <c r="AN537" i="1"/>
  <c r="AM537" i="1"/>
  <c r="AH499" i="1"/>
  <c r="AI499" i="1"/>
  <c r="AJ499" i="1"/>
  <c r="AK499" i="1"/>
  <c r="AL499" i="1"/>
  <c r="O500" i="1"/>
  <c r="N500" i="1"/>
  <c r="AT558" i="1"/>
  <c r="AV558" i="1" s="1"/>
  <c r="R559" i="1"/>
  <c r="M559" i="1"/>
  <c r="L559" i="1"/>
  <c r="AU559" i="1"/>
  <c r="Q560" i="1"/>
  <c r="K559" i="1"/>
  <c r="N557" i="1"/>
  <c r="N558" i="1"/>
  <c r="O558" i="1"/>
  <c r="N539" i="1"/>
  <c r="O539" i="1"/>
  <c r="R1111" i="1"/>
  <c r="M1111" i="1"/>
  <c r="L1111" i="1"/>
  <c r="K1111" i="1"/>
  <c r="O1110" i="1"/>
  <c r="N1110" i="1"/>
  <c r="X1076" i="1" l="1"/>
  <c r="AI1079" i="1"/>
  <c r="AH1079" i="1"/>
  <c r="AM555" i="1"/>
  <c r="M1081" i="1"/>
  <c r="AU1081" i="1"/>
  <c r="AT1081" i="1"/>
  <c r="AV1081" i="1" s="1"/>
  <c r="L1081" i="1"/>
  <c r="K1081" i="1"/>
  <c r="Q1082" i="1"/>
  <c r="R1081" i="1"/>
  <c r="O1080" i="1"/>
  <c r="N1080" i="1"/>
  <c r="AM1077" i="1"/>
  <c r="AN1077" i="1"/>
  <c r="AH556" i="1"/>
  <c r="AT1116" i="1"/>
  <c r="AV1116" i="1" s="1"/>
  <c r="AU1116" i="1"/>
  <c r="AN555" i="1"/>
  <c r="AL556" i="1"/>
  <c r="AK556" i="1"/>
  <c r="AJ556" i="1"/>
  <c r="K1116" i="1"/>
  <c r="M1116" i="1"/>
  <c r="O1115" i="1"/>
  <c r="N1115" i="1"/>
  <c r="L1116" i="1"/>
  <c r="R1116" i="1"/>
  <c r="AN538" i="1"/>
  <c r="AM538" i="1"/>
  <c r="AN499" i="1"/>
  <c r="AM499" i="1"/>
  <c r="AT559" i="1"/>
  <c r="AV559" i="1" s="1"/>
  <c r="N559" i="1"/>
  <c r="O559" i="1"/>
  <c r="AT560" i="1"/>
  <c r="AV560" i="1" s="1"/>
  <c r="K560" i="1"/>
  <c r="AU560" i="1"/>
  <c r="M560" i="1"/>
  <c r="L560" i="1"/>
  <c r="R560" i="1"/>
  <c r="N1111" i="1"/>
  <c r="O1111" i="1"/>
  <c r="Q1113" i="1"/>
  <c r="AI1080" i="1" l="1"/>
  <c r="AH1080" i="1"/>
  <c r="AM1079" i="1"/>
  <c r="AN1079" i="1"/>
  <c r="X1077" i="1"/>
  <c r="Q1083" i="1"/>
  <c r="AT1082" i="1"/>
  <c r="AV1082" i="1" s="1"/>
  <c r="M1082" i="1"/>
  <c r="L1082" i="1"/>
  <c r="AU1082" i="1"/>
  <c r="K1082" i="1"/>
  <c r="R1082" i="1"/>
  <c r="N1081" i="1"/>
  <c r="O1081" i="1"/>
  <c r="AN556" i="1"/>
  <c r="AM556" i="1"/>
  <c r="Q1120" i="1"/>
  <c r="R1120" i="1" s="1"/>
  <c r="AT1113" i="1"/>
  <c r="AU1113" i="1"/>
  <c r="O1116" i="1"/>
  <c r="AI1115" i="1"/>
  <c r="AL1115" i="1"/>
  <c r="AH1115" i="1"/>
  <c r="AJ1115" i="1"/>
  <c r="AK1115" i="1"/>
  <c r="N1116" i="1"/>
  <c r="K1120" i="1"/>
  <c r="Q1121" i="1"/>
  <c r="O560" i="1"/>
  <c r="N560" i="1"/>
  <c r="L1113" i="1"/>
  <c r="Q1117" i="1"/>
  <c r="K1113" i="1"/>
  <c r="M1113" i="1"/>
  <c r="R1113" i="1"/>
  <c r="X1079" i="1" l="1"/>
  <c r="AM1080" i="1"/>
  <c r="AN1080" i="1"/>
  <c r="L1120" i="1"/>
  <c r="L1121" i="1" s="1"/>
  <c r="O1082" i="1"/>
  <c r="N1082" i="1"/>
  <c r="M1120" i="1"/>
  <c r="O1120" i="1" s="1"/>
  <c r="AU1083" i="1"/>
  <c r="Q1084" i="1"/>
  <c r="Q1085" i="1" s="1"/>
  <c r="AT1083" i="1"/>
  <c r="AV1083" i="1" s="1"/>
  <c r="M1083" i="1"/>
  <c r="L1083" i="1"/>
  <c r="R1083" i="1"/>
  <c r="K1083" i="1"/>
  <c r="AU1120" i="1"/>
  <c r="AU1121" i="1" s="1"/>
  <c r="AT1117" i="1"/>
  <c r="AU1117" i="1"/>
  <c r="AT1120" i="1"/>
  <c r="AV1120" i="1" s="1"/>
  <c r="AV1113" i="1"/>
  <c r="AM1115" i="1"/>
  <c r="AN1115" i="1"/>
  <c r="X1114" i="1"/>
  <c r="Q1122" i="1"/>
  <c r="R1121" i="1"/>
  <c r="K1121" i="1"/>
  <c r="R1117" i="1"/>
  <c r="M1117" i="1"/>
  <c r="L1117" i="1"/>
  <c r="Q1118" i="1"/>
  <c r="K1117" i="1"/>
  <c r="O1113" i="1"/>
  <c r="N1113" i="1"/>
  <c r="N1120" i="1" l="1"/>
  <c r="X1080" i="1"/>
  <c r="AI1082" i="1"/>
  <c r="AH1082" i="1"/>
  <c r="M1121" i="1"/>
  <c r="O1121" i="1" s="1"/>
  <c r="M1085" i="1"/>
  <c r="L1085" i="1"/>
  <c r="K1085" i="1"/>
  <c r="R1085" i="1"/>
  <c r="Q1086" i="1"/>
  <c r="R1084" i="1"/>
  <c r="AU1084" i="1"/>
  <c r="AU1085" i="1" s="1"/>
  <c r="AT1084" i="1"/>
  <c r="AV1084" i="1" s="1"/>
  <c r="K1084" i="1"/>
  <c r="M1084" i="1"/>
  <c r="L1084" i="1"/>
  <c r="O1083" i="1"/>
  <c r="N1083" i="1"/>
  <c r="AT1121" i="1"/>
  <c r="AV1121" i="1" s="1"/>
  <c r="AK1120" i="1"/>
  <c r="AH1120" i="1"/>
  <c r="AJ1120" i="1"/>
  <c r="AL1120" i="1"/>
  <c r="AI1120" i="1"/>
  <c r="Q1126" i="1"/>
  <c r="K1126" i="1" s="1"/>
  <c r="AT1122" i="1"/>
  <c r="AV1122" i="1" s="1"/>
  <c r="AU1122" i="1"/>
  <c r="AU1118" i="1"/>
  <c r="AT1118" i="1"/>
  <c r="AV1118" i="1" s="1"/>
  <c r="AV1117" i="1"/>
  <c r="X1115" i="1"/>
  <c r="L1126" i="1"/>
  <c r="N1121" i="1"/>
  <c r="R1122" i="1"/>
  <c r="L1122" i="1"/>
  <c r="K1122" i="1"/>
  <c r="N1117" i="1"/>
  <c r="O1117" i="1"/>
  <c r="R1118" i="1"/>
  <c r="M1118" i="1"/>
  <c r="Q1119" i="1"/>
  <c r="L1118" i="1"/>
  <c r="K1118" i="1"/>
  <c r="AU585" i="1"/>
  <c r="AT585" i="1"/>
  <c r="Q586" i="1"/>
  <c r="R586" i="1" s="1"/>
  <c r="M1122" i="1" l="1"/>
  <c r="AI1083" i="1"/>
  <c r="AH1083" i="1"/>
  <c r="AM1082" i="1"/>
  <c r="AN1082" i="1"/>
  <c r="Q1127" i="1"/>
  <c r="R1127" i="1" s="1"/>
  <c r="AT1085" i="1"/>
  <c r="AV1085" i="1" s="1"/>
  <c r="Q1087" i="1"/>
  <c r="M1086" i="1"/>
  <c r="L1086" i="1"/>
  <c r="K1086" i="1"/>
  <c r="R1086" i="1"/>
  <c r="AU1086" i="1"/>
  <c r="N1085" i="1"/>
  <c r="O1085" i="1"/>
  <c r="O1084" i="1"/>
  <c r="N1084" i="1"/>
  <c r="AT1126" i="1"/>
  <c r="AV1126" i="1" s="1"/>
  <c r="AI1121" i="1"/>
  <c r="AJ1121" i="1"/>
  <c r="AK1121" i="1"/>
  <c r="AL1121" i="1"/>
  <c r="AH1121" i="1"/>
  <c r="AN1120" i="1"/>
  <c r="AT1119" i="1"/>
  <c r="AU1119" i="1"/>
  <c r="AM1120" i="1"/>
  <c r="M1126" i="1"/>
  <c r="O1126" i="1" s="1"/>
  <c r="AK1117" i="1"/>
  <c r="AH1117" i="1"/>
  <c r="AI1117" i="1"/>
  <c r="AJ1117" i="1"/>
  <c r="AL1117" i="1"/>
  <c r="R1126" i="1"/>
  <c r="AU1126" i="1"/>
  <c r="Q1128" i="1"/>
  <c r="N1126" i="1"/>
  <c r="N1122" i="1"/>
  <c r="O1122" i="1"/>
  <c r="N1118" i="1"/>
  <c r="O1118" i="1"/>
  <c r="Q1123" i="1"/>
  <c r="K1119" i="1"/>
  <c r="M1119" i="1"/>
  <c r="L1119" i="1"/>
  <c r="R1119" i="1"/>
  <c r="AU586" i="1"/>
  <c r="AT586" i="1"/>
  <c r="Q587" i="1"/>
  <c r="R587" i="1" s="1"/>
  <c r="K586" i="1"/>
  <c r="AV585" i="1"/>
  <c r="M586" i="1"/>
  <c r="L586" i="1"/>
  <c r="K1127" i="1" l="1"/>
  <c r="L1127" i="1"/>
  <c r="AT1086" i="1"/>
  <c r="AV1086" i="1" s="1"/>
  <c r="X1082" i="1"/>
  <c r="AU1127" i="1"/>
  <c r="AN1083" i="1"/>
  <c r="AM1083" i="1"/>
  <c r="X1083" i="1" s="1"/>
  <c r="AI1085" i="1"/>
  <c r="AH1085" i="1"/>
  <c r="O1086" i="1"/>
  <c r="N1086" i="1"/>
  <c r="M1127" i="1"/>
  <c r="O1127" i="1" s="1"/>
  <c r="AU1087" i="1"/>
  <c r="Q1088" i="1"/>
  <c r="AT1087" i="1"/>
  <c r="AV1087" i="1" s="1"/>
  <c r="M1087" i="1"/>
  <c r="L1087" i="1"/>
  <c r="K1087" i="1"/>
  <c r="R1087" i="1"/>
  <c r="AT1127" i="1"/>
  <c r="AV1127" i="1" s="1"/>
  <c r="AM1117" i="1"/>
  <c r="AN1117" i="1"/>
  <c r="AH1118" i="1"/>
  <c r="AJ1118" i="1"/>
  <c r="AK1118" i="1"/>
  <c r="AL1118" i="1"/>
  <c r="AI1118" i="1"/>
  <c r="AT1128" i="1"/>
  <c r="AV1128" i="1" s="1"/>
  <c r="AU1128" i="1"/>
  <c r="AM1121" i="1"/>
  <c r="AN1121" i="1"/>
  <c r="AU1123" i="1"/>
  <c r="AL1126" i="1"/>
  <c r="AH1126" i="1"/>
  <c r="AI1126" i="1"/>
  <c r="AJ1126" i="1"/>
  <c r="AK1126" i="1"/>
  <c r="AT1123" i="1"/>
  <c r="AV1123" i="1" s="1"/>
  <c r="AV1119" i="1"/>
  <c r="X1120" i="1"/>
  <c r="N1127" i="1"/>
  <c r="K1128" i="1"/>
  <c r="L1128" i="1"/>
  <c r="M1128" i="1"/>
  <c r="R1128" i="1"/>
  <c r="L1123" i="1"/>
  <c r="Q1124" i="1"/>
  <c r="AT1124" i="1" s="1"/>
  <c r="AV1124" i="1" s="1"/>
  <c r="K1123" i="1"/>
  <c r="R1123" i="1"/>
  <c r="M1123" i="1"/>
  <c r="O1119" i="1"/>
  <c r="N1119" i="1"/>
  <c r="AU587" i="1"/>
  <c r="AT587" i="1"/>
  <c r="L587" i="1"/>
  <c r="M587" i="1"/>
  <c r="N586" i="1"/>
  <c r="O586" i="1"/>
  <c r="Q588" i="1"/>
  <c r="R588" i="1" s="1"/>
  <c r="K587" i="1"/>
  <c r="AV586" i="1"/>
  <c r="AN1085" i="1" l="1"/>
  <c r="AM1085" i="1"/>
  <c r="X1085" i="1" s="1"/>
  <c r="AI1086" i="1"/>
  <c r="AH1086" i="1"/>
  <c r="R1088" i="1"/>
  <c r="AU1088" i="1"/>
  <c r="Q1089" i="1"/>
  <c r="AT1088" i="1"/>
  <c r="AV1088" i="1" s="1"/>
  <c r="M1088" i="1"/>
  <c r="L1088" i="1"/>
  <c r="K1088" i="1"/>
  <c r="O1087" i="1"/>
  <c r="N1087" i="1"/>
  <c r="AJ1127" i="1"/>
  <c r="AL1127" i="1"/>
  <c r="AH1127" i="1"/>
  <c r="AI1127" i="1"/>
  <c r="AK1127" i="1"/>
  <c r="AN1126" i="1"/>
  <c r="AM1126" i="1"/>
  <c r="AU1124" i="1"/>
  <c r="AN1118" i="1"/>
  <c r="AM1118" i="1"/>
  <c r="X1117" i="1"/>
  <c r="X1121" i="1"/>
  <c r="O1128" i="1"/>
  <c r="N1128" i="1"/>
  <c r="R1124" i="1"/>
  <c r="M1124" i="1"/>
  <c r="L1124" i="1"/>
  <c r="K1124" i="1"/>
  <c r="Q1125" i="1"/>
  <c r="O1123" i="1"/>
  <c r="N1123" i="1"/>
  <c r="AT588" i="1"/>
  <c r="AU588" i="1"/>
  <c r="Q589" i="1"/>
  <c r="K588" i="1"/>
  <c r="AV587" i="1"/>
  <c r="M588" i="1"/>
  <c r="L588" i="1"/>
  <c r="O587" i="1"/>
  <c r="N587" i="1"/>
  <c r="AM1086" i="1" l="1"/>
  <c r="AN1086" i="1"/>
  <c r="O1088" i="1"/>
  <c r="N1088" i="1"/>
  <c r="R1089" i="1"/>
  <c r="AU1089" i="1"/>
  <c r="Q1090" i="1"/>
  <c r="AT1089" i="1"/>
  <c r="AV1089" i="1" s="1"/>
  <c r="M1089" i="1"/>
  <c r="K1089" i="1"/>
  <c r="L1089" i="1"/>
  <c r="AJ1123" i="1"/>
  <c r="AH1123" i="1"/>
  <c r="AI1123" i="1"/>
  <c r="AK1123" i="1"/>
  <c r="AL1123" i="1"/>
  <c r="AT1125" i="1"/>
  <c r="AV1125" i="1" s="1"/>
  <c r="AU1125" i="1"/>
  <c r="AN1127" i="1"/>
  <c r="AM1127" i="1"/>
  <c r="X1126" i="1"/>
  <c r="R589" i="1"/>
  <c r="Q599" i="1"/>
  <c r="X1118" i="1"/>
  <c r="AK587" i="1"/>
  <c r="AL587" i="1"/>
  <c r="AH587" i="1"/>
  <c r="AI587" i="1"/>
  <c r="AJ587" i="1"/>
  <c r="O1124" i="1"/>
  <c r="N1124" i="1"/>
  <c r="R1125" i="1"/>
  <c r="M1125" i="1"/>
  <c r="L1125" i="1"/>
  <c r="Q1129" i="1"/>
  <c r="K1125" i="1"/>
  <c r="AT589" i="1"/>
  <c r="AU589" i="1"/>
  <c r="L589" i="1"/>
  <c r="M589" i="1"/>
  <c r="O588" i="1"/>
  <c r="N588" i="1"/>
  <c r="Q590" i="1"/>
  <c r="R590" i="1" s="1"/>
  <c r="K589" i="1"/>
  <c r="AV588" i="1"/>
  <c r="AI1088" i="1" l="1"/>
  <c r="AH1088" i="1"/>
  <c r="X1086" i="1"/>
  <c r="O1089" i="1"/>
  <c r="N1089" i="1"/>
  <c r="K1090" i="1"/>
  <c r="R1090" i="1"/>
  <c r="AU1090" i="1"/>
  <c r="Q1091" i="1"/>
  <c r="AT1090" i="1"/>
  <c r="AV1090" i="1" s="1"/>
  <c r="L1090" i="1"/>
  <c r="M1090" i="1"/>
  <c r="AI1124" i="1"/>
  <c r="AK1124" i="1"/>
  <c r="AL1124" i="1"/>
  <c r="AH1124" i="1"/>
  <c r="AJ1124" i="1"/>
  <c r="AU1129" i="1"/>
  <c r="AT1129" i="1"/>
  <c r="AV1129" i="1" s="1"/>
  <c r="AM1123" i="1"/>
  <c r="AN1123" i="1"/>
  <c r="Q600" i="1"/>
  <c r="AT599" i="1"/>
  <c r="AV599" i="1" s="1"/>
  <c r="AU599" i="1"/>
  <c r="M599" i="1"/>
  <c r="L599" i="1"/>
  <c r="R599" i="1"/>
  <c r="K599" i="1"/>
  <c r="X1127" i="1"/>
  <c r="AN587" i="1"/>
  <c r="AM587" i="1"/>
  <c r="AH588" i="1"/>
  <c r="AI588" i="1"/>
  <c r="AJ588" i="1"/>
  <c r="AK588" i="1"/>
  <c r="AL588" i="1"/>
  <c r="Q1130" i="1"/>
  <c r="K1129" i="1"/>
  <c r="R1129" i="1"/>
  <c r="M1129" i="1"/>
  <c r="L1129" i="1"/>
  <c r="N1125" i="1"/>
  <c r="O1125" i="1"/>
  <c r="AT590" i="1"/>
  <c r="AU590" i="1"/>
  <c r="L590" i="1"/>
  <c r="M590" i="1"/>
  <c r="N589" i="1"/>
  <c r="O589" i="1"/>
  <c r="Q591" i="1"/>
  <c r="R591" i="1" s="1"/>
  <c r="K590" i="1"/>
  <c r="AV589" i="1"/>
  <c r="AH1089" i="1" l="1"/>
  <c r="AI1089" i="1"/>
  <c r="AM1088" i="1"/>
  <c r="AN1088" i="1"/>
  <c r="L1091" i="1"/>
  <c r="K1091" i="1"/>
  <c r="R1091" i="1"/>
  <c r="AU1091" i="1"/>
  <c r="Q1092" i="1"/>
  <c r="AT1091" i="1"/>
  <c r="AV1091" i="1" s="1"/>
  <c r="M1091" i="1"/>
  <c r="O1090" i="1"/>
  <c r="N1090" i="1"/>
  <c r="AT1130" i="1"/>
  <c r="AV1130" i="1" s="1"/>
  <c r="AU1130" i="1"/>
  <c r="AN1124" i="1"/>
  <c r="AM1124" i="1"/>
  <c r="O599" i="1"/>
  <c r="N599" i="1"/>
  <c r="AU600" i="1"/>
  <c r="Q601" i="1"/>
  <c r="AT600" i="1"/>
  <c r="AV600" i="1" s="1"/>
  <c r="R600" i="1"/>
  <c r="M600" i="1"/>
  <c r="L600" i="1"/>
  <c r="K600" i="1"/>
  <c r="X1123" i="1"/>
  <c r="AM588" i="1"/>
  <c r="AN588" i="1"/>
  <c r="X587" i="1"/>
  <c r="O1129" i="1"/>
  <c r="N1129" i="1"/>
  <c r="L1130" i="1"/>
  <c r="Q1131" i="1"/>
  <c r="K1130" i="1"/>
  <c r="M1130" i="1"/>
  <c r="R1130" i="1"/>
  <c r="AT591" i="1"/>
  <c r="AU591" i="1"/>
  <c r="M591" i="1"/>
  <c r="AV590" i="1"/>
  <c r="N590" i="1"/>
  <c r="O590" i="1"/>
  <c r="Q592" i="1"/>
  <c r="K591" i="1"/>
  <c r="L591" i="1"/>
  <c r="X1088" i="1" l="1"/>
  <c r="AM1089" i="1"/>
  <c r="AN1089" i="1"/>
  <c r="M1092" i="1"/>
  <c r="L1092" i="1"/>
  <c r="K1092" i="1"/>
  <c r="R1092" i="1"/>
  <c r="AU1092" i="1"/>
  <c r="Q1093" i="1"/>
  <c r="AT1092" i="1"/>
  <c r="AV1092" i="1" s="1"/>
  <c r="O1091" i="1"/>
  <c r="N1091" i="1"/>
  <c r="AT1131" i="1"/>
  <c r="AV1131" i="1" s="1"/>
  <c r="AU1131" i="1"/>
  <c r="AK1129" i="1"/>
  <c r="AL1129" i="1"/>
  <c r="AI1129" i="1"/>
  <c r="AJ1129" i="1"/>
  <c r="AH1129" i="1"/>
  <c r="R601" i="1"/>
  <c r="AU601" i="1"/>
  <c r="AT601" i="1"/>
  <c r="AV601" i="1" s="1"/>
  <c r="K601" i="1"/>
  <c r="M601" i="1"/>
  <c r="L601" i="1"/>
  <c r="AL599" i="1"/>
  <c r="AK599" i="1"/>
  <c r="AJ599" i="1"/>
  <c r="AI599" i="1"/>
  <c r="AH599" i="1"/>
  <c r="O600" i="1"/>
  <c r="N600" i="1"/>
  <c r="X1124" i="1"/>
  <c r="X588" i="1"/>
  <c r="AL590" i="1"/>
  <c r="AH590" i="1"/>
  <c r="AI590" i="1"/>
  <c r="AJ590" i="1"/>
  <c r="AK590" i="1"/>
  <c r="R592" i="1"/>
  <c r="Q593" i="1"/>
  <c r="O1130" i="1"/>
  <c r="N1130" i="1"/>
  <c r="R1131" i="1"/>
  <c r="M1131" i="1"/>
  <c r="L1131" i="1"/>
  <c r="K1131" i="1"/>
  <c r="AU592" i="1"/>
  <c r="AT592" i="1"/>
  <c r="L592" i="1"/>
  <c r="N591" i="1"/>
  <c r="O591" i="1"/>
  <c r="K592" i="1"/>
  <c r="AV591" i="1"/>
  <c r="M592" i="1"/>
  <c r="AI1091" i="1" l="1"/>
  <c r="AH1091" i="1"/>
  <c r="X1089" i="1"/>
  <c r="M1093" i="1"/>
  <c r="L1093" i="1"/>
  <c r="K1093" i="1"/>
  <c r="R1093" i="1"/>
  <c r="Q1094" i="1"/>
  <c r="AU1093" i="1"/>
  <c r="AT1093" i="1"/>
  <c r="AV1093" i="1" s="1"/>
  <c r="N1092" i="1"/>
  <c r="O1092" i="1"/>
  <c r="AM1129" i="1"/>
  <c r="AN1129" i="1"/>
  <c r="AH1130" i="1"/>
  <c r="AJ1130" i="1"/>
  <c r="AL1130" i="1"/>
  <c r="AK1130" i="1"/>
  <c r="AI1130" i="1"/>
  <c r="AL600" i="1"/>
  <c r="AK600" i="1"/>
  <c r="AJ600" i="1"/>
  <c r="AI600" i="1"/>
  <c r="AH600" i="1"/>
  <c r="O601" i="1"/>
  <c r="N601" i="1"/>
  <c r="AN599" i="1"/>
  <c r="AM599" i="1"/>
  <c r="AM590" i="1"/>
  <c r="AH591" i="1"/>
  <c r="AI591" i="1"/>
  <c r="AJ591" i="1"/>
  <c r="AK591" i="1"/>
  <c r="AL591" i="1"/>
  <c r="AN590" i="1"/>
  <c r="AU593" i="1"/>
  <c r="L593" i="1"/>
  <c r="Q594" i="1"/>
  <c r="AT593" i="1"/>
  <c r="AV593" i="1" s="1"/>
  <c r="K593" i="1"/>
  <c r="R593" i="1"/>
  <c r="M593" i="1"/>
  <c r="Q1133" i="1"/>
  <c r="N1131" i="1"/>
  <c r="O1131" i="1"/>
  <c r="AU602" i="1"/>
  <c r="AT602" i="1"/>
  <c r="AV592" i="1"/>
  <c r="O592" i="1"/>
  <c r="N592" i="1"/>
  <c r="AI1092" i="1" l="1"/>
  <c r="AH1092" i="1"/>
  <c r="AN1091" i="1"/>
  <c r="AM1091" i="1"/>
  <c r="X1091" i="1" s="1"/>
  <c r="X599" i="1"/>
  <c r="Q1095" i="1"/>
  <c r="AT1094" i="1"/>
  <c r="AV1094" i="1" s="1"/>
  <c r="M1094" i="1"/>
  <c r="L1094" i="1"/>
  <c r="K1094" i="1"/>
  <c r="AU1094" i="1"/>
  <c r="R1094" i="1"/>
  <c r="N1093" i="1"/>
  <c r="O1093" i="1"/>
  <c r="AT1133" i="1"/>
  <c r="AU1133" i="1"/>
  <c r="AM1130" i="1"/>
  <c r="AN1130" i="1"/>
  <c r="AM600" i="1"/>
  <c r="AN600" i="1"/>
  <c r="X1129" i="1"/>
  <c r="X590" i="1"/>
  <c r="AM591" i="1"/>
  <c r="AN591" i="1"/>
  <c r="R594" i="1"/>
  <c r="M594" i="1"/>
  <c r="AU594" i="1"/>
  <c r="L594" i="1"/>
  <c r="Q595" i="1"/>
  <c r="AT594" i="1"/>
  <c r="AV594" i="1" s="1"/>
  <c r="K594" i="1"/>
  <c r="N593" i="1"/>
  <c r="O593" i="1"/>
  <c r="Q1134" i="1"/>
  <c r="K1133" i="1"/>
  <c r="M1133" i="1"/>
  <c r="L1133" i="1"/>
  <c r="R1133" i="1"/>
  <c r="AU603" i="1"/>
  <c r="AT603" i="1"/>
  <c r="AV602" i="1"/>
  <c r="X600" i="1" l="1"/>
  <c r="AM1092" i="1"/>
  <c r="AN1092" i="1"/>
  <c r="O1094" i="1"/>
  <c r="N1094" i="1"/>
  <c r="AU1095" i="1"/>
  <c r="Q1096" i="1"/>
  <c r="Q1097" i="1" s="1"/>
  <c r="AT1095" i="1"/>
  <c r="AV1095" i="1" s="1"/>
  <c r="M1095" i="1"/>
  <c r="L1095" i="1"/>
  <c r="K1095" i="1"/>
  <c r="R1095" i="1"/>
  <c r="AU1134" i="1"/>
  <c r="AT1134" i="1"/>
  <c r="AV1134" i="1" s="1"/>
  <c r="AV1133" i="1"/>
  <c r="X1130" i="1"/>
  <c r="X591" i="1"/>
  <c r="AL593" i="1"/>
  <c r="AH593" i="1"/>
  <c r="AI593" i="1"/>
  <c r="AJ593" i="1"/>
  <c r="AK593" i="1"/>
  <c r="AL602" i="1"/>
  <c r="AH602" i="1"/>
  <c r="AI602" i="1"/>
  <c r="AJ602" i="1"/>
  <c r="AK602" i="1"/>
  <c r="N594" i="1"/>
  <c r="O594" i="1"/>
  <c r="Q596" i="1"/>
  <c r="AT595" i="1"/>
  <c r="AV595" i="1" s="1"/>
  <c r="K595" i="1"/>
  <c r="R595" i="1"/>
  <c r="M595" i="1"/>
  <c r="AU595" i="1"/>
  <c r="L595" i="1"/>
  <c r="O1133" i="1"/>
  <c r="N1133" i="1"/>
  <c r="L1134" i="1"/>
  <c r="Q1135" i="1"/>
  <c r="AT1135" i="1" s="1"/>
  <c r="AV1135" i="1" s="1"/>
  <c r="K1134" i="1"/>
  <c r="R1134" i="1"/>
  <c r="M1134" i="1"/>
  <c r="AU604" i="1"/>
  <c r="AT604" i="1"/>
  <c r="Q617" i="1"/>
  <c r="R617" i="1" s="1"/>
  <c r="AV603" i="1"/>
  <c r="AI1094" i="1" l="1"/>
  <c r="AH1094" i="1"/>
  <c r="X1092" i="1"/>
  <c r="M1097" i="1"/>
  <c r="L1097" i="1"/>
  <c r="K1097" i="1"/>
  <c r="R1097" i="1"/>
  <c r="AU1097" i="1"/>
  <c r="Q1098" i="1"/>
  <c r="O1095" i="1"/>
  <c r="N1095" i="1"/>
  <c r="R1096" i="1"/>
  <c r="AU1096" i="1"/>
  <c r="AT1096" i="1"/>
  <c r="AV1096" i="1" s="1"/>
  <c r="M1096" i="1"/>
  <c r="L1096" i="1"/>
  <c r="K1096" i="1"/>
  <c r="AU1135" i="1"/>
  <c r="AN602" i="1"/>
  <c r="AM602" i="1"/>
  <c r="AH594" i="1"/>
  <c r="AI594" i="1"/>
  <c r="AJ594" i="1"/>
  <c r="AK594" i="1"/>
  <c r="AL594" i="1"/>
  <c r="AH603" i="1"/>
  <c r="AI603" i="1"/>
  <c r="AJ603" i="1"/>
  <c r="AK603" i="1"/>
  <c r="AL603" i="1"/>
  <c r="AM593" i="1"/>
  <c r="AN593" i="1"/>
  <c r="Q597" i="1"/>
  <c r="AT596" i="1"/>
  <c r="AV596" i="1" s="1"/>
  <c r="K596" i="1"/>
  <c r="R596" i="1"/>
  <c r="AU596" i="1"/>
  <c r="L596" i="1"/>
  <c r="M596" i="1"/>
  <c r="N595" i="1"/>
  <c r="O595" i="1"/>
  <c r="AU605" i="1"/>
  <c r="AT605" i="1"/>
  <c r="AV605" i="1" s="1"/>
  <c r="O1134" i="1"/>
  <c r="N1134" i="1"/>
  <c r="R1135" i="1"/>
  <c r="M1135" i="1"/>
  <c r="L1135" i="1"/>
  <c r="K1135" i="1"/>
  <c r="Q1136" i="1"/>
  <c r="AT617" i="1"/>
  <c r="AU617" i="1"/>
  <c r="Q618" i="1"/>
  <c r="K617" i="1"/>
  <c r="M617" i="1"/>
  <c r="AV604" i="1"/>
  <c r="L617" i="1"/>
  <c r="AH1095" i="1" l="1"/>
  <c r="AI1095" i="1"/>
  <c r="AT1097" i="1"/>
  <c r="AV1097" i="1" s="1"/>
  <c r="AN1094" i="1"/>
  <c r="AM1094" i="1"/>
  <c r="X1094" i="1" s="1"/>
  <c r="Q1099" i="1"/>
  <c r="AT1098" i="1"/>
  <c r="AV1098" i="1" s="1"/>
  <c r="M1098" i="1"/>
  <c r="K1098" i="1"/>
  <c r="L1098" i="1"/>
  <c r="R1098" i="1"/>
  <c r="AU1098" i="1"/>
  <c r="N1097" i="1"/>
  <c r="O1097" i="1"/>
  <c r="O1096" i="1"/>
  <c r="N1096" i="1"/>
  <c r="AL1134" i="1"/>
  <c r="AH1134" i="1"/>
  <c r="AI1134" i="1"/>
  <c r="AK1134" i="1"/>
  <c r="AJ1134" i="1"/>
  <c r="AT1136" i="1"/>
  <c r="AV1136" i="1" s="1"/>
  <c r="AU1136" i="1"/>
  <c r="X593" i="1"/>
  <c r="AN603" i="1"/>
  <c r="AM603" i="1"/>
  <c r="AN594" i="1"/>
  <c r="AM594" i="1"/>
  <c r="R618" i="1"/>
  <c r="O596" i="1"/>
  <c r="N596" i="1"/>
  <c r="AU597" i="1"/>
  <c r="L597" i="1"/>
  <c r="R597" i="1"/>
  <c r="Q598" i="1"/>
  <c r="Q608" i="1" s="1"/>
  <c r="AT597" i="1"/>
  <c r="AV597" i="1" s="1"/>
  <c r="K597" i="1"/>
  <c r="M597" i="1"/>
  <c r="AT606" i="1"/>
  <c r="AV606" i="1" s="1"/>
  <c r="AU606" i="1"/>
  <c r="O1135" i="1"/>
  <c r="N1135" i="1"/>
  <c r="R1136" i="1"/>
  <c r="M1136" i="1"/>
  <c r="L1136" i="1"/>
  <c r="K1136" i="1"/>
  <c r="AT618" i="1"/>
  <c r="AU618" i="1"/>
  <c r="L618" i="1"/>
  <c r="M618" i="1"/>
  <c r="O617" i="1"/>
  <c r="N617" i="1"/>
  <c r="Q619" i="1"/>
  <c r="K618" i="1"/>
  <c r="AV617" i="1"/>
  <c r="AI1097" i="1" l="1"/>
  <c r="AH1097" i="1"/>
  <c r="AM1095" i="1"/>
  <c r="AN1095" i="1"/>
  <c r="Q609" i="1"/>
  <c r="R608" i="1"/>
  <c r="M608" i="1"/>
  <c r="L608" i="1"/>
  <c r="K608" i="1"/>
  <c r="O1098" i="1"/>
  <c r="N1098" i="1"/>
  <c r="AU1099" i="1"/>
  <c r="Q1100" i="1"/>
  <c r="AT1099" i="1"/>
  <c r="AV1099" i="1" s="1"/>
  <c r="M1099" i="1"/>
  <c r="L1099" i="1"/>
  <c r="K1099" i="1"/>
  <c r="R1099" i="1"/>
  <c r="AN1134" i="1"/>
  <c r="AM1134" i="1"/>
  <c r="AI1135" i="1"/>
  <c r="AJ1135" i="1"/>
  <c r="AK1135" i="1"/>
  <c r="AH1135" i="1"/>
  <c r="AL1135" i="1"/>
  <c r="X594" i="1"/>
  <c r="AL605" i="1"/>
  <c r="AH605" i="1"/>
  <c r="AI605" i="1"/>
  <c r="AJ605" i="1"/>
  <c r="AK605" i="1"/>
  <c r="AL596" i="1"/>
  <c r="AH596" i="1"/>
  <c r="AI596" i="1"/>
  <c r="AJ596" i="1"/>
  <c r="AK596" i="1"/>
  <c r="AL617" i="1"/>
  <c r="AH617" i="1"/>
  <c r="AI617" i="1"/>
  <c r="AJ617" i="1"/>
  <c r="AK617" i="1"/>
  <c r="O597" i="1"/>
  <c r="N597" i="1"/>
  <c r="R598" i="1"/>
  <c r="M598" i="1"/>
  <c r="AU598" i="1"/>
  <c r="AU608" i="1" s="1"/>
  <c r="L598" i="1"/>
  <c r="AT598" i="1"/>
  <c r="AV598" i="1" s="1"/>
  <c r="K598" i="1"/>
  <c r="R619" i="1"/>
  <c r="AU607" i="1"/>
  <c r="AT607" i="1"/>
  <c r="AV607" i="1" s="1"/>
  <c r="Q1138" i="1"/>
  <c r="N1136" i="1"/>
  <c r="O1136" i="1"/>
  <c r="AT619" i="1"/>
  <c r="AU619" i="1"/>
  <c r="N618" i="1"/>
  <c r="O618" i="1"/>
  <c r="Q620" i="1"/>
  <c r="R620" i="1" s="1"/>
  <c r="K619" i="1"/>
  <c r="L619" i="1"/>
  <c r="AV618" i="1"/>
  <c r="M619" i="1"/>
  <c r="AI1098" i="1" l="1"/>
  <c r="AH1098" i="1"/>
  <c r="X1095" i="1"/>
  <c r="AN1097" i="1"/>
  <c r="AM1097" i="1"/>
  <c r="X1097" i="1" s="1"/>
  <c r="N608" i="1"/>
  <c r="O608" i="1"/>
  <c r="AT608" i="1"/>
  <c r="AV608" i="1" s="1"/>
  <c r="R609" i="1"/>
  <c r="AU609" i="1"/>
  <c r="Q610" i="1"/>
  <c r="M609" i="1"/>
  <c r="K609" i="1"/>
  <c r="L609" i="1"/>
  <c r="O1099" i="1"/>
  <c r="N1099" i="1"/>
  <c r="R1100" i="1"/>
  <c r="AU1100" i="1"/>
  <c r="Q1101" i="1"/>
  <c r="AT1100" i="1"/>
  <c r="AV1100" i="1" s="1"/>
  <c r="M1100" i="1"/>
  <c r="L1100" i="1"/>
  <c r="K1100" i="1"/>
  <c r="AM1135" i="1"/>
  <c r="AN1135" i="1"/>
  <c r="AT1138" i="1"/>
  <c r="AU1138" i="1"/>
  <c r="AN596" i="1"/>
  <c r="AM617" i="1"/>
  <c r="AN617" i="1"/>
  <c r="AM605" i="1"/>
  <c r="AN605" i="1"/>
  <c r="AH618" i="1"/>
  <c r="AI618" i="1"/>
  <c r="AJ618" i="1"/>
  <c r="AK618" i="1"/>
  <c r="AL618" i="1"/>
  <c r="AH606" i="1"/>
  <c r="AI606" i="1"/>
  <c r="AJ606" i="1"/>
  <c r="AK606" i="1"/>
  <c r="AL606" i="1"/>
  <c r="AH597" i="1"/>
  <c r="AI597" i="1"/>
  <c r="AJ597" i="1"/>
  <c r="AK597" i="1"/>
  <c r="AL597" i="1"/>
  <c r="AM596" i="1"/>
  <c r="X1134" i="1"/>
  <c r="O598" i="1"/>
  <c r="N598" i="1"/>
  <c r="L1138" i="1"/>
  <c r="Q1139" i="1"/>
  <c r="Q1140" i="1" s="1"/>
  <c r="K1138" i="1"/>
  <c r="M1138" i="1"/>
  <c r="R1138" i="1"/>
  <c r="AT620" i="1"/>
  <c r="AU620" i="1"/>
  <c r="Q621" i="1"/>
  <c r="R621" i="1" s="1"/>
  <c r="K620" i="1"/>
  <c r="AV619" i="1"/>
  <c r="L620" i="1"/>
  <c r="M620" i="1"/>
  <c r="O619" i="1"/>
  <c r="N619" i="1"/>
  <c r="AM1098" i="1" l="1"/>
  <c r="AN1098" i="1"/>
  <c r="AT609" i="1"/>
  <c r="AV609" i="1" s="1"/>
  <c r="R610" i="1"/>
  <c r="AU610" i="1"/>
  <c r="M610" i="1"/>
  <c r="AT610" i="1"/>
  <c r="AV610" i="1" s="1"/>
  <c r="L610" i="1"/>
  <c r="K610" i="1"/>
  <c r="O609" i="1"/>
  <c r="N609" i="1"/>
  <c r="AL608" i="1"/>
  <c r="AK608" i="1"/>
  <c r="AJ608" i="1"/>
  <c r="AI608" i="1"/>
  <c r="AH608" i="1"/>
  <c r="R1101" i="1"/>
  <c r="AU1101" i="1"/>
  <c r="Q1102" i="1"/>
  <c r="AT1101" i="1"/>
  <c r="AV1101" i="1" s="1"/>
  <c r="M1101" i="1"/>
  <c r="L1101" i="1"/>
  <c r="K1101" i="1"/>
  <c r="O1100" i="1"/>
  <c r="N1100" i="1"/>
  <c r="AT1140" i="1"/>
  <c r="AV1140" i="1" s="1"/>
  <c r="AU1140" i="1"/>
  <c r="AU1139" i="1"/>
  <c r="AT1139" i="1"/>
  <c r="AV1139" i="1" s="1"/>
  <c r="AV1138" i="1"/>
  <c r="X596" i="1"/>
  <c r="X1135" i="1"/>
  <c r="X617" i="1"/>
  <c r="AM618" i="1"/>
  <c r="AM597" i="1"/>
  <c r="AM606" i="1"/>
  <c r="AN606" i="1"/>
  <c r="AN597" i="1"/>
  <c r="AN618" i="1"/>
  <c r="Q1141" i="1"/>
  <c r="R1140" i="1"/>
  <c r="M1140" i="1"/>
  <c r="K1140" i="1"/>
  <c r="O1138" i="1"/>
  <c r="N1138" i="1"/>
  <c r="R1139" i="1"/>
  <c r="M1139" i="1"/>
  <c r="L1139" i="1"/>
  <c r="L1140" i="1" s="1"/>
  <c r="K1139" i="1"/>
  <c r="AU621" i="1"/>
  <c r="AT621" i="1"/>
  <c r="L621" i="1"/>
  <c r="M621" i="1"/>
  <c r="O620" i="1"/>
  <c r="N620" i="1"/>
  <c r="Q622" i="1"/>
  <c r="K621" i="1"/>
  <c r="AV620" i="1"/>
  <c r="AH1100" i="1" l="1"/>
  <c r="AI1100" i="1"/>
  <c r="X1098" i="1"/>
  <c r="AH609" i="1"/>
  <c r="AI609" i="1"/>
  <c r="AL609" i="1"/>
  <c r="AK609" i="1"/>
  <c r="AJ609" i="1"/>
  <c r="O610" i="1"/>
  <c r="N610" i="1"/>
  <c r="AM608" i="1"/>
  <c r="AN608" i="1"/>
  <c r="N1101" i="1"/>
  <c r="O1101" i="1"/>
  <c r="K1102" i="1"/>
  <c r="R1102" i="1"/>
  <c r="Q1103" i="1"/>
  <c r="AT1102" i="1"/>
  <c r="AV1102" i="1" s="1"/>
  <c r="AU1102" i="1"/>
  <c r="M1102" i="1"/>
  <c r="L1102" i="1"/>
  <c r="AT1141" i="1"/>
  <c r="AU1141" i="1"/>
  <c r="X597" i="1"/>
  <c r="X618" i="1"/>
  <c r="AK620" i="1"/>
  <c r="AL620" i="1"/>
  <c r="AH620" i="1"/>
  <c r="AI620" i="1"/>
  <c r="AJ620" i="1"/>
  <c r="O1140" i="1"/>
  <c r="N1140" i="1"/>
  <c r="Q1142" i="1"/>
  <c r="R1141" i="1"/>
  <c r="K1141" i="1"/>
  <c r="L1141" i="1"/>
  <c r="M1141" i="1"/>
  <c r="N1139" i="1"/>
  <c r="O1139" i="1"/>
  <c r="R622" i="1"/>
  <c r="Q623" i="1"/>
  <c r="AU622" i="1"/>
  <c r="AT622" i="1"/>
  <c r="L622" i="1"/>
  <c r="AV621" i="1"/>
  <c r="O621" i="1"/>
  <c r="N621" i="1"/>
  <c r="K622" i="1"/>
  <c r="M622" i="1"/>
  <c r="X608" i="1" l="1"/>
  <c r="AI1101" i="1"/>
  <c r="AH1101" i="1"/>
  <c r="AU1142" i="1"/>
  <c r="AN1100" i="1"/>
  <c r="AM1100" i="1"/>
  <c r="X1100" i="1" s="1"/>
  <c r="AN609" i="1"/>
  <c r="AM609" i="1"/>
  <c r="L1103" i="1"/>
  <c r="K1103" i="1"/>
  <c r="AU1103" i="1"/>
  <c r="R1103" i="1"/>
  <c r="Q1104" i="1"/>
  <c r="AT1103" i="1"/>
  <c r="AV1103" i="1" s="1"/>
  <c r="M1103" i="1"/>
  <c r="O1102" i="1"/>
  <c r="N1102" i="1"/>
  <c r="AI1140" i="1"/>
  <c r="AK1140" i="1"/>
  <c r="AJ1140" i="1"/>
  <c r="AH1140" i="1"/>
  <c r="AL1140" i="1"/>
  <c r="AJ1139" i="1"/>
  <c r="AK1139" i="1"/>
  <c r="AL1139" i="1"/>
  <c r="AH1139" i="1"/>
  <c r="AI1139" i="1"/>
  <c r="AT1142" i="1"/>
  <c r="AV1142" i="1" s="1"/>
  <c r="AV1141" i="1"/>
  <c r="AM620" i="1"/>
  <c r="AN620" i="1"/>
  <c r="AH621" i="1"/>
  <c r="AI621" i="1"/>
  <c r="AJ621" i="1"/>
  <c r="AK621" i="1"/>
  <c r="AL621" i="1"/>
  <c r="Q1143" i="1"/>
  <c r="AU1143" i="1" s="1"/>
  <c r="R1142" i="1"/>
  <c r="M1142" i="1"/>
  <c r="L1142" i="1"/>
  <c r="K1142" i="1"/>
  <c r="N1141" i="1"/>
  <c r="O1141" i="1"/>
  <c r="Q624" i="1"/>
  <c r="K623" i="1"/>
  <c r="R623" i="1"/>
  <c r="M623" i="1"/>
  <c r="L623" i="1"/>
  <c r="AV622" i="1"/>
  <c r="N622" i="1"/>
  <c r="O622" i="1"/>
  <c r="X609" i="1" l="1"/>
  <c r="AN1101" i="1"/>
  <c r="AM1101" i="1"/>
  <c r="X1101" i="1" s="1"/>
  <c r="M1104" i="1"/>
  <c r="L1104" i="1"/>
  <c r="K1104" i="1"/>
  <c r="R1104" i="1"/>
  <c r="AU1104" i="1"/>
  <c r="Q1105" i="1"/>
  <c r="AT1104" i="1"/>
  <c r="AV1104" i="1" s="1"/>
  <c r="O1103" i="1"/>
  <c r="N1103" i="1"/>
  <c r="AN1140" i="1"/>
  <c r="AN1139" i="1"/>
  <c r="Q1144" i="1"/>
  <c r="Q1145" i="1" s="1"/>
  <c r="AT1143" i="1"/>
  <c r="AV1143" i="1" s="1"/>
  <c r="AM1139" i="1"/>
  <c r="AM1140" i="1"/>
  <c r="X620" i="1"/>
  <c r="AM621" i="1"/>
  <c r="AN621" i="1"/>
  <c r="N1142" i="1"/>
  <c r="O1142" i="1"/>
  <c r="R1143" i="1"/>
  <c r="M1143" i="1"/>
  <c r="K1143" i="1"/>
  <c r="L1143" i="1"/>
  <c r="AT623" i="1"/>
  <c r="AV623" i="1" s="1"/>
  <c r="O623" i="1"/>
  <c r="N623" i="1"/>
  <c r="L624" i="1"/>
  <c r="Q625" i="1"/>
  <c r="K624" i="1"/>
  <c r="R624" i="1"/>
  <c r="M624" i="1"/>
  <c r="AI1103" i="1" l="1"/>
  <c r="AH1103" i="1"/>
  <c r="M1144" i="1"/>
  <c r="K1144" i="1"/>
  <c r="L1144" i="1"/>
  <c r="M1105" i="1"/>
  <c r="L1105" i="1"/>
  <c r="K1105" i="1"/>
  <c r="R1105" i="1"/>
  <c r="AU1105" i="1"/>
  <c r="Q1106" i="1"/>
  <c r="AT1105" i="1"/>
  <c r="AV1105" i="1" s="1"/>
  <c r="O1104" i="1"/>
  <c r="N1104" i="1"/>
  <c r="Q1146" i="1"/>
  <c r="Q1147" i="1" s="1"/>
  <c r="AT1144" i="1"/>
  <c r="AV1144" i="1" s="1"/>
  <c r="AU1144" i="1"/>
  <c r="AJ1142" i="1"/>
  <c r="AK1142" i="1"/>
  <c r="AL1142" i="1"/>
  <c r="AH1142" i="1"/>
  <c r="AI1142" i="1"/>
  <c r="N1144" i="1"/>
  <c r="O1144" i="1"/>
  <c r="X1140" i="1"/>
  <c r="X621" i="1"/>
  <c r="AK623" i="1"/>
  <c r="AL623" i="1"/>
  <c r="AH623" i="1"/>
  <c r="AI623" i="1"/>
  <c r="AJ623" i="1"/>
  <c r="X1139" i="1"/>
  <c r="N1143" i="1"/>
  <c r="O1143" i="1"/>
  <c r="AU623" i="1"/>
  <c r="AT624" i="1"/>
  <c r="AV624" i="1" s="1"/>
  <c r="Q626" i="1"/>
  <c r="L626" i="1" s="1"/>
  <c r="Q632" i="1"/>
  <c r="O624" i="1"/>
  <c r="N624" i="1"/>
  <c r="R625" i="1"/>
  <c r="M625" i="1"/>
  <c r="AU625" i="1"/>
  <c r="L625" i="1"/>
  <c r="AT625" i="1"/>
  <c r="AV625" i="1" s="1"/>
  <c r="K625" i="1"/>
  <c r="AI1104" i="1" l="1"/>
  <c r="AH1104" i="1"/>
  <c r="AM1103" i="1"/>
  <c r="AN1103" i="1"/>
  <c r="Q1107" i="1"/>
  <c r="AT1106" i="1"/>
  <c r="AV1106" i="1" s="1"/>
  <c r="M1106" i="1"/>
  <c r="K1106" i="1"/>
  <c r="L1106" i="1"/>
  <c r="R1106" i="1"/>
  <c r="AU1106" i="1"/>
  <c r="N1105" i="1"/>
  <c r="O1105" i="1"/>
  <c r="AU1145" i="1"/>
  <c r="AU1146" i="1" s="1"/>
  <c r="AH1143" i="1"/>
  <c r="AJ1143" i="1"/>
  <c r="AK1143" i="1"/>
  <c r="AI1143" i="1"/>
  <c r="AL1143" i="1"/>
  <c r="AT1145" i="1"/>
  <c r="AN1142" i="1"/>
  <c r="AM1142" i="1"/>
  <c r="Q1148" i="1"/>
  <c r="AU1147" i="1"/>
  <c r="AT1147" i="1"/>
  <c r="AV1147" i="1" s="1"/>
  <c r="AH624" i="1"/>
  <c r="AI624" i="1"/>
  <c r="AJ624" i="1"/>
  <c r="AK624" i="1"/>
  <c r="AL624" i="1"/>
  <c r="AN623" i="1"/>
  <c r="AM623" i="1"/>
  <c r="AU624" i="1"/>
  <c r="K626" i="1"/>
  <c r="N626" i="1" s="1"/>
  <c r="AU626" i="1"/>
  <c r="AT626" i="1"/>
  <c r="AV626" i="1" s="1"/>
  <c r="M626" i="1"/>
  <c r="Q627" i="1"/>
  <c r="R627" i="1" s="1"/>
  <c r="R626" i="1"/>
  <c r="AU632" i="1"/>
  <c r="L632" i="1"/>
  <c r="R632" i="1"/>
  <c r="Q633" i="1"/>
  <c r="AT632" i="1"/>
  <c r="AV632" i="1" s="1"/>
  <c r="K632" i="1"/>
  <c r="M632" i="1"/>
  <c r="O625" i="1"/>
  <c r="N625" i="1"/>
  <c r="X1103" i="1" l="1"/>
  <c r="AM1104" i="1"/>
  <c r="AN1104" i="1"/>
  <c r="O1106" i="1"/>
  <c r="N1106" i="1"/>
  <c r="AU1107" i="1"/>
  <c r="Q1108" i="1"/>
  <c r="AT1107" i="1"/>
  <c r="AV1107" i="1" s="1"/>
  <c r="L1107" i="1"/>
  <c r="M1107" i="1"/>
  <c r="K1107" i="1"/>
  <c r="R1107" i="1"/>
  <c r="AT1146" i="1"/>
  <c r="AV1146" i="1" s="1"/>
  <c r="AV1145" i="1"/>
  <c r="AM1143" i="1"/>
  <c r="Q1149" i="1"/>
  <c r="AT1148" i="1"/>
  <c r="AV1148" i="1" s="1"/>
  <c r="AN1143" i="1"/>
  <c r="AU1148" i="1"/>
  <c r="X623" i="1"/>
  <c r="X1142" i="1"/>
  <c r="AN624" i="1"/>
  <c r="AM624" i="1"/>
  <c r="O626" i="1"/>
  <c r="AL626" i="1" s="1"/>
  <c r="K627" i="1"/>
  <c r="L627" i="1"/>
  <c r="AU627" i="1"/>
  <c r="M627" i="1"/>
  <c r="AT627" i="1"/>
  <c r="AV627" i="1" s="1"/>
  <c r="Q628" i="1"/>
  <c r="R633" i="1"/>
  <c r="M633" i="1"/>
  <c r="AT633" i="1"/>
  <c r="AV633" i="1" s="1"/>
  <c r="AU633" i="1"/>
  <c r="L633" i="1"/>
  <c r="Q634" i="1"/>
  <c r="K633" i="1"/>
  <c r="N632" i="1"/>
  <c r="O632" i="1"/>
  <c r="AH1106" i="1" l="1"/>
  <c r="AI1106" i="1"/>
  <c r="X1104" i="1"/>
  <c r="AU1149" i="1"/>
  <c r="R1108" i="1"/>
  <c r="AU1108" i="1"/>
  <c r="AT1108" i="1"/>
  <c r="AV1108" i="1" s="1"/>
  <c r="M1108" i="1"/>
  <c r="L1108" i="1"/>
  <c r="K1108" i="1"/>
  <c r="O1107" i="1"/>
  <c r="N1107" i="1"/>
  <c r="Q1150" i="1"/>
  <c r="AT1149" i="1"/>
  <c r="AV1149" i="1" s="1"/>
  <c r="X624" i="1"/>
  <c r="X1143" i="1"/>
  <c r="AK626" i="1"/>
  <c r="AI626" i="1"/>
  <c r="AJ626" i="1"/>
  <c r="AH626" i="1"/>
  <c r="AL632" i="1"/>
  <c r="AH632" i="1"/>
  <c r="AI632" i="1"/>
  <c r="AJ632" i="1"/>
  <c r="AK632" i="1"/>
  <c r="R1144" i="1"/>
  <c r="AT628" i="1"/>
  <c r="AV628" i="1" s="1"/>
  <c r="O627" i="1"/>
  <c r="N627" i="1"/>
  <c r="Q629" i="1"/>
  <c r="M628" i="1"/>
  <c r="R628" i="1"/>
  <c r="L628" i="1"/>
  <c r="K628" i="1"/>
  <c r="AU628" i="1"/>
  <c r="O633" i="1"/>
  <c r="N633" i="1"/>
  <c r="Q635" i="1"/>
  <c r="AT634" i="1"/>
  <c r="AV634" i="1" s="1"/>
  <c r="K634" i="1"/>
  <c r="R634" i="1"/>
  <c r="M634" i="1"/>
  <c r="AU634" i="1"/>
  <c r="L634" i="1"/>
  <c r="AI1107" i="1" l="1"/>
  <c r="AH1107" i="1"/>
  <c r="AN1106" i="1"/>
  <c r="AM1106" i="1"/>
  <c r="X1106" i="1" s="1"/>
  <c r="O1108" i="1"/>
  <c r="N1108" i="1"/>
  <c r="Q1151" i="1"/>
  <c r="AU1150" i="1"/>
  <c r="AU1151" i="1" s="1"/>
  <c r="AT1150" i="1"/>
  <c r="AV1150" i="1" s="1"/>
  <c r="AM632" i="1"/>
  <c r="AN632" i="1"/>
  <c r="AH633" i="1"/>
  <c r="AI633" i="1"/>
  <c r="AJ633" i="1"/>
  <c r="AK633" i="1"/>
  <c r="AL633" i="1"/>
  <c r="AH627" i="1"/>
  <c r="AI627" i="1"/>
  <c r="AJ627" i="1"/>
  <c r="AK627" i="1"/>
  <c r="AL627" i="1"/>
  <c r="AN626" i="1"/>
  <c r="AM626" i="1"/>
  <c r="R1145" i="1"/>
  <c r="K1145" i="1"/>
  <c r="L1145" i="1"/>
  <c r="M1145" i="1"/>
  <c r="M629" i="1"/>
  <c r="Q630" i="1"/>
  <c r="R630" i="1" s="1"/>
  <c r="L629" i="1"/>
  <c r="R629" i="1"/>
  <c r="K629" i="1"/>
  <c r="N628" i="1"/>
  <c r="O628" i="1"/>
  <c r="Q636" i="1"/>
  <c r="K635" i="1"/>
  <c r="R635" i="1"/>
  <c r="M635" i="1"/>
  <c r="L635" i="1"/>
  <c r="N634" i="1"/>
  <c r="O634" i="1"/>
  <c r="AM1107" i="1" l="1"/>
  <c r="AN1107" i="1"/>
  <c r="Q1152" i="1"/>
  <c r="AT1151" i="1"/>
  <c r="AV1151" i="1" s="1"/>
  <c r="X626" i="1"/>
  <c r="X632" i="1"/>
  <c r="AN627" i="1"/>
  <c r="AM633" i="1"/>
  <c r="AM627" i="1"/>
  <c r="AN633" i="1"/>
  <c r="N1145" i="1"/>
  <c r="O1145" i="1"/>
  <c r="M1146" i="1"/>
  <c r="K1146" i="1"/>
  <c r="R1146" i="1"/>
  <c r="L1146" i="1"/>
  <c r="AT635" i="1"/>
  <c r="AV635" i="1" s="1"/>
  <c r="L630" i="1"/>
  <c r="N629" i="1"/>
  <c r="AT629" i="1"/>
  <c r="AV629" i="1" s="1"/>
  <c r="Q631" i="1"/>
  <c r="R631" i="1" s="1"/>
  <c r="M630" i="1"/>
  <c r="K630" i="1"/>
  <c r="O629" i="1"/>
  <c r="O635" i="1"/>
  <c r="N635" i="1"/>
  <c r="L636" i="1"/>
  <c r="Q637" i="1"/>
  <c r="K636" i="1"/>
  <c r="R636" i="1"/>
  <c r="M636" i="1"/>
  <c r="X1107" i="1" l="1"/>
  <c r="AI1145" i="1"/>
  <c r="AH1145" i="1"/>
  <c r="AK1145" i="1"/>
  <c r="AL1145" i="1"/>
  <c r="AJ1145" i="1"/>
  <c r="Q1153" i="1"/>
  <c r="AT1152" i="1"/>
  <c r="AV1152" i="1" s="1"/>
  <c r="AU1152" i="1"/>
  <c r="X627" i="1"/>
  <c r="X633" i="1"/>
  <c r="AH635" i="1"/>
  <c r="AI635" i="1"/>
  <c r="AJ635" i="1"/>
  <c r="AK635" i="1"/>
  <c r="AL635" i="1"/>
  <c r="AL629" i="1"/>
  <c r="AH629" i="1"/>
  <c r="AI629" i="1"/>
  <c r="AJ629" i="1"/>
  <c r="AK629" i="1"/>
  <c r="N630" i="1"/>
  <c r="K1147" i="1"/>
  <c r="L1147" i="1"/>
  <c r="M1147" i="1"/>
  <c r="R1147" i="1"/>
  <c r="N1146" i="1"/>
  <c r="O1146" i="1"/>
  <c r="AT636" i="1"/>
  <c r="AV636" i="1" s="1"/>
  <c r="K631" i="1"/>
  <c r="AU629" i="1"/>
  <c r="AT630" i="1"/>
  <c r="AV630" i="1" s="1"/>
  <c r="M631" i="1"/>
  <c r="AU635" i="1"/>
  <c r="O630" i="1"/>
  <c r="Q638" i="1"/>
  <c r="M638" i="1" s="1"/>
  <c r="AT631" i="1"/>
  <c r="AV631" i="1" s="1"/>
  <c r="AU631" i="1"/>
  <c r="L631" i="1"/>
  <c r="O636" i="1"/>
  <c r="N636" i="1"/>
  <c r="R637" i="1"/>
  <c r="M637" i="1"/>
  <c r="AU637" i="1"/>
  <c r="L637" i="1"/>
  <c r="AT637" i="1"/>
  <c r="AV637" i="1" s="1"/>
  <c r="K637" i="1"/>
  <c r="Q1154" i="1" l="1"/>
  <c r="AT1153" i="1"/>
  <c r="AU1153" i="1"/>
  <c r="AI1146" i="1"/>
  <c r="AJ1146" i="1"/>
  <c r="AH1146" i="1"/>
  <c r="AK1146" i="1"/>
  <c r="AL1146" i="1"/>
  <c r="AM1145" i="1"/>
  <c r="AN1145" i="1"/>
  <c r="AH630" i="1"/>
  <c r="AI630" i="1"/>
  <c r="AJ630" i="1"/>
  <c r="AK630" i="1"/>
  <c r="AL630" i="1"/>
  <c r="AH636" i="1"/>
  <c r="AI636" i="1"/>
  <c r="AJ636" i="1"/>
  <c r="AK636" i="1"/>
  <c r="AL636" i="1"/>
  <c r="AM629" i="1"/>
  <c r="AN629" i="1"/>
  <c r="AN635" i="1"/>
  <c r="AM635" i="1"/>
  <c r="N1147" i="1"/>
  <c r="O1147" i="1"/>
  <c r="O631" i="1"/>
  <c r="R1148" i="1"/>
  <c r="M1148" i="1"/>
  <c r="L1148" i="1"/>
  <c r="K1148" i="1"/>
  <c r="N631" i="1"/>
  <c r="Q639" i="1"/>
  <c r="R639" i="1" s="1"/>
  <c r="AU630" i="1"/>
  <c r="AT638" i="1"/>
  <c r="AV638" i="1" s="1"/>
  <c r="R638" i="1"/>
  <c r="K638" i="1"/>
  <c r="AU638" i="1"/>
  <c r="L638" i="1"/>
  <c r="AU636" i="1"/>
  <c r="O637" i="1"/>
  <c r="N637" i="1"/>
  <c r="AN1146" i="1" l="1"/>
  <c r="AM1146" i="1"/>
  <c r="AT1154" i="1"/>
  <c r="AV1154" i="1" s="1"/>
  <c r="AV1153" i="1"/>
  <c r="Q1155" i="1"/>
  <c r="AU1154" i="1"/>
  <c r="X635" i="1"/>
  <c r="X629" i="1"/>
  <c r="X1145" i="1"/>
  <c r="AN636" i="1"/>
  <c r="AM636" i="1"/>
  <c r="AN630" i="1"/>
  <c r="AM630" i="1"/>
  <c r="Q640" i="1"/>
  <c r="AT640" i="1" s="1"/>
  <c r="AV640" i="1" s="1"/>
  <c r="R1149" i="1"/>
  <c r="M1149" i="1"/>
  <c r="L1149" i="1"/>
  <c r="K1149" i="1"/>
  <c r="AU639" i="1"/>
  <c r="O1148" i="1"/>
  <c r="N1148" i="1"/>
  <c r="L639" i="1"/>
  <c r="M639" i="1"/>
  <c r="AT639" i="1"/>
  <c r="AV639" i="1" s="1"/>
  <c r="O638" i="1"/>
  <c r="K639" i="1"/>
  <c r="N638" i="1"/>
  <c r="AU1155" i="1" l="1"/>
  <c r="AH1148" i="1"/>
  <c r="AJ1148" i="1"/>
  <c r="AK1148" i="1"/>
  <c r="AL1148" i="1"/>
  <c r="AI1148" i="1"/>
  <c r="Q1156" i="1"/>
  <c r="AT1155" i="1"/>
  <c r="AV1155" i="1" s="1"/>
  <c r="X1146" i="1"/>
  <c r="X636" i="1"/>
  <c r="X630" i="1"/>
  <c r="AH638" i="1"/>
  <c r="AI638" i="1"/>
  <c r="AJ638" i="1"/>
  <c r="AK638" i="1"/>
  <c r="AL638" i="1"/>
  <c r="Q641" i="1"/>
  <c r="L641" i="1" s="1"/>
  <c r="AU640" i="1"/>
  <c r="M640" i="1"/>
  <c r="L640" i="1"/>
  <c r="R640" i="1"/>
  <c r="O1149" i="1"/>
  <c r="N1149" i="1"/>
  <c r="R1150" i="1"/>
  <c r="K1150" i="1"/>
  <c r="M1150" i="1"/>
  <c r="L1150" i="1"/>
  <c r="K640" i="1"/>
  <c r="N639" i="1"/>
  <c r="O639" i="1"/>
  <c r="AM1148" i="1" l="1"/>
  <c r="AJ1149" i="1"/>
  <c r="AL1149" i="1"/>
  <c r="AK1149" i="1"/>
  <c r="AH1149" i="1"/>
  <c r="AI1149" i="1"/>
  <c r="Q1157" i="1"/>
  <c r="AU1156" i="1"/>
  <c r="AT1156" i="1"/>
  <c r="AV1156" i="1" s="1"/>
  <c r="AN1148" i="1"/>
  <c r="K641" i="1"/>
  <c r="N641" i="1" s="1"/>
  <c r="M641" i="1"/>
  <c r="Q642" i="1"/>
  <c r="AH639" i="1"/>
  <c r="AI639" i="1"/>
  <c r="AJ639" i="1"/>
  <c r="AK639" i="1"/>
  <c r="AL639" i="1"/>
  <c r="R641" i="1"/>
  <c r="AM638" i="1"/>
  <c r="AN638" i="1"/>
  <c r="O1150" i="1"/>
  <c r="N1150" i="1"/>
  <c r="R1151" i="1"/>
  <c r="K1151" i="1"/>
  <c r="L1151" i="1"/>
  <c r="M1151" i="1"/>
  <c r="AT641" i="1"/>
  <c r="AV641" i="1" s="1"/>
  <c r="O640" i="1"/>
  <c r="N640" i="1"/>
  <c r="AU1157" i="1" l="1"/>
  <c r="Q1158" i="1"/>
  <c r="Q1159" i="1" s="1"/>
  <c r="AT1157" i="1"/>
  <c r="AM1149" i="1"/>
  <c r="AN1149" i="1"/>
  <c r="Q643" i="1"/>
  <c r="Q644" i="1" s="1"/>
  <c r="K642" i="1"/>
  <c r="L642" i="1"/>
  <c r="M642" i="1"/>
  <c r="X1148" i="1"/>
  <c r="X638" i="1"/>
  <c r="O641" i="1"/>
  <c r="AU641" i="1" s="1"/>
  <c r="R642" i="1"/>
  <c r="AL641" i="1"/>
  <c r="AH641" i="1"/>
  <c r="AI641" i="1"/>
  <c r="AJ641" i="1"/>
  <c r="AK641" i="1"/>
  <c r="AM639" i="1"/>
  <c r="AN639" i="1"/>
  <c r="N1151" i="1"/>
  <c r="O1151" i="1"/>
  <c r="R1152" i="1"/>
  <c r="L1152" i="1"/>
  <c r="K1152" i="1"/>
  <c r="M1152" i="1"/>
  <c r="AK1151" i="1" l="1"/>
  <c r="AL1151" i="1"/>
  <c r="AJ1151" i="1"/>
  <c r="AH1151" i="1"/>
  <c r="AI1151" i="1"/>
  <c r="AT1158" i="1"/>
  <c r="AV1158" i="1" s="1"/>
  <c r="AV1157" i="1"/>
  <c r="Q1160" i="1"/>
  <c r="Q1161" i="1" s="1"/>
  <c r="AU1159" i="1"/>
  <c r="AT1159" i="1"/>
  <c r="AT642" i="1"/>
  <c r="AV642" i="1" s="1"/>
  <c r="AU1158" i="1"/>
  <c r="AT643" i="1"/>
  <c r="AV643" i="1" s="1"/>
  <c r="AU643" i="1"/>
  <c r="R643" i="1"/>
  <c r="Q645" i="1"/>
  <c r="R645" i="1" s="1"/>
  <c r="K644" i="1"/>
  <c r="L644" i="1"/>
  <c r="M644" i="1"/>
  <c r="N642" i="1"/>
  <c r="O642" i="1"/>
  <c r="M643" i="1"/>
  <c r="K643" i="1"/>
  <c r="L643" i="1"/>
  <c r="X639" i="1"/>
  <c r="X1149" i="1"/>
  <c r="AM641" i="1"/>
  <c r="AN641" i="1"/>
  <c r="R644" i="1"/>
  <c r="AT644" i="1"/>
  <c r="AV644" i="1" s="1"/>
  <c r="AU644" i="1"/>
  <c r="R1153" i="1"/>
  <c r="L1153" i="1"/>
  <c r="M1153" i="1"/>
  <c r="K1153" i="1"/>
  <c r="O1152" i="1"/>
  <c r="N1152" i="1"/>
  <c r="Q1162" i="1" l="1"/>
  <c r="AM1151" i="1"/>
  <c r="AN1151" i="1"/>
  <c r="AT1160" i="1"/>
  <c r="AV1160" i="1" s="1"/>
  <c r="AV1159" i="1"/>
  <c r="AI1152" i="1"/>
  <c r="AH1152" i="1"/>
  <c r="AK1152" i="1"/>
  <c r="AJ1152" i="1"/>
  <c r="AL1152" i="1"/>
  <c r="AU1160" i="1"/>
  <c r="AU1161" i="1" s="1"/>
  <c r="Q646" i="1"/>
  <c r="Q647" i="1" s="1"/>
  <c r="AJ642" i="1"/>
  <c r="AK642" i="1"/>
  <c r="AL642" i="1"/>
  <c r="AH642" i="1"/>
  <c r="AU642" i="1"/>
  <c r="AI642" i="1"/>
  <c r="M645" i="1"/>
  <c r="N643" i="1"/>
  <c r="O643" i="1"/>
  <c r="N644" i="1"/>
  <c r="O644" i="1"/>
  <c r="K645" i="1"/>
  <c r="L645" i="1"/>
  <c r="X641" i="1"/>
  <c r="AU645" i="1"/>
  <c r="AT645" i="1"/>
  <c r="AV645" i="1" s="1"/>
  <c r="O1153" i="1"/>
  <c r="N1153" i="1"/>
  <c r="R1154" i="1"/>
  <c r="L1154" i="1"/>
  <c r="M1154" i="1"/>
  <c r="K1154" i="1"/>
  <c r="AT646" i="1" l="1"/>
  <c r="AV646" i="1" s="1"/>
  <c r="R646" i="1"/>
  <c r="AN1152" i="1"/>
  <c r="AM1152" i="1"/>
  <c r="AU646" i="1"/>
  <c r="M646" i="1"/>
  <c r="AT1161" i="1"/>
  <c r="AV1161" i="1" s="1"/>
  <c r="K646" i="1"/>
  <c r="K647" i="1" s="1"/>
  <c r="Q1163" i="1"/>
  <c r="Q1164" i="1" s="1"/>
  <c r="AT1162" i="1"/>
  <c r="AU1162" i="1"/>
  <c r="L646" i="1"/>
  <c r="AM642" i="1"/>
  <c r="AN642" i="1"/>
  <c r="M647" i="1"/>
  <c r="L647" i="1"/>
  <c r="N645" i="1"/>
  <c r="O645" i="1"/>
  <c r="X1151" i="1"/>
  <c r="Q648" i="1"/>
  <c r="R647" i="1"/>
  <c r="AH644" i="1"/>
  <c r="AI644" i="1"/>
  <c r="AJ644" i="1"/>
  <c r="AK644" i="1"/>
  <c r="AL644" i="1"/>
  <c r="O1154" i="1"/>
  <c r="N1154" i="1"/>
  <c r="R1155" i="1"/>
  <c r="M1155" i="1"/>
  <c r="K1155" i="1"/>
  <c r="L1155" i="1"/>
  <c r="N646" i="1" l="1"/>
  <c r="O646" i="1"/>
  <c r="Q1165" i="1"/>
  <c r="AT1163" i="1"/>
  <c r="AV1163" i="1" s="1"/>
  <c r="AV1162" i="1"/>
  <c r="AH1154" i="1"/>
  <c r="AI1154" i="1"/>
  <c r="AJ1154" i="1"/>
  <c r="AL1154" i="1"/>
  <c r="AK1154" i="1"/>
  <c r="AU1163" i="1"/>
  <c r="AU1164" i="1" s="1"/>
  <c r="X642" i="1"/>
  <c r="O647" i="1"/>
  <c r="N647" i="1"/>
  <c r="K648" i="1"/>
  <c r="L648" i="1"/>
  <c r="M648" i="1"/>
  <c r="X1152" i="1"/>
  <c r="Q649" i="1"/>
  <c r="R648" i="1"/>
  <c r="AU648" i="1"/>
  <c r="AT648" i="1"/>
  <c r="AV648" i="1" s="1"/>
  <c r="AN644" i="1"/>
  <c r="AM644" i="1"/>
  <c r="AH645" i="1"/>
  <c r="AI645" i="1"/>
  <c r="AJ645" i="1"/>
  <c r="AK645" i="1"/>
  <c r="AL645" i="1"/>
  <c r="O1155" i="1"/>
  <c r="N1155" i="1"/>
  <c r="R1156" i="1"/>
  <c r="L1156" i="1"/>
  <c r="K1156" i="1"/>
  <c r="M1156" i="1"/>
  <c r="AI1155" i="1" l="1"/>
  <c r="AJ1155" i="1"/>
  <c r="AK1155" i="1"/>
  <c r="AL1155" i="1"/>
  <c r="AH1155" i="1"/>
  <c r="AM1154" i="1"/>
  <c r="AN1154" i="1"/>
  <c r="AT1164" i="1"/>
  <c r="AV1164" i="1" s="1"/>
  <c r="Q1166" i="1"/>
  <c r="AU1165" i="1"/>
  <c r="AT1165" i="1"/>
  <c r="L649" i="1"/>
  <c r="R649" i="1"/>
  <c r="M649" i="1"/>
  <c r="K649" i="1"/>
  <c r="N648" i="1"/>
  <c r="O648" i="1"/>
  <c r="X644" i="1"/>
  <c r="AT647" i="1"/>
  <c r="AV647" i="1" s="1"/>
  <c r="AU647" i="1"/>
  <c r="AN645" i="1"/>
  <c r="AM645" i="1"/>
  <c r="Q650" i="1"/>
  <c r="K650" i="1" s="1"/>
  <c r="AU649" i="1"/>
  <c r="AT649" i="1"/>
  <c r="AV649" i="1" s="1"/>
  <c r="R1157" i="1"/>
  <c r="L1157" i="1"/>
  <c r="M1157" i="1"/>
  <c r="K1157" i="1"/>
  <c r="N1156" i="1"/>
  <c r="O1156" i="1"/>
  <c r="AM1155" i="1" l="1"/>
  <c r="AN1155" i="1"/>
  <c r="AT1166" i="1"/>
  <c r="AV1166" i="1" s="1"/>
  <c r="AV1165" i="1"/>
  <c r="Q1167" i="1"/>
  <c r="AT1167" i="1" s="1"/>
  <c r="AV1167" i="1" s="1"/>
  <c r="AU1166" i="1"/>
  <c r="N649" i="1"/>
  <c r="O649" i="1"/>
  <c r="M650" i="1"/>
  <c r="O650" i="1" s="1"/>
  <c r="L650" i="1"/>
  <c r="N650" i="1" s="1"/>
  <c r="X1154" i="1"/>
  <c r="X645" i="1"/>
  <c r="AI648" i="1"/>
  <c r="AK648" i="1"/>
  <c r="AH648" i="1"/>
  <c r="AJ648" i="1"/>
  <c r="AL648" i="1"/>
  <c r="R650" i="1"/>
  <c r="AU650" i="1"/>
  <c r="AT650" i="1"/>
  <c r="AV650" i="1" s="1"/>
  <c r="Q651" i="1"/>
  <c r="O1157" i="1"/>
  <c r="N1157" i="1"/>
  <c r="R1158" i="1"/>
  <c r="L1158" i="1"/>
  <c r="K1158" i="1"/>
  <c r="M1158" i="1"/>
  <c r="AU1167" i="1" l="1"/>
  <c r="AH1157" i="1"/>
  <c r="AJ1157" i="1"/>
  <c r="AI1157" i="1"/>
  <c r="AK1157" i="1"/>
  <c r="AL1157" i="1"/>
  <c r="X1155" i="1"/>
  <c r="AM648" i="1"/>
  <c r="AN648" i="1"/>
  <c r="AH649" i="1"/>
  <c r="AI649" i="1"/>
  <c r="AJ649" i="1"/>
  <c r="AK649" i="1"/>
  <c r="AL649" i="1"/>
  <c r="R651" i="1"/>
  <c r="M651" i="1"/>
  <c r="Q652" i="1"/>
  <c r="K651" i="1"/>
  <c r="L651" i="1"/>
  <c r="AT651" i="1"/>
  <c r="AV651" i="1" s="1"/>
  <c r="AU651" i="1"/>
  <c r="O1158" i="1"/>
  <c r="N1158" i="1"/>
  <c r="R1159" i="1"/>
  <c r="M1159" i="1"/>
  <c r="L1159" i="1"/>
  <c r="K1159" i="1"/>
  <c r="AL1158" i="1" l="1"/>
  <c r="AH1158" i="1"/>
  <c r="AJ1158" i="1"/>
  <c r="AI1158" i="1"/>
  <c r="AK1158" i="1"/>
  <c r="AM1157" i="1"/>
  <c r="AN1157" i="1"/>
  <c r="X648" i="1"/>
  <c r="AM649" i="1"/>
  <c r="AN649" i="1"/>
  <c r="O651" i="1"/>
  <c r="N651" i="1"/>
  <c r="R652" i="1"/>
  <c r="AT652" i="1"/>
  <c r="AV652" i="1" s="1"/>
  <c r="K652" i="1"/>
  <c r="L652" i="1"/>
  <c r="AU652" i="1"/>
  <c r="M652" i="1"/>
  <c r="Q653" i="1"/>
  <c r="N1159" i="1"/>
  <c r="O1159" i="1"/>
  <c r="R1160" i="1"/>
  <c r="L1160" i="1"/>
  <c r="K1160" i="1"/>
  <c r="M1160" i="1"/>
  <c r="AU684" i="1"/>
  <c r="AT684" i="1"/>
  <c r="AN1158" i="1" l="1"/>
  <c r="AM1158" i="1"/>
  <c r="X1157" i="1"/>
  <c r="X649" i="1"/>
  <c r="AJ651" i="1"/>
  <c r="AK651" i="1"/>
  <c r="AL651" i="1"/>
  <c r="AH651" i="1"/>
  <c r="AI651" i="1"/>
  <c r="AU653" i="1"/>
  <c r="R653" i="1"/>
  <c r="L653" i="1"/>
  <c r="AT653" i="1"/>
  <c r="AV653" i="1" s="1"/>
  <c r="K653" i="1"/>
  <c r="Q654" i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M653" i="1"/>
  <c r="O652" i="1"/>
  <c r="N652" i="1"/>
  <c r="R1161" i="1"/>
  <c r="L1161" i="1"/>
  <c r="M1161" i="1"/>
  <c r="K1161" i="1"/>
  <c r="O1160" i="1"/>
  <c r="N1160" i="1"/>
  <c r="AV684" i="1"/>
  <c r="AJ1160" i="1" l="1"/>
  <c r="AL1160" i="1"/>
  <c r="AK1160" i="1"/>
  <c r="AI1160" i="1"/>
  <c r="AH1160" i="1"/>
  <c r="X1158" i="1"/>
  <c r="AN651" i="1"/>
  <c r="AI652" i="1"/>
  <c r="AJ652" i="1"/>
  <c r="AK652" i="1"/>
  <c r="AL652" i="1"/>
  <c r="AH652" i="1"/>
  <c r="AM651" i="1"/>
  <c r="N653" i="1"/>
  <c r="O653" i="1"/>
  <c r="K663" i="1"/>
  <c r="AT663" i="1"/>
  <c r="AV663" i="1" s="1"/>
  <c r="L663" i="1"/>
  <c r="AU663" i="1"/>
  <c r="M663" i="1"/>
  <c r="R663" i="1"/>
  <c r="AT654" i="1"/>
  <c r="AV654" i="1" s="1"/>
  <c r="K654" i="1"/>
  <c r="R654" i="1"/>
  <c r="L654" i="1"/>
  <c r="M654" i="1"/>
  <c r="AU654" i="1"/>
  <c r="N1161" i="1"/>
  <c r="O1161" i="1"/>
  <c r="R1162" i="1"/>
  <c r="L1162" i="1"/>
  <c r="K1162" i="1"/>
  <c r="M1162" i="1"/>
  <c r="AU686" i="1"/>
  <c r="AT686" i="1"/>
  <c r="K686" i="1"/>
  <c r="M686" i="1"/>
  <c r="L686" i="1"/>
  <c r="X651" i="1" l="1"/>
  <c r="AN1160" i="1"/>
  <c r="AM1160" i="1"/>
  <c r="AH1161" i="1"/>
  <c r="AI1161" i="1"/>
  <c r="AK1161" i="1"/>
  <c r="AJ1161" i="1"/>
  <c r="AL1161" i="1"/>
  <c r="AM652" i="1"/>
  <c r="AN652" i="1"/>
  <c r="K664" i="1"/>
  <c r="AT664" i="1"/>
  <c r="AV664" i="1" s="1"/>
  <c r="L664" i="1"/>
  <c r="AU664" i="1"/>
  <c r="M664" i="1"/>
  <c r="R664" i="1"/>
  <c r="N654" i="1"/>
  <c r="O654" i="1"/>
  <c r="N663" i="1"/>
  <c r="O663" i="1"/>
  <c r="AU655" i="1"/>
  <c r="L655" i="1"/>
  <c r="AT655" i="1"/>
  <c r="AV655" i="1" s="1"/>
  <c r="K655" i="1"/>
  <c r="R655" i="1"/>
  <c r="M655" i="1"/>
  <c r="N1162" i="1"/>
  <c r="O1162" i="1"/>
  <c r="R1163" i="1"/>
  <c r="L1163" i="1"/>
  <c r="M1163" i="1"/>
  <c r="K1163" i="1"/>
  <c r="AT687" i="1"/>
  <c r="AU687" i="1"/>
  <c r="K687" i="1"/>
  <c r="AV686" i="1"/>
  <c r="M687" i="1"/>
  <c r="L687" i="1"/>
  <c r="O686" i="1"/>
  <c r="N686" i="1"/>
  <c r="AN1161" i="1" l="1"/>
  <c r="AM1161" i="1"/>
  <c r="AJ663" i="1"/>
  <c r="AK663" i="1"/>
  <c r="AL663" i="1"/>
  <c r="X1160" i="1"/>
  <c r="X652" i="1"/>
  <c r="AJ654" i="1"/>
  <c r="AK654" i="1"/>
  <c r="AL654" i="1"/>
  <c r="AH654" i="1"/>
  <c r="AI654" i="1"/>
  <c r="AH686" i="1"/>
  <c r="AI686" i="1"/>
  <c r="AJ686" i="1"/>
  <c r="AK686" i="1"/>
  <c r="AL686" i="1"/>
  <c r="AH663" i="1"/>
  <c r="AI663" i="1"/>
  <c r="K665" i="1"/>
  <c r="AT665" i="1"/>
  <c r="AV665" i="1" s="1"/>
  <c r="L665" i="1"/>
  <c r="R665" i="1"/>
  <c r="AU665" i="1"/>
  <c r="M665" i="1"/>
  <c r="O655" i="1"/>
  <c r="N655" i="1"/>
  <c r="N664" i="1"/>
  <c r="O664" i="1"/>
  <c r="AU656" i="1"/>
  <c r="L656" i="1"/>
  <c r="AT656" i="1"/>
  <c r="AV656" i="1" s="1"/>
  <c r="K656" i="1"/>
  <c r="M656" i="1"/>
  <c r="R656" i="1"/>
  <c r="R1164" i="1"/>
  <c r="L1164" i="1"/>
  <c r="K1164" i="1"/>
  <c r="M1164" i="1"/>
  <c r="O1163" i="1"/>
  <c r="N1163" i="1"/>
  <c r="AT688" i="1"/>
  <c r="AU688" i="1"/>
  <c r="M688" i="1"/>
  <c r="L688" i="1"/>
  <c r="N687" i="1"/>
  <c r="O687" i="1"/>
  <c r="K688" i="1"/>
  <c r="AV687" i="1"/>
  <c r="AJ1163" i="1" l="1"/>
  <c r="AK1163" i="1"/>
  <c r="AL1163" i="1"/>
  <c r="AH1163" i="1"/>
  <c r="AI1163" i="1"/>
  <c r="X1161" i="1"/>
  <c r="AH664" i="1"/>
  <c r="AI664" i="1"/>
  <c r="AJ664" i="1"/>
  <c r="AK664" i="1"/>
  <c r="AL664" i="1"/>
  <c r="AH687" i="1"/>
  <c r="AI687" i="1"/>
  <c r="AJ687" i="1"/>
  <c r="AK687" i="1"/>
  <c r="AL687" i="1"/>
  <c r="AI655" i="1"/>
  <c r="AJ655" i="1"/>
  <c r="AK655" i="1"/>
  <c r="AL655" i="1"/>
  <c r="AH655" i="1"/>
  <c r="AM686" i="1"/>
  <c r="AN686" i="1"/>
  <c r="AN663" i="1"/>
  <c r="AM663" i="1"/>
  <c r="AN654" i="1"/>
  <c r="AM654" i="1"/>
  <c r="AT666" i="1"/>
  <c r="AV666" i="1" s="1"/>
  <c r="K666" i="1"/>
  <c r="R666" i="1"/>
  <c r="M666" i="1"/>
  <c r="AU666" i="1"/>
  <c r="L666" i="1"/>
  <c r="O656" i="1"/>
  <c r="N656" i="1"/>
  <c r="L657" i="1"/>
  <c r="AT657" i="1"/>
  <c r="AV657" i="1" s="1"/>
  <c r="M657" i="1"/>
  <c r="AU657" i="1"/>
  <c r="K657" i="1"/>
  <c r="R657" i="1"/>
  <c r="R675" i="1"/>
  <c r="AU675" i="1"/>
  <c r="L675" i="1"/>
  <c r="AT675" i="1"/>
  <c r="AV675" i="1" s="1"/>
  <c r="K675" i="1"/>
  <c r="M675" i="1"/>
  <c r="N665" i="1"/>
  <c r="O665" i="1"/>
  <c r="O1164" i="1"/>
  <c r="N1164" i="1"/>
  <c r="R1165" i="1"/>
  <c r="L1165" i="1"/>
  <c r="K1165" i="1"/>
  <c r="M1165" i="1"/>
  <c r="AT689" i="1"/>
  <c r="AV689" i="1" s="1"/>
  <c r="M689" i="1"/>
  <c r="AU689" i="1"/>
  <c r="L689" i="1"/>
  <c r="K689" i="1"/>
  <c r="AT698" i="1"/>
  <c r="AU698" i="1"/>
  <c r="M698" i="1"/>
  <c r="N688" i="1"/>
  <c r="O688" i="1"/>
  <c r="K698" i="1"/>
  <c r="AV688" i="1"/>
  <c r="L698" i="1"/>
  <c r="AM1163" i="1" l="1"/>
  <c r="AN1163" i="1"/>
  <c r="AH1164" i="1"/>
  <c r="AJ1164" i="1"/>
  <c r="AI1164" i="1"/>
  <c r="AL1164" i="1"/>
  <c r="AK1164" i="1"/>
  <c r="AU658" i="1"/>
  <c r="X654" i="1"/>
  <c r="X663" i="1"/>
  <c r="AM687" i="1"/>
  <c r="AM655" i="1"/>
  <c r="AN655" i="1"/>
  <c r="AN687" i="1"/>
  <c r="AM664" i="1"/>
  <c r="AN664" i="1"/>
  <c r="K658" i="1"/>
  <c r="N657" i="1"/>
  <c r="O657" i="1"/>
  <c r="M658" i="1"/>
  <c r="AT667" i="1"/>
  <c r="AV667" i="1" s="1"/>
  <c r="L667" i="1"/>
  <c r="K667" i="1"/>
  <c r="R667" i="1"/>
  <c r="M667" i="1"/>
  <c r="AU667" i="1"/>
  <c r="R676" i="1"/>
  <c r="K676" i="1"/>
  <c r="L676" i="1"/>
  <c r="AU676" i="1"/>
  <c r="AT676" i="1"/>
  <c r="AV676" i="1" s="1"/>
  <c r="M676" i="1"/>
  <c r="L658" i="1"/>
  <c r="N666" i="1"/>
  <c r="O666" i="1"/>
  <c r="N675" i="1"/>
  <c r="O675" i="1"/>
  <c r="R658" i="1"/>
  <c r="AT658" i="1"/>
  <c r="AV658" i="1" s="1"/>
  <c r="X686" i="1"/>
  <c r="N1165" i="1"/>
  <c r="O1165" i="1"/>
  <c r="R1166" i="1"/>
  <c r="K1166" i="1"/>
  <c r="L1166" i="1"/>
  <c r="M1166" i="1"/>
  <c r="O689" i="1"/>
  <c r="N689" i="1"/>
  <c r="AU690" i="1"/>
  <c r="L690" i="1"/>
  <c r="AT690" i="1"/>
  <c r="AV690" i="1" s="1"/>
  <c r="K690" i="1"/>
  <c r="M690" i="1"/>
  <c r="AT699" i="1"/>
  <c r="AU699" i="1"/>
  <c r="L699" i="1"/>
  <c r="AV698" i="1"/>
  <c r="N698" i="1"/>
  <c r="O698" i="1"/>
  <c r="K699" i="1"/>
  <c r="M699" i="1"/>
  <c r="AM1164" i="1" l="1"/>
  <c r="AN1164" i="1"/>
  <c r="X664" i="1"/>
  <c r="X655" i="1"/>
  <c r="X687" i="1"/>
  <c r="X1163" i="1"/>
  <c r="AJ666" i="1"/>
  <c r="AK666" i="1"/>
  <c r="AL666" i="1"/>
  <c r="AJ657" i="1"/>
  <c r="AL657" i="1"/>
  <c r="AK657" i="1"/>
  <c r="AH657" i="1"/>
  <c r="AI657" i="1"/>
  <c r="AH689" i="1"/>
  <c r="AI689" i="1"/>
  <c r="AJ689" i="1"/>
  <c r="AK689" i="1"/>
  <c r="AL689" i="1"/>
  <c r="AK675" i="1"/>
  <c r="AL675" i="1"/>
  <c r="AH675" i="1"/>
  <c r="AI675" i="1"/>
  <c r="AJ675" i="1"/>
  <c r="AL698" i="1"/>
  <c r="AH698" i="1"/>
  <c r="AI698" i="1"/>
  <c r="AJ698" i="1"/>
  <c r="AK698" i="1"/>
  <c r="AH666" i="1"/>
  <c r="AI666" i="1"/>
  <c r="N667" i="1"/>
  <c r="O667" i="1"/>
  <c r="N676" i="1"/>
  <c r="O676" i="1"/>
  <c r="L668" i="1"/>
  <c r="AT668" i="1"/>
  <c r="AV668" i="1" s="1"/>
  <c r="K668" i="1"/>
  <c r="AU668" i="1"/>
  <c r="R668" i="1"/>
  <c r="M668" i="1"/>
  <c r="K659" i="1"/>
  <c r="R659" i="1"/>
  <c r="M659" i="1"/>
  <c r="AU659" i="1"/>
  <c r="L659" i="1"/>
  <c r="AT659" i="1"/>
  <c r="AV659" i="1" s="1"/>
  <c r="R677" i="1"/>
  <c r="L677" i="1"/>
  <c r="AU677" i="1"/>
  <c r="AT677" i="1"/>
  <c r="AV677" i="1" s="1"/>
  <c r="M677" i="1"/>
  <c r="Q678" i="1"/>
  <c r="K677" i="1"/>
  <c r="N658" i="1"/>
  <c r="O658" i="1"/>
  <c r="O1166" i="1"/>
  <c r="N1166" i="1"/>
  <c r="R1167" i="1"/>
  <c r="L1167" i="1"/>
  <c r="M1167" i="1"/>
  <c r="K1167" i="1"/>
  <c r="M692" i="1"/>
  <c r="L692" i="1"/>
  <c r="K692" i="1"/>
  <c r="O690" i="1"/>
  <c r="N690" i="1"/>
  <c r="M691" i="1"/>
  <c r="AU691" i="1"/>
  <c r="AU692" i="1" s="1"/>
  <c r="L691" i="1"/>
  <c r="K691" i="1"/>
  <c r="AT691" i="1"/>
  <c r="AV691" i="1" s="1"/>
  <c r="AU700" i="1"/>
  <c r="AT700" i="1"/>
  <c r="O699" i="1"/>
  <c r="N699" i="1"/>
  <c r="K700" i="1"/>
  <c r="AV699" i="1"/>
  <c r="M700" i="1"/>
  <c r="L700" i="1"/>
  <c r="AK1166" i="1" l="1"/>
  <c r="AL1166" i="1"/>
  <c r="AH1166" i="1"/>
  <c r="AI1166" i="1"/>
  <c r="AJ1166" i="1"/>
  <c r="X1164" i="1"/>
  <c r="AH690" i="1"/>
  <c r="AI690" i="1"/>
  <c r="AJ690" i="1"/>
  <c r="AK690" i="1"/>
  <c r="AL690" i="1"/>
  <c r="AH658" i="1"/>
  <c r="AI658" i="1"/>
  <c r="AJ658" i="1"/>
  <c r="AK658" i="1"/>
  <c r="AL658" i="1"/>
  <c r="AH667" i="1"/>
  <c r="AI667" i="1"/>
  <c r="AJ667" i="1"/>
  <c r="AK667" i="1"/>
  <c r="AL667" i="1"/>
  <c r="AM698" i="1"/>
  <c r="AN698" i="1"/>
  <c r="AM689" i="1"/>
  <c r="AN689" i="1"/>
  <c r="AN666" i="1"/>
  <c r="AM666" i="1"/>
  <c r="AM675" i="1"/>
  <c r="AN675" i="1"/>
  <c r="AH699" i="1"/>
  <c r="AI699" i="1"/>
  <c r="AJ699" i="1"/>
  <c r="AK699" i="1"/>
  <c r="AL699" i="1"/>
  <c r="AH676" i="1"/>
  <c r="AI676" i="1"/>
  <c r="AJ676" i="1"/>
  <c r="AK676" i="1"/>
  <c r="AL676" i="1"/>
  <c r="AM657" i="1"/>
  <c r="AN657" i="1"/>
  <c r="AU669" i="1"/>
  <c r="R678" i="1"/>
  <c r="L678" i="1"/>
  <c r="AT678" i="1"/>
  <c r="AV678" i="1" s="1"/>
  <c r="Q679" i="1"/>
  <c r="M678" i="1"/>
  <c r="K678" i="1"/>
  <c r="AU678" i="1"/>
  <c r="O668" i="1"/>
  <c r="N668" i="1"/>
  <c r="O659" i="1"/>
  <c r="N659" i="1"/>
  <c r="R669" i="1"/>
  <c r="M669" i="1"/>
  <c r="L669" i="1"/>
  <c r="K669" i="1"/>
  <c r="AT669" i="1"/>
  <c r="AV669" i="1" s="1"/>
  <c r="N677" i="1"/>
  <c r="O677" i="1"/>
  <c r="L660" i="1"/>
  <c r="R660" i="1"/>
  <c r="AU660" i="1"/>
  <c r="AT660" i="1"/>
  <c r="AV660" i="1" s="1"/>
  <c r="K660" i="1"/>
  <c r="M660" i="1"/>
  <c r="O1167" i="1"/>
  <c r="N1167" i="1"/>
  <c r="AT692" i="1"/>
  <c r="AV692" i="1" s="1"/>
  <c r="O692" i="1"/>
  <c r="N692" i="1"/>
  <c r="M693" i="1"/>
  <c r="AU693" i="1"/>
  <c r="L693" i="1"/>
  <c r="K693" i="1"/>
  <c r="O691" i="1"/>
  <c r="N691" i="1"/>
  <c r="AU701" i="1"/>
  <c r="AT701" i="1"/>
  <c r="K701" i="1"/>
  <c r="AV700" i="1"/>
  <c r="M701" i="1"/>
  <c r="L701" i="1"/>
  <c r="N700" i="1"/>
  <c r="O700" i="1"/>
  <c r="AH1167" i="1" l="1"/>
  <c r="AI1167" i="1"/>
  <c r="AK1167" i="1"/>
  <c r="AJ1167" i="1"/>
  <c r="AL1167" i="1"/>
  <c r="AN1166" i="1"/>
  <c r="AM1166" i="1"/>
  <c r="X689" i="1"/>
  <c r="X657" i="1"/>
  <c r="X666" i="1"/>
  <c r="X698" i="1"/>
  <c r="X675" i="1"/>
  <c r="AN699" i="1"/>
  <c r="AM658" i="1"/>
  <c r="AN658" i="1"/>
  <c r="AM699" i="1"/>
  <c r="AN667" i="1"/>
  <c r="AM667" i="1"/>
  <c r="AM676" i="1"/>
  <c r="AN676" i="1"/>
  <c r="AM690" i="1"/>
  <c r="AH692" i="1"/>
  <c r="AI692" i="1"/>
  <c r="AJ692" i="1"/>
  <c r="AK692" i="1"/>
  <c r="AL692" i="1"/>
  <c r="AN690" i="1"/>
  <c r="L661" i="1"/>
  <c r="AT661" i="1"/>
  <c r="AV661" i="1" s="1"/>
  <c r="K661" i="1"/>
  <c r="AU661" i="1"/>
  <c r="R661" i="1"/>
  <c r="M661" i="1"/>
  <c r="O678" i="1"/>
  <c r="N678" i="1"/>
  <c r="M679" i="1"/>
  <c r="K679" i="1"/>
  <c r="L679" i="1"/>
  <c r="AU679" i="1"/>
  <c r="Q680" i="1"/>
  <c r="R679" i="1"/>
  <c r="AT679" i="1"/>
  <c r="AV679" i="1" s="1"/>
  <c r="K670" i="1"/>
  <c r="L670" i="1"/>
  <c r="R670" i="1"/>
  <c r="M670" i="1"/>
  <c r="AU670" i="1"/>
  <c r="AT670" i="1"/>
  <c r="AV670" i="1" s="1"/>
  <c r="N660" i="1"/>
  <c r="O660" i="1"/>
  <c r="O669" i="1"/>
  <c r="N669" i="1"/>
  <c r="AT693" i="1"/>
  <c r="AV693" i="1" s="1"/>
  <c r="M695" i="1"/>
  <c r="L695" i="1"/>
  <c r="K695" i="1"/>
  <c r="AT694" i="1"/>
  <c r="AV694" i="1" s="1"/>
  <c r="K694" i="1"/>
  <c r="M694" i="1"/>
  <c r="AU694" i="1"/>
  <c r="AU695" i="1" s="1"/>
  <c r="L694" i="1"/>
  <c r="N693" i="1"/>
  <c r="O693" i="1"/>
  <c r="AT702" i="1"/>
  <c r="AU702" i="1"/>
  <c r="M702" i="1"/>
  <c r="L702" i="1"/>
  <c r="O701" i="1"/>
  <c r="N701" i="1"/>
  <c r="K702" i="1"/>
  <c r="AV701" i="1"/>
  <c r="AN1167" i="1" l="1"/>
  <c r="AM1167" i="1"/>
  <c r="X699" i="1"/>
  <c r="X658" i="1"/>
  <c r="X1166" i="1"/>
  <c r="X676" i="1"/>
  <c r="X667" i="1"/>
  <c r="AJ669" i="1"/>
  <c r="AK669" i="1"/>
  <c r="AL669" i="1"/>
  <c r="X690" i="1"/>
  <c r="AJ660" i="1"/>
  <c r="AK660" i="1"/>
  <c r="AL660" i="1"/>
  <c r="AI693" i="1"/>
  <c r="AJ693" i="1"/>
  <c r="AK693" i="1"/>
  <c r="AL693" i="1"/>
  <c r="AH693" i="1"/>
  <c r="AH660" i="1"/>
  <c r="AI660" i="1"/>
  <c r="AH701" i="1"/>
  <c r="AI701" i="1"/>
  <c r="AJ701" i="1"/>
  <c r="AK701" i="1"/>
  <c r="AL701" i="1"/>
  <c r="AH669" i="1"/>
  <c r="AI669" i="1"/>
  <c r="AH678" i="1"/>
  <c r="AM692" i="1"/>
  <c r="AN692" i="1"/>
  <c r="N679" i="1"/>
  <c r="O679" i="1"/>
  <c r="O670" i="1"/>
  <c r="N670" i="1"/>
  <c r="O661" i="1"/>
  <c r="N661" i="1"/>
  <c r="R671" i="1"/>
  <c r="M671" i="1"/>
  <c r="AU671" i="1"/>
  <c r="L671" i="1"/>
  <c r="AT671" i="1"/>
  <c r="AV671" i="1" s="1"/>
  <c r="K671" i="1"/>
  <c r="AU680" i="1"/>
  <c r="AT680" i="1"/>
  <c r="AV680" i="1" s="1"/>
  <c r="L680" i="1"/>
  <c r="Q681" i="1"/>
  <c r="M680" i="1"/>
  <c r="R680" i="1"/>
  <c r="K680" i="1"/>
  <c r="AU662" i="1"/>
  <c r="L662" i="1"/>
  <c r="AT662" i="1"/>
  <c r="AV662" i="1" s="1"/>
  <c r="R662" i="1"/>
  <c r="M662" i="1"/>
  <c r="K662" i="1"/>
  <c r="AT695" i="1"/>
  <c r="AV695" i="1" s="1"/>
  <c r="O695" i="1"/>
  <c r="N695" i="1"/>
  <c r="M696" i="1"/>
  <c r="AU696" i="1"/>
  <c r="L696" i="1"/>
  <c r="K696" i="1"/>
  <c r="O694" i="1"/>
  <c r="N694" i="1"/>
  <c r="AT703" i="1"/>
  <c r="AU703" i="1"/>
  <c r="M703" i="1"/>
  <c r="O702" i="1"/>
  <c r="N702" i="1"/>
  <c r="K703" i="1"/>
  <c r="AV702" i="1"/>
  <c r="L703" i="1"/>
  <c r="X1167" i="1" l="1"/>
  <c r="X692" i="1"/>
  <c r="AH702" i="1"/>
  <c r="AI702" i="1"/>
  <c r="AJ702" i="1"/>
  <c r="AK702" i="1"/>
  <c r="AL702" i="1"/>
  <c r="AM678" i="1"/>
  <c r="AN678" i="1"/>
  <c r="AN701" i="1"/>
  <c r="AM701" i="1"/>
  <c r="AH670" i="1"/>
  <c r="AI670" i="1"/>
  <c r="AJ670" i="1"/>
  <c r="AK670" i="1"/>
  <c r="AL670" i="1"/>
  <c r="AN669" i="1"/>
  <c r="AM669" i="1"/>
  <c r="AN660" i="1"/>
  <c r="AM660" i="1"/>
  <c r="AL695" i="1"/>
  <c r="AH695" i="1"/>
  <c r="AI695" i="1"/>
  <c r="AJ695" i="1"/>
  <c r="AK695" i="1"/>
  <c r="AN693" i="1"/>
  <c r="AM693" i="1"/>
  <c r="AI661" i="1"/>
  <c r="AJ661" i="1"/>
  <c r="AK661" i="1"/>
  <c r="AL661" i="1"/>
  <c r="AH661" i="1"/>
  <c r="AU672" i="1"/>
  <c r="O671" i="1"/>
  <c r="N671" i="1"/>
  <c r="O680" i="1"/>
  <c r="N680" i="1"/>
  <c r="R672" i="1"/>
  <c r="K672" i="1"/>
  <c r="M672" i="1"/>
  <c r="L672" i="1"/>
  <c r="AT672" i="1"/>
  <c r="AV672" i="1" s="1"/>
  <c r="AU681" i="1"/>
  <c r="Q682" i="1"/>
  <c r="L681" i="1"/>
  <c r="K681" i="1"/>
  <c r="R681" i="1"/>
  <c r="M681" i="1"/>
  <c r="AT681" i="1"/>
  <c r="AV681" i="1" s="1"/>
  <c r="O662" i="1"/>
  <c r="N662" i="1"/>
  <c r="AT696" i="1"/>
  <c r="AV696" i="1" s="1"/>
  <c r="AT697" i="1"/>
  <c r="AV697" i="1" s="1"/>
  <c r="K697" i="1"/>
  <c r="M697" i="1"/>
  <c r="AU697" i="1"/>
  <c r="L697" i="1"/>
  <c r="N696" i="1"/>
  <c r="O696" i="1"/>
  <c r="AT704" i="1"/>
  <c r="AU704" i="1"/>
  <c r="L704" i="1"/>
  <c r="AV703" i="1"/>
  <c r="N703" i="1"/>
  <c r="O703" i="1"/>
  <c r="K704" i="1"/>
  <c r="M704" i="1"/>
  <c r="X701" i="1" l="1"/>
  <c r="X693" i="1"/>
  <c r="X660" i="1"/>
  <c r="X669" i="1"/>
  <c r="AN661" i="1"/>
  <c r="AM661" i="1"/>
  <c r="AM695" i="1"/>
  <c r="AN695" i="1"/>
  <c r="AH696" i="1"/>
  <c r="AI696" i="1"/>
  <c r="AJ696" i="1"/>
  <c r="AK696" i="1"/>
  <c r="AL696" i="1"/>
  <c r="AM670" i="1"/>
  <c r="AN670" i="1"/>
  <c r="AM702" i="1"/>
  <c r="AN702" i="1"/>
  <c r="K673" i="1"/>
  <c r="R673" i="1"/>
  <c r="M673" i="1"/>
  <c r="AU673" i="1"/>
  <c r="L673" i="1"/>
  <c r="AT673" i="1"/>
  <c r="AV673" i="1" s="1"/>
  <c r="O681" i="1"/>
  <c r="N681" i="1"/>
  <c r="O672" i="1"/>
  <c r="N672" i="1"/>
  <c r="R682" i="1"/>
  <c r="K682" i="1"/>
  <c r="Q683" i="1"/>
  <c r="AU682" i="1"/>
  <c r="AT682" i="1"/>
  <c r="AV682" i="1" s="1"/>
  <c r="L682" i="1"/>
  <c r="M682" i="1"/>
  <c r="O697" i="1"/>
  <c r="N697" i="1"/>
  <c r="AU705" i="1"/>
  <c r="AT705" i="1"/>
  <c r="O704" i="1"/>
  <c r="N704" i="1"/>
  <c r="K705" i="1"/>
  <c r="AV704" i="1"/>
  <c r="M705" i="1"/>
  <c r="L705" i="1"/>
  <c r="X702" i="1" l="1"/>
  <c r="X670" i="1"/>
  <c r="X695" i="1"/>
  <c r="X661" i="1"/>
  <c r="AJ672" i="1"/>
  <c r="AK672" i="1"/>
  <c r="AL672" i="1"/>
  <c r="AH681" i="1"/>
  <c r="AM696" i="1"/>
  <c r="AN696" i="1"/>
  <c r="AH672" i="1"/>
  <c r="AI672" i="1"/>
  <c r="AJ704" i="1"/>
  <c r="AK704" i="1"/>
  <c r="AL704" i="1"/>
  <c r="AH704" i="1"/>
  <c r="AI704" i="1"/>
  <c r="M674" i="1"/>
  <c r="AU674" i="1"/>
  <c r="L674" i="1"/>
  <c r="AT674" i="1"/>
  <c r="AV674" i="1" s="1"/>
  <c r="K674" i="1"/>
  <c r="R674" i="1"/>
  <c r="O673" i="1"/>
  <c r="N673" i="1"/>
  <c r="R683" i="1"/>
  <c r="L683" i="1"/>
  <c r="M683" i="1"/>
  <c r="AU683" i="1"/>
  <c r="AT683" i="1"/>
  <c r="AV683" i="1" s="1"/>
  <c r="K683" i="1"/>
  <c r="N682" i="1"/>
  <c r="O682" i="1"/>
  <c r="AT706" i="1"/>
  <c r="AU706" i="1"/>
  <c r="M706" i="1"/>
  <c r="K706" i="1"/>
  <c r="AV705" i="1"/>
  <c r="L706" i="1"/>
  <c r="O705" i="1"/>
  <c r="N705" i="1"/>
  <c r="X696" i="1" l="1"/>
  <c r="AH705" i="1"/>
  <c r="AI705" i="1"/>
  <c r="AJ705" i="1"/>
  <c r="AK705" i="1"/>
  <c r="AL705" i="1"/>
  <c r="AH673" i="1"/>
  <c r="AI673" i="1"/>
  <c r="AJ673" i="1"/>
  <c r="AK673" i="1"/>
  <c r="AL673" i="1"/>
  <c r="AM672" i="1"/>
  <c r="AN672" i="1"/>
  <c r="AM704" i="1"/>
  <c r="AN704" i="1"/>
  <c r="AN681" i="1"/>
  <c r="AM681" i="1"/>
  <c r="O674" i="1"/>
  <c r="N674" i="1"/>
  <c r="O683" i="1"/>
  <c r="N683" i="1"/>
  <c r="AT707" i="1"/>
  <c r="AU707" i="1"/>
  <c r="M707" i="1"/>
  <c r="L707" i="1"/>
  <c r="N706" i="1"/>
  <c r="O706" i="1"/>
  <c r="K707" i="1"/>
  <c r="AV706" i="1"/>
  <c r="X672" i="1" l="1"/>
  <c r="X704" i="1"/>
  <c r="AM673" i="1"/>
  <c r="AN673" i="1"/>
  <c r="AM705" i="1"/>
  <c r="AN705" i="1"/>
  <c r="AU708" i="1"/>
  <c r="AT708" i="1"/>
  <c r="M708" i="1"/>
  <c r="AV707" i="1"/>
  <c r="O707" i="1"/>
  <c r="N707" i="1"/>
  <c r="K708" i="1"/>
  <c r="L708" i="1"/>
  <c r="X705" i="1" l="1"/>
  <c r="X673" i="1"/>
  <c r="AK707" i="1"/>
  <c r="AL707" i="1"/>
  <c r="AH707" i="1"/>
  <c r="AI707" i="1"/>
  <c r="AJ707" i="1"/>
  <c r="AU709" i="1"/>
  <c r="AT709" i="1"/>
  <c r="O708" i="1"/>
  <c r="N708" i="1"/>
  <c r="K709" i="1"/>
  <c r="AV708" i="1"/>
  <c r="L709" i="1"/>
  <c r="M709" i="1"/>
  <c r="AM707" i="1" l="1"/>
  <c r="AN707" i="1"/>
  <c r="AH708" i="1"/>
  <c r="AI708" i="1"/>
  <c r="AJ708" i="1"/>
  <c r="AK708" i="1"/>
  <c r="AL708" i="1"/>
  <c r="AT710" i="1"/>
  <c r="AU710" i="1"/>
  <c r="K710" i="1"/>
  <c r="AV709" i="1"/>
  <c r="L710" i="1"/>
  <c r="M710" i="1"/>
  <c r="N709" i="1"/>
  <c r="O709" i="1"/>
  <c r="X707" i="1" l="1"/>
  <c r="AM708" i="1"/>
  <c r="AN708" i="1"/>
  <c r="AT711" i="1"/>
  <c r="AU711" i="1"/>
  <c r="L711" i="1"/>
  <c r="M711" i="1"/>
  <c r="O710" i="1"/>
  <c r="N710" i="1"/>
  <c r="K711" i="1"/>
  <c r="AV710" i="1"/>
  <c r="X708" i="1" l="1"/>
  <c r="AK710" i="1"/>
  <c r="AL710" i="1"/>
  <c r="AH710" i="1"/>
  <c r="AI710" i="1"/>
  <c r="AJ710" i="1"/>
  <c r="AT712" i="1"/>
  <c r="AU712" i="1"/>
  <c r="L712" i="1"/>
  <c r="M712" i="1"/>
  <c r="N711" i="1"/>
  <c r="O711" i="1"/>
  <c r="K712" i="1"/>
  <c r="AV711" i="1"/>
  <c r="AM710" i="1" l="1"/>
  <c r="AN710" i="1"/>
  <c r="AL711" i="1"/>
  <c r="AH711" i="1"/>
  <c r="AI711" i="1"/>
  <c r="AJ711" i="1"/>
  <c r="AK711" i="1"/>
  <c r="AT713" i="1"/>
  <c r="AV713" i="1" s="1"/>
  <c r="K713" i="1"/>
  <c r="M713" i="1"/>
  <c r="AU713" i="1"/>
  <c r="L713" i="1"/>
  <c r="AU722" i="1"/>
  <c r="AT722" i="1"/>
  <c r="K722" i="1"/>
  <c r="M722" i="1"/>
  <c r="O712" i="1"/>
  <c r="N712" i="1"/>
  <c r="AV712" i="1"/>
  <c r="L722" i="1"/>
  <c r="X710" i="1" l="1"/>
  <c r="AN711" i="1"/>
  <c r="AM711" i="1"/>
  <c r="O713" i="1"/>
  <c r="N713" i="1"/>
  <c r="AU714" i="1"/>
  <c r="L714" i="1"/>
  <c r="AT714" i="1"/>
  <c r="AV714" i="1" s="1"/>
  <c r="K714" i="1"/>
  <c r="M714" i="1"/>
  <c r="AU723" i="1"/>
  <c r="AT723" i="1"/>
  <c r="L723" i="1"/>
  <c r="M723" i="1"/>
  <c r="N722" i="1"/>
  <c r="O722" i="1"/>
  <c r="K723" i="1"/>
  <c r="AV722" i="1"/>
  <c r="X711" i="1" l="1"/>
  <c r="AI713" i="1"/>
  <c r="AK713" i="1"/>
  <c r="AL713" i="1"/>
  <c r="AH713" i="1"/>
  <c r="AJ713" i="1"/>
  <c r="AH722" i="1"/>
  <c r="AI722" i="1"/>
  <c r="K716" i="1"/>
  <c r="M716" i="1"/>
  <c r="L716" i="1"/>
  <c r="O714" i="1"/>
  <c r="N714" i="1"/>
  <c r="M715" i="1"/>
  <c r="AU715" i="1"/>
  <c r="AU716" i="1" s="1"/>
  <c r="L715" i="1"/>
  <c r="AT715" i="1"/>
  <c r="AV715" i="1" s="1"/>
  <c r="K715" i="1"/>
  <c r="AT724" i="1"/>
  <c r="AU724" i="1"/>
  <c r="L724" i="1"/>
  <c r="AV723" i="1"/>
  <c r="O723" i="1"/>
  <c r="N723" i="1"/>
  <c r="K724" i="1"/>
  <c r="M724" i="1"/>
  <c r="AM722" i="1" l="1"/>
  <c r="AN722" i="1"/>
  <c r="AL714" i="1"/>
  <c r="AH714" i="1"/>
  <c r="AI714" i="1"/>
  <c r="AJ714" i="1"/>
  <c r="AK714" i="1"/>
  <c r="AN713" i="1"/>
  <c r="AM713" i="1"/>
  <c r="AH723" i="1"/>
  <c r="AI723" i="1"/>
  <c r="AT716" i="1"/>
  <c r="AV716" i="1" s="1"/>
  <c r="AU717" i="1"/>
  <c r="K717" i="1"/>
  <c r="M717" i="1"/>
  <c r="L717" i="1"/>
  <c r="O716" i="1"/>
  <c r="N716" i="1"/>
  <c r="O715" i="1"/>
  <c r="N715" i="1"/>
  <c r="AT725" i="1"/>
  <c r="AU725" i="1"/>
  <c r="K725" i="1"/>
  <c r="N724" i="1"/>
  <c r="O724" i="1"/>
  <c r="AV724" i="1"/>
  <c r="M725" i="1"/>
  <c r="L725" i="1"/>
  <c r="X722" i="1" l="1"/>
  <c r="X713" i="1"/>
  <c r="AM723" i="1"/>
  <c r="AN723" i="1"/>
  <c r="AJ716" i="1"/>
  <c r="AL716" i="1"/>
  <c r="AH716" i="1"/>
  <c r="AI716" i="1"/>
  <c r="AK716" i="1"/>
  <c r="AM714" i="1"/>
  <c r="AN714" i="1"/>
  <c r="AT717" i="1"/>
  <c r="AV717" i="1" s="1"/>
  <c r="AU718" i="1"/>
  <c r="L718" i="1"/>
  <c r="AT718" i="1"/>
  <c r="AV718" i="1" s="1"/>
  <c r="K718" i="1"/>
  <c r="M718" i="1"/>
  <c r="O717" i="1"/>
  <c r="N717" i="1"/>
  <c r="AU726" i="1"/>
  <c r="AT726" i="1"/>
  <c r="L726" i="1"/>
  <c r="O725" i="1"/>
  <c r="N725" i="1"/>
  <c r="M726" i="1"/>
  <c r="K726" i="1"/>
  <c r="AV725" i="1"/>
  <c r="X723" i="1" l="1"/>
  <c r="X714" i="1"/>
  <c r="AM716" i="1"/>
  <c r="AN716" i="1"/>
  <c r="AK725" i="1"/>
  <c r="AL725" i="1"/>
  <c r="AI725" i="1"/>
  <c r="AJ725" i="1"/>
  <c r="AH725" i="1"/>
  <c r="AH717" i="1"/>
  <c r="AI717" i="1"/>
  <c r="AJ717" i="1"/>
  <c r="AK717" i="1"/>
  <c r="AL717" i="1"/>
  <c r="M719" i="1"/>
  <c r="AU719" i="1"/>
  <c r="L719" i="1"/>
  <c r="AT719" i="1"/>
  <c r="AV719" i="1" s="1"/>
  <c r="K719" i="1"/>
  <c r="O718" i="1"/>
  <c r="N718" i="1"/>
  <c r="AU727" i="1"/>
  <c r="AT727" i="1"/>
  <c r="L727" i="1"/>
  <c r="AV726" i="1"/>
  <c r="M727" i="1"/>
  <c r="N726" i="1"/>
  <c r="O726" i="1"/>
  <c r="K727" i="1"/>
  <c r="X716" i="1" l="1"/>
  <c r="AN717" i="1"/>
  <c r="AM717" i="1"/>
  <c r="AN725" i="1"/>
  <c r="AM725" i="1"/>
  <c r="AI726" i="1"/>
  <c r="AH726" i="1"/>
  <c r="AJ726" i="1"/>
  <c r="AK726" i="1"/>
  <c r="AL726" i="1"/>
  <c r="N719" i="1"/>
  <c r="O719" i="1"/>
  <c r="AT720" i="1"/>
  <c r="AV720" i="1" s="1"/>
  <c r="K720" i="1"/>
  <c r="M720" i="1"/>
  <c r="AU720" i="1"/>
  <c r="L720" i="1"/>
  <c r="AT728" i="1"/>
  <c r="AU728" i="1"/>
  <c r="K728" i="1"/>
  <c r="M728" i="1"/>
  <c r="AV727" i="1"/>
  <c r="O727" i="1"/>
  <c r="N727" i="1"/>
  <c r="L728" i="1"/>
  <c r="X725" i="1" l="1"/>
  <c r="X717" i="1"/>
  <c r="AM726" i="1"/>
  <c r="AN726" i="1"/>
  <c r="AH719" i="1"/>
  <c r="AJ719" i="1"/>
  <c r="AK719" i="1"/>
  <c r="AL719" i="1"/>
  <c r="AI719" i="1"/>
  <c r="AU721" i="1"/>
  <c r="L721" i="1"/>
  <c r="AT721" i="1"/>
  <c r="AV721" i="1" s="1"/>
  <c r="K721" i="1"/>
  <c r="M721" i="1"/>
  <c r="N720" i="1"/>
  <c r="O720" i="1"/>
  <c r="AT729" i="1"/>
  <c r="AU729" i="1"/>
  <c r="L729" i="1"/>
  <c r="M729" i="1"/>
  <c r="N728" i="1"/>
  <c r="O728" i="1"/>
  <c r="K729" i="1"/>
  <c r="AV728" i="1"/>
  <c r="X726" i="1" l="1"/>
  <c r="AM719" i="1"/>
  <c r="AJ720" i="1"/>
  <c r="AL720" i="1"/>
  <c r="AH720" i="1"/>
  <c r="AI720" i="1"/>
  <c r="AK720" i="1"/>
  <c r="AN719" i="1"/>
  <c r="AH728" i="1"/>
  <c r="AI728" i="1"/>
  <c r="AJ728" i="1"/>
  <c r="AL728" i="1"/>
  <c r="AK728" i="1"/>
  <c r="O721" i="1"/>
  <c r="N721" i="1"/>
  <c r="AU730" i="1"/>
  <c r="AT730" i="1"/>
  <c r="L730" i="1"/>
  <c r="AV729" i="1"/>
  <c r="O729" i="1"/>
  <c r="N729" i="1"/>
  <c r="K730" i="1"/>
  <c r="M730" i="1"/>
  <c r="X719" i="1" l="1"/>
  <c r="AM728" i="1"/>
  <c r="AN728" i="1"/>
  <c r="AK729" i="1"/>
  <c r="AL729" i="1"/>
  <c r="AH729" i="1"/>
  <c r="AI729" i="1"/>
  <c r="AJ729" i="1"/>
  <c r="AM720" i="1"/>
  <c r="AN720" i="1"/>
  <c r="AU731" i="1"/>
  <c r="AT731" i="1"/>
  <c r="N730" i="1"/>
  <c r="O730" i="1"/>
  <c r="K731" i="1"/>
  <c r="AV730" i="1"/>
  <c r="M731" i="1"/>
  <c r="L731" i="1"/>
  <c r="X728" i="1" l="1"/>
  <c r="X720" i="1"/>
  <c r="AN729" i="1"/>
  <c r="AM729" i="1"/>
  <c r="AT732" i="1"/>
  <c r="AU732" i="1"/>
  <c r="M732" i="1"/>
  <c r="K732" i="1"/>
  <c r="AV731" i="1"/>
  <c r="L732" i="1"/>
  <c r="O731" i="1"/>
  <c r="N731" i="1"/>
  <c r="X729" i="1" l="1"/>
  <c r="AJ731" i="1"/>
  <c r="AK731" i="1"/>
  <c r="AL731" i="1"/>
  <c r="AH731" i="1"/>
  <c r="AI731" i="1"/>
  <c r="AT733" i="1"/>
  <c r="AU733" i="1"/>
  <c r="M733" i="1"/>
  <c r="L733" i="1"/>
  <c r="K733" i="1"/>
  <c r="N732" i="1"/>
  <c r="O732" i="1"/>
  <c r="AV732" i="1"/>
  <c r="AM731" i="1" l="1"/>
  <c r="AH732" i="1"/>
  <c r="AI732" i="1"/>
  <c r="AJ732" i="1"/>
  <c r="AK732" i="1"/>
  <c r="AL732" i="1"/>
  <c r="AN731" i="1"/>
  <c r="AU734" i="1"/>
  <c r="AT734" i="1"/>
  <c r="K734" i="1"/>
  <c r="AV733" i="1"/>
  <c r="L734" i="1"/>
  <c r="O733" i="1"/>
  <c r="N733" i="1"/>
  <c r="M734" i="1"/>
  <c r="X731" i="1" l="1"/>
  <c r="AM732" i="1"/>
  <c r="AN732" i="1"/>
  <c r="AU735" i="1"/>
  <c r="AT735" i="1"/>
  <c r="L735" i="1"/>
  <c r="M735" i="1"/>
  <c r="N734" i="1"/>
  <c r="O734" i="1"/>
  <c r="K735" i="1"/>
  <c r="AV734" i="1"/>
  <c r="X732" i="1" l="1"/>
  <c r="AH734" i="1"/>
  <c r="AM734" i="1" s="1"/>
  <c r="AT736" i="1"/>
  <c r="AU736" i="1"/>
  <c r="L736" i="1"/>
  <c r="O735" i="1"/>
  <c r="N735" i="1"/>
  <c r="K736" i="1"/>
  <c r="AV735" i="1"/>
  <c r="M736" i="1"/>
  <c r="AN734" i="1" l="1"/>
  <c r="AT737" i="1"/>
  <c r="AU737" i="1"/>
  <c r="M737" i="1"/>
  <c r="AV736" i="1"/>
  <c r="O736" i="1"/>
  <c r="N736" i="1"/>
  <c r="K737" i="1"/>
  <c r="L737" i="1"/>
  <c r="AU738" i="1" l="1"/>
  <c r="AT738" i="1"/>
  <c r="O737" i="1"/>
  <c r="N737" i="1"/>
  <c r="AV737" i="1"/>
  <c r="K738" i="1"/>
  <c r="L738" i="1"/>
  <c r="M738" i="1"/>
  <c r="AH737" i="1" l="1"/>
  <c r="AI737" i="1"/>
  <c r="AJ737" i="1"/>
  <c r="AK737" i="1"/>
  <c r="AL737" i="1"/>
  <c r="AU739" i="1"/>
  <c r="AT739" i="1"/>
  <c r="N738" i="1"/>
  <c r="O738" i="1"/>
  <c r="L739" i="1"/>
  <c r="K739" i="1"/>
  <c r="M739" i="1"/>
  <c r="AV738" i="1"/>
  <c r="AK738" i="1" l="1"/>
  <c r="AL738" i="1"/>
  <c r="AH738" i="1"/>
  <c r="AI738" i="1"/>
  <c r="AJ738" i="1"/>
  <c r="AM737" i="1"/>
  <c r="AN737" i="1"/>
  <c r="AT740" i="1"/>
  <c r="AU740" i="1"/>
  <c r="AV739" i="1"/>
  <c r="M740" i="1"/>
  <c r="L740" i="1"/>
  <c r="O739" i="1"/>
  <c r="N739" i="1"/>
  <c r="K740" i="1"/>
  <c r="X737" i="1" l="1"/>
  <c r="AN738" i="1"/>
  <c r="AM738" i="1"/>
  <c r="AT741" i="1"/>
  <c r="AU741" i="1"/>
  <c r="K741" i="1"/>
  <c r="L741" i="1"/>
  <c r="AV740" i="1"/>
  <c r="M741" i="1"/>
  <c r="N740" i="1"/>
  <c r="O740" i="1"/>
  <c r="X738" i="1" l="1"/>
  <c r="AI740" i="1"/>
  <c r="AJ740" i="1"/>
  <c r="AK740" i="1"/>
  <c r="AL740" i="1"/>
  <c r="AH740" i="1"/>
  <c r="AU743" i="1"/>
  <c r="AU742" i="1"/>
  <c r="M742" i="1"/>
  <c r="L742" i="1"/>
  <c r="AT742" i="1"/>
  <c r="AV742" i="1" s="1"/>
  <c r="K742" i="1"/>
  <c r="N741" i="1"/>
  <c r="O741" i="1"/>
  <c r="AV741" i="1"/>
  <c r="AL741" i="1" l="1"/>
  <c r="AH741" i="1"/>
  <c r="AI741" i="1"/>
  <c r="AJ741" i="1"/>
  <c r="AK741" i="1"/>
  <c r="AN740" i="1"/>
  <c r="AM740" i="1"/>
  <c r="AT743" i="1"/>
  <c r="AV743" i="1" s="1"/>
  <c r="L743" i="1"/>
  <c r="O742" i="1"/>
  <c r="N742" i="1"/>
  <c r="K743" i="1"/>
  <c r="M743" i="1"/>
  <c r="X740" i="1" l="1"/>
  <c r="AN741" i="1"/>
  <c r="AM741" i="1"/>
  <c r="N743" i="1"/>
  <c r="O743" i="1"/>
  <c r="L744" i="1"/>
  <c r="AT744" i="1"/>
  <c r="AV744" i="1" s="1"/>
  <c r="AU744" i="1"/>
  <c r="K744" i="1"/>
  <c r="M744" i="1"/>
  <c r="X741" i="1" l="1"/>
  <c r="AH743" i="1"/>
  <c r="AI743" i="1"/>
  <c r="AJ743" i="1"/>
  <c r="AK743" i="1"/>
  <c r="AL743" i="1"/>
  <c r="O744" i="1"/>
  <c r="N744" i="1"/>
  <c r="AU745" i="1"/>
  <c r="K745" i="1"/>
  <c r="M745" i="1"/>
  <c r="AT745" i="1"/>
  <c r="AV745" i="1" s="1"/>
  <c r="L745" i="1"/>
  <c r="AJ744" i="1" l="1"/>
  <c r="AK744" i="1"/>
  <c r="AL744" i="1"/>
  <c r="AH744" i="1"/>
  <c r="AI744" i="1"/>
  <c r="AM743" i="1"/>
  <c r="AN743" i="1"/>
  <c r="O745" i="1"/>
  <c r="N745" i="1"/>
  <c r="K746" i="1"/>
  <c r="M746" i="1"/>
  <c r="L746" i="1"/>
  <c r="AT746" i="1"/>
  <c r="AV746" i="1" s="1"/>
  <c r="AU746" i="1"/>
  <c r="X743" i="1" l="1"/>
  <c r="AM744" i="1"/>
  <c r="AN744" i="1"/>
  <c r="N746" i="1"/>
  <c r="O746" i="1"/>
  <c r="K747" i="1"/>
  <c r="L747" i="1"/>
  <c r="M747" i="1"/>
  <c r="AT747" i="1"/>
  <c r="AV747" i="1" s="1"/>
  <c r="AU747" i="1"/>
  <c r="X744" i="1" l="1"/>
  <c r="AH746" i="1"/>
  <c r="AI746" i="1"/>
  <c r="AJ746" i="1"/>
  <c r="AK746" i="1"/>
  <c r="AL746" i="1"/>
  <c r="AU748" i="1"/>
  <c r="M748" i="1"/>
  <c r="K748" i="1"/>
  <c r="AT748" i="1"/>
  <c r="AV748" i="1" s="1"/>
  <c r="L748" i="1"/>
  <c r="N747" i="1"/>
  <c r="O747" i="1"/>
  <c r="AK747" i="1" l="1"/>
  <c r="AL747" i="1"/>
  <c r="AH747" i="1"/>
  <c r="AI747" i="1"/>
  <c r="AJ747" i="1"/>
  <c r="AM746" i="1"/>
  <c r="AN746" i="1"/>
  <c r="AT749" i="1"/>
  <c r="AV749" i="1" s="1"/>
  <c r="K749" i="1"/>
  <c r="L749" i="1"/>
  <c r="AU749" i="1"/>
  <c r="M749" i="1"/>
  <c r="O748" i="1"/>
  <c r="N748" i="1"/>
  <c r="X746" i="1" l="1"/>
  <c r="AN747" i="1"/>
  <c r="AM747" i="1"/>
  <c r="O749" i="1"/>
  <c r="N749" i="1"/>
  <c r="L750" i="1"/>
  <c r="AT750" i="1"/>
  <c r="AV750" i="1" s="1"/>
  <c r="M750" i="1"/>
  <c r="AU750" i="1"/>
  <c r="K750" i="1"/>
  <c r="X747" i="1" l="1"/>
  <c r="AI749" i="1"/>
  <c r="AJ749" i="1"/>
  <c r="AK749" i="1"/>
  <c r="AL749" i="1"/>
  <c r="AH749" i="1"/>
  <c r="AT751" i="1"/>
  <c r="AV751" i="1" s="1"/>
  <c r="M751" i="1"/>
  <c r="AU751" i="1"/>
  <c r="L751" i="1"/>
  <c r="K751" i="1"/>
  <c r="N750" i="1"/>
  <c r="O750" i="1"/>
  <c r="AN749" i="1" l="1"/>
  <c r="AM749" i="1"/>
  <c r="AK750" i="1"/>
  <c r="AL750" i="1"/>
  <c r="AH750" i="1"/>
  <c r="AI750" i="1"/>
  <c r="AJ750" i="1"/>
  <c r="N751" i="1"/>
  <c r="O751" i="1"/>
  <c r="L752" i="1"/>
  <c r="K752" i="1"/>
  <c r="AT752" i="1"/>
  <c r="AV752" i="1" s="1"/>
  <c r="AU752" i="1"/>
  <c r="M752" i="1"/>
  <c r="X749" i="1" l="1"/>
  <c r="AM750" i="1"/>
  <c r="AN750" i="1"/>
  <c r="K753" i="1"/>
  <c r="AT753" i="1"/>
  <c r="AV753" i="1" s="1"/>
  <c r="AU753" i="1"/>
  <c r="L753" i="1"/>
  <c r="M753" i="1"/>
  <c r="O752" i="1"/>
  <c r="N752" i="1"/>
  <c r="X750" i="1" l="1"/>
  <c r="AH752" i="1"/>
  <c r="AI752" i="1"/>
  <c r="AJ752" i="1"/>
  <c r="AK752" i="1"/>
  <c r="AL752" i="1"/>
  <c r="N753" i="1"/>
  <c r="O753" i="1"/>
  <c r="K754" i="1"/>
  <c r="M754" i="1"/>
  <c r="AU754" i="1"/>
  <c r="AT754" i="1"/>
  <c r="AV754" i="1" s="1"/>
  <c r="L754" i="1"/>
  <c r="AI753" i="1" l="1"/>
  <c r="AJ753" i="1"/>
  <c r="AK753" i="1"/>
  <c r="AL753" i="1"/>
  <c r="AH753" i="1"/>
  <c r="AM752" i="1"/>
  <c r="AN752" i="1"/>
  <c r="L755" i="1"/>
  <c r="K755" i="1"/>
  <c r="M755" i="1"/>
  <c r="AT755" i="1"/>
  <c r="AV755" i="1" s="1"/>
  <c r="AU755" i="1"/>
  <c r="N754" i="1"/>
  <c r="O754" i="1"/>
  <c r="X752" i="1" l="1"/>
  <c r="AM753" i="1"/>
  <c r="AN753" i="1"/>
  <c r="O755" i="1"/>
  <c r="N755" i="1"/>
  <c r="L756" i="1"/>
  <c r="K756" i="1"/>
  <c r="AT756" i="1"/>
  <c r="AV756" i="1" s="1"/>
  <c r="M756" i="1"/>
  <c r="AU756" i="1"/>
  <c r="X753" i="1" l="1"/>
  <c r="AH755" i="1"/>
  <c r="AI755" i="1"/>
  <c r="AJ755" i="1"/>
  <c r="AK755" i="1"/>
  <c r="AL755" i="1"/>
  <c r="O756" i="1"/>
  <c r="N756" i="1"/>
  <c r="L757" i="1"/>
  <c r="AU757" i="1"/>
  <c r="AT757" i="1"/>
  <c r="AV757" i="1" s="1"/>
  <c r="M757" i="1"/>
  <c r="K757" i="1"/>
  <c r="AJ756" i="1" l="1"/>
  <c r="AK756" i="1"/>
  <c r="AL756" i="1"/>
  <c r="AH756" i="1"/>
  <c r="AI756" i="1"/>
  <c r="AM755" i="1"/>
  <c r="AN755" i="1"/>
  <c r="K758" i="1"/>
  <c r="AU758" i="1"/>
  <c r="L758" i="1"/>
  <c r="AT758" i="1"/>
  <c r="AV758" i="1" s="1"/>
  <c r="M758" i="1"/>
  <c r="O757" i="1"/>
  <c r="N757" i="1"/>
  <c r="AM756" i="1" l="1"/>
  <c r="AN756" i="1"/>
  <c r="O758" i="1"/>
  <c r="N758" i="1"/>
  <c r="L759" i="1"/>
  <c r="M759" i="1"/>
  <c r="AU759" i="1"/>
  <c r="AT759" i="1"/>
  <c r="AV759" i="1" s="1"/>
  <c r="K759" i="1"/>
  <c r="AH758" i="1" l="1"/>
  <c r="AI758" i="1"/>
  <c r="AJ758" i="1"/>
  <c r="AK758" i="1"/>
  <c r="AL758" i="1"/>
  <c r="L760" i="1"/>
  <c r="AU760" i="1"/>
  <c r="K760" i="1"/>
  <c r="AT760" i="1"/>
  <c r="AV760" i="1" s="1"/>
  <c r="M760" i="1"/>
  <c r="O759" i="1"/>
  <c r="N759" i="1"/>
  <c r="AI759" i="1" l="1"/>
  <c r="AJ759" i="1"/>
  <c r="AK759" i="1"/>
  <c r="AL759" i="1"/>
  <c r="AH759" i="1"/>
  <c r="AM758" i="1"/>
  <c r="AN758" i="1"/>
  <c r="AU761" i="1"/>
  <c r="K761" i="1"/>
  <c r="AT761" i="1"/>
  <c r="AV761" i="1" s="1"/>
  <c r="O760" i="1"/>
  <c r="N760" i="1"/>
  <c r="N761" i="1" l="1"/>
  <c r="O761" i="1"/>
  <c r="AN759" i="1"/>
  <c r="AM759" i="1"/>
  <c r="AU762" i="1"/>
  <c r="K762" i="1"/>
  <c r="AT762" i="1"/>
  <c r="AV762" i="1" s="1"/>
  <c r="N762" i="1" l="1"/>
  <c r="O762" i="1"/>
  <c r="AH761" i="1"/>
  <c r="AI761" i="1"/>
  <c r="AJ761" i="1"/>
  <c r="AK761" i="1"/>
  <c r="AL761" i="1"/>
  <c r="K763" i="1"/>
  <c r="AT763" i="1"/>
  <c r="AV763" i="1" s="1"/>
  <c r="AU763" i="1"/>
  <c r="N763" i="1" l="1"/>
  <c r="O763" i="1"/>
  <c r="AI762" i="1"/>
  <c r="AJ762" i="1"/>
  <c r="AK762" i="1"/>
  <c r="AL762" i="1"/>
  <c r="AH762" i="1"/>
  <c r="AM761" i="1"/>
  <c r="AN761" i="1"/>
  <c r="AT764" i="1"/>
  <c r="AV764" i="1" s="1"/>
  <c r="AU764" i="1"/>
  <c r="K764" i="1"/>
  <c r="N764" i="1" l="1"/>
  <c r="O764" i="1"/>
  <c r="AN762" i="1"/>
  <c r="AM762" i="1"/>
  <c r="AU765" i="1"/>
  <c r="AT765" i="1"/>
  <c r="AV765" i="1" s="1"/>
  <c r="K765" i="1"/>
  <c r="N765" i="1" l="1"/>
  <c r="O765" i="1"/>
  <c r="AH764" i="1"/>
  <c r="AI764" i="1"/>
  <c r="AJ764" i="1"/>
  <c r="AK764" i="1"/>
  <c r="AL764" i="1"/>
  <c r="K766" i="1"/>
  <c r="AU766" i="1"/>
  <c r="AT766" i="1"/>
  <c r="AV766" i="1" s="1"/>
  <c r="O766" i="1" l="1"/>
  <c r="N766" i="1"/>
  <c r="AJ765" i="1"/>
  <c r="AK765" i="1"/>
  <c r="AL765" i="1"/>
  <c r="AH765" i="1"/>
  <c r="AI765" i="1"/>
  <c r="AM764" i="1"/>
  <c r="AN764" i="1"/>
  <c r="AT767" i="1"/>
  <c r="AV767" i="1" s="1"/>
  <c r="AU767" i="1"/>
  <c r="K767" i="1"/>
  <c r="N767" i="1" l="1"/>
  <c r="O767" i="1"/>
  <c r="AN765" i="1"/>
  <c r="AM765" i="1"/>
  <c r="AU768" i="1"/>
  <c r="AT768" i="1"/>
  <c r="AV768" i="1" s="1"/>
  <c r="K768" i="1"/>
  <c r="O768" i="1" l="1"/>
  <c r="N768" i="1"/>
  <c r="AH767" i="1"/>
  <c r="AI767" i="1"/>
  <c r="AJ767" i="1"/>
  <c r="AK767" i="1"/>
  <c r="AL767" i="1"/>
  <c r="K769" i="1"/>
  <c r="AU769" i="1"/>
  <c r="AT769" i="1"/>
  <c r="AV769" i="1" s="1"/>
  <c r="O769" i="1" l="1"/>
  <c r="N769" i="1"/>
  <c r="AH768" i="1"/>
  <c r="AI768" i="1"/>
  <c r="AJ768" i="1"/>
  <c r="AK768" i="1"/>
  <c r="AL768" i="1"/>
  <c r="AM767" i="1"/>
  <c r="AN767" i="1"/>
  <c r="AU770" i="1"/>
  <c r="K770" i="1"/>
  <c r="AT770" i="1"/>
  <c r="AV770" i="1" s="1"/>
  <c r="N770" i="1" l="1"/>
  <c r="O770" i="1"/>
  <c r="AN768" i="1"/>
  <c r="AM768" i="1"/>
  <c r="AU771" i="1"/>
  <c r="AT771" i="1"/>
  <c r="AV771" i="1" s="1"/>
  <c r="K771" i="1"/>
  <c r="O771" i="1" l="1"/>
  <c r="N771" i="1"/>
  <c r="AH770" i="1"/>
  <c r="AI770" i="1"/>
  <c r="AJ770" i="1"/>
  <c r="AK770" i="1"/>
  <c r="AL770" i="1"/>
  <c r="K772" i="1"/>
  <c r="AT772" i="1"/>
  <c r="AV772" i="1" s="1"/>
  <c r="AU772" i="1"/>
  <c r="O772" i="1" l="1"/>
  <c r="N772" i="1"/>
  <c r="AM770" i="1"/>
  <c r="AH771" i="1"/>
  <c r="AI771" i="1"/>
  <c r="AJ771" i="1"/>
  <c r="AK771" i="1"/>
  <c r="AL771" i="1"/>
  <c r="AN770" i="1"/>
  <c r="AU773" i="1"/>
  <c r="AT773" i="1"/>
  <c r="AV773" i="1" s="1"/>
  <c r="K773" i="1"/>
  <c r="AT776" i="1"/>
  <c r="AU776" i="1"/>
  <c r="Q777" i="1"/>
  <c r="R777" i="1" s="1"/>
  <c r="N773" i="1" l="1"/>
  <c r="O773" i="1"/>
  <c r="AM771" i="1"/>
  <c r="AN771" i="1"/>
  <c r="K774" i="1"/>
  <c r="AU774" i="1"/>
  <c r="AT774" i="1"/>
  <c r="AV774" i="1" s="1"/>
  <c r="AU777" i="1"/>
  <c r="AT777" i="1"/>
  <c r="L777" i="1"/>
  <c r="M777" i="1"/>
  <c r="Q778" i="1"/>
  <c r="R778" i="1" s="1"/>
  <c r="K777" i="1"/>
  <c r="AV776" i="1"/>
  <c r="N774" i="1" l="1"/>
  <c r="O774" i="1"/>
  <c r="AH773" i="1"/>
  <c r="AI773" i="1"/>
  <c r="AJ773" i="1"/>
  <c r="AK773" i="1"/>
  <c r="AL773" i="1"/>
  <c r="K775" i="1"/>
  <c r="AT775" i="1"/>
  <c r="AV775" i="1" s="1"/>
  <c r="AU775" i="1"/>
  <c r="AU778" i="1"/>
  <c r="AT778" i="1"/>
  <c r="M778" i="1"/>
  <c r="Q779" i="1"/>
  <c r="R779" i="1" s="1"/>
  <c r="L778" i="1"/>
  <c r="K778" i="1"/>
  <c r="O777" i="1"/>
  <c r="N777" i="1"/>
  <c r="AV777" i="1"/>
  <c r="O775" i="1" l="1"/>
  <c r="N775" i="1"/>
  <c r="AM773" i="1"/>
  <c r="AI774" i="1"/>
  <c r="AJ774" i="1"/>
  <c r="AK774" i="1"/>
  <c r="AL774" i="1"/>
  <c r="AH774" i="1"/>
  <c r="AN773" i="1"/>
  <c r="AT779" i="1"/>
  <c r="AU779" i="1"/>
  <c r="Q780" i="1"/>
  <c r="R780" i="1" s="1"/>
  <c r="L779" i="1"/>
  <c r="M779" i="1"/>
  <c r="K779" i="1"/>
  <c r="O778" i="1"/>
  <c r="N778" i="1"/>
  <c r="AV778" i="1"/>
  <c r="AJ778" i="1" l="1"/>
  <c r="AK778" i="1"/>
  <c r="AL778" i="1"/>
  <c r="AH778" i="1"/>
  <c r="AI778" i="1"/>
  <c r="AM774" i="1"/>
  <c r="AN774" i="1"/>
  <c r="AT780" i="1"/>
  <c r="AU780" i="1"/>
  <c r="M780" i="1"/>
  <c r="L780" i="1"/>
  <c r="Q781" i="1"/>
  <c r="R781" i="1" s="1"/>
  <c r="K780" i="1"/>
  <c r="O779" i="1"/>
  <c r="N779" i="1"/>
  <c r="AV779" i="1"/>
  <c r="AH779" i="1" l="1"/>
  <c r="AI779" i="1"/>
  <c r="AJ779" i="1"/>
  <c r="AK779" i="1"/>
  <c r="AL779" i="1"/>
  <c r="AM778" i="1"/>
  <c r="AN778" i="1"/>
  <c r="AU781" i="1"/>
  <c r="AT781" i="1"/>
  <c r="L781" i="1"/>
  <c r="M781" i="1"/>
  <c r="Q782" i="1"/>
  <c r="R782" i="1" s="1"/>
  <c r="K781" i="1"/>
  <c r="N780" i="1"/>
  <c r="O780" i="1"/>
  <c r="AV780" i="1"/>
  <c r="AN779" i="1" l="1"/>
  <c r="AM779" i="1"/>
  <c r="X778" i="1"/>
  <c r="AU782" i="1"/>
  <c r="AT782" i="1"/>
  <c r="L782" i="1"/>
  <c r="M782" i="1"/>
  <c r="Q783" i="1"/>
  <c r="R783" i="1" s="1"/>
  <c r="K782" i="1"/>
  <c r="N781" i="1"/>
  <c r="O781" i="1"/>
  <c r="AV781" i="1"/>
  <c r="AK781" i="1" l="1"/>
  <c r="AL781" i="1"/>
  <c r="AH781" i="1"/>
  <c r="AI781" i="1"/>
  <c r="AJ781" i="1"/>
  <c r="X779" i="1"/>
  <c r="AT783" i="1"/>
  <c r="AU783" i="1"/>
  <c r="M783" i="1"/>
  <c r="Q784" i="1"/>
  <c r="R784" i="1" s="1"/>
  <c r="L783" i="1"/>
  <c r="K783" i="1"/>
  <c r="O782" i="1"/>
  <c r="N782" i="1"/>
  <c r="AV782" i="1"/>
  <c r="AN781" i="1" l="1"/>
  <c r="AM781" i="1"/>
  <c r="AH782" i="1"/>
  <c r="AI782" i="1"/>
  <c r="AJ782" i="1"/>
  <c r="AK782" i="1"/>
  <c r="AL782" i="1"/>
  <c r="AT784" i="1"/>
  <c r="AU784" i="1"/>
  <c r="L784" i="1"/>
  <c r="Q785" i="1"/>
  <c r="R785" i="1" s="1"/>
  <c r="M784" i="1"/>
  <c r="K784" i="1"/>
  <c r="O783" i="1"/>
  <c r="N783" i="1"/>
  <c r="AV783" i="1"/>
  <c r="AM782" i="1" l="1"/>
  <c r="AN782" i="1"/>
  <c r="X781" i="1"/>
  <c r="AU785" i="1"/>
  <c r="AT785" i="1"/>
  <c r="L785" i="1"/>
  <c r="M785" i="1"/>
  <c r="Q786" i="1"/>
  <c r="R786" i="1" s="1"/>
  <c r="K785" i="1"/>
  <c r="N784" i="1"/>
  <c r="O784" i="1"/>
  <c r="AV784" i="1"/>
  <c r="AH784" i="1" l="1"/>
  <c r="AI784" i="1"/>
  <c r="AJ784" i="1"/>
  <c r="AK784" i="1"/>
  <c r="AL784" i="1"/>
  <c r="X782" i="1"/>
  <c r="AU786" i="1"/>
  <c r="AT786" i="1"/>
  <c r="M786" i="1"/>
  <c r="L786" i="1"/>
  <c r="Q787" i="1"/>
  <c r="R787" i="1" s="1"/>
  <c r="K786" i="1"/>
  <c r="O785" i="1"/>
  <c r="N785" i="1"/>
  <c r="AV785" i="1"/>
  <c r="AK785" i="1" l="1"/>
  <c r="AL785" i="1"/>
  <c r="AH785" i="1"/>
  <c r="AI785" i="1"/>
  <c r="AJ785" i="1"/>
  <c r="AM784" i="1"/>
  <c r="AN784" i="1"/>
  <c r="AT787" i="1"/>
  <c r="AU787" i="1"/>
  <c r="Q788" i="1"/>
  <c r="R788" i="1" s="1"/>
  <c r="M787" i="1"/>
  <c r="L787" i="1"/>
  <c r="K787" i="1"/>
  <c r="O786" i="1"/>
  <c r="N786" i="1"/>
  <c r="AV786" i="1"/>
  <c r="AM785" i="1" l="1"/>
  <c r="AN785" i="1"/>
  <c r="AT788" i="1"/>
  <c r="AU788" i="1"/>
  <c r="O787" i="1"/>
  <c r="N787" i="1"/>
  <c r="M788" i="1"/>
  <c r="Q789" i="1"/>
  <c r="L788" i="1"/>
  <c r="K788" i="1"/>
  <c r="AV787" i="1"/>
  <c r="R789" i="1" l="1"/>
  <c r="Q793" i="1"/>
  <c r="AI787" i="1"/>
  <c r="AJ787" i="1"/>
  <c r="AK787" i="1"/>
  <c r="AL787" i="1"/>
  <c r="AH787" i="1"/>
  <c r="AU789" i="1"/>
  <c r="AT789" i="1"/>
  <c r="AV788" i="1"/>
  <c r="N788" i="1"/>
  <c r="O788" i="1"/>
  <c r="Q790" i="1"/>
  <c r="R790" i="1" s="1"/>
  <c r="M789" i="1"/>
  <c r="L789" i="1"/>
  <c r="K789" i="1"/>
  <c r="AU793" i="1" l="1"/>
  <c r="Q794" i="1"/>
  <c r="AT793" i="1"/>
  <c r="AV793" i="1" s="1"/>
  <c r="M793" i="1"/>
  <c r="K793" i="1"/>
  <c r="L793" i="1"/>
  <c r="R793" i="1"/>
  <c r="AM787" i="1"/>
  <c r="AN787" i="1"/>
  <c r="AL788" i="1"/>
  <c r="AH788" i="1"/>
  <c r="AI788" i="1"/>
  <c r="AJ788" i="1"/>
  <c r="AK788" i="1"/>
  <c r="AU790" i="1"/>
  <c r="AT790" i="1"/>
  <c r="N789" i="1"/>
  <c r="O789" i="1"/>
  <c r="M790" i="1"/>
  <c r="L790" i="1"/>
  <c r="Q791" i="1"/>
  <c r="R791" i="1" s="1"/>
  <c r="K790" i="1"/>
  <c r="AV789" i="1"/>
  <c r="O793" i="1" l="1"/>
  <c r="N793" i="1"/>
  <c r="AU794" i="1"/>
  <c r="Q795" i="1"/>
  <c r="AT794" i="1"/>
  <c r="AV794" i="1" s="1"/>
  <c r="R794" i="1"/>
  <c r="L794" i="1"/>
  <c r="M794" i="1"/>
  <c r="K794" i="1"/>
  <c r="AN788" i="1"/>
  <c r="AM788" i="1"/>
  <c r="X787" i="1"/>
  <c r="AT791" i="1"/>
  <c r="AU791" i="1"/>
  <c r="N790" i="1"/>
  <c r="O790" i="1"/>
  <c r="AV790" i="1"/>
  <c r="L791" i="1"/>
  <c r="M791" i="1"/>
  <c r="Q792" i="1"/>
  <c r="R792" i="1" s="1"/>
  <c r="K791" i="1"/>
  <c r="R795" i="1" l="1"/>
  <c r="AU795" i="1"/>
  <c r="AT795" i="1"/>
  <c r="AV795" i="1" s="1"/>
  <c r="K795" i="1"/>
  <c r="M795" i="1"/>
  <c r="L795" i="1"/>
  <c r="N794" i="1"/>
  <c r="O794" i="1"/>
  <c r="AJ790" i="1"/>
  <c r="AK790" i="1"/>
  <c r="AL790" i="1"/>
  <c r="AH790" i="1"/>
  <c r="AI790" i="1"/>
  <c r="X788" i="1"/>
  <c r="AT792" i="1"/>
  <c r="AU792" i="1"/>
  <c r="M792" i="1"/>
  <c r="L792" i="1"/>
  <c r="K792" i="1"/>
  <c r="O791" i="1"/>
  <c r="N791" i="1"/>
  <c r="AV791" i="1"/>
  <c r="O795" i="1" l="1"/>
  <c r="N795" i="1"/>
  <c r="AM790" i="1"/>
  <c r="AN790" i="1"/>
  <c r="AK791" i="1"/>
  <c r="AL791" i="1"/>
  <c r="AH791" i="1"/>
  <c r="AI791" i="1"/>
  <c r="AJ791" i="1"/>
  <c r="AU796" i="1"/>
  <c r="AT796" i="1"/>
  <c r="O792" i="1"/>
  <c r="N792" i="1"/>
  <c r="AV792" i="1"/>
  <c r="AM791" i="1" l="1"/>
  <c r="AN791" i="1"/>
  <c r="X790" i="1"/>
  <c r="AU797" i="1"/>
  <c r="AT797" i="1"/>
  <c r="AV796" i="1"/>
  <c r="X791" i="1" l="1"/>
  <c r="AT798" i="1"/>
  <c r="AT802" i="1" s="1"/>
  <c r="AU798" i="1"/>
  <c r="AU802" i="1" s="1"/>
  <c r="AU803" i="1" s="1"/>
  <c r="AV797" i="1"/>
  <c r="Q811" i="1"/>
  <c r="R811" i="1" s="1"/>
  <c r="AV802" i="1" l="1"/>
  <c r="AT803" i="1"/>
  <c r="AV803" i="1" s="1"/>
  <c r="AN796" i="1"/>
  <c r="AT799" i="1"/>
  <c r="AV799" i="1" s="1"/>
  <c r="AU799" i="1"/>
  <c r="AT811" i="1"/>
  <c r="AU811" i="1"/>
  <c r="AV798" i="1"/>
  <c r="M811" i="1"/>
  <c r="L811" i="1"/>
  <c r="Q812" i="1"/>
  <c r="R812" i="1" s="1"/>
  <c r="K811" i="1"/>
  <c r="AN797" i="1" l="1"/>
  <c r="Q801" i="1"/>
  <c r="AT800" i="1"/>
  <c r="AV800" i="1" s="1"/>
  <c r="AU800" i="1"/>
  <c r="AU812" i="1"/>
  <c r="AT812" i="1"/>
  <c r="AV811" i="1"/>
  <c r="Q813" i="1"/>
  <c r="R813" i="1" s="1"/>
  <c r="L812" i="1"/>
  <c r="M812" i="1"/>
  <c r="K812" i="1"/>
  <c r="N811" i="1"/>
  <c r="O811" i="1"/>
  <c r="AH811" i="1" l="1"/>
  <c r="AI811" i="1"/>
  <c r="AJ811" i="1"/>
  <c r="AK811" i="1"/>
  <c r="AL811" i="1"/>
  <c r="AI799" i="1"/>
  <c r="AJ799" i="1"/>
  <c r="AK799" i="1"/>
  <c r="AL799" i="1"/>
  <c r="AH799" i="1"/>
  <c r="AU801" i="1"/>
  <c r="L801" i="1"/>
  <c r="AT801" i="1"/>
  <c r="AV801" i="1" s="1"/>
  <c r="K801" i="1"/>
  <c r="R801" i="1"/>
  <c r="M801" i="1"/>
  <c r="AU813" i="1"/>
  <c r="AT813" i="1"/>
  <c r="Q814" i="1"/>
  <c r="R814" i="1" s="1"/>
  <c r="M813" i="1"/>
  <c r="L813" i="1"/>
  <c r="K813" i="1"/>
  <c r="N812" i="1"/>
  <c r="O812" i="1"/>
  <c r="AV812" i="1"/>
  <c r="AM811" i="1" l="1"/>
  <c r="AL800" i="1"/>
  <c r="AH800" i="1"/>
  <c r="AI800" i="1"/>
  <c r="AJ800" i="1"/>
  <c r="AK800" i="1"/>
  <c r="AN799" i="1"/>
  <c r="AM799" i="1"/>
  <c r="AK812" i="1"/>
  <c r="AL812" i="1"/>
  <c r="AH812" i="1"/>
  <c r="AI812" i="1"/>
  <c r="AJ812" i="1"/>
  <c r="AN811" i="1"/>
  <c r="O801" i="1"/>
  <c r="N801" i="1"/>
  <c r="AT814" i="1"/>
  <c r="AU814" i="1"/>
  <c r="N813" i="1"/>
  <c r="O813" i="1"/>
  <c r="M814" i="1"/>
  <c r="Q815" i="1"/>
  <c r="R815" i="1" s="1"/>
  <c r="L814" i="1"/>
  <c r="K814" i="1"/>
  <c r="AV813" i="1"/>
  <c r="AM812" i="1" l="1"/>
  <c r="AN812" i="1"/>
  <c r="AN800" i="1"/>
  <c r="AM800" i="1"/>
  <c r="X811" i="1"/>
  <c r="AT815" i="1"/>
  <c r="AU815" i="1"/>
  <c r="N814" i="1"/>
  <c r="O814" i="1"/>
  <c r="AV814" i="1"/>
  <c r="L815" i="1"/>
  <c r="M815" i="1"/>
  <c r="Q816" i="1"/>
  <c r="R816" i="1" s="1"/>
  <c r="K815" i="1"/>
  <c r="AI814" i="1" l="1"/>
  <c r="AJ814" i="1"/>
  <c r="AK814" i="1"/>
  <c r="AL814" i="1"/>
  <c r="AH814" i="1"/>
  <c r="X812" i="1"/>
  <c r="AU816" i="1"/>
  <c r="AT816" i="1"/>
  <c r="M816" i="1"/>
  <c r="L816" i="1"/>
  <c r="Q817" i="1"/>
  <c r="R817" i="1" s="1"/>
  <c r="K816" i="1"/>
  <c r="N815" i="1"/>
  <c r="O815" i="1"/>
  <c r="AV815" i="1"/>
  <c r="AN814" i="1" l="1"/>
  <c r="AL815" i="1"/>
  <c r="AH815" i="1"/>
  <c r="AI815" i="1"/>
  <c r="AJ815" i="1"/>
  <c r="AK815" i="1"/>
  <c r="AM814" i="1"/>
  <c r="AU817" i="1"/>
  <c r="AT817" i="1"/>
  <c r="L817" i="1"/>
  <c r="Q818" i="1"/>
  <c r="R818" i="1" s="1"/>
  <c r="M817" i="1"/>
  <c r="K817" i="1"/>
  <c r="N816" i="1"/>
  <c r="O816" i="1"/>
  <c r="AV816" i="1"/>
  <c r="AM815" i="1" l="1"/>
  <c r="AN815" i="1"/>
  <c r="AT818" i="1"/>
  <c r="AU818" i="1"/>
  <c r="M818" i="1"/>
  <c r="L818" i="1"/>
  <c r="Q819" i="1"/>
  <c r="R819" i="1" s="1"/>
  <c r="K818" i="1"/>
  <c r="N817" i="1"/>
  <c r="O817" i="1"/>
  <c r="AV817" i="1"/>
  <c r="AI817" i="1" l="1"/>
  <c r="AJ817" i="1"/>
  <c r="AK817" i="1"/>
  <c r="AL817" i="1"/>
  <c r="AH817" i="1"/>
  <c r="AT819" i="1"/>
  <c r="AU819" i="1"/>
  <c r="Q820" i="1"/>
  <c r="R820" i="1" s="1"/>
  <c r="L819" i="1"/>
  <c r="M819" i="1"/>
  <c r="K819" i="1"/>
  <c r="N818" i="1"/>
  <c r="O818" i="1"/>
  <c r="AV818" i="1"/>
  <c r="AK818" i="1" l="1"/>
  <c r="AL818" i="1"/>
  <c r="AH818" i="1"/>
  <c r="AI818" i="1"/>
  <c r="AJ818" i="1"/>
  <c r="AM817" i="1"/>
  <c r="AN817" i="1"/>
  <c r="AU820" i="1"/>
  <c r="AT820" i="1"/>
  <c r="Q821" i="1"/>
  <c r="R821" i="1" s="1"/>
  <c r="L820" i="1"/>
  <c r="M820" i="1"/>
  <c r="K820" i="1"/>
  <c r="O819" i="1"/>
  <c r="N819" i="1"/>
  <c r="AV819" i="1"/>
  <c r="AM818" i="1" l="1"/>
  <c r="AN818" i="1"/>
  <c r="X817" i="1"/>
  <c r="AU821" i="1"/>
  <c r="AT821" i="1"/>
  <c r="M821" i="1"/>
  <c r="L821" i="1"/>
  <c r="Q822" i="1"/>
  <c r="K821" i="1"/>
  <c r="N820" i="1"/>
  <c r="O820" i="1"/>
  <c r="AV820" i="1"/>
  <c r="AH820" i="1" l="1"/>
  <c r="AI820" i="1"/>
  <c r="AJ820" i="1"/>
  <c r="AK820" i="1"/>
  <c r="AL820" i="1"/>
  <c r="X818" i="1"/>
  <c r="R822" i="1"/>
  <c r="Q823" i="1"/>
  <c r="AT822" i="1"/>
  <c r="AU822" i="1"/>
  <c r="M822" i="1"/>
  <c r="L822" i="1"/>
  <c r="Q826" i="1"/>
  <c r="R826" i="1" s="1"/>
  <c r="K822" i="1"/>
  <c r="O821" i="1"/>
  <c r="N821" i="1"/>
  <c r="AV821" i="1"/>
  <c r="AI821" i="1" l="1"/>
  <c r="AJ821" i="1"/>
  <c r="AK821" i="1"/>
  <c r="AL821" i="1"/>
  <c r="AH821" i="1"/>
  <c r="AM820" i="1"/>
  <c r="AN820" i="1"/>
  <c r="Q824" i="1"/>
  <c r="AT823" i="1"/>
  <c r="AV823" i="1" s="1"/>
  <c r="K823" i="1"/>
  <c r="R823" i="1"/>
  <c r="M823" i="1"/>
  <c r="AU823" i="1"/>
  <c r="L823" i="1"/>
  <c r="AT826" i="1"/>
  <c r="AU826" i="1"/>
  <c r="L826" i="1"/>
  <c r="M826" i="1"/>
  <c r="Q827" i="1"/>
  <c r="R827" i="1" s="1"/>
  <c r="K826" i="1"/>
  <c r="O822" i="1"/>
  <c r="N822" i="1"/>
  <c r="AV822" i="1"/>
  <c r="AN821" i="1" l="1"/>
  <c r="AM821" i="1"/>
  <c r="X820" i="1"/>
  <c r="O823" i="1"/>
  <c r="N823" i="1"/>
  <c r="AU824" i="1"/>
  <c r="L824" i="1"/>
  <c r="Q825" i="1"/>
  <c r="AT824" i="1"/>
  <c r="AV824" i="1" s="1"/>
  <c r="K824" i="1"/>
  <c r="R824" i="1"/>
  <c r="M824" i="1"/>
  <c r="AU827" i="1"/>
  <c r="AT827" i="1"/>
  <c r="M827" i="1"/>
  <c r="Q828" i="1"/>
  <c r="R828" i="1" s="1"/>
  <c r="L827" i="1"/>
  <c r="K827" i="1"/>
  <c r="O826" i="1"/>
  <c r="N826" i="1"/>
  <c r="AV826" i="1"/>
  <c r="AH823" i="1" l="1"/>
  <c r="AI823" i="1"/>
  <c r="AJ823" i="1"/>
  <c r="AK823" i="1"/>
  <c r="AL823" i="1"/>
  <c r="AH826" i="1"/>
  <c r="AI826" i="1"/>
  <c r="AJ826" i="1"/>
  <c r="AK826" i="1"/>
  <c r="AL826" i="1"/>
  <c r="X821" i="1"/>
  <c r="O824" i="1"/>
  <c r="N824" i="1"/>
  <c r="R825" i="1"/>
  <c r="M825" i="1"/>
  <c r="AU825" i="1"/>
  <c r="L825" i="1"/>
  <c r="AT825" i="1"/>
  <c r="AV825" i="1" s="1"/>
  <c r="K825" i="1"/>
  <c r="AU828" i="1"/>
  <c r="AT828" i="1"/>
  <c r="Q829" i="1"/>
  <c r="R829" i="1" s="1"/>
  <c r="M828" i="1"/>
  <c r="L828" i="1"/>
  <c r="K828" i="1"/>
  <c r="N827" i="1"/>
  <c r="O827" i="1"/>
  <c r="AV827" i="1"/>
  <c r="AM826" i="1" l="1"/>
  <c r="AN826" i="1"/>
  <c r="AH824" i="1"/>
  <c r="AI824" i="1"/>
  <c r="AJ824" i="1"/>
  <c r="AK824" i="1"/>
  <c r="AL824" i="1"/>
  <c r="AI827" i="1"/>
  <c r="AJ827" i="1"/>
  <c r="AK827" i="1"/>
  <c r="AL827" i="1"/>
  <c r="AH827" i="1"/>
  <c r="AM823" i="1"/>
  <c r="AN823" i="1"/>
  <c r="O825" i="1"/>
  <c r="N825" i="1"/>
  <c r="AT829" i="1"/>
  <c r="AU829" i="1"/>
  <c r="L829" i="1"/>
  <c r="Q830" i="1"/>
  <c r="R830" i="1" s="1"/>
  <c r="M829" i="1"/>
  <c r="K829" i="1"/>
  <c r="N828" i="1"/>
  <c r="O828" i="1"/>
  <c r="AV828" i="1"/>
  <c r="AN827" i="1" l="1"/>
  <c r="AM827" i="1"/>
  <c r="AN824" i="1"/>
  <c r="AM824" i="1"/>
  <c r="X826" i="1"/>
  <c r="X823" i="1"/>
  <c r="AT830" i="1"/>
  <c r="AU830" i="1"/>
  <c r="N829" i="1"/>
  <c r="O829" i="1"/>
  <c r="M830" i="1"/>
  <c r="L830" i="1"/>
  <c r="Q831" i="1"/>
  <c r="R831" i="1" s="1"/>
  <c r="K830" i="1"/>
  <c r="AV829" i="1"/>
  <c r="AH829" i="1" l="1"/>
  <c r="AI829" i="1"/>
  <c r="AJ829" i="1"/>
  <c r="AK829" i="1"/>
  <c r="AL829" i="1"/>
  <c r="X824" i="1"/>
  <c r="X827" i="1"/>
  <c r="AU831" i="1"/>
  <c r="AT831" i="1"/>
  <c r="AV830" i="1"/>
  <c r="L831" i="1"/>
  <c r="M831" i="1"/>
  <c r="Q832" i="1"/>
  <c r="R832" i="1" s="1"/>
  <c r="K831" i="1"/>
  <c r="O830" i="1"/>
  <c r="N830" i="1"/>
  <c r="AH830" i="1" l="1"/>
  <c r="AI830" i="1"/>
  <c r="AJ830" i="1"/>
  <c r="AK830" i="1"/>
  <c r="AL830" i="1"/>
  <c r="AM829" i="1"/>
  <c r="AN829" i="1"/>
  <c r="AU832" i="1"/>
  <c r="AT832" i="1"/>
  <c r="AV831" i="1"/>
  <c r="L832" i="1"/>
  <c r="Q833" i="1"/>
  <c r="R833" i="1" s="1"/>
  <c r="M832" i="1"/>
  <c r="K832" i="1"/>
  <c r="N831" i="1"/>
  <c r="O831" i="1"/>
  <c r="AN830" i="1" l="1"/>
  <c r="AM830" i="1"/>
  <c r="X829" i="1"/>
  <c r="AT833" i="1"/>
  <c r="AU833" i="1"/>
  <c r="M833" i="1"/>
  <c r="Q834" i="1"/>
  <c r="R834" i="1" s="1"/>
  <c r="L833" i="1"/>
  <c r="K833" i="1"/>
  <c r="AV832" i="1"/>
  <c r="O832" i="1"/>
  <c r="N832" i="1"/>
  <c r="AH832" i="1" l="1"/>
  <c r="AI832" i="1"/>
  <c r="AJ832" i="1"/>
  <c r="AK832" i="1"/>
  <c r="AL832" i="1"/>
  <c r="X830" i="1"/>
  <c r="AT834" i="1"/>
  <c r="AU834" i="1"/>
  <c r="L834" i="1"/>
  <c r="Q835" i="1"/>
  <c r="R835" i="1" s="1"/>
  <c r="M834" i="1"/>
  <c r="K834" i="1"/>
  <c r="N833" i="1"/>
  <c r="O833" i="1"/>
  <c r="AV833" i="1"/>
  <c r="AI833" i="1" l="1"/>
  <c r="AJ833" i="1"/>
  <c r="AK833" i="1"/>
  <c r="AL833" i="1"/>
  <c r="AH833" i="1"/>
  <c r="AM832" i="1"/>
  <c r="AN832" i="1"/>
  <c r="AU835" i="1"/>
  <c r="AT835" i="1"/>
  <c r="M835" i="1"/>
  <c r="L835" i="1"/>
  <c r="Q836" i="1"/>
  <c r="R836" i="1" s="1"/>
  <c r="K835" i="1"/>
  <c r="O834" i="1"/>
  <c r="N834" i="1"/>
  <c r="AV834" i="1"/>
  <c r="AM833" i="1" l="1"/>
  <c r="AN833" i="1"/>
  <c r="X832" i="1"/>
  <c r="AU836" i="1"/>
  <c r="AT836" i="1"/>
  <c r="M836" i="1"/>
  <c r="Q837" i="1"/>
  <c r="L836" i="1"/>
  <c r="K836" i="1"/>
  <c r="O835" i="1"/>
  <c r="N835" i="1"/>
  <c r="AV835" i="1"/>
  <c r="AH835" i="1" l="1"/>
  <c r="AI835" i="1"/>
  <c r="AJ835" i="1"/>
  <c r="AK835" i="1"/>
  <c r="AL835" i="1"/>
  <c r="R837" i="1"/>
  <c r="Q838" i="1"/>
  <c r="AT837" i="1"/>
  <c r="AU837" i="1"/>
  <c r="Q841" i="1"/>
  <c r="R841" i="1" s="1"/>
  <c r="M837" i="1"/>
  <c r="L837" i="1"/>
  <c r="K837" i="1"/>
  <c r="O836" i="1"/>
  <c r="N836" i="1"/>
  <c r="AV836" i="1"/>
  <c r="AJ836" i="1" l="1"/>
  <c r="AK836" i="1"/>
  <c r="AL836" i="1"/>
  <c r="AH836" i="1"/>
  <c r="AI836" i="1"/>
  <c r="AM835" i="1"/>
  <c r="AN835" i="1"/>
  <c r="R838" i="1"/>
  <c r="M838" i="1"/>
  <c r="AU838" i="1"/>
  <c r="L838" i="1"/>
  <c r="Q839" i="1"/>
  <c r="AT838" i="1"/>
  <c r="AV838" i="1" s="1"/>
  <c r="K838" i="1"/>
  <c r="AT841" i="1"/>
  <c r="AU841" i="1"/>
  <c r="M841" i="1"/>
  <c r="L841" i="1"/>
  <c r="Q842" i="1"/>
  <c r="R842" i="1" s="1"/>
  <c r="K841" i="1"/>
  <c r="O837" i="1"/>
  <c r="N837" i="1"/>
  <c r="AV837" i="1"/>
  <c r="AN836" i="1" l="1"/>
  <c r="AM836" i="1"/>
  <c r="X835" i="1"/>
  <c r="O838" i="1"/>
  <c r="N838" i="1"/>
  <c r="R839" i="1"/>
  <c r="M839" i="1"/>
  <c r="AU839" i="1"/>
  <c r="L839" i="1"/>
  <c r="Q840" i="1"/>
  <c r="AT839" i="1"/>
  <c r="AV839" i="1" s="1"/>
  <c r="K839" i="1"/>
  <c r="AU842" i="1"/>
  <c r="AT842" i="1"/>
  <c r="L842" i="1"/>
  <c r="Q843" i="1"/>
  <c r="M842" i="1"/>
  <c r="K842" i="1"/>
  <c r="O841" i="1"/>
  <c r="N841" i="1"/>
  <c r="AV841" i="1"/>
  <c r="L843" i="1" l="1"/>
  <c r="M843" i="1"/>
  <c r="K843" i="1"/>
  <c r="AH838" i="1"/>
  <c r="AI838" i="1"/>
  <c r="AJ838" i="1"/>
  <c r="AK838" i="1"/>
  <c r="AL838" i="1"/>
  <c r="AH841" i="1"/>
  <c r="AI841" i="1"/>
  <c r="AJ841" i="1"/>
  <c r="AK841" i="1"/>
  <c r="AL841" i="1"/>
  <c r="X836" i="1"/>
  <c r="R840" i="1"/>
  <c r="M840" i="1"/>
  <c r="AT840" i="1"/>
  <c r="AV840" i="1" s="1"/>
  <c r="K840" i="1"/>
  <c r="AU840" i="1"/>
  <c r="L840" i="1"/>
  <c r="N839" i="1"/>
  <c r="O839" i="1"/>
  <c r="R843" i="1"/>
  <c r="AU843" i="1"/>
  <c r="AT843" i="1"/>
  <c r="Q844" i="1"/>
  <c r="N842" i="1"/>
  <c r="O842" i="1"/>
  <c r="AV842" i="1"/>
  <c r="N843" i="1" l="1"/>
  <c r="O843" i="1"/>
  <c r="K844" i="1"/>
  <c r="M844" i="1"/>
  <c r="L844" i="1"/>
  <c r="N844" i="1" s="1"/>
  <c r="AM841" i="1"/>
  <c r="AN841" i="1"/>
  <c r="AN838" i="1"/>
  <c r="AJ842" i="1"/>
  <c r="AK842" i="1"/>
  <c r="AL842" i="1"/>
  <c r="AH842" i="1"/>
  <c r="AI842" i="1"/>
  <c r="AI839" i="1"/>
  <c r="AJ839" i="1"/>
  <c r="AK839" i="1"/>
  <c r="AL839" i="1"/>
  <c r="AH839" i="1"/>
  <c r="AM838" i="1"/>
  <c r="O840" i="1"/>
  <c r="N840" i="1"/>
  <c r="R844" i="1"/>
  <c r="Q845" i="1"/>
  <c r="AT844" i="1"/>
  <c r="AU844" i="1"/>
  <c r="AV843" i="1"/>
  <c r="O844" i="1" l="1"/>
  <c r="Q846" i="1"/>
  <c r="R846" i="1" s="1"/>
  <c r="K845" i="1"/>
  <c r="L845" i="1"/>
  <c r="M845" i="1"/>
  <c r="AM842" i="1"/>
  <c r="AN842" i="1"/>
  <c r="AM839" i="1"/>
  <c r="AN839" i="1"/>
  <c r="X841" i="1"/>
  <c r="X838" i="1"/>
  <c r="R845" i="1"/>
  <c r="AT845" i="1"/>
  <c r="AU845" i="1"/>
  <c r="AV844" i="1"/>
  <c r="L846" i="1" l="1"/>
  <c r="Q847" i="1"/>
  <c r="R847" i="1" s="1"/>
  <c r="O845" i="1"/>
  <c r="N845" i="1"/>
  <c r="K846" i="1"/>
  <c r="M846" i="1"/>
  <c r="AH844" i="1"/>
  <c r="AI844" i="1"/>
  <c r="AJ844" i="1"/>
  <c r="AK844" i="1"/>
  <c r="AL844" i="1"/>
  <c r="X842" i="1"/>
  <c r="Q850" i="1"/>
  <c r="Q851" i="1" s="1"/>
  <c r="Q852" i="1" s="1"/>
  <c r="X839" i="1"/>
  <c r="AV845" i="1"/>
  <c r="N846" i="1" l="1"/>
  <c r="M847" i="1"/>
  <c r="K847" i="1"/>
  <c r="Q848" i="1"/>
  <c r="R848" i="1" s="1"/>
  <c r="L847" i="1"/>
  <c r="O846" i="1"/>
  <c r="O847" i="1"/>
  <c r="N847" i="1"/>
  <c r="AJ845" i="1"/>
  <c r="AK845" i="1"/>
  <c r="AL845" i="1"/>
  <c r="AH845" i="1"/>
  <c r="AI845" i="1"/>
  <c r="AN844" i="1"/>
  <c r="AM844" i="1"/>
  <c r="R852" i="1"/>
  <c r="Q856" i="1"/>
  <c r="AN845" i="1" l="1"/>
  <c r="AM845" i="1"/>
  <c r="Q857" i="1"/>
  <c r="R856" i="1"/>
  <c r="M848" i="1"/>
  <c r="L848" i="1"/>
  <c r="K848" i="1"/>
  <c r="Q849" i="1"/>
  <c r="AH847" i="1" l="1"/>
  <c r="AI847" i="1"/>
  <c r="AJ847" i="1"/>
  <c r="AK847" i="1"/>
  <c r="AL847" i="1"/>
  <c r="Q858" i="1"/>
  <c r="R858" i="1" s="1"/>
  <c r="R857" i="1"/>
  <c r="R849" i="1"/>
  <c r="Q853" i="1"/>
  <c r="O848" i="1"/>
  <c r="N848" i="1"/>
  <c r="X845" i="1"/>
  <c r="AJ848" i="1" l="1"/>
  <c r="AK848" i="1"/>
  <c r="AL848" i="1"/>
  <c r="AH848" i="1"/>
  <c r="AI848" i="1"/>
  <c r="AM847" i="1"/>
  <c r="AN847" i="1"/>
  <c r="R853" i="1"/>
  <c r="Q854" i="1"/>
  <c r="R854" i="1" s="1"/>
  <c r="AM848" i="1" l="1"/>
  <c r="AN848" i="1"/>
  <c r="K850" i="1"/>
  <c r="M850" i="1"/>
  <c r="L850" i="1"/>
  <c r="R850" i="1"/>
  <c r="AU850" i="1"/>
  <c r="X848" i="1" l="1"/>
  <c r="AT850" i="1"/>
  <c r="AV850" i="1" s="1"/>
  <c r="AU846" i="1"/>
  <c r="AU847" i="1" s="1"/>
  <c r="AU848" i="1" s="1"/>
  <c r="AT846" i="1"/>
  <c r="AT847" i="1" s="1"/>
  <c r="O850" i="1"/>
  <c r="N850" i="1"/>
  <c r="AU851" i="1"/>
  <c r="L851" i="1"/>
  <c r="K851" i="1"/>
  <c r="R851" i="1"/>
  <c r="M851" i="1"/>
  <c r="AH850" i="1" l="1"/>
  <c r="AI850" i="1"/>
  <c r="AJ850" i="1"/>
  <c r="AK850" i="1"/>
  <c r="AL850" i="1"/>
  <c r="AT853" i="1"/>
  <c r="AV853" i="1" s="1"/>
  <c r="M853" i="1"/>
  <c r="L853" i="1"/>
  <c r="K853" i="1"/>
  <c r="AU853" i="1"/>
  <c r="AV847" i="1"/>
  <c r="AT848" i="1"/>
  <c r="AV848" i="1" s="1"/>
  <c r="AV846" i="1"/>
  <c r="AT851" i="1"/>
  <c r="AV851" i="1" s="1"/>
  <c r="O851" i="1"/>
  <c r="N851" i="1"/>
  <c r="M852" i="1"/>
  <c r="AU852" i="1"/>
  <c r="L852" i="1"/>
  <c r="AT852" i="1"/>
  <c r="K852" i="1"/>
  <c r="AK851" i="1" l="1"/>
  <c r="AL851" i="1"/>
  <c r="AH851" i="1"/>
  <c r="AI851" i="1"/>
  <c r="AJ851" i="1"/>
  <c r="AM850" i="1"/>
  <c r="AN850" i="1"/>
  <c r="Q855" i="1"/>
  <c r="Q859" i="1" s="1"/>
  <c r="M854" i="1"/>
  <c r="AU854" i="1"/>
  <c r="AT854" i="1"/>
  <c r="AV854" i="1" s="1"/>
  <c r="L854" i="1"/>
  <c r="K854" i="1"/>
  <c r="O853" i="1"/>
  <c r="N853" i="1"/>
  <c r="AV852" i="1"/>
  <c r="N852" i="1"/>
  <c r="O852" i="1"/>
  <c r="AH853" i="1" l="1"/>
  <c r="AI853" i="1"/>
  <c r="AJ853" i="1"/>
  <c r="AK853" i="1"/>
  <c r="AL853" i="1"/>
  <c r="AN851" i="1"/>
  <c r="AM851" i="1"/>
  <c r="Q860" i="1"/>
  <c r="AT859" i="1"/>
  <c r="AV859" i="1" s="1"/>
  <c r="M859" i="1"/>
  <c r="AU859" i="1"/>
  <c r="L859" i="1"/>
  <c r="K859" i="1"/>
  <c r="R859" i="1"/>
  <c r="N854" i="1"/>
  <c r="O854" i="1"/>
  <c r="R855" i="1"/>
  <c r="AU855" i="1"/>
  <c r="AT855" i="1"/>
  <c r="AV855" i="1" s="1"/>
  <c r="M855" i="1"/>
  <c r="L855" i="1"/>
  <c r="K855" i="1"/>
  <c r="AJ854" i="1" l="1"/>
  <c r="AK854" i="1"/>
  <c r="AL854" i="1"/>
  <c r="AH854" i="1"/>
  <c r="AI854" i="1"/>
  <c r="AM853" i="1"/>
  <c r="AN853" i="1"/>
  <c r="O859" i="1"/>
  <c r="N859" i="1"/>
  <c r="AU860" i="1"/>
  <c r="R860" i="1"/>
  <c r="Q861" i="1"/>
  <c r="AT860" i="1"/>
  <c r="AV860" i="1" s="1"/>
  <c r="M860" i="1"/>
  <c r="L860" i="1"/>
  <c r="K860" i="1"/>
  <c r="O855" i="1"/>
  <c r="N855" i="1"/>
  <c r="X851" i="1"/>
  <c r="AT871" i="1"/>
  <c r="AU871" i="1"/>
  <c r="AM854" i="1" l="1"/>
  <c r="AI859" i="1"/>
  <c r="AJ859" i="1"/>
  <c r="AK859" i="1"/>
  <c r="AL859" i="1"/>
  <c r="AH859" i="1"/>
  <c r="AN854" i="1"/>
  <c r="R861" i="1"/>
  <c r="AU861" i="1"/>
  <c r="AT861" i="1"/>
  <c r="AV861" i="1" s="1"/>
  <c r="M861" i="1"/>
  <c r="L861" i="1"/>
  <c r="K861" i="1"/>
  <c r="O860" i="1"/>
  <c r="N860" i="1"/>
  <c r="AT856" i="1"/>
  <c r="AV856" i="1" s="1"/>
  <c r="AU856" i="1"/>
  <c r="K856" i="1"/>
  <c r="L856" i="1"/>
  <c r="M856" i="1"/>
  <c r="AV871" i="1"/>
  <c r="AN859" i="1" l="1"/>
  <c r="AM859" i="1"/>
  <c r="AL860" i="1"/>
  <c r="AH860" i="1"/>
  <c r="AJ860" i="1"/>
  <c r="AK860" i="1"/>
  <c r="AI860" i="1"/>
  <c r="O861" i="1"/>
  <c r="N861" i="1"/>
  <c r="X854" i="1"/>
  <c r="AU857" i="1"/>
  <c r="L857" i="1"/>
  <c r="M857" i="1"/>
  <c r="AT857" i="1"/>
  <c r="AV857" i="1" s="1"/>
  <c r="K857" i="1"/>
  <c r="O856" i="1"/>
  <c r="N856" i="1"/>
  <c r="AN860" i="1" l="1"/>
  <c r="AM860" i="1"/>
  <c r="AH856" i="1"/>
  <c r="AI856" i="1"/>
  <c r="AJ856" i="1"/>
  <c r="AK856" i="1"/>
  <c r="AL856" i="1"/>
  <c r="O857" i="1"/>
  <c r="N857" i="1"/>
  <c r="Q862" i="1"/>
  <c r="L858" i="1"/>
  <c r="AT858" i="1"/>
  <c r="AV858" i="1" s="1"/>
  <c r="M858" i="1"/>
  <c r="K858" i="1"/>
  <c r="AU858" i="1"/>
  <c r="AM856" i="1" l="1"/>
  <c r="AN856" i="1"/>
  <c r="AK857" i="1"/>
  <c r="AL857" i="1"/>
  <c r="AJ857" i="1"/>
  <c r="AH857" i="1"/>
  <c r="AI857" i="1"/>
  <c r="X860" i="1"/>
  <c r="Q863" i="1"/>
  <c r="R862" i="1"/>
  <c r="AU862" i="1"/>
  <c r="K862" i="1"/>
  <c r="AT862" i="1"/>
  <c r="AV862" i="1" s="1"/>
  <c r="L862" i="1"/>
  <c r="M862" i="1"/>
  <c r="N858" i="1"/>
  <c r="O858" i="1"/>
  <c r="AN857" i="1" l="1"/>
  <c r="AM857" i="1"/>
  <c r="O862" i="1"/>
  <c r="N862" i="1"/>
  <c r="Q864" i="1"/>
  <c r="R863" i="1"/>
  <c r="M863" i="1"/>
  <c r="L863" i="1"/>
  <c r="AU863" i="1"/>
  <c r="AT863" i="1"/>
  <c r="AV863" i="1" s="1"/>
  <c r="K863" i="1"/>
  <c r="AH862" i="1" l="1"/>
  <c r="AI862" i="1"/>
  <c r="AJ862" i="1"/>
  <c r="AK862" i="1"/>
  <c r="AL862" i="1"/>
  <c r="X857" i="1"/>
  <c r="Q865" i="1"/>
  <c r="R864" i="1"/>
  <c r="AU864" i="1"/>
  <c r="K864" i="1"/>
  <c r="L864" i="1"/>
  <c r="AT864" i="1"/>
  <c r="AV864" i="1" s="1"/>
  <c r="M864" i="1"/>
  <c r="N863" i="1"/>
  <c r="O863" i="1"/>
  <c r="AN862" i="1" l="1"/>
  <c r="AM862" i="1"/>
  <c r="AK863" i="1"/>
  <c r="AL863" i="1"/>
  <c r="AH863" i="1"/>
  <c r="AI863" i="1"/>
  <c r="AJ863" i="1"/>
  <c r="O864" i="1"/>
  <c r="N864" i="1"/>
  <c r="Q866" i="1"/>
  <c r="R865" i="1"/>
  <c r="AU865" i="1"/>
  <c r="AT865" i="1"/>
  <c r="AV865" i="1" s="1"/>
  <c r="K865" i="1"/>
  <c r="M865" i="1"/>
  <c r="L865" i="1"/>
  <c r="AM863" i="1" l="1"/>
  <c r="AN863" i="1"/>
  <c r="X862" i="1"/>
  <c r="Q867" i="1"/>
  <c r="L866" i="1"/>
  <c r="M866" i="1"/>
  <c r="AT866" i="1"/>
  <c r="AV866" i="1" s="1"/>
  <c r="K866" i="1"/>
  <c r="R866" i="1"/>
  <c r="AU866" i="1"/>
  <c r="N865" i="1"/>
  <c r="O865" i="1"/>
  <c r="AI865" i="1" l="1"/>
  <c r="AJ865" i="1"/>
  <c r="AK865" i="1"/>
  <c r="AL865" i="1"/>
  <c r="AH865" i="1"/>
  <c r="X863" i="1"/>
  <c r="O866" i="1"/>
  <c r="N866" i="1"/>
  <c r="Q868" i="1"/>
  <c r="AT867" i="1"/>
  <c r="AV867" i="1" s="1"/>
  <c r="AU867" i="1"/>
  <c r="M867" i="1"/>
  <c r="K867" i="1"/>
  <c r="L867" i="1"/>
  <c r="R867" i="1"/>
  <c r="AN865" i="1" l="1"/>
  <c r="AM865" i="1"/>
  <c r="AL866" i="1"/>
  <c r="AH866" i="1"/>
  <c r="AI866" i="1"/>
  <c r="AJ866" i="1"/>
  <c r="AK866" i="1"/>
  <c r="O867" i="1"/>
  <c r="N867" i="1"/>
  <c r="Q869" i="1"/>
  <c r="AU868" i="1"/>
  <c r="R868" i="1"/>
  <c r="K868" i="1"/>
  <c r="L868" i="1"/>
  <c r="M868" i="1"/>
  <c r="AT868" i="1"/>
  <c r="AV868" i="1" s="1"/>
  <c r="AN866" i="1" l="1"/>
  <c r="AM866" i="1"/>
  <c r="X865" i="1"/>
  <c r="Q870" i="1"/>
  <c r="L869" i="1"/>
  <c r="AU869" i="1"/>
  <c r="R869" i="1"/>
  <c r="AT869" i="1"/>
  <c r="AV869" i="1" s="1"/>
  <c r="M869" i="1"/>
  <c r="K869" i="1"/>
  <c r="N868" i="1"/>
  <c r="O868" i="1"/>
  <c r="AJ868" i="1" l="1"/>
  <c r="AK868" i="1"/>
  <c r="AL868" i="1"/>
  <c r="AH868" i="1"/>
  <c r="AI868" i="1"/>
  <c r="X866" i="1"/>
  <c r="O869" i="1"/>
  <c r="N869" i="1"/>
  <c r="R870" i="1"/>
  <c r="AT870" i="1"/>
  <c r="AV870" i="1" s="1"/>
  <c r="AU870" i="1"/>
  <c r="K870" i="1"/>
  <c r="M870" i="1"/>
  <c r="L870" i="1"/>
  <c r="AN868" i="1" l="1"/>
  <c r="AM868" i="1"/>
  <c r="AL869" i="1"/>
  <c r="AH869" i="1"/>
  <c r="AI869" i="1"/>
  <c r="AJ869" i="1"/>
  <c r="AK869" i="1"/>
  <c r="O870" i="1"/>
  <c r="N870" i="1"/>
  <c r="AM869" i="1" l="1"/>
  <c r="AN869" i="1"/>
  <c r="X868" i="1"/>
  <c r="X869" i="1" l="1"/>
  <c r="AU939" i="1" l="1"/>
  <c r="AT939" i="1"/>
  <c r="Q940" i="1"/>
  <c r="R940" i="1" l="1"/>
  <c r="Q947" i="1"/>
  <c r="AU940" i="1"/>
  <c r="AT940" i="1"/>
  <c r="L940" i="1"/>
  <c r="Q941" i="1"/>
  <c r="R941" i="1" s="1"/>
  <c r="M940" i="1"/>
  <c r="K940" i="1"/>
  <c r="AV939" i="1"/>
  <c r="Q948" i="1" l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AT947" i="1"/>
  <c r="AV947" i="1" s="1"/>
  <c r="L947" i="1"/>
  <c r="K947" i="1"/>
  <c r="R947" i="1"/>
  <c r="AU947" i="1"/>
  <c r="M947" i="1"/>
  <c r="AT941" i="1"/>
  <c r="AU941" i="1"/>
  <c r="L941" i="1"/>
  <c r="M941" i="1"/>
  <c r="Q942" i="1"/>
  <c r="R942" i="1" s="1"/>
  <c r="K941" i="1"/>
  <c r="O940" i="1"/>
  <c r="N940" i="1"/>
  <c r="AV940" i="1"/>
  <c r="O947" i="1" l="1"/>
  <c r="N947" i="1"/>
  <c r="AU948" i="1"/>
  <c r="AT948" i="1"/>
  <c r="AV948" i="1" s="1"/>
  <c r="M948" i="1"/>
  <c r="L948" i="1"/>
  <c r="K948" i="1"/>
  <c r="R948" i="1"/>
  <c r="AT942" i="1"/>
  <c r="AU942" i="1"/>
  <c r="Q946" i="1"/>
  <c r="R946" i="1" s="1"/>
  <c r="M942" i="1"/>
  <c r="L942" i="1"/>
  <c r="K942" i="1"/>
  <c r="O941" i="1"/>
  <c r="N941" i="1"/>
  <c r="AV941" i="1"/>
  <c r="O948" i="1" l="1"/>
  <c r="N948" i="1"/>
  <c r="R949" i="1"/>
  <c r="AU949" i="1"/>
  <c r="AT949" i="1"/>
  <c r="AV949" i="1" s="1"/>
  <c r="M949" i="1"/>
  <c r="L949" i="1"/>
  <c r="K949" i="1"/>
  <c r="AK947" i="1"/>
  <c r="AL947" i="1"/>
  <c r="AJ947" i="1"/>
  <c r="AH947" i="1"/>
  <c r="AI947" i="1"/>
  <c r="AL941" i="1"/>
  <c r="AH941" i="1"/>
  <c r="AI941" i="1"/>
  <c r="AJ941" i="1"/>
  <c r="AK941" i="1"/>
  <c r="AU946" i="1"/>
  <c r="AT946" i="1"/>
  <c r="L946" i="1"/>
  <c r="M946" i="1"/>
  <c r="K946" i="1"/>
  <c r="O942" i="1"/>
  <c r="N942" i="1"/>
  <c r="AV942" i="1"/>
  <c r="O949" i="1" l="1"/>
  <c r="N949" i="1"/>
  <c r="AN947" i="1"/>
  <c r="AM947" i="1"/>
  <c r="AL948" i="1"/>
  <c r="AK948" i="1"/>
  <c r="AJ948" i="1"/>
  <c r="AI948" i="1"/>
  <c r="AH948" i="1"/>
  <c r="AM941" i="1"/>
  <c r="AH942" i="1"/>
  <c r="AI942" i="1"/>
  <c r="AJ942" i="1"/>
  <c r="AK942" i="1"/>
  <c r="AL942" i="1"/>
  <c r="AN941" i="1"/>
  <c r="AU950" i="1"/>
  <c r="AT950" i="1"/>
  <c r="O946" i="1"/>
  <c r="N946" i="1"/>
  <c r="AV946" i="1"/>
  <c r="X947" i="1" l="1"/>
  <c r="AM948" i="1"/>
  <c r="AN948" i="1"/>
  <c r="AM942" i="1"/>
  <c r="AN942" i="1"/>
  <c r="X941" i="1"/>
  <c r="AT951" i="1"/>
  <c r="AU951" i="1"/>
  <c r="AV950" i="1"/>
  <c r="X948" i="1" l="1"/>
  <c r="X942" i="1"/>
  <c r="AL950" i="1"/>
  <c r="AH950" i="1"/>
  <c r="AI950" i="1"/>
  <c r="AJ950" i="1"/>
  <c r="AK950" i="1"/>
  <c r="AT952" i="1"/>
  <c r="AU952" i="1"/>
  <c r="R956" i="1"/>
  <c r="AV951" i="1"/>
  <c r="AM950" i="1" l="1"/>
  <c r="AN950" i="1"/>
  <c r="AH951" i="1"/>
  <c r="AI951" i="1"/>
  <c r="AJ951" i="1"/>
  <c r="AK951" i="1"/>
  <c r="AL951" i="1"/>
  <c r="AT953" i="1"/>
  <c r="AV953" i="1" s="1"/>
  <c r="AU953" i="1"/>
  <c r="AU956" i="1"/>
  <c r="AT956" i="1"/>
  <c r="AV952" i="1"/>
  <c r="M956" i="1"/>
  <c r="R957" i="1"/>
  <c r="L956" i="1"/>
  <c r="K956" i="1"/>
  <c r="AM951" i="1" l="1"/>
  <c r="AN951" i="1"/>
  <c r="AU954" i="1"/>
  <c r="AT954" i="1"/>
  <c r="AV954" i="1" s="1"/>
  <c r="AU957" i="1"/>
  <c r="AT957" i="1"/>
  <c r="N956" i="1"/>
  <c r="O956" i="1"/>
  <c r="AV956" i="1"/>
  <c r="M957" i="1"/>
  <c r="L957" i="1"/>
  <c r="R958" i="1"/>
  <c r="K957" i="1"/>
  <c r="AL956" i="1" l="1"/>
  <c r="AH956" i="1"/>
  <c r="AI956" i="1"/>
  <c r="AJ956" i="1"/>
  <c r="AK956" i="1"/>
  <c r="AH953" i="1"/>
  <c r="AI953" i="1"/>
  <c r="AJ953" i="1"/>
  <c r="AK953" i="1"/>
  <c r="AL953" i="1"/>
  <c r="R955" i="1"/>
  <c r="M955" i="1"/>
  <c r="L955" i="1"/>
  <c r="AT955" i="1"/>
  <c r="AV955" i="1" s="1"/>
  <c r="K955" i="1"/>
  <c r="AU955" i="1"/>
  <c r="AT958" i="1"/>
  <c r="AU958" i="1"/>
  <c r="M958" i="1"/>
  <c r="R959" i="1"/>
  <c r="L958" i="1"/>
  <c r="K958" i="1"/>
  <c r="N957" i="1"/>
  <c r="O957" i="1"/>
  <c r="AV957" i="1"/>
  <c r="AM953" i="1" l="1"/>
  <c r="AN953" i="1"/>
  <c r="AM956" i="1"/>
  <c r="AH954" i="1"/>
  <c r="AI954" i="1"/>
  <c r="AJ954" i="1"/>
  <c r="AK954" i="1"/>
  <c r="AL954" i="1"/>
  <c r="AN956" i="1"/>
  <c r="AH957" i="1"/>
  <c r="AI957" i="1"/>
  <c r="AJ957" i="1"/>
  <c r="AK957" i="1"/>
  <c r="AL957" i="1"/>
  <c r="AU909" i="1"/>
  <c r="AT909" i="1"/>
  <c r="AV909" i="1" s="1"/>
  <c r="O955" i="1"/>
  <c r="N955" i="1"/>
  <c r="AT959" i="1"/>
  <c r="AU959" i="1"/>
  <c r="O958" i="1"/>
  <c r="N958" i="1"/>
  <c r="L959" i="1"/>
  <c r="M959" i="1"/>
  <c r="R960" i="1"/>
  <c r="K959" i="1"/>
  <c r="AV958" i="1"/>
  <c r="X956" i="1" l="1"/>
  <c r="AN954" i="1"/>
  <c r="AM954" i="1"/>
  <c r="AM957" i="1"/>
  <c r="AN957" i="1"/>
  <c r="AH909" i="1"/>
  <c r="AT910" i="1"/>
  <c r="AV910" i="1" s="1"/>
  <c r="AU910" i="1"/>
  <c r="AU960" i="1"/>
  <c r="AT960" i="1"/>
  <c r="N959" i="1"/>
  <c r="O959" i="1"/>
  <c r="AV959" i="1"/>
  <c r="M960" i="1"/>
  <c r="L960" i="1"/>
  <c r="K960" i="1"/>
  <c r="X957" i="1" l="1"/>
  <c r="AN909" i="1"/>
  <c r="AM909" i="1"/>
  <c r="AH959" i="1"/>
  <c r="AI959" i="1"/>
  <c r="AJ959" i="1"/>
  <c r="AK959" i="1"/>
  <c r="AL959" i="1"/>
  <c r="AT911" i="1"/>
  <c r="AV911" i="1" s="1"/>
  <c r="AU911" i="1"/>
  <c r="R961" i="1"/>
  <c r="Q962" i="1"/>
  <c r="AU961" i="1"/>
  <c r="AT961" i="1"/>
  <c r="L961" i="1"/>
  <c r="Q971" i="1"/>
  <c r="R971" i="1" s="1"/>
  <c r="M961" i="1"/>
  <c r="K961" i="1"/>
  <c r="O960" i="1"/>
  <c r="N960" i="1"/>
  <c r="AV960" i="1"/>
  <c r="X909" i="1" l="1"/>
  <c r="AH960" i="1"/>
  <c r="AI960" i="1"/>
  <c r="AJ960" i="1"/>
  <c r="AK960" i="1"/>
  <c r="AL960" i="1"/>
  <c r="AM959" i="1"/>
  <c r="AN959" i="1"/>
  <c r="AU912" i="1"/>
  <c r="AT912" i="1"/>
  <c r="AV912" i="1" s="1"/>
  <c r="R962" i="1"/>
  <c r="M962" i="1"/>
  <c r="AU962" i="1"/>
  <c r="L962" i="1"/>
  <c r="Q963" i="1"/>
  <c r="AT962" i="1"/>
  <c r="AV962" i="1" s="1"/>
  <c r="K962" i="1"/>
  <c r="AT971" i="1"/>
  <c r="AU971" i="1"/>
  <c r="N961" i="1"/>
  <c r="O961" i="1"/>
  <c r="Q972" i="1"/>
  <c r="R972" i="1" s="1"/>
  <c r="L971" i="1"/>
  <c r="M971" i="1"/>
  <c r="K971" i="1"/>
  <c r="AV961" i="1"/>
  <c r="X959" i="1" l="1"/>
  <c r="AN960" i="1"/>
  <c r="AM960" i="1"/>
  <c r="AH912" i="1"/>
  <c r="AU913" i="1"/>
  <c r="AT913" i="1"/>
  <c r="AV913" i="1" s="1"/>
  <c r="O962" i="1"/>
  <c r="N962" i="1"/>
  <c r="R963" i="1"/>
  <c r="M963" i="1"/>
  <c r="AU963" i="1"/>
  <c r="L963" i="1"/>
  <c r="Q964" i="1"/>
  <c r="Q965" i="1" s="1"/>
  <c r="AT963" i="1"/>
  <c r="AV963" i="1" s="1"/>
  <c r="K963" i="1"/>
  <c r="AT972" i="1"/>
  <c r="AU972" i="1"/>
  <c r="L972" i="1"/>
  <c r="Q973" i="1"/>
  <c r="R973" i="1" s="1"/>
  <c r="M972" i="1"/>
  <c r="K972" i="1"/>
  <c r="N971" i="1"/>
  <c r="O971" i="1"/>
  <c r="AV971" i="1"/>
  <c r="X960" i="1" l="1"/>
  <c r="AH962" i="1"/>
  <c r="AI962" i="1"/>
  <c r="AJ962" i="1"/>
  <c r="AK962" i="1"/>
  <c r="AL962" i="1"/>
  <c r="AH971" i="1"/>
  <c r="AI971" i="1"/>
  <c r="AJ971" i="1"/>
  <c r="AK971" i="1"/>
  <c r="AL971" i="1"/>
  <c r="AM912" i="1"/>
  <c r="AN912" i="1"/>
  <c r="AT914" i="1"/>
  <c r="AV914" i="1" s="1"/>
  <c r="AU914" i="1"/>
  <c r="K965" i="1"/>
  <c r="L965" i="1"/>
  <c r="Q966" i="1"/>
  <c r="R965" i="1"/>
  <c r="M965" i="1"/>
  <c r="AT964" i="1"/>
  <c r="AV964" i="1" s="1"/>
  <c r="K964" i="1"/>
  <c r="R964" i="1"/>
  <c r="M964" i="1"/>
  <c r="AU964" i="1"/>
  <c r="AU965" i="1" s="1"/>
  <c r="L964" i="1"/>
  <c r="N963" i="1"/>
  <c r="O963" i="1"/>
  <c r="AU973" i="1"/>
  <c r="AT973" i="1"/>
  <c r="M973" i="1"/>
  <c r="Q974" i="1"/>
  <c r="R974" i="1" s="1"/>
  <c r="L973" i="1"/>
  <c r="K973" i="1"/>
  <c r="N972" i="1"/>
  <c r="O972" i="1"/>
  <c r="AV972" i="1"/>
  <c r="X912" i="1" l="1"/>
  <c r="AM971" i="1"/>
  <c r="AN971" i="1"/>
  <c r="AH972" i="1"/>
  <c r="AI972" i="1"/>
  <c r="AJ972" i="1"/>
  <c r="AK972" i="1"/>
  <c r="AL972" i="1"/>
  <c r="AH963" i="1"/>
  <c r="AI963" i="1"/>
  <c r="AJ963" i="1"/>
  <c r="AK963" i="1"/>
  <c r="AL963" i="1"/>
  <c r="AN962" i="1"/>
  <c r="AM962" i="1"/>
  <c r="AT915" i="1"/>
  <c r="AV915" i="1" s="1"/>
  <c r="AU915" i="1"/>
  <c r="AU966" i="1"/>
  <c r="M966" i="1"/>
  <c r="R966" i="1"/>
  <c r="Q967" i="1"/>
  <c r="K966" i="1"/>
  <c r="L966" i="1"/>
  <c r="AT965" i="1"/>
  <c r="AV965" i="1" s="1"/>
  <c r="N965" i="1"/>
  <c r="O965" i="1"/>
  <c r="O964" i="1"/>
  <c r="N964" i="1"/>
  <c r="AU974" i="1"/>
  <c r="AT974" i="1"/>
  <c r="M974" i="1"/>
  <c r="Q975" i="1"/>
  <c r="R975" i="1" s="1"/>
  <c r="L974" i="1"/>
  <c r="K974" i="1"/>
  <c r="O973" i="1"/>
  <c r="N973" i="1"/>
  <c r="AV973" i="1"/>
  <c r="X962" i="1" l="1"/>
  <c r="AN963" i="1"/>
  <c r="AM963" i="1"/>
  <c r="AM972" i="1"/>
  <c r="AH965" i="1"/>
  <c r="AI965" i="1"/>
  <c r="AJ965" i="1"/>
  <c r="AK965" i="1"/>
  <c r="AL965" i="1"/>
  <c r="AN972" i="1"/>
  <c r="AU916" i="1"/>
  <c r="AT916" i="1"/>
  <c r="AV916" i="1" s="1"/>
  <c r="AT966" i="1"/>
  <c r="AV966" i="1" s="1"/>
  <c r="N966" i="1"/>
  <c r="O966" i="1"/>
  <c r="AT967" i="1"/>
  <c r="AV967" i="1" s="1"/>
  <c r="AU967" i="1"/>
  <c r="L967" i="1"/>
  <c r="M967" i="1"/>
  <c r="K967" i="1"/>
  <c r="R967" i="1"/>
  <c r="Q968" i="1"/>
  <c r="AT975" i="1"/>
  <c r="AU975" i="1"/>
  <c r="Q976" i="1"/>
  <c r="R976" i="1" s="1"/>
  <c r="M975" i="1"/>
  <c r="L975" i="1"/>
  <c r="K975" i="1"/>
  <c r="N974" i="1"/>
  <c r="O974" i="1"/>
  <c r="AV974" i="1"/>
  <c r="X963" i="1" l="1"/>
  <c r="X972" i="1"/>
  <c r="AH974" i="1"/>
  <c r="AI974" i="1"/>
  <c r="AJ974" i="1"/>
  <c r="AK974" i="1"/>
  <c r="AL974" i="1"/>
  <c r="AH966" i="1"/>
  <c r="AI966" i="1"/>
  <c r="AJ966" i="1"/>
  <c r="AK966" i="1"/>
  <c r="AL966" i="1"/>
  <c r="AM965" i="1"/>
  <c r="AN965" i="1"/>
  <c r="AL915" i="1"/>
  <c r="AH915" i="1"/>
  <c r="AI915" i="1"/>
  <c r="AJ915" i="1"/>
  <c r="AK915" i="1"/>
  <c r="AU917" i="1"/>
  <c r="AT917" i="1"/>
  <c r="AV917" i="1" s="1"/>
  <c r="Q969" i="1"/>
  <c r="AT968" i="1"/>
  <c r="AV968" i="1" s="1"/>
  <c r="R968" i="1"/>
  <c r="AU968" i="1"/>
  <c r="M968" i="1"/>
  <c r="L968" i="1"/>
  <c r="K968" i="1"/>
  <c r="N967" i="1"/>
  <c r="O967" i="1"/>
  <c r="AT976" i="1"/>
  <c r="AU976" i="1"/>
  <c r="Q977" i="1"/>
  <c r="R977" i="1" s="1"/>
  <c r="M976" i="1"/>
  <c r="L976" i="1"/>
  <c r="K976" i="1"/>
  <c r="O975" i="1"/>
  <c r="N975" i="1"/>
  <c r="AV975" i="1"/>
  <c r="X965" i="1" l="1"/>
  <c r="AN915" i="1"/>
  <c r="AM915" i="1"/>
  <c r="AM966" i="1"/>
  <c r="AN966" i="1"/>
  <c r="AI975" i="1"/>
  <c r="AJ975" i="1"/>
  <c r="AK975" i="1"/>
  <c r="AL975" i="1"/>
  <c r="AH975" i="1"/>
  <c r="AH916" i="1"/>
  <c r="AI916" i="1"/>
  <c r="AJ916" i="1"/>
  <c r="AK916" i="1"/>
  <c r="AL916" i="1"/>
  <c r="AM974" i="1"/>
  <c r="AN974" i="1"/>
  <c r="AT918" i="1"/>
  <c r="AV918" i="1" s="1"/>
  <c r="AU918" i="1"/>
  <c r="O968" i="1"/>
  <c r="N968" i="1"/>
  <c r="M969" i="1"/>
  <c r="R969" i="1"/>
  <c r="AU969" i="1"/>
  <c r="K969" i="1"/>
  <c r="L969" i="1"/>
  <c r="AT969" i="1"/>
  <c r="AV969" i="1" s="1"/>
  <c r="Q970" i="1"/>
  <c r="AU977" i="1"/>
  <c r="AT977" i="1"/>
  <c r="O976" i="1"/>
  <c r="N976" i="1"/>
  <c r="L977" i="1"/>
  <c r="M977" i="1"/>
  <c r="Q978" i="1"/>
  <c r="R978" i="1" s="1"/>
  <c r="K977" i="1"/>
  <c r="AV976" i="1"/>
  <c r="X915" i="1" l="1"/>
  <c r="X966" i="1"/>
  <c r="AH968" i="1"/>
  <c r="AI968" i="1"/>
  <c r="AJ968" i="1"/>
  <c r="AK968" i="1"/>
  <c r="AL968" i="1"/>
  <c r="AN916" i="1"/>
  <c r="AM916" i="1"/>
  <c r="AM975" i="1"/>
  <c r="AN975" i="1"/>
  <c r="AU919" i="1"/>
  <c r="AT919" i="1"/>
  <c r="AV919" i="1" s="1"/>
  <c r="O969" i="1"/>
  <c r="N969" i="1"/>
  <c r="K970" i="1"/>
  <c r="R970" i="1"/>
  <c r="AU970" i="1"/>
  <c r="AT970" i="1"/>
  <c r="AV970" i="1" s="1"/>
  <c r="L970" i="1"/>
  <c r="M970" i="1"/>
  <c r="AU978" i="1"/>
  <c r="AT978" i="1"/>
  <c r="AV977" i="1"/>
  <c r="Q979" i="1"/>
  <c r="R979" i="1" s="1"/>
  <c r="L978" i="1"/>
  <c r="M978" i="1"/>
  <c r="K978" i="1"/>
  <c r="O977" i="1"/>
  <c r="N977" i="1"/>
  <c r="X916" i="1" l="1"/>
  <c r="X975" i="1"/>
  <c r="AH918" i="1"/>
  <c r="AM918" i="1" s="1"/>
  <c r="AI969" i="1"/>
  <c r="AJ969" i="1"/>
  <c r="AK969" i="1"/>
  <c r="AL969" i="1"/>
  <c r="AH969" i="1"/>
  <c r="AH977" i="1"/>
  <c r="AI977" i="1"/>
  <c r="AJ977" i="1"/>
  <c r="AK977" i="1"/>
  <c r="AL977" i="1"/>
  <c r="AN968" i="1"/>
  <c r="AM968" i="1"/>
  <c r="AU920" i="1"/>
  <c r="AT920" i="1"/>
  <c r="AV920" i="1" s="1"/>
  <c r="O970" i="1"/>
  <c r="N970" i="1"/>
  <c r="AT979" i="1"/>
  <c r="AU979" i="1"/>
  <c r="Q980" i="1"/>
  <c r="R980" i="1" s="1"/>
  <c r="M979" i="1"/>
  <c r="L979" i="1"/>
  <c r="K979" i="1"/>
  <c r="N978" i="1"/>
  <c r="O978" i="1"/>
  <c r="AV978" i="1"/>
  <c r="X968" i="1" l="1"/>
  <c r="AN918" i="1"/>
  <c r="X918" i="1" s="1"/>
  <c r="AM977" i="1"/>
  <c r="AN977" i="1"/>
  <c r="AM969" i="1"/>
  <c r="AN969" i="1"/>
  <c r="AJ978" i="1"/>
  <c r="AK978" i="1"/>
  <c r="AL978" i="1"/>
  <c r="AH978" i="1"/>
  <c r="AI978" i="1"/>
  <c r="AT921" i="1"/>
  <c r="AV921" i="1" s="1"/>
  <c r="AU921" i="1"/>
  <c r="AT980" i="1"/>
  <c r="AU980" i="1"/>
  <c r="O979" i="1"/>
  <c r="N979" i="1"/>
  <c r="L980" i="1"/>
  <c r="M980" i="1"/>
  <c r="Q981" i="1"/>
  <c r="R981" i="1" s="1"/>
  <c r="K980" i="1"/>
  <c r="AV979" i="1"/>
  <c r="X969" i="1" l="1"/>
  <c r="X977" i="1"/>
  <c r="AN978" i="1"/>
  <c r="AM978" i="1"/>
  <c r="Q923" i="1"/>
  <c r="AU922" i="1"/>
  <c r="AT922" i="1"/>
  <c r="AV922" i="1" s="1"/>
  <c r="AU981" i="1"/>
  <c r="AT981" i="1"/>
  <c r="N980" i="1"/>
  <c r="O980" i="1"/>
  <c r="M981" i="1"/>
  <c r="L981" i="1"/>
  <c r="Q982" i="1"/>
  <c r="R982" i="1" s="1"/>
  <c r="K981" i="1"/>
  <c r="AV980" i="1"/>
  <c r="X978" i="1" l="1"/>
  <c r="M923" i="1"/>
  <c r="K923" i="1"/>
  <c r="L923" i="1"/>
  <c r="AH980" i="1"/>
  <c r="AI980" i="1"/>
  <c r="AJ980" i="1"/>
  <c r="AK980" i="1"/>
  <c r="AL980" i="1"/>
  <c r="AH921" i="1"/>
  <c r="Q924" i="1"/>
  <c r="R923" i="1"/>
  <c r="AU923" i="1"/>
  <c r="AT923" i="1"/>
  <c r="AV923" i="1" s="1"/>
  <c r="AU982" i="1"/>
  <c r="AT982" i="1"/>
  <c r="O981" i="1"/>
  <c r="N981" i="1"/>
  <c r="L982" i="1"/>
  <c r="Q983" i="1"/>
  <c r="R983" i="1" s="1"/>
  <c r="M982" i="1"/>
  <c r="K982" i="1"/>
  <c r="AV981" i="1"/>
  <c r="M924" i="1" l="1"/>
  <c r="K924" i="1"/>
  <c r="L924" i="1"/>
  <c r="O923" i="1"/>
  <c r="N923" i="1"/>
  <c r="AM921" i="1"/>
  <c r="AN921" i="1"/>
  <c r="AI981" i="1"/>
  <c r="AJ981" i="1"/>
  <c r="AK981" i="1"/>
  <c r="AL981" i="1"/>
  <c r="AH981" i="1"/>
  <c r="AM980" i="1"/>
  <c r="AN980" i="1"/>
  <c r="Q925" i="1"/>
  <c r="R924" i="1"/>
  <c r="AT924" i="1"/>
  <c r="AV924" i="1" s="1"/>
  <c r="AU924" i="1"/>
  <c r="AU983" i="1"/>
  <c r="AT983" i="1"/>
  <c r="N982" i="1"/>
  <c r="O982" i="1"/>
  <c r="AV982" i="1"/>
  <c r="M983" i="1"/>
  <c r="L983" i="1"/>
  <c r="Q984" i="1"/>
  <c r="R984" i="1" s="1"/>
  <c r="K983" i="1"/>
  <c r="X980" i="1" l="1"/>
  <c r="L925" i="1"/>
  <c r="N924" i="1"/>
  <c r="O924" i="1"/>
  <c r="K925" i="1"/>
  <c r="N925" i="1" s="1"/>
  <c r="M925" i="1"/>
  <c r="X921" i="1"/>
  <c r="AM981" i="1"/>
  <c r="AN981" i="1"/>
  <c r="Q926" i="1"/>
  <c r="R925" i="1"/>
  <c r="AU925" i="1"/>
  <c r="AT925" i="1"/>
  <c r="AV925" i="1" s="1"/>
  <c r="AU984" i="1"/>
  <c r="AT984" i="1"/>
  <c r="L984" i="1"/>
  <c r="Q985" i="1"/>
  <c r="M984" i="1"/>
  <c r="K984" i="1"/>
  <c r="N983" i="1"/>
  <c r="O983" i="1"/>
  <c r="AV983" i="1"/>
  <c r="O925" i="1" l="1"/>
  <c r="X981" i="1"/>
  <c r="AH924" i="1"/>
  <c r="AI924" i="1"/>
  <c r="AJ924" i="1"/>
  <c r="AK924" i="1"/>
  <c r="AL924" i="1"/>
  <c r="AH983" i="1"/>
  <c r="AI983" i="1"/>
  <c r="AJ983" i="1"/>
  <c r="AK983" i="1"/>
  <c r="AL983" i="1"/>
  <c r="Q927" i="1"/>
  <c r="R926" i="1"/>
  <c r="AT926" i="1"/>
  <c r="AV926" i="1" s="1"/>
  <c r="K926" i="1"/>
  <c r="AU926" i="1"/>
  <c r="M926" i="1"/>
  <c r="L926" i="1"/>
  <c r="R985" i="1"/>
  <c r="Q986" i="1"/>
  <c r="AT985" i="1"/>
  <c r="AU985" i="1"/>
  <c r="M985" i="1"/>
  <c r="Q992" i="1"/>
  <c r="R992" i="1" s="1"/>
  <c r="L985" i="1"/>
  <c r="K985" i="1"/>
  <c r="O984" i="1"/>
  <c r="N984" i="1"/>
  <c r="AV984" i="1"/>
  <c r="AN983" i="1" l="1"/>
  <c r="AM983" i="1"/>
  <c r="AH925" i="1"/>
  <c r="AI925" i="1"/>
  <c r="AJ925" i="1"/>
  <c r="AK925" i="1"/>
  <c r="AL925" i="1"/>
  <c r="AJ984" i="1"/>
  <c r="AK984" i="1"/>
  <c r="AL984" i="1"/>
  <c r="AH984" i="1"/>
  <c r="AI984" i="1"/>
  <c r="AN924" i="1"/>
  <c r="AM924" i="1"/>
  <c r="O926" i="1"/>
  <c r="N926" i="1"/>
  <c r="Q928" i="1"/>
  <c r="K927" i="1"/>
  <c r="AU927" i="1"/>
  <c r="AT927" i="1"/>
  <c r="AV927" i="1" s="1"/>
  <c r="R927" i="1"/>
  <c r="M927" i="1"/>
  <c r="L927" i="1"/>
  <c r="AU986" i="1"/>
  <c r="L986" i="1"/>
  <c r="Q987" i="1"/>
  <c r="AT986" i="1"/>
  <c r="AV986" i="1" s="1"/>
  <c r="K986" i="1"/>
  <c r="R986" i="1"/>
  <c r="M986" i="1"/>
  <c r="AT992" i="1"/>
  <c r="AU992" i="1"/>
  <c r="O985" i="1"/>
  <c r="N985" i="1"/>
  <c r="L992" i="1"/>
  <c r="Q993" i="1"/>
  <c r="R993" i="1" s="1"/>
  <c r="M992" i="1"/>
  <c r="K992" i="1"/>
  <c r="AV985" i="1"/>
  <c r="X924" i="1" l="1"/>
  <c r="X983" i="1"/>
  <c r="AM925" i="1"/>
  <c r="AN984" i="1"/>
  <c r="AM984" i="1"/>
  <c r="X984" i="1" s="1"/>
  <c r="AN925" i="1"/>
  <c r="N927" i="1"/>
  <c r="O927" i="1"/>
  <c r="Q929" i="1"/>
  <c r="AU928" i="1"/>
  <c r="R928" i="1"/>
  <c r="L928" i="1"/>
  <c r="K928" i="1"/>
  <c r="M928" i="1"/>
  <c r="AT928" i="1"/>
  <c r="AV928" i="1" s="1"/>
  <c r="R987" i="1"/>
  <c r="M987" i="1"/>
  <c r="AU987" i="1"/>
  <c r="L987" i="1"/>
  <c r="Q988" i="1"/>
  <c r="AT987" i="1"/>
  <c r="AV987" i="1" s="1"/>
  <c r="K987" i="1"/>
  <c r="O986" i="1"/>
  <c r="N986" i="1"/>
  <c r="AT993" i="1"/>
  <c r="AU993" i="1"/>
  <c r="N992" i="1"/>
  <c r="O992" i="1"/>
  <c r="AV992" i="1"/>
  <c r="Q994" i="1"/>
  <c r="L993" i="1"/>
  <c r="M993" i="1"/>
  <c r="K993" i="1"/>
  <c r="X925" i="1" l="1"/>
  <c r="AH986" i="1"/>
  <c r="AI986" i="1"/>
  <c r="AJ986" i="1"/>
  <c r="AK986" i="1"/>
  <c r="AL986" i="1"/>
  <c r="AH927" i="1"/>
  <c r="AI927" i="1"/>
  <c r="AJ927" i="1"/>
  <c r="AK927" i="1"/>
  <c r="AL927" i="1"/>
  <c r="AH992" i="1"/>
  <c r="AI992" i="1"/>
  <c r="AJ992" i="1"/>
  <c r="AK992" i="1"/>
  <c r="AL992" i="1"/>
  <c r="Q930" i="1"/>
  <c r="M929" i="1"/>
  <c r="L929" i="1"/>
  <c r="K929" i="1"/>
  <c r="R929" i="1"/>
  <c r="AU929" i="1"/>
  <c r="AT929" i="1"/>
  <c r="AV929" i="1" s="1"/>
  <c r="N928" i="1"/>
  <c r="O928" i="1"/>
  <c r="N987" i="1"/>
  <c r="O987" i="1"/>
  <c r="Q989" i="1"/>
  <c r="R988" i="1"/>
  <c r="M988" i="1"/>
  <c r="K988" i="1"/>
  <c r="AU988" i="1"/>
  <c r="L988" i="1"/>
  <c r="AT988" i="1"/>
  <c r="AV988" i="1" s="1"/>
  <c r="R994" i="1"/>
  <c r="Q995" i="1"/>
  <c r="AT994" i="1"/>
  <c r="AU994" i="1"/>
  <c r="O993" i="1"/>
  <c r="N993" i="1"/>
  <c r="L994" i="1"/>
  <c r="M994" i="1"/>
  <c r="K994" i="1"/>
  <c r="AV993" i="1"/>
  <c r="AM927" i="1" l="1"/>
  <c r="AN927" i="1"/>
  <c r="AJ987" i="1"/>
  <c r="AK987" i="1"/>
  <c r="AL987" i="1"/>
  <c r="AH987" i="1"/>
  <c r="AI987" i="1"/>
  <c r="AM992" i="1"/>
  <c r="AN992" i="1"/>
  <c r="AH928" i="1"/>
  <c r="AI928" i="1"/>
  <c r="AJ928" i="1"/>
  <c r="AK928" i="1"/>
  <c r="AL928" i="1"/>
  <c r="AK993" i="1"/>
  <c r="AL993" i="1"/>
  <c r="AH993" i="1"/>
  <c r="AJ993" i="1"/>
  <c r="AI993" i="1"/>
  <c r="AN986" i="1"/>
  <c r="AM986" i="1"/>
  <c r="O929" i="1"/>
  <c r="N929" i="1"/>
  <c r="Q931" i="1"/>
  <c r="L930" i="1"/>
  <c r="AU930" i="1"/>
  <c r="M930" i="1"/>
  <c r="R930" i="1"/>
  <c r="K930" i="1"/>
  <c r="AT930" i="1"/>
  <c r="AV930" i="1" s="1"/>
  <c r="Q990" i="1"/>
  <c r="AT989" i="1"/>
  <c r="AV989" i="1" s="1"/>
  <c r="K989" i="1"/>
  <c r="AU989" i="1"/>
  <c r="L989" i="1"/>
  <c r="R989" i="1"/>
  <c r="M989" i="1"/>
  <c r="N988" i="1"/>
  <c r="O988" i="1"/>
  <c r="K995" i="1"/>
  <c r="AT995" i="1"/>
  <c r="AV995" i="1" s="1"/>
  <c r="Q996" i="1"/>
  <c r="L995" i="1"/>
  <c r="AU995" i="1"/>
  <c r="M995" i="1"/>
  <c r="R995" i="1"/>
  <c r="O994" i="1"/>
  <c r="N994" i="1"/>
  <c r="AV994" i="1"/>
  <c r="X992" i="1" l="1"/>
  <c r="X986" i="1"/>
  <c r="X927" i="1"/>
  <c r="AM987" i="1"/>
  <c r="AN987" i="1"/>
  <c r="AM928" i="1"/>
  <c r="AN928" i="1"/>
  <c r="AN993" i="1"/>
  <c r="AM993" i="1"/>
  <c r="N930" i="1"/>
  <c r="O930" i="1"/>
  <c r="AU931" i="1"/>
  <c r="M931" i="1"/>
  <c r="R931" i="1"/>
  <c r="K931" i="1"/>
  <c r="L931" i="1"/>
  <c r="AT931" i="1"/>
  <c r="AV931" i="1" s="1"/>
  <c r="Q932" i="1"/>
  <c r="O989" i="1"/>
  <c r="N989" i="1"/>
  <c r="AU990" i="1"/>
  <c r="L990" i="1"/>
  <c r="M990" i="1"/>
  <c r="Q991" i="1"/>
  <c r="AT990" i="1"/>
  <c r="AV990" i="1" s="1"/>
  <c r="K990" i="1"/>
  <c r="R990" i="1"/>
  <c r="K996" i="1"/>
  <c r="AT996" i="1"/>
  <c r="AV996" i="1" s="1"/>
  <c r="L996" i="1"/>
  <c r="AU996" i="1"/>
  <c r="M996" i="1"/>
  <c r="R996" i="1"/>
  <c r="N995" i="1"/>
  <c r="O995" i="1"/>
  <c r="Q997" i="1"/>
  <c r="X993" i="1" l="1"/>
  <c r="X928" i="1"/>
  <c r="X987" i="1"/>
  <c r="AH995" i="1"/>
  <c r="AI995" i="1"/>
  <c r="AJ995" i="1"/>
  <c r="AK995" i="1"/>
  <c r="AL995" i="1"/>
  <c r="AH930" i="1"/>
  <c r="AI930" i="1"/>
  <c r="AJ930" i="1"/>
  <c r="AK930" i="1"/>
  <c r="AL930" i="1"/>
  <c r="AH989" i="1"/>
  <c r="AI989" i="1"/>
  <c r="AJ989" i="1"/>
  <c r="AK989" i="1"/>
  <c r="AL989" i="1"/>
  <c r="N931" i="1"/>
  <c r="O931" i="1"/>
  <c r="K932" i="1"/>
  <c r="Q933" i="1"/>
  <c r="AT932" i="1"/>
  <c r="AV932" i="1" s="1"/>
  <c r="AU932" i="1"/>
  <c r="M932" i="1"/>
  <c r="L932" i="1"/>
  <c r="R932" i="1"/>
  <c r="R991" i="1"/>
  <c r="M991" i="1"/>
  <c r="AU991" i="1"/>
  <c r="L991" i="1"/>
  <c r="AT991" i="1"/>
  <c r="AV991" i="1" s="1"/>
  <c r="K991" i="1"/>
  <c r="O990" i="1"/>
  <c r="N990" i="1"/>
  <c r="R997" i="1"/>
  <c r="Q998" i="1"/>
  <c r="O996" i="1"/>
  <c r="N996" i="1"/>
  <c r="AU997" i="1"/>
  <c r="AU1001" i="1" s="1"/>
  <c r="AU1002" i="1" s="1"/>
  <c r="AT997" i="1"/>
  <c r="AT1001" i="1" s="1"/>
  <c r="L997" i="1"/>
  <c r="M997" i="1"/>
  <c r="K997" i="1"/>
  <c r="AU933" i="1" l="1"/>
  <c r="AI931" i="1"/>
  <c r="AJ931" i="1"/>
  <c r="AK931" i="1"/>
  <c r="AL931" i="1"/>
  <c r="AH931" i="1"/>
  <c r="AN930" i="1"/>
  <c r="AM930" i="1"/>
  <c r="AM989" i="1"/>
  <c r="AN989" i="1"/>
  <c r="AM995" i="1"/>
  <c r="AJ996" i="1"/>
  <c r="AK996" i="1"/>
  <c r="AL996" i="1"/>
  <c r="AI996" i="1"/>
  <c r="AH996" i="1"/>
  <c r="AJ990" i="1"/>
  <c r="AK990" i="1"/>
  <c r="AL990" i="1"/>
  <c r="AH990" i="1"/>
  <c r="AI990" i="1"/>
  <c r="AN995" i="1"/>
  <c r="Q934" i="1"/>
  <c r="K933" i="1"/>
  <c r="M933" i="1"/>
  <c r="AT933" i="1"/>
  <c r="AV933" i="1" s="1"/>
  <c r="R933" i="1"/>
  <c r="L933" i="1"/>
  <c r="N932" i="1"/>
  <c r="O932" i="1"/>
  <c r="AV1001" i="1"/>
  <c r="AT1002" i="1"/>
  <c r="AV1002" i="1" s="1"/>
  <c r="O991" i="1"/>
  <c r="N991" i="1"/>
  <c r="Q999" i="1"/>
  <c r="AT998" i="1"/>
  <c r="AV998" i="1" s="1"/>
  <c r="K998" i="1"/>
  <c r="R998" i="1"/>
  <c r="M998" i="1"/>
  <c r="AU998" i="1"/>
  <c r="L998" i="1"/>
  <c r="O997" i="1"/>
  <c r="N997" i="1"/>
  <c r="AV997" i="1"/>
  <c r="X930" i="1" l="1"/>
  <c r="X995" i="1"/>
  <c r="X989" i="1"/>
  <c r="AN996" i="1"/>
  <c r="AM931" i="1"/>
  <c r="AN931" i="1"/>
  <c r="AM990" i="1"/>
  <c r="AN990" i="1"/>
  <c r="AM996" i="1"/>
  <c r="N933" i="1"/>
  <c r="O933" i="1"/>
  <c r="M934" i="1"/>
  <c r="R934" i="1"/>
  <c r="Q935" i="1"/>
  <c r="K934" i="1"/>
  <c r="AT934" i="1"/>
  <c r="AV934" i="1" s="1"/>
  <c r="L934" i="1"/>
  <c r="AU934" i="1"/>
  <c r="O998" i="1"/>
  <c r="N998" i="1"/>
  <c r="AU999" i="1"/>
  <c r="L999" i="1"/>
  <c r="Q1000" i="1"/>
  <c r="AT999" i="1"/>
  <c r="AV999" i="1" s="1"/>
  <c r="K999" i="1"/>
  <c r="R999" i="1"/>
  <c r="M999" i="1"/>
  <c r="X996" i="1" l="1"/>
  <c r="X990" i="1"/>
  <c r="X931" i="1"/>
  <c r="AH933" i="1"/>
  <c r="AN933" i="1" s="1"/>
  <c r="AH998" i="1"/>
  <c r="AI998" i="1"/>
  <c r="AJ998" i="1"/>
  <c r="AK998" i="1"/>
  <c r="AL998" i="1"/>
  <c r="O934" i="1"/>
  <c r="N934" i="1"/>
  <c r="AU935" i="1"/>
  <c r="L935" i="1"/>
  <c r="R935" i="1"/>
  <c r="Q936" i="1"/>
  <c r="K935" i="1"/>
  <c r="AT935" i="1"/>
  <c r="AV935" i="1" s="1"/>
  <c r="M935" i="1"/>
  <c r="R1000" i="1"/>
  <c r="M1000" i="1"/>
  <c r="AU1000" i="1"/>
  <c r="L1000" i="1"/>
  <c r="AT1000" i="1"/>
  <c r="AV1000" i="1" s="1"/>
  <c r="K1000" i="1"/>
  <c r="O999" i="1"/>
  <c r="N999" i="1"/>
  <c r="AM933" i="1" l="1"/>
  <c r="AM998" i="1"/>
  <c r="AN998" i="1"/>
  <c r="AK999" i="1"/>
  <c r="AL999" i="1"/>
  <c r="AH999" i="1"/>
  <c r="AJ999" i="1"/>
  <c r="AI999" i="1"/>
  <c r="N935" i="1"/>
  <c r="O935" i="1"/>
  <c r="AT936" i="1"/>
  <c r="AV936" i="1" s="1"/>
  <c r="M936" i="1"/>
  <c r="L936" i="1"/>
  <c r="Q937" i="1"/>
  <c r="Q944" i="1" s="1"/>
  <c r="K936" i="1"/>
  <c r="R936" i="1"/>
  <c r="AU936" i="1"/>
  <c r="O1000" i="1"/>
  <c r="N1000" i="1"/>
  <c r="Q945" i="1" l="1"/>
  <c r="R944" i="1"/>
  <c r="AU944" i="1"/>
  <c r="AT944" i="1"/>
  <c r="AV944" i="1" s="1"/>
  <c r="X998" i="1"/>
  <c r="AN999" i="1"/>
  <c r="AM999" i="1"/>
  <c r="N936" i="1"/>
  <c r="O936" i="1"/>
  <c r="L937" i="1"/>
  <c r="L944" i="1" s="1"/>
  <c r="Q938" i="1"/>
  <c r="K937" i="1"/>
  <c r="K944" i="1" s="1"/>
  <c r="R937" i="1"/>
  <c r="AT937" i="1"/>
  <c r="AV937" i="1" s="1"/>
  <c r="AU937" i="1"/>
  <c r="M937" i="1"/>
  <c r="M944" i="1" s="1"/>
  <c r="O944" i="1" l="1"/>
  <c r="N944" i="1"/>
  <c r="AU945" i="1"/>
  <c r="R945" i="1"/>
  <c r="AT945" i="1"/>
  <c r="AV945" i="1" s="1"/>
  <c r="M945" i="1"/>
  <c r="L945" i="1"/>
  <c r="K945" i="1"/>
  <c r="X999" i="1"/>
  <c r="AH936" i="1"/>
  <c r="R938" i="1"/>
  <c r="L938" i="1"/>
  <c r="M938" i="1"/>
  <c r="K938" i="1"/>
  <c r="AT938" i="1"/>
  <c r="AV938" i="1" s="1"/>
  <c r="AU938" i="1"/>
  <c r="O937" i="1"/>
  <c r="N937" i="1"/>
  <c r="O945" i="1" l="1"/>
  <c r="N945" i="1"/>
  <c r="AL944" i="1"/>
  <c r="AK944" i="1"/>
  <c r="AJ944" i="1"/>
  <c r="AI944" i="1"/>
  <c r="AH944" i="1"/>
  <c r="AM936" i="1"/>
  <c r="AN936" i="1"/>
  <c r="O938" i="1"/>
  <c r="N938" i="1"/>
  <c r="AJ945" i="1" l="1"/>
  <c r="AL945" i="1"/>
  <c r="AK945" i="1"/>
  <c r="AN944" i="1"/>
  <c r="AM944" i="1"/>
  <c r="AI945" i="1"/>
  <c r="AH945" i="1"/>
  <c r="X944" i="1" l="1"/>
  <c r="AN945" i="1"/>
  <c r="AM945" i="1"/>
  <c r="X94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</authors>
  <commentList>
    <comment ref="D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150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contre mesure en tomo</t>
        </r>
      </text>
    </comment>
    <comment ref="AF212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54" authorId="1" shapeId="0" xr:uid="{00000000-0006-0000-0200-000004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00000000-0006-0000-0200-000007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00000000-0006-0000-0200-000008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0000000-0006-0000-0200-000009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00000000-0006-0000-0200-00000A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9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00000000-0006-0000-0200-00000E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00000000-0006-0000-0200-00000F000000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00000000-0006-0000-0200-000010000000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DUBOEUF kevin</author>
  </authors>
  <commentList>
    <comment ref="R35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shortcut : ctrl + ;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ASTRIÉ Léa</author>
    <author>KABBAJ Habiba</author>
    <author>Fabrice</author>
  </authors>
  <commentList>
    <comment ref="D19" authorId="0" shapeId="0" xr:uid="{2710FF0B-CAF4-8C4E-B1AB-689E90069CF3}">
      <text>
        <r>
          <rPr>
            <b/>
            <sz val="9"/>
            <color indexed="81"/>
            <rFont val="Tahoma"/>
            <family val="2"/>
          </rPr>
          <t>ASTRIÉ Léa:</t>
        </r>
        <r>
          <rPr>
            <sz val="9"/>
            <color indexed="81"/>
            <rFont val="Tahoma"/>
            <family val="2"/>
          </rPr>
          <t xml:space="preserve">
Mettre les symboles en priorité dans la case de gauche pour qu'ils soient pris en compte dans les filtres</t>
        </r>
      </text>
    </comment>
    <comment ref="AF150" authorId="1" shapeId="0" xr:uid="{703596E8-33BC-9345-BF6A-C77DDF803B66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contre mesure en tomo</t>
        </r>
      </text>
    </comment>
    <comment ref="AF212" authorId="1" shapeId="0" xr:uid="{413F67BE-9637-9B4A-93A5-880B45024BB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prévu + contre mesure en tomo </t>
        </r>
      </text>
    </comment>
    <comment ref="AF254" authorId="1" shapeId="0" xr:uid="{6D086BAC-5BCD-C441-951A-6D3DB74F9D27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a étudier si ça fera partie du prochain of ou pas</t>
        </r>
      </text>
    </comment>
    <comment ref="AF266" authorId="1" shapeId="0" xr:uid="{8E5B0237-A696-B94A-B435-38F729B1BF7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en attente </t>
        </r>
      </text>
    </comment>
    <comment ref="AF272" authorId="1" shapeId="0" xr:uid="{398940F9-6B34-E64D-8619-73C2F5E56907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correction pas cette map</t>
        </r>
      </text>
    </comment>
    <comment ref="AF278" authorId="1" shapeId="0" xr:uid="{D3BB37C9-E732-6342-9C3D-A12633D8FD54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E317" authorId="1" shapeId="0" xr:uid="{39C640C6-29B4-5E4F-B987-2514F2D10412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E320" authorId="1" shapeId="0" xr:uid="{0D1360B7-6223-3642-862E-36859A2D7783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modification du noyau si demande de correction et grand impact sur les autres côtes --&gt; demande déro</t>
        </r>
      </text>
    </comment>
    <comment ref="AF329" authorId="1" shapeId="0" xr:uid="{5BB7AA1A-2D09-3C45-8EE7-6A214B07F340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59" authorId="1" shapeId="0" xr:uid="{8E98EEDE-BD3C-7246-8CA0-0BBDF0165D02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62" authorId="1" shapeId="0" xr:uid="{E7537A4F-24AA-7E4E-8A8F-B2F40278C19E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AF371" authorId="1" shapeId="0" xr:uid="{CC9B7A0E-5F14-DC4B-8DF4-488921A3F165}">
      <text>
        <r>
          <rPr>
            <b/>
            <sz val="9"/>
            <color indexed="81"/>
            <rFont val="Tahoma"/>
            <family val="2"/>
          </rPr>
          <t>KABBAJ Habiba:</t>
        </r>
        <r>
          <rPr>
            <sz val="9"/>
            <color indexed="81"/>
            <rFont val="Tahoma"/>
            <family val="2"/>
          </rPr>
          <t xml:space="preserve">
en attente de correction </t>
        </r>
      </text>
    </comment>
    <comment ref="P599" authorId="2" shapeId="0" xr:uid="{368F9942-E5F4-6547-B190-98B0684463AA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Voir méthode Annexe 3</t>
        </r>
      </text>
    </comment>
    <comment ref="S778" authorId="2" shapeId="0" xr:uid="{78CFFD60-B9F1-2F43-8B5B-CFE28C2C1D48}">
      <text>
        <r>
          <rPr>
            <b/>
            <sz val="9"/>
            <color indexed="81"/>
            <rFont val="Tahoma"/>
            <family val="2"/>
          </rPr>
          <t>Seb:</t>
        </r>
        <r>
          <rPr>
            <sz val="9"/>
            <color indexed="81"/>
            <rFont val="Tahoma"/>
            <family val="2"/>
          </rPr>
          <t xml:space="preserve">
circularité 0,20 
06/02/2022</t>
        </r>
      </text>
    </comment>
    <comment ref="S779" authorId="2" shapeId="0" xr:uid="{E5420299-23B7-9745-9876-778C754EAB8E}">
      <text>
        <r>
          <rPr>
            <b/>
            <sz val="9"/>
            <color indexed="81"/>
            <rFont val="Tahoma"/>
            <family val="2"/>
          </rPr>
          <t>Fabrice:</t>
        </r>
        <r>
          <rPr>
            <sz val="9"/>
            <color indexed="81"/>
            <rFont val="Tahoma"/>
            <family val="2"/>
          </rPr>
          <t xml:space="preserve">
cicularité 0,15 10juin2021</t>
        </r>
      </text>
    </comment>
  </commentList>
</comments>
</file>

<file path=xl/sharedStrings.xml><?xml version="1.0" encoding="utf-8"?>
<sst xmlns="http://schemas.openxmlformats.org/spreadsheetml/2006/main" count="5095" uniqueCount="810">
  <si>
    <t>DESIGNATION :</t>
  </si>
  <si>
    <t>REFERENCE :</t>
  </si>
  <si>
    <t>Observations</t>
  </si>
  <si>
    <t>*</t>
  </si>
  <si>
    <t xml:space="preserve"> </t>
  </si>
  <si>
    <t>VISA :</t>
  </si>
  <si>
    <t>CODE</t>
  </si>
  <si>
    <t>G</t>
  </si>
  <si>
    <t>H</t>
  </si>
  <si>
    <t>K</t>
  </si>
  <si>
    <t>M</t>
  </si>
  <si>
    <t>PRODUCT NOMENCLATURE</t>
  </si>
  <si>
    <t>MADE BY :</t>
  </si>
  <si>
    <t>CUSTOMER :</t>
  </si>
  <si>
    <t>INDEX :</t>
  </si>
  <si>
    <t>MATERIAL :</t>
  </si>
  <si>
    <t>COLORING :</t>
  </si>
  <si>
    <t>REGLEMENTATION : (yes/no)</t>
  </si>
  <si>
    <t>SECURITY : (yes/no)</t>
  </si>
  <si>
    <t>REPORT ONGOING INDEX</t>
  </si>
  <si>
    <t>MODIFICATION NATURE</t>
  </si>
  <si>
    <t>MEASURMENT SYSTEM OF CODIFICATION</t>
  </si>
  <si>
    <t>Stoppers</t>
  </si>
  <si>
    <t>OBSERVATIONS AND COMMENTS</t>
  </si>
  <si>
    <t>Symbol</t>
  </si>
  <si>
    <t>Index</t>
  </si>
  <si>
    <t>Accepted</t>
  </si>
  <si>
    <t>Refused</t>
  </si>
  <si>
    <t>Customer decision</t>
  </si>
  <si>
    <t>CAVITIES NUMBER :</t>
  </si>
  <si>
    <t>CONTROLER NAME :</t>
  </si>
  <si>
    <t>CONTROL DATE :</t>
  </si>
  <si>
    <t>MEASURMENT TOOLS DESIGNATION</t>
  </si>
  <si>
    <t>Caliper Gauge</t>
  </si>
  <si>
    <t>Outside Micromèter</t>
  </si>
  <si>
    <t>shimes</t>
  </si>
  <si>
    <t>Ring Gauges</t>
  </si>
  <si>
    <t>Surface Roughness Tester</t>
  </si>
  <si>
    <t>Measured values</t>
  </si>
  <si>
    <t>Measurt. Tool</t>
  </si>
  <si>
    <t>Date</t>
  </si>
  <si>
    <t xml:space="preserve">COMMERCIAL AND TECHNICAL </t>
  </si>
  <si>
    <t>COMMERCIAL AND TECHNICAL</t>
  </si>
  <si>
    <t>Coloring % :</t>
  </si>
  <si>
    <t>Lot :</t>
  </si>
  <si>
    <t>Cavit. Nb :</t>
  </si>
  <si>
    <t>DIMENSIONAL REPORT</t>
  </si>
  <si>
    <t>Dimension</t>
  </si>
  <si>
    <t>INFORMATIONS ABOUT THE DIMENSIONAL REPORT</t>
  </si>
  <si>
    <t>Name</t>
  </si>
  <si>
    <t>smt</t>
  </si>
  <si>
    <t>pc</t>
  </si>
  <si>
    <t>comp</t>
  </si>
  <si>
    <t>3d optic</t>
  </si>
  <si>
    <t>3d</t>
  </si>
  <si>
    <t>3d contact</t>
  </si>
  <si>
    <t>cales</t>
  </si>
  <si>
    <t>LOT  USED :</t>
  </si>
  <si>
    <t>Bagues</t>
  </si>
  <si>
    <t>piges</t>
  </si>
  <si>
    <t>Measuring Rod</t>
  </si>
  <si>
    <t>Nb</t>
  </si>
  <si>
    <t>CREATION DATE :</t>
  </si>
  <si>
    <t>T°_%HR</t>
  </si>
  <si>
    <t>Derogation</t>
  </si>
  <si>
    <t>Tolerance</t>
  </si>
  <si>
    <t>Min</t>
  </si>
  <si>
    <t>Max</t>
  </si>
  <si>
    <t>min</t>
  </si>
  <si>
    <t>max</t>
  </si>
  <si>
    <t>a</t>
  </si>
  <si>
    <t>b</t>
  </si>
  <si>
    <t>c</t>
  </si>
  <si>
    <t>Arial</t>
  </si>
  <si>
    <t>GDT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</si>
  <si>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</si>
  <si>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</si>
  <si>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</si>
  <si>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</si>
  <si>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</si>
  <si>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</si>
  <si>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</si>
  <si>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</si>
  <si>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</si>
  <si>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</si>
  <si>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</si>
  <si>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</si>
  <si>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</si>
  <si>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</si>
  <si>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</si>
  <si>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</si>
  <si>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</si>
  <si>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</si>
  <si>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</si>
  <si>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</si>
  <si>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</si>
  <si>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</si>
  <si>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</si>
  <si>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Control 
Date :</t>
  </si>
  <si>
    <t>Customer :</t>
  </si>
  <si>
    <t>Material :</t>
  </si>
  <si>
    <t>Reference :</t>
  </si>
  <si>
    <t>Designation :</t>
  </si>
  <si>
    <t>Reglementation :</t>
  </si>
  <si>
    <t>Security :</t>
  </si>
  <si>
    <t>Index :</t>
  </si>
  <si>
    <t>Manufacturing date :</t>
  </si>
  <si>
    <t>Quality, Customers</t>
  </si>
  <si>
    <t>SC
CC</t>
  </si>
  <si>
    <t>Numéro 3D</t>
  </si>
  <si>
    <t>S207 GB</t>
  </si>
  <si>
    <t xml:space="preserve">Cavity </t>
  </si>
  <si>
    <r>
      <t xml:space="preserve">Symbols column * :   =Good, </t>
    </r>
    <r>
      <rPr>
        <sz val="9"/>
        <rFont val="Webdings"/>
        <family val="1"/>
        <charset val="2"/>
      </rPr>
      <t xml:space="preserve">7 </t>
    </r>
    <r>
      <rPr>
        <sz val="9"/>
        <rFont val="Times New Roman"/>
        <family val="1"/>
      </rPr>
      <t xml:space="preserve">=Out Tolerance Min, </t>
    </r>
    <r>
      <rPr>
        <sz val="9"/>
        <rFont val="Webdings"/>
        <family val="1"/>
        <charset val="2"/>
      </rPr>
      <t xml:space="preserve">8 </t>
    </r>
    <r>
      <rPr>
        <sz val="9"/>
        <rFont val="Times New Roman"/>
        <family val="1"/>
      </rPr>
      <t xml:space="preserve">=Out Tolerance Max, </t>
    </r>
    <r>
      <rPr>
        <sz val="9"/>
        <rFont val="Webdings"/>
        <family val="1"/>
        <charset val="2"/>
      </rPr>
      <t xml:space="preserve">78 </t>
    </r>
    <r>
      <rPr>
        <sz val="9"/>
        <rFont val="Times New Roman"/>
        <family val="1"/>
      </rPr>
      <t>=Out Tolerance Min Max</t>
    </r>
  </si>
  <si>
    <t>MANUFACTURING DATE :</t>
  </si>
  <si>
    <t>DIRECTION PROCESSUS</t>
  </si>
  <si>
    <t>Logo</t>
  </si>
  <si>
    <t>Scope</t>
  </si>
  <si>
    <t>Moyenne</t>
  </si>
  <si>
    <t>CP</t>
  </si>
  <si>
    <t>CPK</t>
  </si>
  <si>
    <t>Pictures</t>
  </si>
  <si>
    <t>Image 1</t>
  </si>
  <si>
    <t>Image 2</t>
  </si>
  <si>
    <t>Image 3</t>
  </si>
  <si>
    <t>1/3</t>
  </si>
  <si>
    <t>2/3</t>
  </si>
  <si>
    <t>√</t>
  </si>
  <si>
    <t>Pour rugosité
(copier / coller)</t>
  </si>
  <si>
    <t>3/3</t>
  </si>
  <si>
    <t>F.SIMOND</t>
  </si>
  <si>
    <t>K.DUBOEUF</t>
  </si>
  <si>
    <t>F.CRUCHON</t>
  </si>
  <si>
    <t>List of Controlers :</t>
  </si>
  <si>
    <t>♦</t>
  </si>
  <si>
    <t>◊</t>
  </si>
  <si>
    <t xml:space="preserve">Capa : </t>
  </si>
  <si>
    <t>Measurement Column</t>
  </si>
  <si>
    <t>Controlled by :</t>
  </si>
  <si>
    <t>SC : Significant characteristic
CC : Critical characteristic</t>
  </si>
  <si>
    <t>Écart-type</t>
  </si>
  <si>
    <t>Controled by :</t>
  </si>
  <si>
    <t>H.KABBAJ</t>
  </si>
  <si>
    <r>
      <rPr>
        <b/>
        <sz val="10"/>
        <color rgb="FF00CC00"/>
        <rFont val="Wingdings"/>
        <charset val="2"/>
      </rPr>
      <t>ü</t>
    </r>
    <r>
      <rPr>
        <sz val="10"/>
        <rFont val="Arial"/>
        <family val="2"/>
      </rPr>
      <t xml:space="preserve"> : ü en wingdings</t>
    </r>
  </si>
  <si>
    <r>
      <rPr>
        <b/>
        <sz val="10"/>
        <color rgb="FFFF0000"/>
        <rFont val="Wingdings"/>
        <charset val="2"/>
      </rPr>
      <t>û</t>
    </r>
    <r>
      <rPr>
        <sz val="10"/>
        <rFont val="Arial"/>
        <family val="2"/>
      </rPr>
      <t xml:space="preserve"> : û en wingdings</t>
    </r>
  </si>
  <si>
    <t>Liste de préparation pour la partie métrologie</t>
  </si>
  <si>
    <t>Client :</t>
  </si>
  <si>
    <t>Projet :</t>
  </si>
  <si>
    <t>Mise à jour fichier :</t>
  </si>
  <si>
    <t xml:space="preserve">Actions : </t>
  </si>
  <si>
    <t>Jalons / Date :</t>
  </si>
  <si>
    <t>Vérification dateur mois</t>
  </si>
  <si>
    <t>Nombre de pièces</t>
  </si>
  <si>
    <t>Comparatif avec anciennes pièces</t>
  </si>
  <si>
    <t>OK</t>
  </si>
  <si>
    <t>Comparatif entre les différentes empreintes</t>
  </si>
  <si>
    <t>Vérification du dernier plan</t>
  </si>
  <si>
    <t>Molding Process</t>
  </si>
  <si>
    <t>CV Poids</t>
  </si>
  <si>
    <t>Ordre de fabrication</t>
  </si>
  <si>
    <t>Rapport dimensionnel</t>
  </si>
  <si>
    <t>- Renseigner la nomenclature (n° de lot / matière / index etc)</t>
  </si>
  <si>
    <t>- Mise à jour de l'onglet Headline</t>
  </si>
  <si>
    <t>- Saisie des valeurs dans l'onglet Dimensional report</t>
  </si>
  <si>
    <t>- Mise à jour des photos dans Visual report</t>
  </si>
  <si>
    <t>Capabilités</t>
  </si>
  <si>
    <t>Envoyer un mail au CP / TDO / APQP / dessinateur</t>
  </si>
  <si>
    <t>Commentaires :</t>
  </si>
  <si>
    <t>M.URBAN</t>
  </si>
  <si>
    <t>M.VENC</t>
  </si>
  <si>
    <t xml:space="preserve">Nombre empreinte : </t>
  </si>
  <si>
    <t xml:space="preserve">Marquage empreinte : </t>
  </si>
  <si>
    <t>A</t>
  </si>
  <si>
    <t>29/01/2020</t>
  </si>
  <si>
    <t>K.D.</t>
  </si>
  <si>
    <t>ne pas toucher</t>
  </si>
  <si>
    <t>à modifier</t>
  </si>
  <si>
    <t>Présence de la carotte</t>
  </si>
  <si>
    <t>NON</t>
  </si>
  <si>
    <t>DIMENSIONAL REPORT NOMENCLATURE</t>
  </si>
  <si>
    <t>PROJECT  :</t>
  </si>
  <si>
    <t>Cover</t>
  </si>
  <si>
    <t>480 003 653 4</t>
  </si>
  <si>
    <t>WABCO</t>
  </si>
  <si>
    <t>&gt;PBT-GF30&lt;</t>
  </si>
  <si>
    <t>-</t>
  </si>
  <si>
    <t>no</t>
  </si>
  <si>
    <t>Detail X</t>
  </si>
  <si>
    <t>Ra</t>
  </si>
  <si>
    <t>R</t>
  </si>
  <si>
    <t>Ø</t>
  </si>
  <si>
    <t>E</t>
  </si>
  <si>
    <t>Cut C-C</t>
  </si>
  <si>
    <t>CH</t>
  </si>
  <si>
    <t>GG</t>
  </si>
  <si>
    <t>GN</t>
  </si>
  <si>
    <t>A / B</t>
  </si>
  <si>
    <t>GX</t>
  </si>
  <si>
    <t>Rmax</t>
  </si>
  <si>
    <t>D</t>
  </si>
  <si>
    <t>Bottom View</t>
  </si>
  <si>
    <t>FL</t>
  </si>
  <si>
    <t>Cut A-A</t>
  </si>
  <si>
    <t>A / B / C</t>
  </si>
  <si>
    <t>Top View</t>
  </si>
  <si>
    <t>Cut F-F</t>
  </si>
  <si>
    <t>Cavity</t>
  </si>
  <si>
    <t>Monogram</t>
  </si>
  <si>
    <t>Part number</t>
  </si>
  <si>
    <t>Material</t>
  </si>
  <si>
    <t>Cut B-B</t>
  </si>
  <si>
    <t>()</t>
  </si>
  <si>
    <t>Cut G-G</t>
  </si>
  <si>
    <t>Front View</t>
  </si>
  <si>
    <t>Cut D-D</t>
  </si>
  <si>
    <t>Cut E-E</t>
  </si>
  <si>
    <t>Detail Z</t>
  </si>
  <si>
    <t>Detail U</t>
  </si>
  <si>
    <t>Detail S</t>
  </si>
  <si>
    <t>Detail Y</t>
  </si>
  <si>
    <t>Detail W</t>
  </si>
  <si>
    <t>Detail T</t>
  </si>
  <si>
    <t>CMP 7</t>
  </si>
  <si>
    <t>CMP 16</t>
  </si>
  <si>
    <t>CMP 26</t>
  </si>
  <si>
    <t>CMP 36</t>
  </si>
  <si>
    <t>CMP 30</t>
  </si>
  <si>
    <t>CMP 45</t>
  </si>
  <si>
    <t>CMP 50</t>
  </si>
  <si>
    <t>CMP 54</t>
  </si>
  <si>
    <t>CMP 31,6</t>
  </si>
  <si>
    <t>CMP 46</t>
  </si>
  <si>
    <t>Unspecified tolerances according to TCRA doc.</t>
  </si>
  <si>
    <t>H11</t>
  </si>
  <si>
    <t>B</t>
  </si>
  <si>
    <t>pige</t>
  </si>
  <si>
    <t>cale</t>
  </si>
  <si>
    <t>rough</t>
  </si>
  <si>
    <t>3D</t>
  </si>
  <si>
    <t>info</t>
  </si>
  <si>
    <t>Ejector position</t>
  </si>
  <si>
    <t>micro</t>
  </si>
  <si>
    <t>Ø1</t>
  </si>
  <si>
    <t>Ø2</t>
  </si>
  <si>
    <t>Ø3</t>
  </si>
  <si>
    <t>Ø4</t>
  </si>
  <si>
    <t>cntg</t>
  </si>
  <si>
    <t>Parting line position</t>
  </si>
  <si>
    <t>Height for n°404</t>
  </si>
  <si>
    <t>CF n°501</t>
  </si>
  <si>
    <t>visual</t>
  </si>
  <si>
    <t>CMP</t>
  </si>
  <si>
    <t>Cf n°809</t>
  </si>
  <si>
    <t>Cf n°208</t>
  </si>
  <si>
    <t>Cf n°402</t>
  </si>
  <si>
    <t>column</t>
  </si>
  <si>
    <t/>
  </si>
  <si>
    <t xml:space="preserve">min </t>
  </si>
  <si>
    <t>Burrs on the cavity 2</t>
  </si>
  <si>
    <t>Burrs on injections points</t>
  </si>
  <si>
    <t xml:space="preserve">burrs on the mold closure </t>
  </si>
  <si>
    <t>C.BEUROIS</t>
  </si>
  <si>
    <t>21°C_50%HR</t>
  </si>
  <si>
    <t>FOT_molding_2021feb18</t>
  </si>
  <si>
    <t>burrs around n°981</t>
  </si>
  <si>
    <t>without burrs</t>
  </si>
  <si>
    <t>unmeasurable</t>
  </si>
  <si>
    <t>CMP 3 GG</t>
  </si>
  <si>
    <t>CMP 3 GX</t>
  </si>
  <si>
    <t>CMP 3 GN</t>
  </si>
  <si>
    <t>CMP 13 GG</t>
  </si>
  <si>
    <t>CMP 13 GX</t>
  </si>
  <si>
    <t>CMP 13 GN</t>
  </si>
  <si>
    <t>CMP 23 GG</t>
  </si>
  <si>
    <t>CMP 23 GX</t>
  </si>
  <si>
    <t>CMP 23 GN</t>
  </si>
  <si>
    <t>CMP 30 GG</t>
  </si>
  <si>
    <t>CMP 30 GX</t>
  </si>
  <si>
    <t>CMP 30 GN</t>
  </si>
  <si>
    <t>missing material</t>
  </si>
  <si>
    <t>position n°405</t>
  </si>
  <si>
    <t>position n°617</t>
  </si>
  <si>
    <t>position n°703</t>
  </si>
  <si>
    <t>following generator</t>
  </si>
  <si>
    <t>following radius</t>
  </si>
  <si>
    <t>1-A</t>
  </si>
  <si>
    <t>1-B</t>
  </si>
  <si>
    <t>2-A</t>
  </si>
  <si>
    <t>2-B</t>
  </si>
  <si>
    <t>high</t>
  </si>
  <si>
    <t>bottom</t>
  </si>
  <si>
    <t>min/max</t>
  </si>
  <si>
    <t>Cf cote 951</t>
  </si>
  <si>
    <t xml:space="preserve"> without 10 | 11</t>
  </si>
  <si>
    <t>burrs on the diameters n°507</t>
  </si>
  <si>
    <t>unmesearable, shape 
doesn't exist</t>
  </si>
  <si>
    <t>with 11</t>
  </si>
  <si>
    <t xml:space="preserve"> no measurable in 3D</t>
  </si>
  <si>
    <t>FOTblack_molding_2021mar10</t>
  </si>
  <si>
    <t>black</t>
  </si>
  <si>
    <t>with plug</t>
  </si>
  <si>
    <t>Annexe 1</t>
  </si>
  <si>
    <t>Concentricity cav 1 : 0,05</t>
  </si>
  <si>
    <t>Concentricity cav 1 : 0,04</t>
  </si>
  <si>
    <t>Concentricity measurement</t>
  </si>
  <si>
    <t>CMP 22</t>
  </si>
  <si>
    <t>PIGE</t>
  </si>
  <si>
    <t>Ø4 GG</t>
  </si>
  <si>
    <t>Ø3 GG</t>
  </si>
  <si>
    <t>Ø2 GG</t>
  </si>
  <si>
    <t>Ø1GG</t>
  </si>
  <si>
    <t>MAP1_molding2021apr13</t>
  </si>
  <si>
    <t>miss material or problem map 
on cav 2</t>
  </si>
  <si>
    <t>A / E / C</t>
  </si>
  <si>
    <t>Map2_on_the_1st_cavity_2021may27</t>
  </si>
  <si>
    <t>F. SIMOND</t>
  </si>
  <si>
    <t>New measurement_rep 601-615_2021may27 molding</t>
  </si>
  <si>
    <t>mars 2021</t>
  </si>
  <si>
    <t>ASPECT REPORT FOT</t>
  </si>
  <si>
    <t>FOT</t>
  </si>
  <si>
    <t>New measurement_rep 804 with plug_2021may27 molding</t>
  </si>
  <si>
    <t>modification dim106 Pt3-4 Ra6.3 instead 1.6</t>
  </si>
  <si>
    <t>Map3_molding_2021june23</t>
  </si>
  <si>
    <t>(change from 1,6 to 6,3 acc review with ZF 10-06-21)</t>
  </si>
  <si>
    <t>CMP 17</t>
  </si>
  <si>
    <t>CMP 28</t>
  </si>
  <si>
    <t>Map 5 molding 2021nov16</t>
  </si>
  <si>
    <t>S.Bandjoumbou</t>
  </si>
  <si>
    <t>Map 6 molding 2021Dec03</t>
  </si>
  <si>
    <t>A.R.</t>
  </si>
  <si>
    <t>between 12,9 and 20,2</t>
  </si>
  <si>
    <t>Above 20,2</t>
  </si>
  <si>
    <t>X</t>
  </si>
  <si>
    <t>Dev Accepted by WABCO</t>
  </si>
  <si>
    <t>Measurement depth &gt;31,6</t>
  </si>
  <si>
    <t>For information</t>
  </si>
  <si>
    <t>CMP 3</t>
  </si>
  <si>
    <t>CMP 13</t>
  </si>
  <si>
    <t>CMP 23</t>
  </si>
  <si>
    <t>Update According Meeting Dec17</t>
  </si>
  <si>
    <t>Add measurement 110&amp;113_2021dec03 molding</t>
  </si>
  <si>
    <t>FS</t>
  </si>
  <si>
    <t>jan2022</t>
  </si>
  <si>
    <t>Annexe 2_ Ø6 rep 702 with plug</t>
  </si>
  <si>
    <t>Measuring all positions Ø6 with plug (touch probe Ø 4x50)</t>
  </si>
  <si>
    <t>Ø 6 x2</t>
  </si>
  <si>
    <t>Update According Mail Feb 02</t>
  </si>
  <si>
    <t>Tomo</t>
  </si>
  <si>
    <t>CMP 8</t>
  </si>
  <si>
    <t>for info</t>
  </si>
  <si>
    <t>for information</t>
  </si>
  <si>
    <t xml:space="preserve">For information </t>
  </si>
  <si>
    <t xml:space="preserve">for info </t>
  </si>
  <si>
    <t xml:space="preserve">for information </t>
  </si>
  <si>
    <t>For information email 04/01/22</t>
  </si>
  <si>
    <t>Dev Accepted by WABCO email 04/01/22</t>
  </si>
  <si>
    <t>Dev OK ZF 6,3 email 16/12/21</t>
  </si>
  <si>
    <t>Dev OK ZF email 16/12/21</t>
  </si>
  <si>
    <t>Dev Accepted by WABCO email 16/12/21</t>
  </si>
  <si>
    <t>Deviation accepted for Cav1 only Email 17/12/21</t>
  </si>
  <si>
    <t>deviation accepted Email 16/12/21</t>
  </si>
  <si>
    <t>Dev OK ZF if test ok drg to be changed email 17/12/21</t>
  </si>
  <si>
    <t>5,25 on 3D
--&gt;  update of drawing needed email 17/12/21</t>
  </si>
  <si>
    <t>email 04/01/22</t>
  </si>
  <si>
    <t>min / Dev Accepted by WABCO</t>
  </si>
  <si>
    <t>max /Dev Accepted by WABCO email 04/01/22</t>
  </si>
  <si>
    <t>email 17/12/21</t>
  </si>
  <si>
    <t>Email 17/12/21</t>
  </si>
  <si>
    <t>Données caract.</t>
  </si>
  <si>
    <t>Numéro piéce</t>
  </si>
  <si>
    <t>Réf. pièce</t>
  </si>
  <si>
    <t>Désignation</t>
  </si>
  <si>
    <t>Indice</t>
  </si>
  <si>
    <t>Client</t>
  </si>
  <si>
    <t>OP</t>
  </si>
  <si>
    <t>Moulage</t>
  </si>
  <si>
    <t>Collez directement ici les valeurs qui vont migrer directement dans le Rapport Dim</t>
  </si>
  <si>
    <t>Commentaire</t>
  </si>
  <si>
    <t>Numéro mesure</t>
  </si>
  <si>
    <t>Heure</t>
  </si>
  <si>
    <t>Marquage (ex : 01/17)</t>
  </si>
  <si>
    <t>3</t>
  </si>
  <si>
    <t>4</t>
  </si>
  <si>
    <t>5</t>
  </si>
  <si>
    <t>ID</t>
  </si>
  <si>
    <t>Description</t>
  </si>
  <si>
    <t xml:space="preserve">Type de caractéristiques </t>
  </si>
  <si>
    <t>Préfixe</t>
  </si>
  <si>
    <t>val. nominale</t>
  </si>
  <si>
    <t>Tol inf</t>
  </si>
  <si>
    <t>Tol sup</t>
  </si>
  <si>
    <t>Diamètre (GG), extér</t>
  </si>
  <si>
    <t>Diamètre (GN), extér</t>
  </si>
  <si>
    <t>6</t>
  </si>
  <si>
    <t>7</t>
  </si>
  <si>
    <t>Diamètre (GG), intér</t>
  </si>
  <si>
    <t>Diamètre (GX), intér</t>
  </si>
  <si>
    <t>Diamètre (GN), intér</t>
  </si>
  <si>
    <t>33</t>
  </si>
  <si>
    <t>34</t>
  </si>
  <si>
    <t>35</t>
  </si>
  <si>
    <t>36</t>
  </si>
  <si>
    <t>37</t>
  </si>
  <si>
    <t>38</t>
  </si>
  <si>
    <t>39</t>
  </si>
  <si>
    <t>40</t>
  </si>
  <si>
    <t>52</t>
  </si>
  <si>
    <t>53</t>
  </si>
  <si>
    <t>66</t>
  </si>
  <si>
    <t>67</t>
  </si>
  <si>
    <t>Tolérance de concentricité  ø</t>
  </si>
  <si>
    <t>76</t>
  </si>
  <si>
    <t>77</t>
  </si>
  <si>
    <t>78</t>
  </si>
  <si>
    <t>Point extrême (Z)  [min max]</t>
  </si>
  <si>
    <t>Localisation [x y]</t>
  </si>
  <si>
    <t>Tolérance de localisation  ø</t>
  </si>
  <si>
    <t>98</t>
  </si>
  <si>
    <t>99</t>
  </si>
  <si>
    <t>100</t>
  </si>
  <si>
    <t>201</t>
  </si>
  <si>
    <t>202</t>
  </si>
  <si>
    <t>203</t>
  </si>
  <si>
    <t>204</t>
  </si>
  <si>
    <t>205</t>
  </si>
  <si>
    <t>206</t>
  </si>
  <si>
    <t>Localisation [x z]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</si>
  <si>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</si>
  <si>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</si>
  <si>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</si>
  <si>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</si>
  <si>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</si>
  <si>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</si>
  <si>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</si>
  <si>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</si>
  <si>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</si>
  <si>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</si>
  <si>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</si>
  <si>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</si>
  <si>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</si>
  <si>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221</t>
  </si>
  <si>
    <t>222</t>
  </si>
  <si>
    <t>223</t>
  </si>
  <si>
    <t>224</t>
  </si>
  <si>
    <t>225</t>
  </si>
  <si>
    <t>227</t>
  </si>
  <si>
    <t>Distance point - point, extér [r]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</si>
  <si>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</si>
  <si>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</si>
  <si>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</si>
  <si>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</si>
  <si>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</si>
  <si>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</si>
  <si>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</si>
  <si>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</si>
  <si>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</si>
  <si>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</si>
  <si>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</si>
  <si>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</si>
  <si>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</si>
  <si>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</si>
  <si>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</si>
  <si>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</si>
  <si>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</si>
  <si>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</si>
  <si>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</si>
  <si>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</si>
  <si>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</si>
  <si>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</si>
  <si>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301</t>
  </si>
  <si>
    <t>302</t>
  </si>
  <si>
    <t>303</t>
  </si>
  <si>
    <t>304</t>
  </si>
  <si>
    <t>305</t>
  </si>
  <si>
    <t>306</t>
  </si>
  <si>
    <t>307</t>
  </si>
  <si>
    <t>308</t>
  </si>
  <si>
    <t>7B</t>
  </si>
  <si>
    <t>Diamètre ø, intér</t>
  </si>
  <si>
    <t>ø</t>
  </si>
  <si>
    <t>n°201 GG</t>
  </si>
  <si>
    <t>Diamètre ø, extér</t>
  </si>
  <si>
    <t>n°205 GG</t>
  </si>
  <si>
    <t>n°206 GG</t>
  </si>
  <si>
    <t>n°208</t>
  </si>
  <si>
    <t>n°215 GG</t>
  </si>
  <si>
    <t>n°215 GN</t>
  </si>
  <si>
    <t>n°215 GX</t>
  </si>
  <si>
    <t xml:space="preserve">Tolérance de localisation d [x y] </t>
  </si>
  <si>
    <t>n°220-1</t>
  </si>
  <si>
    <t>n°220-2</t>
  </si>
  <si>
    <t>n°220-3</t>
  </si>
  <si>
    <t>n°220-4</t>
  </si>
  <si>
    <t>n°221-1</t>
  </si>
  <si>
    <t>n°221-2</t>
  </si>
  <si>
    <t>n°221-3</t>
  </si>
  <si>
    <t>n°221-4</t>
  </si>
  <si>
    <t>n°303</t>
  </si>
  <si>
    <t>n°402</t>
  </si>
  <si>
    <t>n°500-1/2</t>
  </si>
  <si>
    <t>n°500-2/3</t>
  </si>
  <si>
    <t>n°606</t>
  </si>
  <si>
    <t>n°614</t>
  </si>
  <si>
    <t>Distance point - plan, extér</t>
  </si>
  <si>
    <t>n°802</t>
  </si>
  <si>
    <t>n°805 GG</t>
  </si>
  <si>
    <t>n°805 GN</t>
  </si>
  <si>
    <t>101</t>
  </si>
  <si>
    <t>n°809</t>
  </si>
  <si>
    <t>102</t>
  </si>
  <si>
    <t>n°610</t>
  </si>
  <si>
    <t>103</t>
  </si>
  <si>
    <t>(33.3)</t>
  </si>
  <si>
    <t>104</t>
  </si>
  <si>
    <t>n°930</t>
  </si>
  <si>
    <t>13.12.2021</t>
  </si>
  <si>
    <t>03122021 FOT+6</t>
  </si>
  <si>
    <t>Empreinte/montage (ex : 1, 2, 3,...)</t>
  </si>
  <si>
    <t>EMP2-P1</t>
  </si>
  <si>
    <t>EMP2-P2</t>
  </si>
  <si>
    <t>EMP2-P3</t>
  </si>
  <si>
    <t>EMP2-P4</t>
  </si>
  <si>
    <t>EMP2-P5</t>
  </si>
  <si>
    <t>300</t>
  </si>
  <si>
    <t>n°216</t>
  </si>
  <si>
    <t>302-1</t>
  </si>
  <si>
    <t>n°217 GG CMP 6 14 pts</t>
  </si>
  <si>
    <t>n°217 GX CMP 6 14 pts</t>
  </si>
  <si>
    <t>n°217 GN CMP 6 14 pts</t>
  </si>
  <si>
    <t>n°217 GG CMP 6 16 pts</t>
  </si>
  <si>
    <t>n°217 GX CMP 6 16 pts</t>
  </si>
  <si>
    <t>n°217 GN CMP 6 16 pts</t>
  </si>
  <si>
    <t>309</t>
  </si>
  <si>
    <t>n°217 GG CMP 31.6 14 pts</t>
  </si>
  <si>
    <t>310</t>
  </si>
  <si>
    <t>n°217 GX CMP 31.6 14 pts</t>
  </si>
  <si>
    <t>311</t>
  </si>
  <si>
    <t>n°217 GN CMP 31.6 14 pts</t>
  </si>
  <si>
    <t>312</t>
  </si>
  <si>
    <t>n°217 GG CMP 31.6 16 pts</t>
  </si>
  <si>
    <t>313</t>
  </si>
  <si>
    <t>n°217 GX CMP 31.6 16 pts</t>
  </si>
  <si>
    <t>314</t>
  </si>
  <si>
    <t>n°217 GN CMP 31.6 16 pts</t>
  </si>
  <si>
    <t>315</t>
  </si>
  <si>
    <t>n°218 CMP 6 14 pts</t>
  </si>
  <si>
    <t>316</t>
  </si>
  <si>
    <t>n°218 CMP 6 16 pts</t>
  </si>
  <si>
    <t>317</t>
  </si>
  <si>
    <t>n°218 CMP 31.6 14 pts</t>
  </si>
  <si>
    <t>318</t>
  </si>
  <si>
    <t>n°218 CMP 31.6 16 pts</t>
  </si>
  <si>
    <t>319</t>
  </si>
  <si>
    <t>n°404 GG CMP 7</t>
  </si>
  <si>
    <t>320</t>
  </si>
  <si>
    <t>n°404 GX CMP 7</t>
  </si>
  <si>
    <t>321</t>
  </si>
  <si>
    <t>n°404 GG CMP 31.6</t>
  </si>
  <si>
    <t>322</t>
  </si>
  <si>
    <t>n°404 GX CMP 31.6</t>
  </si>
  <si>
    <t>323</t>
  </si>
  <si>
    <t>n°405 CMP 7</t>
  </si>
  <si>
    <t>324</t>
  </si>
  <si>
    <t>n°405 CMP 31.6</t>
  </si>
  <si>
    <t>325</t>
  </si>
  <si>
    <t>n°616 CMP 7 GG</t>
  </si>
  <si>
    <t>325-1</t>
  </si>
  <si>
    <t>n°616 CMP 7 GX</t>
  </si>
  <si>
    <t>326</t>
  </si>
  <si>
    <t>n°616 CMP 31.6 GG</t>
  </si>
  <si>
    <t>326-1</t>
  </si>
  <si>
    <t>n°616 CMP 31.6 GX</t>
  </si>
  <si>
    <t>327</t>
  </si>
  <si>
    <t>n°617 CMP 7</t>
  </si>
  <si>
    <t>328</t>
  </si>
  <si>
    <t>n°617 CMP 31.6</t>
  </si>
  <si>
    <t>329</t>
  </si>
  <si>
    <t>n°702 CMP 7</t>
  </si>
  <si>
    <t>329-1</t>
  </si>
  <si>
    <t>n°702 CMP 7 GX</t>
  </si>
  <si>
    <t>330</t>
  </si>
  <si>
    <t>n°702 CMP 26</t>
  </si>
  <si>
    <t>330-1</t>
  </si>
  <si>
    <t>n°702 CMP 26 GX</t>
  </si>
  <si>
    <t>331</t>
  </si>
  <si>
    <t>n°702 CMP 40</t>
  </si>
  <si>
    <t>331-1</t>
  </si>
  <si>
    <t>n°702 CMP 40 GX</t>
  </si>
  <si>
    <t>332</t>
  </si>
  <si>
    <t>n°703 CMP 7</t>
  </si>
  <si>
    <t>333</t>
  </si>
  <si>
    <t>n°703 CMP 26</t>
  </si>
  <si>
    <t>334</t>
  </si>
  <si>
    <t>03112021 FOT+5</t>
  </si>
  <si>
    <t>Etat libre</t>
  </si>
  <si>
    <t>Sans bague et insert</t>
  </si>
  <si>
    <t>EMP1-P1</t>
  </si>
  <si>
    <t>EMP1-P2</t>
  </si>
  <si>
    <t>EMP1-P3</t>
  </si>
  <si>
    <t>EMP1-P4</t>
  </si>
  <si>
    <t>EMP1-P5</t>
  </si>
  <si>
    <t>13.01.2022</t>
  </si>
  <si>
    <t>Avec bague et insert</t>
  </si>
  <si>
    <t>Cylindicité Ø 37.00</t>
  </si>
  <si>
    <t>Cylindricité</t>
  </si>
  <si>
    <t>n°215</t>
  </si>
  <si>
    <t>201-1</t>
  </si>
  <si>
    <t>201-2</t>
  </si>
  <si>
    <t>n°217 GG CMP 3 12pts</t>
  </si>
  <si>
    <t>n°217 GX CMP 3 12 pts</t>
  </si>
  <si>
    <t>n°217 GN CMP 3 12 pts</t>
  </si>
  <si>
    <t>n°217 GG CMP 3 14pts</t>
  </si>
  <si>
    <t>n°217 GX CMP 3 14pts</t>
  </si>
  <si>
    <t>n°217 GN CMP 3 14pts</t>
  </si>
  <si>
    <t>n°217 GG CMP 13 12pts</t>
  </si>
  <si>
    <t>n°217 GX CMP 13 12pts</t>
  </si>
  <si>
    <t>n°217 GN CMP 13 12pts</t>
  </si>
  <si>
    <t>n°217 GG CMP 13 14pts</t>
  </si>
  <si>
    <t>n°217 GX CMP 13 14pts</t>
  </si>
  <si>
    <t>n°217 GN CMP 13 14pts</t>
  </si>
  <si>
    <t>n°217 GG CMP 23 12pts</t>
  </si>
  <si>
    <t>n°217 GX CMP 23 12pts</t>
  </si>
  <si>
    <t>n°217 GN CMP 23 12pts</t>
  </si>
  <si>
    <t>n°217 GG CMP 23 14pts</t>
  </si>
  <si>
    <t>n°217 GX CMP 23 14pts</t>
  </si>
  <si>
    <t>220</t>
  </si>
  <si>
    <t>n°217 GN CMP 23 14pts</t>
  </si>
  <si>
    <t>n°217 GG CMP 30 12pts</t>
  </si>
  <si>
    <t>n°217 GX CMP 30 12pts</t>
  </si>
  <si>
    <t>n°217 GN CMP 30 12pts</t>
  </si>
  <si>
    <t>n°217 GG CMP 30 14pts</t>
  </si>
  <si>
    <t>n°217 GX CMP 30 14pts</t>
  </si>
  <si>
    <t>226</t>
  </si>
  <si>
    <t>n°217 GN CMP 30 14pts</t>
  </si>
  <si>
    <t>n°218 CMP 3 12pts</t>
  </si>
  <si>
    <t>n°218 CMP 3 14pts</t>
  </si>
  <si>
    <t>n°218 CMP 13 12pts</t>
  </si>
  <si>
    <t>n°218 CMP 13 14pts</t>
  </si>
  <si>
    <t>n°218 CMP 23 12pts</t>
  </si>
  <si>
    <t>n°218 CMP 23 14pts</t>
  </si>
  <si>
    <t>n°218 CMP 30 12pts</t>
  </si>
  <si>
    <t>n°218 CMP 30 14pts</t>
  </si>
  <si>
    <t>n°224 CMP 54</t>
  </si>
  <si>
    <t>n°224 CMP 50</t>
  </si>
  <si>
    <t>n°224 CMP 45</t>
  </si>
  <si>
    <t>n°224 CMP 39</t>
  </si>
  <si>
    <t>n°225 GG CMP 54</t>
  </si>
  <si>
    <t>n°225 GX CMP 54</t>
  </si>
  <si>
    <t>n°225 GG CMP 50</t>
  </si>
  <si>
    <t>241-1</t>
  </si>
  <si>
    <t>n°225 GN CMP 54</t>
  </si>
  <si>
    <t>n°225 GX CMP 50</t>
  </si>
  <si>
    <t>242-1</t>
  </si>
  <si>
    <t>n°225 GN CMP 50</t>
  </si>
  <si>
    <t>n°225 GG CMP 45</t>
  </si>
  <si>
    <t>n°225 GX CMP 45</t>
  </si>
  <si>
    <t>244-1</t>
  </si>
  <si>
    <t>n°225 GN CMP 45</t>
  </si>
  <si>
    <t>n°225 GG CMP 39</t>
  </si>
  <si>
    <t>n°225 GX CMP 39</t>
  </si>
  <si>
    <t>246-1</t>
  </si>
  <si>
    <t>n°225 GN CMP 39</t>
  </si>
  <si>
    <t>n°404 GG CMP 16</t>
  </si>
  <si>
    <t>250</t>
  </si>
  <si>
    <t>n°404 GX CMP 16</t>
  </si>
  <si>
    <t>251</t>
  </si>
  <si>
    <t>n°404 GG CMP 26</t>
  </si>
  <si>
    <t>252</t>
  </si>
  <si>
    <t>n°404 GX CMP 26</t>
  </si>
  <si>
    <t>253</t>
  </si>
  <si>
    <t>254</t>
  </si>
  <si>
    <t>255</t>
  </si>
  <si>
    <t>256</t>
  </si>
  <si>
    <t>257</t>
  </si>
  <si>
    <t>N°217 GG Hors Pj CMP3 12Pts</t>
  </si>
  <si>
    <t>258</t>
  </si>
  <si>
    <t>N°217 GX Hors Pj CMP3 12 Pts</t>
  </si>
  <si>
    <t>259</t>
  </si>
  <si>
    <t>N°217 GN Hors Pj CMP3 12 Pts</t>
  </si>
  <si>
    <t>260</t>
  </si>
  <si>
    <t>N°217 GG Hors Pj  CMP13 12 Pts</t>
  </si>
  <si>
    <t>261</t>
  </si>
  <si>
    <t>N°217 GX Hors Pj CMP13 12Pts</t>
  </si>
  <si>
    <t>262</t>
  </si>
  <si>
    <t>N°217 GN Hors Pj CMP13 12Pts</t>
  </si>
  <si>
    <t>263</t>
  </si>
  <si>
    <t>N°217 GG Hors Pj CMP23 12 Pts</t>
  </si>
  <si>
    <t>264</t>
  </si>
  <si>
    <t>N°217 GX Hors Pj CMP23 12Pts</t>
  </si>
  <si>
    <t>265</t>
  </si>
  <si>
    <t>N°217 GN Hors Pj CMP23 12Pts</t>
  </si>
  <si>
    <t>266</t>
  </si>
  <si>
    <t>N°217 GG Hors Pj  CMP30 12Pts</t>
  </si>
  <si>
    <t>267</t>
  </si>
  <si>
    <t>N°217 GX Hors Pj  CMP30 12Pts</t>
  </si>
  <si>
    <t>268</t>
  </si>
  <si>
    <t>N°217 GN Hors Pj  CMP30 12Pts</t>
  </si>
  <si>
    <t>N°217 GG Hors Pj</t>
  </si>
  <si>
    <t>3000</t>
  </si>
  <si>
    <t>courbe</t>
  </si>
  <si>
    <t>14.02.2022</t>
  </si>
  <si>
    <t>31012022 FOT+6</t>
  </si>
  <si>
    <t>Export 3d</t>
  </si>
  <si>
    <t>S,LOUIN</t>
  </si>
  <si>
    <t>Valeurs reportées sur rapport</t>
  </si>
  <si>
    <t>Valeurs non reportées sur rapport</t>
  </si>
  <si>
    <t>Pas vu sur rapport</t>
  </si>
  <si>
    <t>Report Manuel</t>
  </si>
  <si>
    <t xml:space="preserve">GN </t>
  </si>
  <si>
    <t>High</t>
  </si>
  <si>
    <t>Low</t>
  </si>
  <si>
    <t>Mesuré sur Zône Ø 3,05 Maxi</t>
  </si>
  <si>
    <t>MESURER EN HAUT</t>
  </si>
  <si>
    <t>Cote 213-214 : Angle 52° au lieu de 30° et 0,85 au lieu de 1,50</t>
  </si>
  <si>
    <t>Calcul avec Ø et hauteur 616</t>
  </si>
  <si>
    <t>Certain Angle à 42° ?</t>
  </si>
  <si>
    <t>Pc Mini 59,63 Maxi 59,86</t>
  </si>
  <si>
    <t>Cote 961-962 Conforme Coté Gauche</t>
  </si>
  <si>
    <t>Cote 961-962 Conforme Coté Droite</t>
  </si>
  <si>
    <t>Coté Haut  Détail X</t>
  </si>
  <si>
    <t>Coté Bas Détail X</t>
  </si>
  <si>
    <t>Vue de dessus Cote 961-962 Non Conforme</t>
  </si>
  <si>
    <t>Cote 212 : R 0,55 au lieu de Ch 0,2 à 45°</t>
  </si>
  <si>
    <t xml:space="preserve">contre mesure avec colonne et confirme les valeurs min et max on est faible sur les bosses coté ouverture </t>
  </si>
  <si>
    <t>cut</t>
  </si>
  <si>
    <t>FOT+6</t>
  </si>
  <si>
    <t>1 carton cav1&amp;2</t>
  </si>
  <si>
    <t>?</t>
  </si>
  <si>
    <t>Bavures</t>
  </si>
  <si>
    <t>S.L / FS</t>
  </si>
  <si>
    <t>Palpeur : 1_vda_2,5_3 R auto</t>
  </si>
  <si>
    <t>Palpeur : 1_vda_0,8_2_off</t>
  </si>
  <si>
    <t>Palpeur : 1_vda_0,8_5_off</t>
  </si>
  <si>
    <t>2_vda_0,8_3_off</t>
  </si>
  <si>
    <t>MIN</t>
  </si>
  <si>
    <t>MAX</t>
  </si>
  <si>
    <t>Annexe drawing Rugo</t>
  </si>
  <si>
    <t>RUGO</t>
  </si>
  <si>
    <t>Sur Ø 43</t>
  </si>
  <si>
    <t>FOT+7</t>
  </si>
  <si>
    <t>FOT+7 EMP1</t>
  </si>
  <si>
    <t>Without Plug</t>
  </si>
  <si>
    <t>FOT+8 EMP1 &amp; EMP2</t>
  </si>
  <si>
    <t>Top</t>
  </si>
  <si>
    <t>Middle</t>
  </si>
  <si>
    <t>Bottom</t>
  </si>
  <si>
    <t>297</t>
  </si>
  <si>
    <t>n°105 GX</t>
  </si>
  <si>
    <t>298</t>
  </si>
  <si>
    <t>n°105 GG</t>
  </si>
  <si>
    <t>299</t>
  </si>
  <si>
    <t>n°105 GN</t>
  </si>
  <si>
    <t>335</t>
  </si>
  <si>
    <t>Diamètre (GX), extér</t>
  </si>
  <si>
    <t xml:space="preserve">FOT+9 EMP 2 </t>
  </si>
  <si>
    <t>M.P</t>
  </si>
  <si>
    <t xml:space="preserve">avec bague et insert </t>
  </si>
  <si>
    <t>8</t>
  </si>
  <si>
    <t>Deviation accepted</t>
  </si>
  <si>
    <t xml:space="preserve">impacts sur pièce </t>
  </si>
  <si>
    <t>FOT+10 EMP2</t>
  </si>
  <si>
    <t>M.PAILLER</t>
  </si>
  <si>
    <t>worst surface condition</t>
  </si>
  <si>
    <t xml:space="preserve">voir onglet  annexe drawing rugo </t>
  </si>
  <si>
    <t>décallage plan de joint</t>
  </si>
  <si>
    <t>décallage 0,01 mm</t>
  </si>
  <si>
    <t>rayon a la place du changfrein</t>
  </si>
  <si>
    <t xml:space="preserve">rayon de 0,44 0,45 </t>
  </si>
  <si>
    <t xml:space="preserve">rayon de 0,38 à 0,40 </t>
  </si>
  <si>
    <t xml:space="preserve">forme alongée </t>
  </si>
  <si>
    <t>FOT+10 emp 2</t>
  </si>
  <si>
    <t>1.</t>
  </si>
  <si>
    <t>Diamètre 54,3 :</t>
  </si>
  <si>
    <t>2.</t>
  </si>
  <si>
    <t>Mesures locales 1 à 12</t>
  </si>
  <si>
    <t>3.</t>
  </si>
  <si>
    <t>X 11,344</t>
  </si>
  <si>
    <t>Y 19,701</t>
  </si>
  <si>
    <t>Position pion :</t>
  </si>
  <si>
    <t>4.</t>
  </si>
  <si>
    <t>Ø exter :</t>
  </si>
  <si>
    <t>O :0,071</t>
  </si>
  <si>
    <t>GX 54,501</t>
  </si>
  <si>
    <t>GN 54,579</t>
  </si>
  <si>
    <t>GG 54,524</t>
  </si>
  <si>
    <t>GG 63,921</t>
  </si>
  <si>
    <t>O :0,024</t>
  </si>
  <si>
    <t>GX 63,902</t>
  </si>
  <si>
    <t>GN 63,939</t>
  </si>
  <si>
    <t>new measurement FOT+10</t>
  </si>
  <si>
    <t>Annexe 3_ rep 402 Dim7,6 -0,10</t>
  </si>
  <si>
    <t>Mesure rep 402 avec plan en appui sur le calibre de contrôle</t>
  </si>
  <si>
    <t>Serrage maxi des vis 1,5Nm pour ne pas abimer les pièces. Ne pas oublier les rondelles</t>
  </si>
  <si>
    <t>Voir méthode Annexe 3</t>
  </si>
  <si>
    <t>Part 1</t>
  </si>
  <si>
    <t>Part 2</t>
  </si>
  <si>
    <t>Part 3</t>
  </si>
  <si>
    <t>Part 4</t>
  </si>
  <si>
    <t>Part 5</t>
  </si>
  <si>
    <t>moyenne</t>
  </si>
  <si>
    <t>écart</t>
  </si>
  <si>
    <t>Cav 2 Oct22</t>
  </si>
  <si>
    <t>Cav 1 Juin22</t>
  </si>
  <si>
    <t>Mesure avec colonne de mesure, pièce fixée sur calibre en appui sur 3 calages 50mm. Faire Z séro sur calibre acier et mesurer en face des 12 pts.          Résultat est la moyenne des 12 pts</t>
  </si>
  <si>
    <t>14/12/2022</t>
  </si>
  <si>
    <t>moyenne des moyennes :</t>
  </si>
  <si>
    <t>cotes</t>
  </si>
  <si>
    <t>nominal</t>
  </si>
  <si>
    <t>Itinf</t>
  </si>
  <si>
    <t>Itsup</t>
  </si>
  <si>
    <t>empreinte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</si>
</sst>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/yy;@"/>
    <numFmt numFmtId="165" formatCode="0.000"/>
    <numFmt numFmtId="166" formatCode="0.0"/>
    <numFmt numFmtId="167" formatCode="[$-F400]h:mm:ss\ AM/PM"/>
  </numFmts>
  <fonts count="63">
    <font>
      <sz val="10"/>
      <name val="Arial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0"/>
      <name val="Webdings"/>
      <family val="1"/>
      <charset val="2"/>
    </font>
    <font>
      <b/>
      <sz val="14"/>
      <name val="Times New Roman"/>
      <family val="1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0"/>
      <color indexed="9"/>
      <name val="Arial"/>
      <family val="2"/>
    </font>
    <font>
      <sz val="10"/>
      <name val="Arial"/>
      <family val="2"/>
    </font>
    <font>
      <sz val="10"/>
      <color indexed="9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Times New Roman"/>
      <family val="1"/>
    </font>
    <font>
      <sz val="9"/>
      <name val="Arial"/>
      <family val="2"/>
    </font>
    <font>
      <sz val="9"/>
      <name val="Times New Roman"/>
      <family val="1"/>
    </font>
    <font>
      <b/>
      <sz val="11"/>
      <name val="Arial"/>
      <family val="2"/>
    </font>
    <font>
      <b/>
      <sz val="8"/>
      <color indexed="9"/>
      <name val="Times New Roman"/>
      <family val="1"/>
    </font>
    <font>
      <sz val="20"/>
      <name val="Times New Roman"/>
      <family val="1"/>
    </font>
    <font>
      <sz val="10"/>
      <name val="GDT"/>
    </font>
    <font>
      <b/>
      <sz val="9"/>
      <name val="Times New Roman"/>
      <family val="1"/>
    </font>
    <font>
      <sz val="9"/>
      <name val="Webdings"/>
      <family val="1"/>
      <charset val="2"/>
    </font>
    <font>
      <b/>
      <sz val="10"/>
      <color rgb="FF002060"/>
      <name val="Times New Roman"/>
      <family val="1"/>
    </font>
    <font>
      <b/>
      <sz val="18"/>
      <name val="Times New Roman"/>
      <family val="1"/>
    </font>
    <font>
      <b/>
      <sz val="14"/>
      <color rgb="FF002060"/>
      <name val="Times New Roman"/>
      <family val="1"/>
    </font>
    <font>
      <sz val="7"/>
      <name val="Times New Roman"/>
      <family val="1"/>
    </font>
    <font>
      <b/>
      <sz val="10"/>
      <name val="Times New Roman"/>
      <family val="1"/>
    </font>
    <font>
      <b/>
      <sz val="9"/>
      <color indexed="8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color rgb="FF00CC00"/>
      <name val="Wingdings"/>
      <charset val="2"/>
    </font>
    <font>
      <b/>
      <sz val="10"/>
      <color rgb="FFFF0000"/>
      <name val="Wingdings"/>
      <charset val="2"/>
    </font>
    <font>
      <b/>
      <sz val="11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002060"/>
      <name val="Times New Roman"/>
      <family val="1"/>
    </font>
    <font>
      <b/>
      <sz val="10"/>
      <color rgb="FFFF0000"/>
      <name val="Times New Roman"/>
      <family val="1"/>
    </font>
    <font>
      <sz val="10"/>
      <color theme="1"/>
      <name val="Times New Roman"/>
      <family val="1"/>
    </font>
    <font>
      <sz val="6"/>
      <name val="Arial"/>
      <family val="2"/>
    </font>
    <font>
      <sz val="10"/>
      <color theme="0" tint="-0.34998626667073579"/>
      <name val="Arial"/>
      <family val="2"/>
    </font>
    <font>
      <b/>
      <sz val="14"/>
      <color rgb="FF000000"/>
      <name val="Calibri"/>
      <family val="2"/>
    </font>
    <font>
      <b/>
      <sz val="18"/>
      <name val="Arial"/>
      <family val="2"/>
    </font>
    <font>
      <b/>
      <sz val="11"/>
      <color rgb="FF000000"/>
      <name val="Calibri"/>
      <family val="2"/>
    </font>
    <font>
      <sz val="10"/>
      <color rgb="FFFF0000"/>
      <name val="Times New Roman"/>
      <family val="1"/>
    </font>
    <font>
      <b/>
      <sz val="16"/>
      <color rgb="FFFF0000"/>
      <name val="Times New Roman"/>
      <family val="1"/>
    </font>
    <font>
      <b/>
      <sz val="7"/>
      <name val="Arial"/>
      <family val="2"/>
    </font>
    <font>
      <b/>
      <sz val="14"/>
      <color rgb="FFFFFF00"/>
      <name val="Arial"/>
      <family val="2"/>
    </font>
    <font>
      <b/>
      <sz val="16"/>
      <color rgb="FFFFFF00"/>
      <name val="Arial"/>
      <family val="2"/>
    </font>
    <font>
      <b/>
      <sz val="10"/>
      <name val="GDT"/>
    </font>
    <font>
      <sz val="18"/>
      <name val="Times New Roman"/>
      <family val="1"/>
    </font>
    <font>
      <sz val="16"/>
      <name val="Times New Roman"/>
      <family val="1"/>
    </font>
    <font>
      <sz val="14"/>
      <color rgb="FF002060"/>
      <name val="Times New Roman"/>
      <family val="1"/>
    </font>
    <font>
      <b/>
      <u/>
      <sz val="14"/>
      <color rgb="FF002060"/>
      <name val="Times New Roman"/>
      <family val="1"/>
    </font>
    <font>
      <u/>
      <sz val="14"/>
      <color rgb="FF002060"/>
      <name val="Times New Roman"/>
      <family val="1"/>
    </font>
    <font>
      <sz val="8"/>
      <name val="Arial"/>
      <family val="2"/>
    </font>
    <font>
      <sz val="12"/>
      <color rgb="FF002060"/>
      <name val="Times New Roman"/>
      <family val="1"/>
    </font>
    <font>
      <b/>
      <sz val="12"/>
      <color rgb="FF002060"/>
      <name val="Times New Roman"/>
      <family val="1"/>
    </font>
    <font>
      <sz val="12"/>
      <name val="Arial"/>
      <family val="2"/>
    </font>
    <font>
      <sz val="11"/>
      <color rgb="FF002060"/>
      <name val="Times New Roman"/>
      <family val="1"/>
    </font>
    <font>
      <u/>
      <sz val="11"/>
      <color rgb="FF002060"/>
      <name val="Times New Roman"/>
      <family val="1"/>
    </font>
    <font>
      <sz val="12"/>
      <name val="Times New Roman"/>
      <family val="1"/>
    </font>
  </fonts>
  <fills count="27">
    <fill>
      <patternFill patternType="none"/>
    </fill>
    <fill>
      <patternFill patternType="gray125"/>
    </fill>
    <fill>
      <patternFill patternType="solid">
        <fgColor indexed="2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EB9C9"/>
        <bgColor indexed="64"/>
      </patternFill>
    </fill>
    <fill>
      <patternFill patternType="solid">
        <fgColor rgb="FFD7DEE4"/>
        <bgColor indexed="64"/>
      </patternFill>
    </fill>
    <fill>
      <patternFill patternType="solid">
        <fgColor rgb="FF34A3AE"/>
        <bgColor indexed="64"/>
      </patternFill>
    </fill>
    <fill>
      <patternFill patternType="solid">
        <fgColor rgb="FFC4EAEE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darkGray">
        <bgColor theme="4" tint="0.39994506668294322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00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dashed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 style="dashed">
        <color indexed="64"/>
      </bottom>
      <diagonal/>
    </border>
    <border>
      <left style="thin">
        <color indexed="64"/>
      </left>
      <right/>
      <top/>
      <bottom style="dashed">
        <color indexed="64"/>
      </bottom>
      <diagonal/>
    </border>
    <border>
      <left/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 style="thin">
        <color indexed="64"/>
      </left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 style="dashed">
        <color indexed="64"/>
      </top>
      <bottom style="dashed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/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dashed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 style="dashed">
        <color indexed="64"/>
      </top>
      <bottom/>
      <diagonal/>
    </border>
    <border>
      <left style="thin">
        <color indexed="64"/>
      </left>
      <right style="thin">
        <color indexed="64"/>
      </right>
      <top style="dashed">
        <color indexed="64"/>
      </top>
      <bottom/>
      <diagonal/>
    </border>
    <border>
      <left style="dashed">
        <color indexed="64"/>
      </left>
      <right/>
      <top/>
      <bottom style="dashed">
        <color indexed="64"/>
      </bottom>
      <diagonal/>
    </border>
    <border>
      <left style="thin">
        <color indexed="64"/>
      </left>
      <right/>
      <top style="dashed">
        <color indexed="64"/>
      </top>
      <bottom/>
      <diagonal/>
    </border>
    <border>
      <left style="thin">
        <color indexed="64"/>
      </left>
      <right/>
      <top style="dashed">
        <color indexed="64"/>
      </top>
      <bottom style="medium">
        <color indexed="64"/>
      </bottom>
      <diagonal/>
    </border>
    <border>
      <left/>
      <right/>
      <top style="dashed">
        <color indexed="64"/>
      </top>
      <bottom style="medium">
        <color indexed="64"/>
      </bottom>
      <diagonal/>
    </border>
    <border>
      <left/>
      <right style="thin">
        <color indexed="64"/>
      </right>
      <top style="dashed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auto="1"/>
      </left>
      <right/>
      <top style="thin">
        <color rgb="FF000000"/>
      </top>
      <bottom/>
      <diagonal/>
    </border>
    <border>
      <left/>
      <right style="medium">
        <color auto="1"/>
      </right>
      <top style="thin">
        <color rgb="FF000000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759">
    <xf numFmtId="0" fontId="0" fillId="0" borderId="0" xfId="0"/>
    <xf numFmtId="0" fontId="2" fillId="0" borderId="3" xfId="0" applyFont="1" applyBorder="1" applyAlignment="1">
      <alignment vertical="center"/>
    </xf>
    <xf numFmtId="0" fontId="2" fillId="2" borderId="8" xfId="0" applyFont="1" applyFill="1" applyBorder="1"/>
    <xf numFmtId="0" fontId="2" fillId="2" borderId="3" xfId="0" applyFont="1" applyFill="1" applyBorder="1"/>
    <xf numFmtId="0" fontId="2" fillId="2" borderId="2" xfId="0" applyFont="1" applyFill="1" applyBorder="1"/>
    <xf numFmtId="0" fontId="2" fillId="2" borderId="0" xfId="0" applyFont="1" applyFill="1"/>
    <xf numFmtId="0" fontId="11" fillId="0" borderId="0" xfId="0" applyFont="1"/>
    <xf numFmtId="0" fontId="0" fillId="0" borderId="0" xfId="0" applyAlignment="1">
      <alignment horizontal="center" vertical="center"/>
    </xf>
    <xf numFmtId="0" fontId="15" fillId="0" borderId="0" xfId="0" applyFont="1"/>
    <xf numFmtId="0" fontId="0" fillId="2" borderId="0" xfId="0" applyFill="1"/>
    <xf numFmtId="0" fontId="2" fillId="2" borderId="7" xfId="0" applyFont="1" applyFill="1" applyBorder="1"/>
    <xf numFmtId="0" fontId="2" fillId="2" borderId="1" xfId="0" applyFont="1" applyFill="1" applyBorder="1"/>
    <xf numFmtId="0" fontId="0" fillId="2" borderId="1" xfId="0" applyFill="1" applyBorder="1"/>
    <xf numFmtId="0" fontId="2" fillId="0" borderId="0" xfId="0" applyFont="1"/>
    <xf numFmtId="0" fontId="2" fillId="0" borderId="4" xfId="0" applyFont="1" applyBorder="1"/>
    <xf numFmtId="0" fontId="4" fillId="2" borderId="0" xfId="0" applyFont="1" applyFill="1"/>
    <xf numFmtId="0" fontId="0" fillId="2" borderId="2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3" xfId="0" applyFill="1" applyBorder="1"/>
    <xf numFmtId="0" fontId="7" fillId="2" borderId="0" xfId="0" applyFont="1" applyFill="1"/>
    <xf numFmtId="0" fontId="2" fillId="2" borderId="19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0" fillId="0" borderId="12" xfId="0" applyBorder="1"/>
    <xf numFmtId="0" fontId="18" fillId="2" borderId="24" xfId="0" applyFont="1" applyFill="1" applyBorder="1" applyAlignment="1">
      <alignment horizontal="center"/>
    </xf>
    <xf numFmtId="0" fontId="3" fillId="3" borderId="24" xfId="0" applyFont="1" applyFill="1" applyBorder="1" applyAlignment="1" applyProtection="1">
      <alignment horizontal="center"/>
      <protection locked="0"/>
    </xf>
    <xf numFmtId="0" fontId="2" fillId="3" borderId="33" xfId="0" applyFont="1" applyFill="1" applyBorder="1" applyAlignment="1" applyProtection="1">
      <alignment vertical="center"/>
      <protection locked="0"/>
    </xf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2" fontId="0" fillId="0" borderId="0" xfId="0" applyNumberFormat="1"/>
    <xf numFmtId="0" fontId="17" fillId="0" borderId="0" xfId="0" applyFont="1" applyAlignment="1">
      <alignment horizontal="right"/>
    </xf>
    <xf numFmtId="0" fontId="20" fillId="0" borderId="5" xfId="0" applyFont="1" applyBorder="1"/>
    <xf numFmtId="0" fontId="20" fillId="0" borderId="6" xfId="0" applyFont="1" applyBorder="1"/>
    <xf numFmtId="0" fontId="9" fillId="0" borderId="52" xfId="0" applyFont="1" applyBorder="1" applyAlignment="1">
      <alignment vertical="center"/>
    </xf>
    <xf numFmtId="0" fontId="9" fillId="0" borderId="51" xfId="0" applyFont="1" applyBorder="1" applyAlignment="1">
      <alignment vertical="center"/>
    </xf>
    <xf numFmtId="0" fontId="11" fillId="0" borderId="46" xfId="0" applyFont="1" applyBorder="1"/>
    <xf numFmtId="0" fontId="11" fillId="0" borderId="43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2" fillId="0" borderId="8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0" borderId="7" xfId="0" applyFont="1" applyBorder="1" applyAlignment="1">
      <alignment vertical="center"/>
    </xf>
    <xf numFmtId="0" fontId="21" fillId="0" borderId="39" xfId="0" applyFont="1" applyBorder="1" applyAlignment="1">
      <alignment horizontal="left" vertical="center" wrapText="1"/>
    </xf>
    <xf numFmtId="0" fontId="21" fillId="0" borderId="25" xfId="0" applyFont="1" applyBorder="1" applyAlignment="1">
      <alignment horizontal="left" vertical="center" wrapText="1"/>
    </xf>
    <xf numFmtId="0" fontId="21" fillId="0" borderId="11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 wrapText="1"/>
    </xf>
    <xf numFmtId="0" fontId="21" fillId="0" borderId="24" xfId="0" applyFont="1" applyBorder="1" applyAlignment="1">
      <alignment horizontal="left" vertical="center" wrapText="1"/>
    </xf>
    <xf numFmtId="0" fontId="21" fillId="0" borderId="16" xfId="0" applyFont="1" applyBorder="1" applyAlignment="1">
      <alignment horizontal="left" vertical="center" wrapText="1"/>
    </xf>
    <xf numFmtId="0" fontId="21" fillId="0" borderId="38" xfId="0" applyFont="1" applyBorder="1" applyAlignment="1">
      <alignment horizontal="left" vertical="center"/>
    </xf>
    <xf numFmtId="0" fontId="21" fillId="0" borderId="24" xfId="0" applyFont="1" applyBorder="1" applyAlignment="1">
      <alignment horizontal="left" vertical="center"/>
    </xf>
    <xf numFmtId="0" fontId="21" fillId="0" borderId="13" xfId="0" applyFont="1" applyBorder="1" applyAlignment="1">
      <alignment horizontal="left" vertical="center"/>
    </xf>
    <xf numFmtId="0" fontId="21" fillId="0" borderId="15" xfId="0" applyFont="1" applyBorder="1" applyAlignment="1">
      <alignment horizontal="left" vertical="center"/>
    </xf>
    <xf numFmtId="0" fontId="21" fillId="0" borderId="22" xfId="0" applyFont="1" applyBorder="1" applyAlignment="1">
      <alignment horizontal="left" vertical="center"/>
    </xf>
    <xf numFmtId="0" fontId="21" fillId="0" borderId="11" xfId="0" applyFont="1" applyBorder="1" applyAlignment="1">
      <alignment horizontal="left" vertical="center"/>
    </xf>
    <xf numFmtId="0" fontId="21" fillId="0" borderId="49" xfId="0" applyFont="1" applyBorder="1" applyAlignment="1">
      <alignment vertical="center"/>
    </xf>
    <xf numFmtId="0" fontId="21" fillId="0" borderId="3" xfId="0" applyFont="1" applyBorder="1" applyAlignment="1">
      <alignment vertical="center"/>
    </xf>
    <xf numFmtId="0" fontId="21" fillId="0" borderId="47" xfId="0" applyFont="1" applyBorder="1" applyAlignment="1">
      <alignment vertical="center"/>
    </xf>
    <xf numFmtId="0" fontId="21" fillId="0" borderId="1" xfId="0" applyFont="1" applyBorder="1" applyAlignment="1">
      <alignment vertical="center"/>
    </xf>
    <xf numFmtId="0" fontId="2" fillId="2" borderId="65" xfId="0" applyFont="1" applyFill="1" applyBorder="1" applyAlignment="1">
      <alignment vertical="center"/>
    </xf>
    <xf numFmtId="0" fontId="2" fillId="2" borderId="66" xfId="0" applyFont="1" applyFill="1" applyBorder="1" applyAlignment="1">
      <alignment vertical="center"/>
    </xf>
    <xf numFmtId="0" fontId="2" fillId="2" borderId="64" xfId="0" applyFont="1" applyFill="1" applyBorder="1" applyAlignment="1">
      <alignment vertical="center"/>
    </xf>
    <xf numFmtId="0" fontId="2" fillId="2" borderId="67" xfId="0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6" fillId="0" borderId="57" xfId="0" applyFont="1" applyBorder="1" applyAlignment="1">
      <alignment horizontal="center" vertical="center"/>
    </xf>
    <xf numFmtId="0" fontId="16" fillId="0" borderId="1" xfId="0" applyFont="1" applyBorder="1" applyAlignment="1">
      <alignment vertical="center"/>
    </xf>
    <xf numFmtId="0" fontId="16" fillId="0" borderId="63" xfId="0" applyFont="1" applyBorder="1" applyAlignment="1">
      <alignment horizontal="center" vertical="center"/>
    </xf>
    <xf numFmtId="0" fontId="16" fillId="0" borderId="59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0" fontId="20" fillId="7" borderId="30" xfId="0" applyFont="1" applyFill="1" applyBorder="1" applyAlignment="1" applyProtection="1">
      <alignment horizontal="center" vertical="center"/>
      <protection locked="0"/>
    </xf>
    <xf numFmtId="0" fontId="2" fillId="3" borderId="51" xfId="0" applyFont="1" applyFill="1" applyBorder="1" applyAlignment="1" applyProtection="1">
      <alignment vertical="center"/>
      <protection locked="0"/>
    </xf>
    <xf numFmtId="0" fontId="2" fillId="0" borderId="9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5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4" fillId="0" borderId="52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0" fillId="8" borderId="0" xfId="0" applyFill="1"/>
    <xf numFmtId="165" fontId="0" fillId="0" borderId="0" xfId="0" applyNumberFormat="1"/>
    <xf numFmtId="0" fontId="21" fillId="0" borderId="8" xfId="0" applyFont="1" applyBorder="1" applyAlignment="1">
      <alignment vertical="center"/>
    </xf>
    <xf numFmtId="0" fontId="21" fillId="0" borderId="7" xfId="0" applyFont="1" applyBorder="1" applyAlignment="1">
      <alignment vertical="center"/>
    </xf>
    <xf numFmtId="0" fontId="15" fillId="0" borderId="8" xfId="0" applyFont="1" applyBorder="1"/>
    <xf numFmtId="0" fontId="9" fillId="9" borderId="0" xfId="0" applyFont="1" applyFill="1" applyAlignment="1">
      <alignment horizontal="center" vertical="center"/>
    </xf>
    <xf numFmtId="0" fontId="11" fillId="0" borderId="0" xfId="0" applyFont="1" applyAlignment="1">
      <alignment vertical="center" wrapText="1"/>
    </xf>
    <xf numFmtId="0" fontId="23" fillId="5" borderId="33" xfId="0" applyFont="1" applyFill="1" applyBorder="1" applyAlignment="1" applyProtection="1">
      <alignment vertical="center"/>
      <protection locked="0"/>
    </xf>
    <xf numFmtId="0" fontId="20" fillId="5" borderId="19" xfId="0" applyFont="1" applyFill="1" applyBorder="1" applyAlignment="1" applyProtection="1">
      <alignment horizontal="center" vertical="center"/>
      <protection locked="0"/>
    </xf>
    <xf numFmtId="2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2" fillId="5" borderId="30" xfId="0" applyNumberFormat="1" applyFont="1" applyFill="1" applyBorder="1" applyAlignment="1" applyProtection="1">
      <alignment horizontal="center" vertical="center"/>
      <protection locked="0"/>
    </xf>
    <xf numFmtId="0" fontId="2" fillId="5" borderId="30" xfId="0" applyFont="1" applyFill="1" applyBorder="1" applyAlignment="1">
      <alignment horizontal="center" vertical="center"/>
    </xf>
    <xf numFmtId="0" fontId="2" fillId="5" borderId="19" xfId="0" applyFont="1" applyFill="1" applyBorder="1" applyAlignment="1">
      <alignment horizontal="center" vertical="center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5" fillId="5" borderId="19" xfId="0" applyFont="1" applyFill="1" applyBorder="1" applyAlignment="1">
      <alignment horizontal="center" vertical="center"/>
    </xf>
    <xf numFmtId="0" fontId="2" fillId="5" borderId="32" xfId="0" applyFont="1" applyFill="1" applyBorder="1" applyAlignment="1" applyProtection="1">
      <alignment horizontal="center" vertical="center"/>
      <protection locked="0"/>
    </xf>
    <xf numFmtId="0" fontId="23" fillId="5" borderId="27" xfId="0" applyFont="1" applyFill="1" applyBorder="1" applyAlignment="1" applyProtection="1">
      <alignment vertical="center"/>
      <protection locked="0"/>
    </xf>
    <xf numFmtId="2" fontId="2" fillId="5" borderId="19" xfId="0" applyNumberFormat="1" applyFont="1" applyFill="1" applyBorder="1" applyAlignment="1" applyProtection="1">
      <alignment horizontal="center" vertical="center"/>
      <protection locked="0"/>
    </xf>
    <xf numFmtId="165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20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 wrapText="1"/>
      <protection locked="0"/>
    </xf>
    <xf numFmtId="0" fontId="27" fillId="9" borderId="28" xfId="0" applyFont="1" applyFill="1" applyBorder="1" applyAlignment="1" applyProtection="1">
      <alignment horizontal="center" vertical="center"/>
      <protection locked="0"/>
    </xf>
    <xf numFmtId="0" fontId="27" fillId="9" borderId="18" xfId="0" applyFont="1" applyFill="1" applyBorder="1" applyAlignment="1" applyProtection="1">
      <alignment horizontal="center" vertical="center"/>
      <protection locked="0"/>
    </xf>
    <xf numFmtId="165" fontId="0" fillId="0" borderId="0" xfId="0" applyNumberFormat="1" applyAlignment="1">
      <alignment horizontal="right"/>
    </xf>
    <xf numFmtId="0" fontId="1" fillId="0" borderId="0" xfId="1"/>
    <xf numFmtId="0" fontId="35" fillId="0" borderId="76" xfId="1" applyFont="1" applyBorder="1" applyAlignment="1">
      <alignment horizontal="center" vertical="center"/>
    </xf>
    <xf numFmtId="14" fontId="35" fillId="0" borderId="77" xfId="1" applyNumberFormat="1" applyFont="1" applyBorder="1" applyAlignment="1">
      <alignment horizontal="center" vertical="center"/>
    </xf>
    <xf numFmtId="0" fontId="35" fillId="10" borderId="76" xfId="1" applyFont="1" applyFill="1" applyBorder="1" applyAlignment="1">
      <alignment vertical="center" wrapText="1"/>
    </xf>
    <xf numFmtId="0" fontId="35" fillId="0" borderId="78" xfId="1" applyFont="1" applyBorder="1" applyAlignment="1">
      <alignment vertical="center" wrapText="1"/>
    </xf>
    <xf numFmtId="0" fontId="20" fillId="5" borderId="21" xfId="0" applyFont="1" applyFill="1" applyBorder="1" applyAlignment="1" applyProtection="1">
      <alignment horizontal="center" vertical="center"/>
      <protection locked="0"/>
    </xf>
    <xf numFmtId="0" fontId="20" fillId="5" borderId="66" xfId="0" applyFont="1" applyFill="1" applyBorder="1" applyAlignment="1" applyProtection="1">
      <alignment horizontal="center" vertical="center"/>
      <protection locked="0"/>
    </xf>
    <xf numFmtId="0" fontId="33" fillId="10" borderId="76" xfId="1" applyFont="1" applyFill="1" applyBorder="1" applyAlignment="1">
      <alignment horizontal="center" vertical="center" wrapText="1"/>
    </xf>
    <xf numFmtId="0" fontId="33" fillId="0" borderId="78" xfId="1" applyFont="1" applyBorder="1" applyAlignment="1">
      <alignment horizontal="center" vertical="center" wrapText="1"/>
    </xf>
    <xf numFmtId="0" fontId="33" fillId="10" borderId="78" xfId="1" applyFont="1" applyFill="1" applyBorder="1" applyAlignment="1">
      <alignment horizontal="center" vertical="center" wrapText="1"/>
    </xf>
    <xf numFmtId="0" fontId="0" fillId="0" borderId="23" xfId="0" applyBorder="1"/>
    <xf numFmtId="0" fontId="0" fillId="0" borderId="50" xfId="0" applyBorder="1"/>
    <xf numFmtId="0" fontId="0" fillId="0" borderId="35" xfId="0" applyBorder="1"/>
    <xf numFmtId="0" fontId="0" fillId="0" borderId="70" xfId="0" applyBorder="1"/>
    <xf numFmtId="0" fontId="0" fillId="0" borderId="79" xfId="0" applyBorder="1"/>
    <xf numFmtId="0" fontId="11" fillId="0" borderId="76" xfId="0" applyFont="1" applyBorder="1"/>
    <xf numFmtId="0" fontId="2" fillId="5" borderId="18" xfId="0" applyFont="1" applyFill="1" applyBorder="1" applyAlignment="1">
      <alignment horizontal="center" vertical="center"/>
    </xf>
    <xf numFmtId="0" fontId="11" fillId="0" borderId="80" xfId="0" applyFont="1" applyBorder="1"/>
    <xf numFmtId="0" fontId="11" fillId="0" borderId="35" xfId="0" applyFont="1" applyBorder="1"/>
    <xf numFmtId="0" fontId="1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77" xfId="0" applyFont="1" applyBorder="1"/>
    <xf numFmtId="0" fontId="35" fillId="11" borderId="78" xfId="1" applyFont="1" applyFill="1" applyBorder="1" applyAlignment="1">
      <alignment vertical="center" wrapText="1"/>
    </xf>
    <xf numFmtId="0" fontId="33" fillId="11" borderId="78" xfId="1" applyFont="1" applyFill="1" applyBorder="1" applyAlignment="1">
      <alignment horizontal="center" vertical="center" wrapText="1"/>
    </xf>
    <xf numFmtId="0" fontId="35" fillId="11" borderId="77" xfId="1" applyFont="1" applyFill="1" applyBorder="1" applyAlignment="1">
      <alignment vertical="center" wrapText="1"/>
    </xf>
    <xf numFmtId="0" fontId="33" fillId="11" borderId="77" xfId="1" applyFont="1" applyFill="1" applyBorder="1" applyAlignment="1">
      <alignment horizontal="center" vertical="center" wrapText="1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26" xfId="0" applyFont="1" applyFill="1" applyBorder="1" applyAlignment="1" applyProtection="1">
      <alignment horizontal="center" vertical="center"/>
      <protection locked="0"/>
    </xf>
    <xf numFmtId="2" fontId="2" fillId="5" borderId="21" xfId="0" applyNumberFormat="1" applyFont="1" applyFill="1" applyBorder="1" applyAlignment="1" applyProtection="1">
      <alignment horizontal="center" vertical="center"/>
      <protection locked="0"/>
    </xf>
    <xf numFmtId="0" fontId="20" fillId="5" borderId="81" xfId="0" applyFont="1" applyFill="1" applyBorder="1" applyAlignment="1" applyProtection="1">
      <alignment horizontal="center" vertical="center"/>
      <protection locked="0"/>
    </xf>
    <xf numFmtId="0" fontId="20" fillId="5" borderId="83" xfId="0" applyFont="1" applyFill="1" applyBorder="1" applyAlignment="1" applyProtection="1">
      <alignment horizontal="center" vertical="center"/>
      <protection locked="0"/>
    </xf>
    <xf numFmtId="0" fontId="20" fillId="5" borderId="73" xfId="0" applyFont="1" applyFill="1" applyBorder="1" applyAlignment="1" applyProtection="1">
      <alignment horizontal="center" vertical="center"/>
      <protection locked="0"/>
    </xf>
    <xf numFmtId="0" fontId="20" fillId="5" borderId="30" xfId="0" applyFont="1" applyFill="1" applyBorder="1" applyAlignment="1" applyProtection="1">
      <alignment horizontal="center" vertical="center"/>
      <protection locked="0"/>
    </xf>
    <xf numFmtId="2" fontId="9" fillId="5" borderId="51" xfId="0" applyNumberFormat="1" applyFont="1" applyFill="1" applyBorder="1" applyAlignment="1" applyProtection="1">
      <alignment horizontal="center" vertical="center"/>
      <protection locked="0"/>
    </xf>
    <xf numFmtId="0" fontId="20" fillId="5" borderId="51" xfId="0" applyFont="1" applyFill="1" applyBorder="1" applyAlignment="1" applyProtection="1">
      <alignment horizontal="center" vertical="center"/>
      <protection locked="0"/>
    </xf>
    <xf numFmtId="166" fontId="2" fillId="5" borderId="19" xfId="0" applyNumberFormat="1" applyFont="1" applyFill="1" applyBorder="1" applyAlignment="1" applyProtection="1">
      <alignment horizontal="center" vertical="center"/>
      <protection locked="0"/>
    </xf>
    <xf numFmtId="0" fontId="11" fillId="5" borderId="19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2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vertical="center"/>
      <protection locked="0"/>
    </xf>
    <xf numFmtId="0" fontId="23" fillId="5" borderId="27" xfId="0" applyFont="1" applyFill="1" applyBorder="1" applyAlignment="1" applyProtection="1">
      <alignment horizontal="right" vertical="center"/>
      <protection locked="0"/>
    </xf>
    <xf numFmtId="2" fontId="2" fillId="5" borderId="85" xfId="0" applyNumberFormat="1" applyFont="1" applyFill="1" applyBorder="1" applyAlignment="1" applyProtection="1">
      <alignment horizontal="center" vertical="center"/>
      <protection locked="0"/>
    </xf>
    <xf numFmtId="2" fontId="2" fillId="5" borderId="28" xfId="0" applyNumberFormat="1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vertical="center"/>
      <protection locked="0"/>
    </xf>
    <xf numFmtId="0" fontId="37" fillId="7" borderId="3" xfId="0" applyFont="1" applyFill="1" applyBorder="1" applyAlignment="1" applyProtection="1">
      <alignment vertical="center"/>
      <protection locked="0"/>
    </xf>
    <xf numFmtId="0" fontId="37" fillId="7" borderId="9" xfId="0" applyFont="1" applyFill="1" applyBorder="1" applyAlignment="1" applyProtection="1">
      <alignment vertical="center"/>
      <protection locked="0"/>
    </xf>
    <xf numFmtId="0" fontId="37" fillId="7" borderId="2" xfId="0" applyFont="1" applyFill="1" applyBorder="1" applyAlignment="1" applyProtection="1">
      <alignment vertical="center"/>
      <protection locked="0"/>
    </xf>
    <xf numFmtId="0" fontId="37" fillId="7" borderId="0" xfId="0" applyFont="1" applyFill="1" applyAlignment="1" applyProtection="1">
      <alignment vertical="center"/>
      <protection locked="0"/>
    </xf>
    <xf numFmtId="0" fontId="37" fillId="7" borderId="5" xfId="0" applyFont="1" applyFill="1" applyBorder="1" applyAlignment="1" applyProtection="1">
      <alignment vertical="center"/>
      <protection locked="0"/>
    </xf>
    <xf numFmtId="0" fontId="37" fillId="7" borderId="7" xfId="0" applyFont="1" applyFill="1" applyBorder="1" applyAlignment="1" applyProtection="1">
      <alignment vertical="center"/>
      <protection locked="0"/>
    </xf>
    <xf numFmtId="0" fontId="37" fillId="7" borderId="1" xfId="0" applyFont="1" applyFill="1" applyBorder="1" applyAlignment="1" applyProtection="1">
      <alignment vertical="center"/>
      <protection locked="0"/>
    </xf>
    <xf numFmtId="0" fontId="37" fillId="7" borderId="6" xfId="0" applyFont="1" applyFill="1" applyBorder="1" applyAlignment="1" applyProtection="1">
      <alignment vertical="center"/>
      <protection locked="0"/>
    </xf>
    <xf numFmtId="0" fontId="9" fillId="0" borderId="0" xfId="0" applyFont="1"/>
    <xf numFmtId="0" fontId="2" fillId="5" borderId="33" xfId="0" applyFont="1" applyFill="1" applyBorder="1" applyAlignment="1" applyProtection="1">
      <alignment vertical="center"/>
      <protection locked="0"/>
    </xf>
    <xf numFmtId="0" fontId="2" fillId="5" borderId="31" xfId="0" applyFont="1" applyFill="1" applyBorder="1" applyAlignment="1" applyProtection="1">
      <alignment vertical="center"/>
      <protection locked="0"/>
    </xf>
    <xf numFmtId="0" fontId="2" fillId="5" borderId="93" xfId="0" applyFont="1" applyFill="1" applyBorder="1" applyAlignment="1" applyProtection="1">
      <alignment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2" fontId="2" fillId="4" borderId="19" xfId="0" applyNumberFormat="1" applyFont="1" applyFill="1" applyBorder="1" applyAlignment="1" applyProtection="1">
      <alignment horizontal="center" vertical="center"/>
      <protection locked="0"/>
    </xf>
    <xf numFmtId="0" fontId="2" fillId="12" borderId="19" xfId="0" applyFont="1" applyFill="1" applyBorder="1" applyAlignment="1">
      <alignment horizontal="center" vertical="center"/>
    </xf>
    <xf numFmtId="165" fontId="2" fillId="5" borderId="21" xfId="0" applyNumberFormat="1" applyFont="1" applyFill="1" applyBorder="1" applyAlignment="1" applyProtection="1">
      <alignment horizontal="center" vertical="center"/>
      <protection locked="0"/>
    </xf>
    <xf numFmtId="165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40" fillId="0" borderId="0" xfId="0" applyFont="1"/>
    <xf numFmtId="0" fontId="41" fillId="7" borderId="0" xfId="0" applyFont="1" applyFill="1"/>
    <xf numFmtId="0" fontId="27" fillId="4" borderId="18" xfId="0" applyFont="1" applyFill="1" applyBorder="1" applyAlignment="1" applyProtection="1">
      <alignment horizontal="center" vertical="center"/>
      <protection locked="0"/>
    </xf>
    <xf numFmtId="165" fontId="9" fillId="4" borderId="51" xfId="0" applyNumberFormat="1" applyFont="1" applyFill="1" applyBorder="1" applyAlignment="1" applyProtection="1">
      <alignment horizontal="center" vertical="center"/>
      <protection locked="0"/>
    </xf>
    <xf numFmtId="0" fontId="0" fillId="5" borderId="0" xfId="0" applyFill="1"/>
    <xf numFmtId="0" fontId="2" fillId="4" borderId="26" xfId="0" applyFont="1" applyFill="1" applyBorder="1" applyAlignment="1" applyProtection="1">
      <alignment vertical="center"/>
      <protection locked="0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94" xfId="0" applyBorder="1"/>
    <xf numFmtId="0" fontId="0" fillId="16" borderId="0" xfId="0" applyFill="1" applyAlignment="1">
      <alignment horizontal="center"/>
    </xf>
    <xf numFmtId="14" fontId="0" fillId="16" borderId="0" xfId="0" applyNumberFormat="1" applyFill="1" applyAlignment="1">
      <alignment horizontal="center"/>
    </xf>
    <xf numFmtId="167" fontId="0" fillId="16" borderId="0" xfId="0" applyNumberFormat="1" applyFill="1" applyAlignment="1">
      <alignment horizontal="center"/>
    </xf>
    <xf numFmtId="49" fontId="0" fillId="16" borderId="0" xfId="0" applyNumberFormat="1" applyFill="1" applyAlignment="1">
      <alignment horizontal="center" wrapText="1"/>
    </xf>
    <xf numFmtId="0" fontId="0" fillId="0" borderId="95" xfId="0" applyBorder="1" applyAlignment="1">
      <alignment horizontal="right"/>
    </xf>
    <xf numFmtId="0" fontId="0" fillId="0" borderId="0" xfId="0" applyAlignment="1">
      <alignment horizontal="right"/>
    </xf>
    <xf numFmtId="49" fontId="0" fillId="16" borderId="0" xfId="0" applyNumberFormat="1" applyFill="1" applyAlignment="1">
      <alignment horizontal="left" wrapText="1"/>
    </xf>
    <xf numFmtId="0" fontId="0" fillId="16" borderId="0" xfId="0" applyFill="1" applyAlignment="1">
      <alignment wrapText="1"/>
    </xf>
    <xf numFmtId="165" fontId="0" fillId="16" borderId="0" xfId="0" applyNumberFormat="1" applyFill="1" applyAlignment="1">
      <alignment wrapText="1"/>
    </xf>
    <xf numFmtId="0" fontId="44" fillId="15" borderId="0" xfId="0" applyFont="1" applyFill="1" applyAlignment="1">
      <alignment horizontal="center" wrapText="1"/>
    </xf>
    <xf numFmtId="0" fontId="44" fillId="15" borderId="94" xfId="0" applyFont="1" applyFill="1" applyBorder="1" applyAlignment="1">
      <alignment horizontal="center" wrapText="1"/>
    </xf>
    <xf numFmtId="0" fontId="44" fillId="0" borderId="94" xfId="0" applyFont="1" applyBorder="1" applyAlignment="1">
      <alignment wrapText="1"/>
    </xf>
    <xf numFmtId="0" fontId="0" fillId="16" borderId="2" xfId="0" applyFill="1" applyBorder="1" applyAlignment="1">
      <alignment horizontal="center"/>
    </xf>
    <xf numFmtId="0" fontId="0" fillId="16" borderId="5" xfId="0" applyFill="1" applyBorder="1" applyAlignment="1">
      <alignment horizontal="center"/>
    </xf>
    <xf numFmtId="14" fontId="0" fillId="16" borderId="2" xfId="0" applyNumberFormat="1" applyFill="1" applyBorder="1" applyAlignment="1">
      <alignment horizontal="center"/>
    </xf>
    <xf numFmtId="14" fontId="0" fillId="16" borderId="5" xfId="0" applyNumberFormat="1" applyFill="1" applyBorder="1" applyAlignment="1">
      <alignment horizontal="center"/>
    </xf>
    <xf numFmtId="167" fontId="0" fillId="16" borderId="2" xfId="0" applyNumberFormat="1" applyFill="1" applyBorder="1" applyAlignment="1">
      <alignment horizontal="center"/>
    </xf>
    <xf numFmtId="167" fontId="0" fillId="16" borderId="5" xfId="0" applyNumberFormat="1" applyFill="1" applyBorder="1" applyAlignment="1">
      <alignment horizontal="center"/>
    </xf>
    <xf numFmtId="49" fontId="0" fillId="16" borderId="2" xfId="0" applyNumberFormat="1" applyFill="1" applyBorder="1" applyAlignment="1">
      <alignment horizontal="center" wrapText="1"/>
    </xf>
    <xf numFmtId="49" fontId="0" fillId="16" borderId="5" xfId="0" applyNumberFormat="1" applyFill="1" applyBorder="1" applyAlignment="1">
      <alignment horizontal="center" wrapText="1"/>
    </xf>
    <xf numFmtId="0" fontId="0" fillId="0" borderId="2" xfId="0" applyBorder="1"/>
    <xf numFmtId="0" fontId="0" fillId="0" borderId="5" xfId="0" applyBorder="1"/>
    <xf numFmtId="165" fontId="0" fillId="0" borderId="2" xfId="0" applyNumberFormat="1" applyBorder="1"/>
    <xf numFmtId="165" fontId="0" fillId="0" borderId="5" xfId="0" applyNumberFormat="1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44" fillId="0" borderId="96" xfId="0" applyFont="1" applyBorder="1" applyAlignment="1">
      <alignment wrapText="1"/>
    </xf>
    <xf numFmtId="0" fontId="44" fillId="0" borderId="97" xfId="0" applyFont="1" applyBorder="1" applyAlignment="1">
      <alignment wrapText="1"/>
    </xf>
    <xf numFmtId="165" fontId="0" fillId="20" borderId="2" xfId="0" applyNumberFormat="1" applyFill="1" applyBorder="1"/>
    <xf numFmtId="165" fontId="0" fillId="20" borderId="0" xfId="0" applyNumberFormat="1" applyFill="1"/>
    <xf numFmtId="165" fontId="0" fillId="22" borderId="2" xfId="0" applyNumberFormat="1" applyFill="1" applyBorder="1"/>
    <xf numFmtId="165" fontId="0" fillId="22" borderId="0" xfId="0" applyNumberFormat="1" applyFill="1"/>
    <xf numFmtId="165" fontId="0" fillId="9" borderId="0" xfId="0" applyNumberFormat="1" applyFill="1"/>
    <xf numFmtId="165" fontId="0" fillId="9" borderId="2" xfId="0" applyNumberFormat="1" applyFill="1" applyBorder="1"/>
    <xf numFmtId="0" fontId="0" fillId="20" borderId="0" xfId="0" applyFill="1"/>
    <xf numFmtId="0" fontId="0" fillId="9" borderId="0" xfId="0" applyFill="1"/>
    <xf numFmtId="0" fontId="0" fillId="23" borderId="0" xfId="0" applyFill="1"/>
    <xf numFmtId="0" fontId="0" fillId="22" borderId="0" xfId="0" applyFill="1"/>
    <xf numFmtId="165" fontId="0" fillId="24" borderId="2" xfId="0" applyNumberFormat="1" applyFill="1" applyBorder="1"/>
    <xf numFmtId="165" fontId="0" fillId="24" borderId="0" xfId="0" applyNumberFormat="1" applyFill="1"/>
    <xf numFmtId="165" fontId="0" fillId="19" borderId="2" xfId="0" applyNumberFormat="1" applyFill="1" applyBorder="1"/>
    <xf numFmtId="165" fontId="0" fillId="19" borderId="0" xfId="0" applyNumberFormat="1" applyFill="1"/>
    <xf numFmtId="165" fontId="0" fillId="9" borderId="7" xfId="0" applyNumberFormat="1" applyFill="1" applyBorder="1"/>
    <xf numFmtId="165" fontId="0" fillId="9" borderId="1" xfId="0" applyNumberFormat="1" applyFill="1" applyBorder="1"/>
    <xf numFmtId="165" fontId="0" fillId="21" borderId="0" xfId="0" applyNumberFormat="1" applyFill="1"/>
    <xf numFmtId="14" fontId="35" fillId="0" borderId="76" xfId="1" applyNumberFormat="1" applyFont="1" applyBorder="1" applyAlignment="1">
      <alignment horizontal="center" vertical="center"/>
    </xf>
    <xf numFmtId="17" fontId="33" fillId="10" borderId="76" xfId="1" quotePrefix="1" applyNumberFormat="1" applyFont="1" applyFill="1" applyBorder="1" applyAlignment="1">
      <alignment horizontal="center" vertical="center" wrapText="1"/>
    </xf>
    <xf numFmtId="0" fontId="33" fillId="6" borderId="77" xfId="1" applyFont="1" applyFill="1" applyBorder="1" applyAlignment="1">
      <alignment horizontal="center" vertical="center" wrapText="1"/>
    </xf>
    <xf numFmtId="166" fontId="2" fillId="5" borderId="18" xfId="0" applyNumberFormat="1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vertical="center" wrapText="1"/>
    </xf>
    <xf numFmtId="0" fontId="50" fillId="5" borderId="21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vertical="center"/>
      <protection locked="0"/>
    </xf>
    <xf numFmtId="0" fontId="24" fillId="7" borderId="3" xfId="0" applyFont="1" applyFill="1" applyBorder="1" applyAlignment="1">
      <alignment vertical="center"/>
    </xf>
    <xf numFmtId="165" fontId="11" fillId="0" borderId="0" xfId="0" applyNumberFormat="1" applyFont="1"/>
    <xf numFmtId="0" fontId="5" fillId="5" borderId="21" xfId="0" applyFont="1" applyFill="1" applyBorder="1" applyAlignment="1">
      <alignment horizontal="center" vertical="center"/>
    </xf>
    <xf numFmtId="1" fontId="2" fillId="5" borderId="18" xfId="0" applyNumberFormat="1" applyFont="1" applyFill="1" applyBorder="1" applyAlignment="1" applyProtection="1">
      <alignment horizontal="center" vertical="center"/>
      <protection locked="0"/>
    </xf>
    <xf numFmtId="2" fontId="3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horizontal="left" vertical="center"/>
      <protection locked="0"/>
    </xf>
    <xf numFmtId="0" fontId="2" fillId="6" borderId="20" xfId="0" applyFont="1" applyFill="1" applyBorder="1" applyAlignment="1" applyProtection="1">
      <alignment horizontal="center" vertical="center"/>
      <protection locked="0"/>
    </xf>
    <xf numFmtId="0" fontId="44" fillId="0" borderId="0" xfId="0" applyFont="1" applyAlignment="1">
      <alignment wrapText="1"/>
    </xf>
    <xf numFmtId="0" fontId="44" fillId="0" borderId="5" xfId="0" applyFont="1" applyBorder="1" applyAlignment="1">
      <alignment wrapText="1"/>
    </xf>
    <xf numFmtId="165" fontId="0" fillId="6" borderId="0" xfId="0" applyNumberFormat="1" applyFill="1"/>
    <xf numFmtId="165" fontId="0" fillId="4" borderId="0" xfId="0" applyNumberFormat="1" applyFill="1"/>
    <xf numFmtId="0" fontId="2" fillId="9" borderId="19" xfId="0" applyFont="1" applyFill="1" applyBorder="1" applyAlignment="1">
      <alignment horizontal="center" vertical="center"/>
    </xf>
    <xf numFmtId="0" fontId="24" fillId="9" borderId="19" xfId="0" applyFont="1" applyFill="1" applyBorder="1" applyAlignment="1">
      <alignment horizontal="center"/>
    </xf>
    <xf numFmtId="0" fontId="51" fillId="25" borderId="19" xfId="0" applyFont="1" applyFill="1" applyBorder="1" applyAlignment="1">
      <alignment horizontal="center"/>
    </xf>
    <xf numFmtId="0" fontId="2" fillId="25" borderId="20" xfId="0" applyFont="1" applyFill="1" applyBorder="1" applyAlignment="1">
      <alignment vertical="center"/>
    </xf>
    <xf numFmtId="0" fontId="2" fillId="25" borderId="20" xfId="0" applyFont="1" applyFill="1" applyBorder="1" applyAlignment="1">
      <alignment horizontal="center" vertical="center"/>
    </xf>
    <xf numFmtId="2" fontId="0" fillId="5" borderId="24" xfId="0" applyNumberFormat="1" applyFill="1" applyBorder="1" applyAlignment="1">
      <alignment horizontal="center"/>
    </xf>
    <xf numFmtId="0" fontId="39" fillId="25" borderId="20" xfId="0" applyFont="1" applyFill="1" applyBorder="1" applyAlignment="1">
      <alignment horizontal="center" vertical="center"/>
    </xf>
    <xf numFmtId="0" fontId="2" fillId="25" borderId="19" xfId="0" applyFont="1" applyFill="1" applyBorder="1" applyAlignment="1">
      <alignment horizontal="center" vertical="center"/>
    </xf>
    <xf numFmtId="0" fontId="52" fillId="12" borderId="19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7" fillId="25" borderId="20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vertical="center"/>
      <protection locked="0"/>
    </xf>
    <xf numFmtId="0" fontId="25" fillId="7" borderId="3" xfId="0" applyFont="1" applyFill="1" applyBorder="1" applyAlignment="1" applyProtection="1">
      <alignment vertical="center"/>
      <protection locked="0"/>
    </xf>
    <xf numFmtId="0" fontId="25" fillId="7" borderId="9" xfId="0" applyFont="1" applyFill="1" applyBorder="1" applyAlignment="1" applyProtection="1">
      <alignment vertical="center"/>
      <protection locked="0"/>
    </xf>
    <xf numFmtId="0" fontId="25" fillId="7" borderId="2" xfId="0" applyFont="1" applyFill="1" applyBorder="1" applyAlignment="1" applyProtection="1">
      <alignment vertical="center"/>
      <protection locked="0"/>
    </xf>
    <xf numFmtId="0" fontId="25" fillId="7" borderId="5" xfId="0" applyFont="1" applyFill="1" applyBorder="1" applyAlignment="1" applyProtection="1">
      <alignment vertical="center"/>
      <protection locked="0"/>
    </xf>
    <xf numFmtId="0" fontId="25" fillId="7" borderId="7" xfId="0" applyFont="1" applyFill="1" applyBorder="1" applyAlignment="1" applyProtection="1">
      <alignment vertical="center"/>
      <protection locked="0"/>
    </xf>
    <xf numFmtId="0" fontId="25" fillId="7" borderId="1" xfId="0" applyFont="1" applyFill="1" applyBorder="1" applyAlignment="1" applyProtection="1">
      <alignment vertical="center"/>
      <protection locked="0"/>
    </xf>
    <xf numFmtId="0" fontId="25" fillId="7" borderId="6" xfId="0" applyFont="1" applyFill="1" applyBorder="1" applyAlignment="1" applyProtection="1">
      <alignment vertical="center"/>
      <protection locked="0"/>
    </xf>
    <xf numFmtId="0" fontId="53" fillId="7" borderId="0" xfId="0" applyFont="1" applyFill="1" applyAlignment="1" applyProtection="1">
      <alignment vertical="center"/>
      <protection locked="0"/>
    </xf>
    <xf numFmtId="0" fontId="54" fillId="7" borderId="0" xfId="0" applyFont="1" applyFill="1" applyAlignment="1" applyProtection="1">
      <alignment vertical="center"/>
      <protection locked="0"/>
    </xf>
    <xf numFmtId="0" fontId="55" fillId="7" borderId="0" xfId="0" applyFont="1" applyFill="1" applyAlignment="1" applyProtection="1">
      <alignment vertical="center"/>
      <protection locked="0"/>
    </xf>
    <xf numFmtId="0" fontId="53" fillId="7" borderId="0" xfId="0" applyFont="1" applyFill="1" applyAlignment="1" applyProtection="1">
      <alignment horizontal="center" vertical="center"/>
      <protection locked="0"/>
    </xf>
    <xf numFmtId="0" fontId="59" fillId="0" borderId="0" xfId="0" applyFont="1"/>
    <xf numFmtId="0" fontId="54" fillId="10" borderId="0" xfId="0" applyFont="1" applyFill="1" applyAlignment="1" applyProtection="1">
      <alignment vertical="center"/>
      <protection locked="0"/>
    </xf>
    <xf numFmtId="0" fontId="55" fillId="10" borderId="0" xfId="0" applyFont="1" applyFill="1" applyAlignment="1" applyProtection="1">
      <alignment vertical="center"/>
      <protection locked="0"/>
    </xf>
    <xf numFmtId="0" fontId="53" fillId="10" borderId="0" xfId="0" applyFont="1" applyFill="1" applyAlignment="1" applyProtection="1">
      <alignment vertical="center"/>
      <protection locked="0"/>
    </xf>
    <xf numFmtId="0" fontId="60" fillId="10" borderId="0" xfId="0" applyFont="1" applyFill="1" applyAlignment="1" applyProtection="1">
      <alignment horizontal="left" vertical="center"/>
      <protection locked="0"/>
    </xf>
    <xf numFmtId="0" fontId="58" fillId="10" borderId="5" xfId="0" applyFont="1" applyFill="1" applyBorder="1" applyAlignment="1" applyProtection="1">
      <alignment vertical="center"/>
      <protection locked="0"/>
    </xf>
    <xf numFmtId="0" fontId="25" fillId="10" borderId="0" xfId="0" applyFont="1" applyFill="1" applyAlignment="1" applyProtection="1">
      <alignment vertical="center"/>
      <protection locked="0"/>
    </xf>
    <xf numFmtId="0" fontId="25" fillId="10" borderId="5" xfId="0" applyFont="1" applyFill="1" applyBorder="1" applyAlignment="1" applyProtection="1">
      <alignment vertical="center"/>
      <protection locked="0"/>
    </xf>
    <xf numFmtId="0" fontId="54" fillId="26" borderId="0" xfId="0" applyFont="1" applyFill="1" applyAlignment="1" applyProtection="1">
      <alignment vertical="center"/>
      <protection locked="0"/>
    </xf>
    <xf numFmtId="0" fontId="55" fillId="26" borderId="0" xfId="0" applyFont="1" applyFill="1" applyAlignment="1" applyProtection="1">
      <alignment vertical="center"/>
      <protection locked="0"/>
    </xf>
    <xf numFmtId="0" fontId="53" fillId="26" borderId="0" xfId="0" applyFont="1" applyFill="1" applyAlignment="1" applyProtection="1">
      <alignment vertical="center"/>
      <protection locked="0"/>
    </xf>
    <xf numFmtId="0" fontId="25" fillId="26" borderId="5" xfId="0" applyFont="1" applyFill="1" applyBorder="1" applyAlignment="1" applyProtection="1">
      <alignment vertical="center"/>
      <protection locked="0"/>
    </xf>
    <xf numFmtId="0" fontId="25" fillId="26" borderId="0" xfId="0" applyFont="1" applyFill="1" applyAlignment="1" applyProtection="1">
      <alignment vertical="center"/>
      <protection locked="0"/>
    </xf>
    <xf numFmtId="0" fontId="54" fillId="21" borderId="0" xfId="0" applyFont="1" applyFill="1" applyAlignment="1" applyProtection="1">
      <alignment vertical="center"/>
      <protection locked="0"/>
    </xf>
    <xf numFmtId="0" fontId="55" fillId="21" borderId="0" xfId="0" applyFont="1" applyFill="1" applyAlignment="1" applyProtection="1">
      <alignment vertical="center"/>
      <protection locked="0"/>
    </xf>
    <xf numFmtId="0" fontId="53" fillId="21" borderId="0" xfId="0" applyFont="1" applyFill="1" applyAlignment="1" applyProtection="1">
      <alignment vertical="center"/>
      <protection locked="0"/>
    </xf>
    <xf numFmtId="0" fontId="60" fillId="21" borderId="0" xfId="0" applyFont="1" applyFill="1" applyAlignment="1" applyProtection="1">
      <alignment horizontal="left" vertical="center"/>
      <protection locked="0"/>
    </xf>
    <xf numFmtId="0" fontId="58" fillId="21" borderId="5" xfId="0" applyFont="1" applyFill="1" applyBorder="1" applyAlignment="1" applyProtection="1">
      <alignment vertical="center"/>
      <protection locked="0"/>
    </xf>
    <xf numFmtId="0" fontId="25" fillId="21" borderId="0" xfId="0" applyFont="1" applyFill="1" applyAlignment="1" applyProtection="1">
      <alignment vertical="center"/>
      <protection locked="0"/>
    </xf>
    <xf numFmtId="0" fontId="25" fillId="21" borderId="5" xfId="0" applyFont="1" applyFill="1" applyBorder="1" applyAlignment="1" applyProtection="1">
      <alignment vertical="center"/>
      <protection locked="0"/>
    </xf>
    <xf numFmtId="0" fontId="60" fillId="7" borderId="8" xfId="0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 applyProtection="1">
      <alignment horizontal="center" vertical="center" wrapText="1"/>
      <protection locked="0"/>
    </xf>
    <xf numFmtId="0" fontId="60" fillId="7" borderId="9" xfId="0" applyFont="1" applyFill="1" applyBorder="1" applyAlignment="1" applyProtection="1">
      <alignment horizontal="center" vertical="center" wrapText="1"/>
      <protection locked="0"/>
    </xf>
    <xf numFmtId="0" fontId="60" fillId="7" borderId="2" xfId="0" applyFont="1" applyFill="1" applyBorder="1" applyAlignment="1" applyProtection="1">
      <alignment horizontal="center" vertical="center"/>
      <protection locked="0"/>
    </xf>
    <xf numFmtId="0" fontId="60" fillId="7" borderId="5" xfId="0" applyFont="1" applyFill="1" applyBorder="1" applyAlignment="1" applyProtection="1">
      <alignment horizontal="center" vertical="center" wrapText="1"/>
      <protection locked="0"/>
    </xf>
    <xf numFmtId="0" fontId="15" fillId="0" borderId="7" xfId="0" applyFont="1" applyBorder="1"/>
    <xf numFmtId="0" fontId="0" fillId="0" borderId="1" xfId="0" applyBorder="1" applyAlignment="1">
      <alignment horizontal="center" vertical="center"/>
    </xf>
    <xf numFmtId="165" fontId="60" fillId="7" borderId="24" xfId="0" applyNumberFormat="1" applyFont="1" applyFill="1" applyBorder="1" applyAlignment="1" applyProtection="1">
      <alignment horizontal="center" vertical="center"/>
      <protection locked="0"/>
    </xf>
    <xf numFmtId="165" fontId="60" fillId="7" borderId="75" xfId="0" applyNumberFormat="1" applyFont="1" applyFill="1" applyBorder="1" applyAlignment="1" applyProtection="1">
      <alignment horizontal="center" vertical="center"/>
      <protection locked="0"/>
    </xf>
    <xf numFmtId="0" fontId="60" fillId="7" borderId="3" xfId="0" applyFont="1" applyFill="1" applyBorder="1" applyAlignment="1">
      <alignment horizontal="center" vertical="center"/>
    </xf>
    <xf numFmtId="0" fontId="60" fillId="7" borderId="9" xfId="0" applyFont="1" applyFill="1" applyBorder="1" applyAlignment="1">
      <alignment horizontal="center" vertical="center"/>
    </xf>
    <xf numFmtId="0" fontId="60" fillId="7" borderId="8" xfId="0" applyFont="1" applyFill="1" applyBorder="1" applyAlignment="1">
      <alignment horizontal="center" vertical="center" wrapText="1"/>
    </xf>
    <xf numFmtId="0" fontId="60" fillId="7" borderId="3" xfId="0" applyFont="1" applyFill="1" applyBorder="1" applyAlignment="1">
      <alignment horizontal="center" vertical="center" wrapText="1"/>
    </xf>
    <xf numFmtId="0" fontId="60" fillId="7" borderId="25" xfId="0" applyFont="1" applyFill="1" applyBorder="1" applyAlignment="1">
      <alignment horizontal="center" vertical="center"/>
    </xf>
    <xf numFmtId="0" fontId="60" fillId="7" borderId="98" xfId="0" applyFont="1" applyFill="1" applyBorder="1" applyAlignment="1">
      <alignment horizontal="center" vertical="center"/>
    </xf>
    <xf numFmtId="0" fontId="60" fillId="7" borderId="38" xfId="0" applyFont="1" applyFill="1" applyBorder="1" applyAlignment="1">
      <alignment horizontal="center" vertical="center"/>
    </xf>
    <xf numFmtId="0" fontId="0" fillId="0" borderId="52" xfId="0" applyBorder="1"/>
    <xf numFmtId="0" fontId="60" fillId="7" borderId="39" xfId="0" applyFont="1" applyFill="1" applyBorder="1" applyAlignment="1" applyProtection="1">
      <alignment horizontal="center" vertical="center"/>
      <protection locked="0"/>
    </xf>
    <xf numFmtId="165" fontId="58" fillId="7" borderId="51" xfId="0" applyNumberFormat="1" applyFont="1" applyFill="1" applyBorder="1" applyAlignment="1">
      <alignment horizontal="center" vertical="center"/>
    </xf>
    <xf numFmtId="0" fontId="60" fillId="7" borderId="0" xfId="0" applyFont="1" applyFill="1" applyAlignment="1" applyProtection="1">
      <alignment horizontal="center" vertical="center"/>
      <protection locked="0"/>
    </xf>
    <xf numFmtId="0" fontId="60" fillId="7" borderId="0" xfId="0" applyFont="1" applyFill="1" applyAlignment="1">
      <alignment horizontal="center" vertical="center"/>
    </xf>
    <xf numFmtId="0" fontId="60" fillId="7" borderId="0" xfId="0" applyFont="1" applyFill="1" applyAlignment="1" applyProtection="1">
      <alignment horizontal="center" vertical="center" wrapText="1"/>
      <protection locked="0"/>
    </xf>
    <xf numFmtId="0" fontId="15" fillId="0" borderId="2" xfId="0" applyFont="1" applyBorder="1"/>
    <xf numFmtId="0" fontId="0" fillId="0" borderId="3" xfId="0" applyBorder="1"/>
    <xf numFmtId="1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39" fillId="9" borderId="20" xfId="0" applyFont="1" applyFill="1" applyBorder="1" applyAlignment="1">
      <alignment horizontal="center" vertical="center"/>
    </xf>
    <xf numFmtId="0" fontId="62" fillId="25" borderId="20" xfId="0" applyFont="1" applyFill="1" applyBorder="1" applyAlignment="1">
      <alignment horizontal="center" vertical="center"/>
    </xf>
    <xf numFmtId="0" fontId="62" fillId="9" borderId="19" xfId="0" applyFont="1" applyFill="1" applyBorder="1" applyAlignment="1">
      <alignment horizontal="center" vertical="center"/>
    </xf>
    <xf numFmtId="165" fontId="38" fillId="5" borderId="18" xfId="0" applyNumberFormat="1" applyFont="1" applyFill="1" applyBorder="1" applyAlignment="1" applyProtection="1">
      <alignment horizontal="center" vertical="center"/>
      <protection locked="0"/>
    </xf>
    <xf numFmtId="0" fontId="23" fillId="0" borderId="27" xfId="0" applyFont="1" applyBorder="1" applyAlignment="1" applyProtection="1">
      <alignment vertical="center"/>
      <protection locked="0"/>
    </xf>
    <xf numFmtId="2" fontId="2" fillId="0" borderId="19" xfId="0" applyNumberFormat="1" applyFont="1" applyBorder="1" applyAlignment="1" applyProtection="1">
      <alignment horizontal="center" vertical="center"/>
      <protection locked="0"/>
    </xf>
    <xf numFmtId="0" fontId="2" fillId="0" borderId="19" xfId="0" applyFont="1" applyBorder="1" applyAlignment="1">
      <alignment horizontal="center" vertical="center"/>
    </xf>
    <xf numFmtId="165" fontId="2" fillId="0" borderId="18" xfId="0" applyNumberFormat="1" applyFont="1" applyBorder="1" applyAlignment="1" applyProtection="1">
      <alignment horizontal="center" vertical="center"/>
      <protection locked="0"/>
    </xf>
    <xf numFmtId="165" fontId="38" fillId="0" borderId="18" xfId="0" applyNumberFormat="1" applyFont="1" applyBorder="1" applyAlignment="1" applyProtection="1">
      <alignment horizontal="center" vertical="center"/>
      <protection locked="0"/>
    </xf>
    <xf numFmtId="166" fontId="2" fillId="0" borderId="18" xfId="0" applyNumberFormat="1" applyFont="1" applyBorder="1" applyAlignment="1" applyProtection="1">
      <alignment horizontal="center" vertical="center"/>
      <protection locked="0"/>
    </xf>
    <xf numFmtId="2" fontId="2" fillId="0" borderId="18" xfId="0" applyNumberFormat="1" applyFont="1" applyBorder="1" applyAlignment="1" applyProtection="1">
      <alignment horizontal="center" vertical="center"/>
      <protection locked="0"/>
    </xf>
    <xf numFmtId="0" fontId="38" fillId="0" borderId="27" xfId="0" applyFont="1" applyBorder="1" applyAlignment="1" applyProtection="1">
      <alignment vertical="center"/>
      <protection locked="0"/>
    </xf>
    <xf numFmtId="0" fontId="1" fillId="0" borderId="4" xfId="1" applyBorder="1" applyAlignment="1">
      <alignment horizontal="center"/>
    </xf>
    <xf numFmtId="0" fontId="36" fillId="0" borderId="8" xfId="1" applyFont="1" applyBorder="1" applyAlignment="1">
      <alignment horizontal="center" vertical="center"/>
    </xf>
    <xf numFmtId="0" fontId="36" fillId="0" borderId="2" xfId="1" applyFont="1" applyBorder="1" applyAlignment="1">
      <alignment horizontal="center" vertical="center"/>
    </xf>
    <xf numFmtId="0" fontId="36" fillId="0" borderId="8" xfId="1" applyFont="1" applyBorder="1" applyAlignment="1">
      <alignment horizontal="center" vertical="center" wrapText="1"/>
    </xf>
    <xf numFmtId="0" fontId="36" fillId="0" borderId="3" xfId="1" applyFont="1" applyBorder="1" applyAlignment="1">
      <alignment horizontal="center" vertical="center" wrapText="1"/>
    </xf>
    <xf numFmtId="0" fontId="36" fillId="0" borderId="9" xfId="1" applyFont="1" applyBorder="1" applyAlignment="1">
      <alignment horizontal="center" vertical="center" wrapText="1"/>
    </xf>
    <xf numFmtId="0" fontId="36" fillId="0" borderId="7" xfId="1" applyFont="1" applyBorder="1" applyAlignment="1">
      <alignment horizontal="center" vertical="center" wrapText="1"/>
    </xf>
    <xf numFmtId="0" fontId="36" fillId="0" borderId="1" xfId="1" applyFont="1" applyBorder="1" applyAlignment="1">
      <alignment horizontal="center" vertical="center" wrapText="1"/>
    </xf>
    <xf numFmtId="0" fontId="36" fillId="0" borderId="6" xfId="1" applyFont="1" applyBorder="1" applyAlignment="1">
      <alignment horizontal="center" vertical="center" wrapText="1"/>
    </xf>
    <xf numFmtId="0" fontId="1" fillId="0" borderId="42" xfId="1" applyBorder="1" applyAlignment="1">
      <alignment horizontal="center"/>
    </xf>
    <xf numFmtId="0" fontId="1" fillId="0" borderId="46" xfId="1" applyBorder="1" applyAlignment="1">
      <alignment horizontal="center"/>
    </xf>
    <xf numFmtId="0" fontId="1" fillId="0" borderId="43" xfId="1" applyBorder="1" applyAlignment="1">
      <alignment horizontal="center"/>
    </xf>
    <xf numFmtId="0" fontId="34" fillId="0" borderId="8" xfId="1" applyFont="1" applyBorder="1" applyAlignment="1">
      <alignment horizontal="center" vertical="center"/>
    </xf>
    <xf numFmtId="0" fontId="34" fillId="0" borderId="3" xfId="1" applyFont="1" applyBorder="1" applyAlignment="1">
      <alignment horizontal="center" vertical="center"/>
    </xf>
    <xf numFmtId="0" fontId="34" fillId="0" borderId="9" xfId="1" applyFont="1" applyBorder="1" applyAlignment="1">
      <alignment horizontal="center" vertical="center"/>
    </xf>
    <xf numFmtId="0" fontId="34" fillId="0" borderId="2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34" fillId="0" borderId="5" xfId="1" applyFont="1" applyBorder="1" applyAlignment="1">
      <alignment horizontal="center" vertical="center"/>
    </xf>
    <xf numFmtId="0" fontId="34" fillId="0" borderId="7" xfId="1" applyFont="1" applyBorder="1" applyAlignment="1">
      <alignment horizontal="center" vertical="center"/>
    </xf>
    <xf numFmtId="0" fontId="34" fillId="0" borderId="1" xfId="1" applyFont="1" applyBorder="1" applyAlignment="1">
      <alignment horizontal="center" vertical="center"/>
    </xf>
    <xf numFmtId="0" fontId="34" fillId="0" borderId="6" xfId="1" applyFont="1" applyBorder="1" applyAlignment="1">
      <alignment horizontal="center" vertical="center"/>
    </xf>
    <xf numFmtId="0" fontId="35" fillId="0" borderId="48" xfId="1" applyFont="1" applyBorder="1" applyAlignment="1">
      <alignment horizontal="left" vertical="center"/>
    </xf>
    <xf numFmtId="0" fontId="35" fillId="0" borderId="23" xfId="1" applyFont="1" applyBorder="1" applyAlignment="1">
      <alignment horizontal="left" vertical="center"/>
    </xf>
    <xf numFmtId="0" fontId="35" fillId="0" borderId="50" xfId="1" applyFont="1" applyBorder="1" applyAlignment="1">
      <alignment horizontal="left" vertical="center"/>
    </xf>
    <xf numFmtId="0" fontId="35" fillId="0" borderId="74" xfId="1" applyFont="1" applyBorder="1" applyAlignment="1">
      <alignment horizontal="left" vertical="center"/>
    </xf>
    <xf numFmtId="0" fontId="35" fillId="0" borderId="24" xfId="1" applyFont="1" applyBorder="1" applyAlignment="1">
      <alignment horizontal="left" vertical="center"/>
    </xf>
    <xf numFmtId="0" fontId="35" fillId="0" borderId="75" xfId="1" applyFont="1" applyBorder="1" applyAlignment="1">
      <alignment horizontal="left" vertical="center"/>
    </xf>
    <xf numFmtId="0" fontId="35" fillId="0" borderId="36" xfId="1" applyFont="1" applyBorder="1" applyAlignment="1">
      <alignment horizontal="left" vertical="center"/>
    </xf>
    <xf numFmtId="0" fontId="35" fillId="0" borderId="35" xfId="1" applyFont="1" applyBorder="1" applyAlignment="1">
      <alignment horizontal="left" vertical="center"/>
    </xf>
    <xf numFmtId="14" fontId="35" fillId="0" borderId="35" xfId="1" applyNumberFormat="1" applyFont="1" applyBorder="1" applyAlignment="1">
      <alignment horizontal="left" vertical="center"/>
    </xf>
    <xf numFmtId="0" fontId="35" fillId="0" borderId="70" xfId="1" applyFont="1" applyBorder="1" applyAlignment="1">
      <alignment horizontal="left" vertical="center"/>
    </xf>
    <xf numFmtId="0" fontId="2" fillId="3" borderId="37" xfId="0" applyFont="1" applyFill="1" applyBorder="1" applyAlignment="1" applyProtection="1">
      <alignment horizontal="center"/>
      <protection locked="0"/>
    </xf>
    <xf numFmtId="0" fontId="2" fillId="3" borderId="10" xfId="0" applyFont="1" applyFill="1" applyBorder="1" applyAlignment="1" applyProtection="1">
      <alignment horizontal="center"/>
      <protection locked="0"/>
    </xf>
    <xf numFmtId="0" fontId="2" fillId="3" borderId="38" xfId="0" applyFont="1" applyFill="1" applyBorder="1" applyAlignment="1" applyProtection="1">
      <alignment horizontal="center"/>
      <protection locked="0"/>
    </xf>
    <xf numFmtId="0" fontId="16" fillId="5" borderId="37" xfId="0" applyFont="1" applyFill="1" applyBorder="1" applyAlignment="1" applyProtection="1">
      <alignment horizontal="left"/>
      <protection locked="0"/>
    </xf>
    <xf numFmtId="0" fontId="16" fillId="5" borderId="10" xfId="0" applyFont="1" applyFill="1" applyBorder="1" applyAlignment="1" applyProtection="1">
      <alignment horizontal="left"/>
      <protection locked="0"/>
    </xf>
    <xf numFmtId="0" fontId="16" fillId="3" borderId="37" xfId="0" applyFont="1" applyFill="1" applyBorder="1" applyAlignment="1" applyProtection="1">
      <alignment horizontal="left"/>
      <protection locked="0"/>
    </xf>
    <xf numFmtId="0" fontId="16" fillId="3" borderId="10" xfId="0" applyFont="1" applyFill="1" applyBorder="1" applyAlignment="1" applyProtection="1">
      <alignment horizontal="left"/>
      <protection locked="0"/>
    </xf>
    <xf numFmtId="0" fontId="13" fillId="2" borderId="13" xfId="0" applyFont="1" applyFill="1" applyBorder="1" applyAlignment="1">
      <alignment horizontal="left" vertical="center"/>
    </xf>
    <xf numFmtId="0" fontId="13" fillId="2" borderId="14" xfId="0" applyFont="1" applyFill="1" applyBorder="1" applyAlignment="1">
      <alignment horizontal="left" vertical="center"/>
    </xf>
    <xf numFmtId="0" fontId="13" fillId="2" borderId="15" xfId="0" applyFont="1" applyFill="1" applyBorder="1" applyAlignment="1">
      <alignment horizontal="left" vertical="center"/>
    </xf>
    <xf numFmtId="0" fontId="13" fillId="2" borderId="16" xfId="0" applyFont="1" applyFill="1" applyBorder="1" applyAlignment="1">
      <alignment horizontal="left" vertical="center"/>
    </xf>
    <xf numFmtId="0" fontId="13" fillId="2" borderId="17" xfId="0" applyFont="1" applyFill="1" applyBorder="1" applyAlignment="1">
      <alignment horizontal="left" vertical="center"/>
    </xf>
    <xf numFmtId="0" fontId="13" fillId="2" borderId="39" xfId="0" applyFont="1" applyFill="1" applyBorder="1" applyAlignment="1">
      <alignment horizontal="left" vertical="center"/>
    </xf>
    <xf numFmtId="0" fontId="13" fillId="2" borderId="37" xfId="0" applyFont="1" applyFill="1" applyBorder="1" applyAlignment="1">
      <alignment horizontal="left"/>
    </xf>
    <xf numFmtId="0" fontId="13" fillId="2" borderId="10" xfId="0" applyFont="1" applyFill="1" applyBorder="1" applyAlignment="1">
      <alignment horizontal="left"/>
    </xf>
    <xf numFmtId="0" fontId="13" fillId="2" borderId="38" xfId="0" applyFont="1" applyFill="1" applyBorder="1" applyAlignment="1">
      <alignment horizontal="left"/>
    </xf>
    <xf numFmtId="0" fontId="7" fillId="3" borderId="13" xfId="0" applyFont="1" applyFill="1" applyBorder="1" applyAlignment="1" applyProtection="1">
      <alignment horizontal="center" vertical="center"/>
      <protection locked="0"/>
    </xf>
    <xf numFmtId="0" fontId="7" fillId="3" borderId="14" xfId="0" applyFont="1" applyFill="1" applyBorder="1" applyAlignment="1" applyProtection="1">
      <alignment horizontal="center" vertical="center"/>
      <protection locked="0"/>
    </xf>
    <xf numFmtId="0" fontId="7" fillId="3" borderId="15" xfId="0" applyFont="1" applyFill="1" applyBorder="1" applyAlignment="1" applyProtection="1">
      <alignment horizontal="center" vertical="center"/>
      <protection locked="0"/>
    </xf>
    <xf numFmtId="0" fontId="7" fillId="3" borderId="11" xfId="0" applyFont="1" applyFill="1" applyBorder="1" applyAlignment="1" applyProtection="1">
      <alignment horizontal="center" vertical="center"/>
      <protection locked="0"/>
    </xf>
    <xf numFmtId="0" fontId="7" fillId="3" borderId="0" xfId="0" applyFont="1" applyFill="1" applyAlignment="1" applyProtection="1">
      <alignment horizontal="center" vertical="center"/>
      <protection locked="0"/>
    </xf>
    <xf numFmtId="0" fontId="7" fillId="3" borderId="12" xfId="0" applyFont="1" applyFill="1" applyBorder="1" applyAlignment="1" applyProtection="1">
      <alignment horizontal="center" vertical="center"/>
      <protection locked="0"/>
    </xf>
    <xf numFmtId="0" fontId="7" fillId="3" borderId="16" xfId="0" applyFont="1" applyFill="1" applyBorder="1" applyAlignment="1" applyProtection="1">
      <alignment horizontal="center" vertical="center"/>
      <protection locked="0"/>
    </xf>
    <xf numFmtId="0" fontId="7" fillId="3" borderId="17" xfId="0" applyFont="1" applyFill="1" applyBorder="1" applyAlignment="1" applyProtection="1">
      <alignment horizontal="center" vertical="center"/>
      <protection locked="0"/>
    </xf>
    <xf numFmtId="0" fontId="7" fillId="3" borderId="39" xfId="0" applyFont="1" applyFill="1" applyBorder="1" applyAlignment="1" applyProtection="1">
      <alignment horizontal="center" vertical="center"/>
      <protection locked="0"/>
    </xf>
    <xf numFmtId="0" fontId="2" fillId="5" borderId="37" xfId="0" applyFont="1" applyFill="1" applyBorder="1" applyAlignment="1" applyProtection="1">
      <alignment horizontal="left"/>
      <protection locked="0"/>
    </xf>
    <xf numFmtId="0" fontId="2" fillId="5" borderId="10" xfId="0" applyFont="1" applyFill="1" applyBorder="1" applyAlignment="1" applyProtection="1">
      <alignment horizontal="left"/>
      <protection locked="0"/>
    </xf>
    <xf numFmtId="0" fontId="2" fillId="5" borderId="38" xfId="0" applyFont="1" applyFill="1" applyBorder="1" applyAlignment="1" applyProtection="1">
      <alignment horizontal="left"/>
      <protection locked="0"/>
    </xf>
    <xf numFmtId="14" fontId="16" fillId="3" borderId="24" xfId="0" applyNumberFormat="1" applyFont="1" applyFill="1" applyBorder="1" applyAlignment="1" applyProtection="1">
      <alignment horizontal="center"/>
      <protection locked="0"/>
    </xf>
    <xf numFmtId="0" fontId="16" fillId="3" borderId="24" xfId="0" applyFont="1" applyFill="1" applyBorder="1" applyAlignment="1" applyProtection="1">
      <alignment horizontal="center"/>
      <protection locked="0"/>
    </xf>
    <xf numFmtId="0" fontId="2" fillId="3" borderId="24" xfId="0" applyFont="1" applyFill="1" applyBorder="1" applyAlignment="1" applyProtection="1">
      <alignment horizontal="center"/>
      <protection locked="0"/>
    </xf>
    <xf numFmtId="0" fontId="13" fillId="0" borderId="4" xfId="0" applyFont="1" applyBorder="1" applyAlignment="1">
      <alignment horizontal="center"/>
    </xf>
    <xf numFmtId="0" fontId="12" fillId="2" borderId="37" xfId="0" applyFont="1" applyFill="1" applyBorder="1" applyAlignment="1">
      <alignment horizontal="left"/>
    </xf>
    <xf numFmtId="0" fontId="12" fillId="2" borderId="10" xfId="0" applyFont="1" applyFill="1" applyBorder="1" applyAlignment="1">
      <alignment horizontal="left"/>
    </xf>
    <xf numFmtId="0" fontId="12" fillId="2" borderId="38" xfId="0" applyFont="1" applyFill="1" applyBorder="1" applyAlignment="1">
      <alignment horizontal="left"/>
    </xf>
    <xf numFmtId="0" fontId="14" fillId="2" borderId="37" xfId="0" applyFont="1" applyFill="1" applyBorder="1" applyAlignment="1">
      <alignment horizontal="center"/>
    </xf>
    <xf numFmtId="0" fontId="14" fillId="2" borderId="10" xfId="0" applyFont="1" applyFill="1" applyBorder="1" applyAlignment="1">
      <alignment horizontal="center"/>
    </xf>
    <xf numFmtId="0" fontId="14" fillId="2" borderId="24" xfId="0" applyFont="1" applyFill="1" applyBorder="1" applyAlignment="1">
      <alignment horizontal="center"/>
    </xf>
    <xf numFmtId="0" fontId="14" fillId="2" borderId="38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38" xfId="0" applyFont="1" applyFill="1" applyBorder="1" applyAlignment="1">
      <alignment horizontal="center"/>
    </xf>
    <xf numFmtId="0" fontId="13" fillId="2" borderId="37" xfId="0" applyFont="1" applyFill="1" applyBorder="1" applyAlignment="1">
      <alignment horizontal="center"/>
    </xf>
    <xf numFmtId="0" fontId="13" fillId="2" borderId="10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/>
    </xf>
    <xf numFmtId="0" fontId="11" fillId="3" borderId="37" xfId="0" applyFont="1" applyFill="1" applyBorder="1" applyAlignment="1" applyProtection="1">
      <alignment horizontal="left"/>
      <protection locked="0"/>
    </xf>
    <xf numFmtId="0" fontId="0" fillId="3" borderId="10" xfId="0" applyFill="1" applyBorder="1" applyAlignment="1" applyProtection="1">
      <alignment horizontal="left"/>
      <protection locked="0"/>
    </xf>
    <xf numFmtId="0" fontId="0" fillId="3" borderId="38" xfId="0" applyFill="1" applyBorder="1" applyAlignment="1" applyProtection="1">
      <alignment horizontal="left"/>
      <protection locked="0"/>
    </xf>
    <xf numFmtId="14" fontId="0" fillId="3" borderId="37" xfId="0" applyNumberFormat="1" applyFill="1" applyBorder="1" applyAlignment="1" applyProtection="1">
      <alignment horizontal="left"/>
      <protection locked="0"/>
    </xf>
    <xf numFmtId="0" fontId="0" fillId="3" borderId="13" xfId="0" applyFill="1" applyBorder="1" applyAlignment="1" applyProtection="1">
      <alignment horizontal="center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0" fillId="3" borderId="17" xfId="0" applyFill="1" applyBorder="1" applyAlignment="1" applyProtection="1">
      <alignment horizontal="center"/>
      <protection locked="0"/>
    </xf>
    <xf numFmtId="0" fontId="0" fillId="3" borderId="39" xfId="0" applyFill="1" applyBorder="1" applyAlignment="1" applyProtection="1">
      <alignment horizontal="center"/>
      <protection locked="0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49" fontId="16" fillId="0" borderId="8" xfId="0" applyNumberFormat="1" applyFont="1" applyBorder="1" applyAlignment="1">
      <alignment horizontal="center" vertical="center"/>
    </xf>
    <xf numFmtId="49" fontId="16" fillId="0" borderId="3" xfId="0" applyNumberFormat="1" applyFont="1" applyBorder="1" applyAlignment="1">
      <alignment horizontal="center" vertical="center"/>
    </xf>
    <xf numFmtId="49" fontId="16" fillId="0" borderId="9" xfId="0" applyNumberFormat="1" applyFont="1" applyBorder="1" applyAlignment="1">
      <alignment horizontal="center" vertical="center"/>
    </xf>
    <xf numFmtId="49" fontId="16" fillId="0" borderId="7" xfId="0" applyNumberFormat="1" applyFont="1" applyBorder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16" fillId="0" borderId="6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68" xfId="0" applyFont="1" applyBorder="1" applyAlignment="1">
      <alignment horizontal="center" vertical="center"/>
    </xf>
    <xf numFmtId="0" fontId="16" fillId="0" borderId="55" xfId="0" applyFont="1" applyBorder="1" applyAlignment="1">
      <alignment horizontal="center" vertical="center"/>
    </xf>
    <xf numFmtId="49" fontId="26" fillId="0" borderId="69" xfId="0" applyNumberFormat="1" applyFont="1" applyBorder="1" applyAlignment="1">
      <alignment horizontal="center" vertical="center" wrapText="1"/>
    </xf>
    <xf numFmtId="49" fontId="26" fillId="0" borderId="56" xfId="0" applyNumberFormat="1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4" fontId="2" fillId="5" borderId="37" xfId="0" applyNumberFormat="1" applyFont="1" applyFill="1" applyBorder="1" applyAlignment="1" applyProtection="1">
      <alignment horizontal="left"/>
      <protection locked="0"/>
    </xf>
    <xf numFmtId="14" fontId="2" fillId="5" borderId="10" xfId="0" applyNumberFormat="1" applyFont="1" applyFill="1" applyBorder="1" applyAlignment="1" applyProtection="1">
      <alignment horizontal="left"/>
      <protection locked="0"/>
    </xf>
    <xf numFmtId="14" fontId="2" fillId="5" borderId="38" xfId="0" applyNumberFormat="1" applyFont="1" applyFill="1" applyBorder="1" applyAlignment="1" applyProtection="1">
      <alignment horizontal="left"/>
      <protection locked="0"/>
    </xf>
    <xf numFmtId="0" fontId="4" fillId="2" borderId="0" xfId="0" applyFont="1" applyFill="1" applyAlignment="1">
      <alignment horizontal="left"/>
    </xf>
    <xf numFmtId="2" fontId="9" fillId="5" borderId="40" xfId="0" applyNumberFormat="1" applyFont="1" applyFill="1" applyBorder="1" applyAlignment="1" applyProtection="1">
      <alignment horizontal="center" vertical="center"/>
      <protection locked="0"/>
    </xf>
    <xf numFmtId="2" fontId="9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5" borderId="27" xfId="0" applyFont="1" applyFill="1" applyBorder="1" applyAlignment="1" applyProtection="1">
      <alignment horizontal="center" vertical="center"/>
      <protection locked="0"/>
    </xf>
    <xf numFmtId="0" fontId="2" fillId="5" borderId="26" xfId="0" applyFont="1" applyFill="1" applyBorder="1" applyAlignment="1" applyProtection="1">
      <alignment horizontal="center" vertical="center"/>
      <protection locked="0"/>
    </xf>
    <xf numFmtId="1" fontId="11" fillId="5" borderId="40" xfId="0" applyNumberFormat="1" applyFont="1" applyFill="1" applyBorder="1" applyAlignment="1" applyProtection="1">
      <alignment horizontal="center" vertical="center"/>
      <protection locked="0"/>
    </xf>
    <xf numFmtId="1" fontId="11" fillId="5" borderId="26" xfId="0" applyNumberFormat="1" applyFont="1" applyFill="1" applyBorder="1" applyAlignment="1" applyProtection="1">
      <alignment horizontal="center" vertical="center"/>
      <protection locked="0"/>
    </xf>
    <xf numFmtId="1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48" fillId="0" borderId="0" xfId="0" applyFont="1" applyAlignment="1">
      <alignment horizontal="center" vertical="center" wrapText="1"/>
    </xf>
    <xf numFmtId="0" fontId="2" fillId="4" borderId="27" xfId="0" applyFont="1" applyFill="1" applyBorder="1" applyAlignment="1" applyProtection="1">
      <alignment horizontal="center" vertical="center"/>
      <protection locked="0"/>
    </xf>
    <xf numFmtId="0" fontId="2" fillId="4" borderId="26" xfId="0" applyFont="1" applyFill="1" applyBorder="1" applyAlignment="1" applyProtection="1">
      <alignment horizontal="center" vertical="center"/>
      <protection locked="0"/>
    </xf>
    <xf numFmtId="0" fontId="2" fillId="4" borderId="72" xfId="0" applyFont="1" applyFill="1" applyBorder="1" applyAlignment="1" applyProtection="1">
      <alignment horizontal="center" vertical="center"/>
      <protection locked="0"/>
    </xf>
    <xf numFmtId="0" fontId="2" fillId="5" borderId="72" xfId="0" applyFont="1" applyFill="1" applyBorder="1" applyAlignment="1" applyProtection="1">
      <alignment horizontal="center" vertical="center"/>
      <protection locked="0"/>
    </xf>
    <xf numFmtId="2" fontId="9" fillId="5" borderId="82" xfId="0" applyNumberFormat="1" applyFont="1" applyFill="1" applyBorder="1" applyAlignment="1" applyProtection="1">
      <alignment horizontal="center" vertical="center"/>
      <protection locked="0"/>
    </xf>
    <xf numFmtId="2" fontId="9" fillId="5" borderId="29" xfId="0" applyNumberFormat="1" applyFont="1" applyFill="1" applyBorder="1" applyAlignment="1" applyProtection="1">
      <alignment horizontal="center" vertical="center"/>
      <protection locked="0"/>
    </xf>
    <xf numFmtId="2" fontId="9" fillId="5" borderId="81" xfId="0" applyNumberFormat="1" applyFont="1" applyFill="1" applyBorder="1" applyAlignment="1" applyProtection="1">
      <alignment horizontal="center" vertical="center"/>
      <protection locked="0"/>
    </xf>
    <xf numFmtId="0" fontId="2" fillId="4" borderId="91" xfId="0" applyFont="1" applyFill="1" applyBorder="1" applyAlignment="1" applyProtection="1">
      <alignment horizontal="center" vertical="center" wrapText="1"/>
      <protection locked="0"/>
    </xf>
    <xf numFmtId="0" fontId="2" fillId="4" borderId="29" xfId="0" applyFont="1" applyFill="1" applyBorder="1" applyAlignment="1" applyProtection="1">
      <alignment horizontal="center" vertical="center" wrapText="1"/>
      <protection locked="0"/>
    </xf>
    <xf numFmtId="0" fontId="2" fillId="4" borderId="92" xfId="0" applyFont="1" applyFill="1" applyBorder="1" applyAlignment="1" applyProtection="1">
      <alignment horizontal="center" vertical="center" wrapText="1"/>
      <protection locked="0"/>
    </xf>
    <xf numFmtId="0" fontId="27" fillId="5" borderId="27" xfId="0" applyFont="1" applyFill="1" applyBorder="1" applyAlignment="1" applyProtection="1">
      <alignment horizontal="center" vertical="center"/>
      <protection locked="0"/>
    </xf>
    <xf numFmtId="0" fontId="27" fillId="5" borderId="26" xfId="0" applyFont="1" applyFill="1" applyBorder="1" applyAlignment="1" applyProtection="1">
      <alignment horizontal="center" vertical="center"/>
      <protection locked="0"/>
    </xf>
    <xf numFmtId="2" fontId="9" fillId="5" borderId="54" xfId="0" applyNumberFormat="1" applyFont="1" applyFill="1" applyBorder="1" applyAlignment="1" applyProtection="1">
      <alignment horizontal="center" vertical="center"/>
      <protection locked="0"/>
    </xf>
    <xf numFmtId="2" fontId="9" fillId="5" borderId="4" xfId="0" applyNumberFormat="1" applyFont="1" applyFill="1" applyBorder="1" applyAlignment="1" applyProtection="1">
      <alignment horizontal="center" vertical="center"/>
      <protection locked="0"/>
    </xf>
    <xf numFmtId="2" fontId="9" fillId="5" borderId="52" xfId="0" applyNumberFormat="1" applyFont="1" applyFill="1" applyBorder="1" applyAlignment="1" applyProtection="1">
      <alignment horizontal="center" vertical="center"/>
      <protection locked="0"/>
    </xf>
    <xf numFmtId="0" fontId="19" fillId="4" borderId="54" xfId="0" applyFont="1" applyFill="1" applyBorder="1" applyAlignment="1">
      <alignment horizontal="left" vertical="center" wrapText="1" indent="5"/>
    </xf>
    <xf numFmtId="0" fontId="19" fillId="4" borderId="4" xfId="0" applyFont="1" applyFill="1" applyBorder="1" applyAlignment="1">
      <alignment horizontal="left" vertical="center" wrapText="1" indent="5"/>
    </xf>
    <xf numFmtId="0" fontId="19" fillId="4" borderId="52" xfId="0" applyFont="1" applyFill="1" applyBorder="1" applyAlignment="1">
      <alignment horizontal="left" vertical="center" wrapText="1" indent="5"/>
    </xf>
    <xf numFmtId="0" fontId="11" fillId="0" borderId="2" xfId="0" applyFont="1" applyBorder="1" applyAlignment="1">
      <alignment horizontal="center" vertical="top" wrapText="1"/>
    </xf>
    <xf numFmtId="0" fontId="11" fillId="0" borderId="0" xfId="0" applyFont="1" applyAlignment="1">
      <alignment horizontal="center" vertical="top" wrapText="1"/>
    </xf>
    <xf numFmtId="2" fontId="9" fillId="5" borderId="84" xfId="0" applyNumberFormat="1" applyFont="1" applyFill="1" applyBorder="1" applyAlignment="1" applyProtection="1">
      <alignment horizontal="center" vertical="center"/>
      <protection locked="0"/>
    </xf>
    <xf numFmtId="2" fontId="9" fillId="5" borderId="31" xfId="0" applyNumberFormat="1" applyFont="1" applyFill="1" applyBorder="1" applyAlignment="1" applyProtection="1">
      <alignment horizontal="center" vertical="center"/>
      <protection locked="0"/>
    </xf>
    <xf numFmtId="2" fontId="9" fillId="5" borderId="73" xfId="0" applyNumberFormat="1" applyFont="1" applyFill="1" applyBorder="1" applyAlignment="1" applyProtection="1">
      <alignment horizontal="center" vertical="center"/>
      <protection locked="0"/>
    </xf>
    <xf numFmtId="2" fontId="9" fillId="5" borderId="89" xfId="0" applyNumberFormat="1" applyFont="1" applyFill="1" applyBorder="1" applyAlignment="1" applyProtection="1">
      <alignment horizontal="center" vertical="center"/>
      <protection locked="0"/>
    </xf>
    <xf numFmtId="2" fontId="9" fillId="5" borderId="62" xfId="0" applyNumberFormat="1" applyFont="1" applyFill="1" applyBorder="1" applyAlignment="1" applyProtection="1">
      <alignment horizontal="center" vertical="center"/>
      <protection locked="0"/>
    </xf>
    <xf numFmtId="2" fontId="9" fillId="5" borderId="90" xfId="0" applyNumberFormat="1" applyFont="1" applyFill="1" applyBorder="1" applyAlignment="1" applyProtection="1">
      <alignment horizontal="center" vertical="center"/>
      <protection locked="0"/>
    </xf>
    <xf numFmtId="0" fontId="16" fillId="5" borderId="27" xfId="0" applyFont="1" applyFill="1" applyBorder="1" applyAlignment="1" applyProtection="1">
      <alignment horizontal="center" vertical="center"/>
      <protection locked="0"/>
    </xf>
    <xf numFmtId="0" fontId="16" fillId="5" borderId="26" xfId="0" applyFont="1" applyFill="1" applyBorder="1" applyAlignment="1" applyProtection="1">
      <alignment horizontal="center" vertical="center"/>
      <protection locked="0"/>
    </xf>
    <xf numFmtId="0" fontId="38" fillId="5" borderId="27" xfId="0" applyFont="1" applyFill="1" applyBorder="1" applyAlignment="1" applyProtection="1">
      <alignment horizontal="center" vertical="center"/>
      <protection locked="0"/>
    </xf>
    <xf numFmtId="0" fontId="38" fillId="5" borderId="26" xfId="0" applyFont="1" applyFill="1" applyBorder="1" applyAlignment="1" applyProtection="1">
      <alignment horizontal="center" vertical="center"/>
      <protection locked="0"/>
    </xf>
    <xf numFmtId="166" fontId="9" fillId="5" borderId="40" xfId="0" applyNumberFormat="1" applyFont="1" applyFill="1" applyBorder="1" applyAlignment="1" applyProtection="1">
      <alignment horizontal="center" vertical="center"/>
      <protection locked="0"/>
    </xf>
    <xf numFmtId="166" fontId="9" fillId="5" borderId="26" xfId="0" applyNumberFormat="1" applyFont="1" applyFill="1" applyBorder="1" applyAlignment="1" applyProtection="1">
      <alignment horizontal="center" vertical="center"/>
      <protection locked="0"/>
    </xf>
    <xf numFmtId="12" fontId="2" fillId="5" borderId="27" xfId="0" applyNumberFormat="1" applyFont="1" applyFill="1" applyBorder="1" applyAlignment="1" applyProtection="1">
      <alignment horizontal="center" vertical="center"/>
      <protection locked="0"/>
    </xf>
    <xf numFmtId="12" fontId="2" fillId="5" borderId="26" xfId="0" applyNumberFormat="1" applyFont="1" applyFill="1" applyBorder="1" applyAlignment="1" applyProtection="1">
      <alignment horizontal="center" vertical="center"/>
      <protection locked="0"/>
    </xf>
    <xf numFmtId="2" fontId="9" fillId="4" borderId="40" xfId="0" applyNumberFormat="1" applyFont="1" applyFill="1" applyBorder="1" applyAlignment="1" applyProtection="1">
      <alignment horizontal="center" vertical="center"/>
      <protection locked="0"/>
    </xf>
    <xf numFmtId="2" fontId="9" fillId="4" borderId="26" xfId="0" applyNumberFormat="1" applyFont="1" applyFill="1" applyBorder="1" applyAlignment="1" applyProtection="1">
      <alignment horizontal="center" vertical="center"/>
      <protection locked="0"/>
    </xf>
    <xf numFmtId="0" fontId="2" fillId="6" borderId="27" xfId="0" applyFont="1" applyFill="1" applyBorder="1" applyAlignment="1" applyProtection="1">
      <alignment horizontal="center" vertical="center"/>
      <protection locked="0"/>
    </xf>
    <xf numFmtId="0" fontId="2" fillId="6" borderId="26" xfId="0" applyFont="1" applyFill="1" applyBorder="1" applyAlignment="1" applyProtection="1">
      <alignment horizontal="center" vertical="center"/>
      <protection locked="0"/>
    </xf>
    <xf numFmtId="2" fontId="9" fillId="5" borderId="18" xfId="0" applyNumberFormat="1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 wrapText="1"/>
      <protection locked="0"/>
    </xf>
    <xf numFmtId="0" fontId="2" fillId="5" borderId="29" xfId="0" applyFont="1" applyFill="1" applyBorder="1" applyAlignment="1" applyProtection="1">
      <alignment horizontal="center" vertical="center" wrapText="1"/>
      <protection locked="0"/>
    </xf>
    <xf numFmtId="0" fontId="2" fillId="5" borderId="92" xfId="0" applyFont="1" applyFill="1" applyBorder="1" applyAlignment="1" applyProtection="1">
      <alignment horizontal="center" vertical="center" wrapText="1"/>
      <protection locked="0"/>
    </xf>
    <xf numFmtId="0" fontId="2" fillId="5" borderId="33" xfId="0" applyFont="1" applyFill="1" applyBorder="1" applyAlignment="1" applyProtection="1">
      <alignment horizontal="center" vertical="center" wrapText="1"/>
      <protection locked="0"/>
    </xf>
    <xf numFmtId="0" fontId="2" fillId="5" borderId="31" xfId="0" applyFont="1" applyFill="1" applyBorder="1" applyAlignment="1" applyProtection="1">
      <alignment horizontal="center" vertical="center" wrapText="1"/>
      <protection locked="0"/>
    </xf>
    <xf numFmtId="0" fontId="2" fillId="5" borderId="93" xfId="0" applyFont="1" applyFill="1" applyBorder="1" applyAlignment="1" applyProtection="1">
      <alignment horizontal="center" vertical="center" wrapText="1"/>
      <protection locked="0"/>
    </xf>
    <xf numFmtId="2" fontId="2" fillId="5" borderId="13" xfId="0" applyNumberFormat="1" applyFont="1" applyFill="1" applyBorder="1" applyAlignment="1" applyProtection="1">
      <alignment horizontal="center" vertical="center"/>
      <protection locked="0"/>
    </xf>
    <xf numFmtId="2" fontId="2" fillId="5" borderId="14" xfId="0" applyNumberFormat="1" applyFont="1" applyFill="1" applyBorder="1" applyAlignment="1" applyProtection="1">
      <alignment horizontal="center" vertical="center"/>
      <protection locked="0"/>
    </xf>
    <xf numFmtId="2" fontId="2" fillId="5" borderId="15" xfId="0" applyNumberFormat="1" applyFont="1" applyFill="1" applyBorder="1" applyAlignment="1" applyProtection="1">
      <alignment horizontal="center" vertical="center"/>
      <protection locked="0"/>
    </xf>
    <xf numFmtId="2" fontId="2" fillId="5" borderId="16" xfId="0" applyNumberFormat="1" applyFont="1" applyFill="1" applyBorder="1" applyAlignment="1" applyProtection="1">
      <alignment horizontal="center" vertical="center"/>
      <protection locked="0"/>
    </xf>
    <xf numFmtId="2" fontId="2" fillId="5" borderId="17" xfId="0" applyNumberFormat="1" applyFont="1" applyFill="1" applyBorder="1" applyAlignment="1" applyProtection="1">
      <alignment horizontal="center" vertical="center"/>
      <protection locked="0"/>
    </xf>
    <xf numFmtId="2" fontId="2" fillId="5" borderId="39" xfId="0" applyNumberFormat="1" applyFont="1" applyFill="1" applyBorder="1" applyAlignment="1" applyProtection="1">
      <alignment horizontal="center" vertical="center"/>
      <protection locked="0"/>
    </xf>
    <xf numFmtId="165" fontId="2" fillId="5" borderId="85" xfId="0" applyNumberFormat="1" applyFont="1" applyFill="1" applyBorder="1" applyAlignment="1" applyProtection="1">
      <alignment horizontal="center" vertical="center"/>
      <protection locked="0"/>
    </xf>
    <xf numFmtId="165" fontId="2" fillId="5" borderId="29" xfId="0" applyNumberFormat="1" applyFont="1" applyFill="1" applyBorder="1" applyAlignment="1" applyProtection="1">
      <alignment horizontal="center" vertical="center"/>
      <protection locked="0"/>
    </xf>
    <xf numFmtId="165" fontId="2" fillId="5" borderId="81" xfId="0" applyNumberFormat="1" applyFont="1" applyFill="1" applyBorder="1" applyAlignment="1" applyProtection="1">
      <alignment horizontal="center" vertical="center"/>
      <protection locked="0"/>
    </xf>
    <xf numFmtId="165" fontId="2" fillId="5" borderId="28" xfId="0" applyNumberFormat="1" applyFont="1" applyFill="1" applyBorder="1" applyAlignment="1" applyProtection="1">
      <alignment horizontal="center" vertical="center"/>
      <protection locked="0"/>
    </xf>
    <xf numFmtId="165" fontId="2" fillId="5" borderId="31" xfId="0" applyNumberFormat="1" applyFont="1" applyFill="1" applyBorder="1" applyAlignment="1" applyProtection="1">
      <alignment horizontal="center" vertical="center"/>
      <protection locked="0"/>
    </xf>
    <xf numFmtId="165" fontId="2" fillId="5" borderId="73" xfId="0" applyNumberFormat="1" applyFont="1" applyFill="1" applyBorder="1" applyAlignment="1" applyProtection="1">
      <alignment horizontal="center" vertical="center"/>
      <protection locked="0"/>
    </xf>
    <xf numFmtId="2" fontId="9" fillId="5" borderId="86" xfId="0" applyNumberFormat="1" applyFont="1" applyFill="1" applyBorder="1" applyAlignment="1" applyProtection="1">
      <alignment horizontal="center" vertical="center"/>
      <protection locked="0"/>
    </xf>
    <xf numFmtId="2" fontId="9" fillId="5" borderId="87" xfId="0" applyNumberFormat="1" applyFont="1" applyFill="1" applyBorder="1" applyAlignment="1" applyProtection="1">
      <alignment horizontal="center" vertical="center"/>
      <protection locked="0"/>
    </xf>
    <xf numFmtId="2" fontId="9" fillId="5" borderId="88" xfId="0" applyNumberFormat="1" applyFont="1" applyFill="1" applyBorder="1" applyAlignment="1" applyProtection="1">
      <alignment horizontal="center" vertical="center"/>
      <protection locked="0"/>
    </xf>
    <xf numFmtId="0" fontId="46" fillId="5" borderId="27" xfId="0" applyFont="1" applyFill="1" applyBorder="1" applyAlignment="1" applyProtection="1">
      <alignment horizontal="center" vertical="center"/>
      <protection locked="0"/>
    </xf>
    <xf numFmtId="0" fontId="46" fillId="5" borderId="26" xfId="0" applyFont="1" applyFill="1" applyBorder="1" applyAlignment="1" applyProtection="1">
      <alignment horizontal="center" vertical="center"/>
      <protection locked="0"/>
    </xf>
    <xf numFmtId="0" fontId="2" fillId="5" borderId="91" xfId="0" applyFont="1" applyFill="1" applyBorder="1" applyAlignment="1" applyProtection="1">
      <alignment horizontal="center" vertical="center"/>
      <protection locked="0"/>
    </xf>
    <xf numFmtId="0" fontId="2" fillId="5" borderId="29" xfId="0" applyFont="1" applyFill="1" applyBorder="1" applyAlignment="1" applyProtection="1">
      <alignment horizontal="center" vertical="center"/>
      <protection locked="0"/>
    </xf>
    <xf numFmtId="0" fontId="2" fillId="5" borderId="92" xfId="0" applyFont="1" applyFill="1" applyBorder="1" applyAlignment="1" applyProtection="1">
      <alignment horizontal="center" vertical="center"/>
      <protection locked="0"/>
    </xf>
    <xf numFmtId="0" fontId="2" fillId="5" borderId="33" xfId="0" applyFont="1" applyFill="1" applyBorder="1" applyAlignment="1" applyProtection="1">
      <alignment horizontal="center" vertical="center"/>
      <protection locked="0"/>
    </xf>
    <xf numFmtId="0" fontId="2" fillId="5" borderId="31" xfId="0" applyFont="1" applyFill="1" applyBorder="1" applyAlignment="1" applyProtection="1">
      <alignment horizontal="center" vertical="center"/>
      <protection locked="0"/>
    </xf>
    <xf numFmtId="0" fontId="2" fillId="5" borderId="93" xfId="0" applyFont="1" applyFill="1" applyBorder="1" applyAlignment="1" applyProtection="1">
      <alignment horizontal="center" vertical="center"/>
      <protection locked="0"/>
    </xf>
    <xf numFmtId="2" fontId="47" fillId="5" borderId="40" xfId="0" applyNumberFormat="1" applyFont="1" applyFill="1" applyBorder="1" applyAlignment="1" applyProtection="1">
      <alignment horizontal="center" vertical="center"/>
      <protection locked="0"/>
    </xf>
    <xf numFmtId="2" fontId="47" fillId="5" borderId="26" xfId="0" applyNumberFormat="1" applyFont="1" applyFill="1" applyBorder="1" applyAlignment="1" applyProtection="1">
      <alignment horizontal="center" vertical="center"/>
      <protection locked="0"/>
    </xf>
    <xf numFmtId="2" fontId="47" fillId="5" borderId="21" xfId="0" applyNumberFormat="1" applyFont="1" applyFill="1" applyBorder="1" applyAlignment="1" applyProtection="1">
      <alignment horizontal="center" vertical="center"/>
      <protection locked="0"/>
    </xf>
    <xf numFmtId="2" fontId="15" fillId="5" borderId="40" xfId="0" applyNumberFormat="1" applyFont="1" applyFill="1" applyBorder="1" applyAlignment="1" applyProtection="1">
      <alignment horizontal="center" vertical="center"/>
      <protection locked="0"/>
    </xf>
    <xf numFmtId="2" fontId="15" fillId="5" borderId="26" xfId="0" applyNumberFormat="1" applyFont="1" applyFill="1" applyBorder="1" applyAlignment="1" applyProtection="1">
      <alignment horizontal="center" vertical="center"/>
      <protection locked="0"/>
    </xf>
    <xf numFmtId="2" fontId="15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33" xfId="0" applyFont="1" applyFill="1" applyBorder="1" applyAlignment="1" applyProtection="1">
      <alignment horizontal="center" vertical="center" wrapText="1"/>
      <protection locked="0"/>
    </xf>
    <xf numFmtId="0" fontId="2" fillId="4" borderId="31" xfId="0" applyFont="1" applyFill="1" applyBorder="1" applyAlignment="1" applyProtection="1">
      <alignment horizontal="center" vertical="center" wrapText="1"/>
      <protection locked="0"/>
    </xf>
    <xf numFmtId="0" fontId="2" fillId="4" borderId="93" xfId="0" applyFont="1" applyFill="1" applyBorder="1" applyAlignment="1" applyProtection="1">
      <alignment horizontal="center" vertical="center" wrapText="1"/>
      <protection locked="0"/>
    </xf>
    <xf numFmtId="0" fontId="27" fillId="5" borderId="72" xfId="0" applyFont="1" applyFill="1" applyBorder="1" applyAlignment="1" applyProtection="1">
      <alignment horizontal="center" vertical="center"/>
      <protection locked="0"/>
    </xf>
    <xf numFmtId="0" fontId="45" fillId="5" borderId="27" xfId="0" applyFont="1" applyFill="1" applyBorder="1" applyAlignment="1" applyProtection="1">
      <alignment horizontal="center" vertical="center"/>
      <protection locked="0"/>
    </xf>
    <xf numFmtId="0" fontId="45" fillId="5" borderId="26" xfId="0" applyFont="1" applyFill="1" applyBorder="1" applyAlignment="1" applyProtection="1">
      <alignment horizontal="center" vertical="center"/>
      <protection locked="0"/>
    </xf>
    <xf numFmtId="0" fontId="38" fillId="5" borderId="72" xfId="0" applyFont="1" applyFill="1" applyBorder="1" applyAlignment="1" applyProtection="1">
      <alignment horizontal="center" vertical="center"/>
      <protection locked="0"/>
    </xf>
    <xf numFmtId="0" fontId="16" fillId="0" borderId="2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21" fillId="0" borderId="23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center" vertical="center" wrapText="1"/>
    </xf>
    <xf numFmtId="0" fontId="21" fillId="0" borderId="35" xfId="0" applyFont="1" applyBorder="1" applyAlignment="1">
      <alignment horizontal="center" vertical="center" wrapText="1"/>
    </xf>
    <xf numFmtId="0" fontId="21" fillId="0" borderId="70" xfId="0" applyFont="1" applyBorder="1" applyAlignment="1">
      <alignment horizontal="center" vertical="center" wrapText="1"/>
    </xf>
    <xf numFmtId="0" fontId="15" fillId="0" borderId="42" xfId="0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 wrapText="1"/>
    </xf>
    <xf numFmtId="0" fontId="21" fillId="0" borderId="9" xfId="0" applyFont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  <xf numFmtId="0" fontId="21" fillId="0" borderId="44" xfId="0" applyFont="1" applyBorder="1" applyAlignment="1">
      <alignment horizontal="center" vertical="center" wrapText="1"/>
    </xf>
    <xf numFmtId="0" fontId="16" fillId="0" borderId="8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/>
    </xf>
    <xf numFmtId="0" fontId="16" fillId="0" borderId="7" xfId="0" applyFont="1" applyBorder="1" applyAlignment="1">
      <alignment horizontal="left" vertical="center"/>
    </xf>
    <xf numFmtId="0" fontId="16" fillId="0" borderId="1" xfId="0" applyFont="1" applyBorder="1" applyAlignment="1">
      <alignment horizontal="left" vertical="center"/>
    </xf>
    <xf numFmtId="49" fontId="16" fillId="0" borderId="69" xfId="0" applyNumberFormat="1" applyFont="1" applyBorder="1" applyAlignment="1">
      <alignment horizontal="center" vertical="center" wrapText="1"/>
    </xf>
    <xf numFmtId="49" fontId="16" fillId="0" borderId="56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21" fillId="0" borderId="9" xfId="0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1" fillId="0" borderId="6" xfId="0" applyFont="1" applyBorder="1" applyAlignment="1">
      <alignment horizontal="center" vertical="center"/>
    </xf>
    <xf numFmtId="0" fontId="21" fillId="0" borderId="8" xfId="0" applyFont="1" applyBorder="1" applyAlignment="1">
      <alignment horizontal="left" vertical="center"/>
    </xf>
    <xf numFmtId="0" fontId="21" fillId="0" borderId="53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0" borderId="34" xfId="0" applyFont="1" applyBorder="1" applyAlignment="1">
      <alignment horizontal="left" vertical="center"/>
    </xf>
    <xf numFmtId="0" fontId="6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21" fillId="0" borderId="48" xfId="0" applyFont="1" applyBorder="1" applyAlignment="1">
      <alignment horizontal="left" vertical="center"/>
    </xf>
    <xf numFmtId="0" fontId="21" fillId="0" borderId="23" xfId="0" applyFont="1" applyBorder="1" applyAlignment="1">
      <alignment horizontal="left" vertical="center"/>
    </xf>
    <xf numFmtId="0" fontId="21" fillId="0" borderId="36" xfId="0" applyFont="1" applyBorder="1" applyAlignment="1">
      <alignment horizontal="left" vertical="center"/>
    </xf>
    <xf numFmtId="0" fontId="21" fillId="0" borderId="35" xfId="0" applyFont="1" applyBorder="1" applyAlignment="1">
      <alignment horizontal="left" vertical="center"/>
    </xf>
    <xf numFmtId="0" fontId="21" fillId="0" borderId="48" xfId="0" applyFont="1" applyBorder="1" applyAlignment="1">
      <alignment horizontal="left" vertical="center" wrapText="1"/>
    </xf>
    <xf numFmtId="0" fontId="21" fillId="0" borderId="23" xfId="0" applyFont="1" applyBorder="1" applyAlignment="1">
      <alignment horizontal="left" vertical="center" wrapText="1"/>
    </xf>
    <xf numFmtId="0" fontId="21" fillId="0" borderId="36" xfId="0" applyFont="1" applyBorder="1" applyAlignment="1">
      <alignment horizontal="left" vertical="center" wrapText="1"/>
    </xf>
    <xf numFmtId="0" fontId="21" fillId="0" borderId="35" xfId="0" applyFont="1" applyBorder="1" applyAlignment="1">
      <alignment horizontal="left" vertical="center" wrapText="1"/>
    </xf>
    <xf numFmtId="0" fontId="16" fillId="7" borderId="1" xfId="0" applyFont="1" applyFill="1" applyBorder="1" applyAlignment="1">
      <alignment horizontal="center" vertical="center"/>
    </xf>
    <xf numFmtId="164" fontId="21" fillId="0" borderId="49" xfId="0" applyNumberFormat="1" applyFont="1" applyBorder="1" applyAlignment="1">
      <alignment horizontal="center" vertical="center"/>
    </xf>
    <xf numFmtId="164" fontId="21" fillId="0" borderId="3" xfId="0" applyNumberFormat="1" applyFont="1" applyBorder="1" applyAlignment="1">
      <alignment horizontal="center" vertical="center"/>
    </xf>
    <xf numFmtId="164" fontId="21" fillId="0" borderId="9" xfId="0" applyNumberFormat="1" applyFont="1" applyBorder="1" applyAlignment="1">
      <alignment horizontal="center" vertical="center"/>
    </xf>
    <xf numFmtId="164" fontId="21" fillId="0" borderId="47" xfId="0" applyNumberFormat="1" applyFont="1" applyBorder="1" applyAlignment="1">
      <alignment horizontal="center" vertical="center"/>
    </xf>
    <xf numFmtId="164" fontId="21" fillId="0" borderId="1" xfId="0" applyNumberFormat="1" applyFont="1" applyBorder="1" applyAlignment="1">
      <alignment horizontal="center" vertical="center"/>
    </xf>
    <xf numFmtId="164" fontId="21" fillId="0" borderId="6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 wrapText="1"/>
    </xf>
    <xf numFmtId="0" fontId="21" fillId="0" borderId="6" xfId="0" applyFont="1" applyBorder="1" applyAlignment="1">
      <alignment horizontal="center" vertical="center" wrapText="1"/>
    </xf>
    <xf numFmtId="0" fontId="16" fillId="7" borderId="2" xfId="0" applyFont="1" applyFill="1" applyBorder="1" applyAlignment="1">
      <alignment horizontal="center" vertical="center"/>
    </xf>
    <xf numFmtId="0" fontId="16" fillId="7" borderId="0" xfId="0" applyFont="1" applyFill="1" applyAlignment="1">
      <alignment horizontal="center" vertical="center"/>
    </xf>
    <xf numFmtId="0" fontId="16" fillId="7" borderId="5" xfId="0" applyFont="1" applyFill="1" applyBorder="1" applyAlignment="1">
      <alignment horizontal="center" vertical="center"/>
    </xf>
    <xf numFmtId="0" fontId="19" fillId="4" borderId="54" xfId="0" applyFont="1" applyFill="1" applyBorder="1" applyAlignment="1">
      <alignment horizontal="center" vertical="center" wrapText="1"/>
    </xf>
    <xf numFmtId="0" fontId="19" fillId="4" borderId="4" xfId="0" applyFont="1" applyFill="1" applyBorder="1" applyAlignment="1">
      <alignment horizontal="center" vertical="center" wrapText="1"/>
    </xf>
    <xf numFmtId="0" fontId="19" fillId="4" borderId="52" xfId="0" applyFont="1" applyFill="1" applyBorder="1" applyAlignment="1">
      <alignment horizontal="center" vertical="center" wrapText="1"/>
    </xf>
    <xf numFmtId="0" fontId="16" fillId="0" borderId="45" xfId="0" applyFont="1" applyBorder="1" applyAlignment="1">
      <alignment horizontal="center" vertical="center" textRotation="90"/>
    </xf>
    <xf numFmtId="0" fontId="16" fillId="0" borderId="55" xfId="0" applyFont="1" applyBorder="1" applyAlignment="1">
      <alignment horizontal="center" vertical="center" textRotation="90"/>
    </xf>
    <xf numFmtId="0" fontId="21" fillId="0" borderId="46" xfId="0" applyFont="1" applyBorder="1" applyAlignment="1">
      <alignment horizontal="center" vertical="center" textRotation="90"/>
    </xf>
    <xf numFmtId="0" fontId="21" fillId="0" borderId="43" xfId="0" applyFont="1" applyBorder="1" applyAlignment="1">
      <alignment horizontal="center" vertical="center" textRotation="90"/>
    </xf>
    <xf numFmtId="0" fontId="21" fillId="0" borderId="42" xfId="0" applyFont="1" applyBorder="1" applyAlignment="1">
      <alignment horizontal="center" vertical="center" textRotation="90"/>
    </xf>
    <xf numFmtId="0" fontId="21" fillId="0" borderId="48" xfId="0" applyFont="1" applyBorder="1" applyAlignment="1">
      <alignment horizontal="center" vertical="center"/>
    </xf>
    <xf numFmtId="0" fontId="21" fillId="0" borderId="50" xfId="0" applyFont="1" applyBorder="1" applyAlignment="1">
      <alignment horizontal="center" vertical="center"/>
    </xf>
    <xf numFmtId="0" fontId="28" fillId="9" borderId="42" xfId="0" applyFont="1" applyFill="1" applyBorder="1" applyAlignment="1">
      <alignment horizontal="center" vertical="center" wrapText="1"/>
    </xf>
    <xf numFmtId="0" fontId="28" fillId="9" borderId="43" xfId="0" applyFont="1" applyFill="1" applyBorder="1" applyAlignment="1">
      <alignment horizontal="center" vertical="center" wrapText="1"/>
    </xf>
    <xf numFmtId="0" fontId="21" fillId="0" borderId="54" xfId="0" applyFont="1" applyBorder="1" applyAlignment="1">
      <alignment horizontal="center" vertical="center"/>
    </xf>
    <xf numFmtId="0" fontId="21" fillId="0" borderId="4" xfId="0" applyFont="1" applyBorder="1" applyAlignment="1">
      <alignment horizontal="center" vertical="center"/>
    </xf>
    <xf numFmtId="0" fontId="21" fillId="0" borderId="5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21" fillId="0" borderId="3" xfId="0" applyFont="1" applyBorder="1" applyAlignment="1">
      <alignment horizontal="left" vertical="center"/>
    </xf>
    <xf numFmtId="0" fontId="21" fillId="0" borderId="1" xfId="0" applyFont="1" applyBorder="1" applyAlignment="1">
      <alignment horizontal="left" vertical="center"/>
    </xf>
    <xf numFmtId="0" fontId="21" fillId="0" borderId="2" xfId="0" applyFont="1" applyBorder="1" applyAlignment="1">
      <alignment horizontal="left" vertical="center"/>
    </xf>
    <xf numFmtId="0" fontId="21" fillId="0" borderId="8" xfId="0" applyFont="1" applyBorder="1" applyAlignment="1">
      <alignment horizontal="center" vertical="center"/>
    </xf>
    <xf numFmtId="0" fontId="21" fillId="0" borderId="7" xfId="0" applyFont="1" applyBorder="1" applyAlignment="1">
      <alignment horizontal="center" vertical="center"/>
    </xf>
    <xf numFmtId="0" fontId="2" fillId="5" borderId="61" xfId="0" applyFont="1" applyFill="1" applyBorder="1" applyAlignment="1" applyProtection="1">
      <alignment horizontal="center" vertical="center"/>
      <protection locked="0"/>
    </xf>
    <xf numFmtId="0" fontId="2" fillId="5" borderId="62" xfId="0" applyFont="1" applyFill="1" applyBorder="1" applyAlignment="1" applyProtection="1">
      <alignment horizontal="center" vertical="center"/>
      <protection locked="0"/>
    </xf>
    <xf numFmtId="0" fontId="2" fillId="5" borderId="71" xfId="0" applyFont="1" applyFill="1" applyBorder="1" applyAlignment="1" applyProtection="1">
      <alignment horizontal="center" vertical="center"/>
      <protection locked="0"/>
    </xf>
    <xf numFmtId="0" fontId="21" fillId="0" borderId="23" xfId="0" applyFont="1" applyBorder="1" applyAlignment="1">
      <alignment horizontal="center" vertical="center"/>
    </xf>
    <xf numFmtId="0" fontId="2" fillId="5" borderId="27" xfId="0" applyFont="1" applyFill="1" applyBorder="1" applyAlignment="1" applyProtection="1">
      <alignment horizontal="left" vertical="center"/>
      <protection locked="0"/>
    </xf>
    <xf numFmtId="0" fontId="2" fillId="5" borderId="26" xfId="0" applyFont="1" applyFill="1" applyBorder="1" applyAlignment="1" applyProtection="1">
      <alignment horizontal="left" vertical="center"/>
      <protection locked="0"/>
    </xf>
    <xf numFmtId="0" fontId="16" fillId="0" borderId="41" xfId="0" applyFont="1" applyBorder="1" applyAlignment="1">
      <alignment horizontal="center" vertical="center" textRotation="90"/>
    </xf>
    <xf numFmtId="0" fontId="16" fillId="0" borderId="6" xfId="0" applyFont="1" applyBorder="1" applyAlignment="1">
      <alignment horizontal="center" vertical="center" textRotation="90"/>
    </xf>
    <xf numFmtId="0" fontId="16" fillId="0" borderId="22" xfId="0" applyFont="1" applyBorder="1" applyAlignment="1">
      <alignment horizontal="center" vertical="center" textRotation="90"/>
    </xf>
    <xf numFmtId="0" fontId="16" fillId="0" borderId="56" xfId="0" applyFont="1" applyBorder="1" applyAlignment="1">
      <alignment horizontal="center" vertical="center" textRotation="90"/>
    </xf>
    <xf numFmtId="0" fontId="21" fillId="0" borderId="8" xfId="0" applyFont="1" applyBorder="1" applyAlignment="1">
      <alignment horizontal="center" vertical="center" textRotation="90"/>
    </xf>
    <xf numFmtId="0" fontId="21" fillId="0" borderId="9" xfId="0" applyFont="1" applyBorder="1" applyAlignment="1">
      <alignment horizontal="center" vertical="center" textRotation="90"/>
    </xf>
    <xf numFmtId="0" fontId="21" fillId="0" borderId="7" xfId="0" applyFont="1" applyBorder="1" applyAlignment="1">
      <alignment horizontal="center" vertical="center" textRotation="90"/>
    </xf>
    <xf numFmtId="0" fontId="21" fillId="0" borderId="6" xfId="0" applyFont="1" applyBorder="1" applyAlignment="1">
      <alignment horizontal="center" vertical="center" textRotation="90"/>
    </xf>
    <xf numFmtId="2" fontId="21" fillId="0" borderId="49" xfId="0" applyNumberFormat="1" applyFont="1" applyBorder="1" applyAlignment="1">
      <alignment horizontal="center" vertical="center"/>
    </xf>
    <xf numFmtId="2" fontId="21" fillId="0" borderId="3" xfId="0" applyNumberFormat="1" applyFont="1" applyBorder="1" applyAlignment="1">
      <alignment horizontal="center" vertical="center"/>
    </xf>
    <xf numFmtId="2" fontId="21" fillId="0" borderId="9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1" xfId="0" applyNumberFormat="1" applyFont="1" applyBorder="1" applyAlignment="1">
      <alignment horizontal="center" vertical="center"/>
    </xf>
    <xf numFmtId="2" fontId="21" fillId="0" borderId="6" xfId="0" applyNumberFormat="1" applyFont="1" applyBorder="1" applyAlignment="1">
      <alignment horizontal="center" vertical="center"/>
    </xf>
    <xf numFmtId="0" fontId="21" fillId="0" borderId="35" xfId="0" applyFont="1" applyBorder="1" applyAlignment="1">
      <alignment horizontal="center" vertical="center"/>
    </xf>
    <xf numFmtId="0" fontId="21" fillId="0" borderId="70" xfId="0" applyFont="1" applyBorder="1" applyAlignment="1">
      <alignment horizontal="center" vertical="center"/>
    </xf>
    <xf numFmtId="2" fontId="9" fillId="4" borderId="21" xfId="0" applyNumberFormat="1" applyFont="1" applyFill="1" applyBorder="1" applyAlignment="1" applyProtection="1">
      <alignment horizontal="center" vertical="center"/>
      <protection locked="0"/>
    </xf>
    <xf numFmtId="0" fontId="27" fillId="5" borderId="91" xfId="0" applyFont="1" applyFill="1" applyBorder="1" applyAlignment="1" applyProtection="1">
      <alignment horizontal="center" vertical="center" wrapText="1"/>
      <protection locked="0"/>
    </xf>
    <xf numFmtId="0" fontId="27" fillId="5" borderId="29" xfId="0" applyFont="1" applyFill="1" applyBorder="1" applyAlignment="1" applyProtection="1">
      <alignment horizontal="center" vertical="center" wrapText="1"/>
      <protection locked="0"/>
    </xf>
    <xf numFmtId="0" fontId="27" fillId="5" borderId="92" xfId="0" applyFont="1" applyFill="1" applyBorder="1" applyAlignment="1" applyProtection="1">
      <alignment horizontal="center" vertical="center" wrapText="1"/>
      <protection locked="0"/>
    </xf>
    <xf numFmtId="0" fontId="21" fillId="0" borderId="42" xfId="0" applyFont="1" applyBorder="1" applyAlignment="1">
      <alignment horizontal="center" vertical="center" textRotation="90" wrapText="1"/>
    </xf>
    <xf numFmtId="0" fontId="21" fillId="0" borderId="43" xfId="0" applyFont="1" applyBorder="1" applyAlignment="1">
      <alignment horizontal="center" vertical="center" textRotation="90" wrapText="1"/>
    </xf>
    <xf numFmtId="0" fontId="3" fillId="5" borderId="27" xfId="0" applyFont="1" applyFill="1" applyBorder="1" applyAlignment="1" applyProtection="1">
      <alignment horizontal="center" vertical="center" wrapText="1"/>
      <protection locked="0"/>
    </xf>
    <xf numFmtId="0" fontId="3" fillId="5" borderId="26" xfId="0" applyFont="1" applyFill="1" applyBorder="1" applyAlignment="1" applyProtection="1">
      <alignment horizontal="center" vertical="center" wrapText="1"/>
      <protection locked="0"/>
    </xf>
    <xf numFmtId="2" fontId="9" fillId="5" borderId="49" xfId="0" applyNumberFormat="1" applyFont="1" applyFill="1" applyBorder="1" applyAlignment="1" applyProtection="1">
      <alignment horizontal="center" vertical="center"/>
      <protection locked="0"/>
    </xf>
    <xf numFmtId="2" fontId="9" fillId="5" borderId="3" xfId="0" applyNumberFormat="1" applyFont="1" applyFill="1" applyBorder="1" applyAlignment="1" applyProtection="1">
      <alignment horizontal="center" vertical="center"/>
      <protection locked="0"/>
    </xf>
    <xf numFmtId="2" fontId="9" fillId="5" borderId="53" xfId="0" applyNumberFormat="1" applyFont="1" applyFill="1" applyBorder="1" applyAlignment="1" applyProtection="1">
      <alignment horizontal="center" vertical="center"/>
      <protection locked="0"/>
    </xf>
    <xf numFmtId="0" fontId="2" fillId="6" borderId="72" xfId="0" applyFont="1" applyFill="1" applyBorder="1" applyAlignment="1" applyProtection="1">
      <alignment horizontal="center" vertical="center"/>
      <protection locked="0"/>
    </xf>
    <xf numFmtId="1" fontId="9" fillId="5" borderId="40" xfId="0" applyNumberFormat="1" applyFont="1" applyFill="1" applyBorder="1" applyAlignment="1" applyProtection="1">
      <alignment horizontal="center" vertical="center"/>
      <protection locked="0"/>
    </xf>
    <xf numFmtId="1" fontId="9" fillId="5" borderId="26" xfId="0" applyNumberFormat="1" applyFont="1" applyFill="1" applyBorder="1" applyAlignment="1" applyProtection="1">
      <alignment horizontal="center" vertical="center"/>
      <protection locked="0"/>
    </xf>
    <xf numFmtId="1" fontId="9" fillId="5" borderId="21" xfId="0" applyNumberFormat="1" applyFont="1" applyFill="1" applyBorder="1" applyAlignment="1" applyProtection="1">
      <alignment horizontal="center" vertical="center"/>
      <protection locked="0"/>
    </xf>
    <xf numFmtId="2" fontId="11" fillId="5" borderId="40" xfId="0" applyNumberFormat="1" applyFont="1" applyFill="1" applyBorder="1" applyAlignment="1" applyProtection="1">
      <alignment horizontal="center" vertical="center"/>
      <protection locked="0"/>
    </xf>
    <xf numFmtId="2" fontId="11" fillId="5" borderId="26" xfId="0" applyNumberFormat="1" applyFont="1" applyFill="1" applyBorder="1" applyAlignment="1" applyProtection="1">
      <alignment horizontal="center" vertical="center"/>
      <protection locked="0"/>
    </xf>
    <xf numFmtId="2" fontId="11" fillId="5" borderId="21" xfId="0" applyNumberFormat="1" applyFont="1" applyFill="1" applyBorder="1" applyAlignment="1" applyProtection="1">
      <alignment horizontal="center" vertical="center"/>
      <protection locked="0"/>
    </xf>
    <xf numFmtId="0" fontId="2" fillId="4" borderId="27" xfId="0" applyFont="1" applyFill="1" applyBorder="1" applyAlignment="1" applyProtection="1">
      <alignment vertical="center"/>
      <protection locked="0"/>
    </xf>
    <xf numFmtId="0" fontId="2" fillId="4" borderId="26" xfId="0" applyFont="1" applyFill="1" applyBorder="1" applyAlignment="1" applyProtection="1">
      <alignment vertical="center"/>
      <protection locked="0"/>
    </xf>
    <xf numFmtId="0" fontId="16" fillId="4" borderId="91" xfId="0" applyFont="1" applyFill="1" applyBorder="1" applyAlignment="1" applyProtection="1">
      <alignment horizontal="center" vertical="center" wrapText="1"/>
      <protection locked="0"/>
    </xf>
    <xf numFmtId="0" fontId="16" fillId="4" borderId="29" xfId="0" applyFont="1" applyFill="1" applyBorder="1" applyAlignment="1" applyProtection="1">
      <alignment horizontal="center" vertical="center"/>
      <protection locked="0"/>
    </xf>
    <xf numFmtId="0" fontId="16" fillId="4" borderId="92" xfId="0" applyFont="1" applyFill="1" applyBorder="1" applyAlignment="1" applyProtection="1">
      <alignment horizontal="center" vertical="center"/>
      <protection locked="0"/>
    </xf>
    <xf numFmtId="0" fontId="16" fillId="4" borderId="33" xfId="0" applyFont="1" applyFill="1" applyBorder="1" applyAlignment="1" applyProtection="1">
      <alignment horizontal="center" vertical="center"/>
      <protection locked="0"/>
    </xf>
    <xf numFmtId="0" fontId="16" fillId="4" borderId="31" xfId="0" applyFont="1" applyFill="1" applyBorder="1" applyAlignment="1" applyProtection="1">
      <alignment horizontal="center" vertical="center"/>
      <protection locked="0"/>
    </xf>
    <xf numFmtId="0" fontId="16" fillId="4" borderId="93" xfId="0" applyFont="1" applyFill="1" applyBorder="1" applyAlignment="1" applyProtection="1">
      <alignment horizontal="center" vertical="center"/>
      <protection locked="0"/>
    </xf>
    <xf numFmtId="0" fontId="49" fillId="0" borderId="2" xfId="0" applyFont="1" applyBorder="1" applyAlignment="1">
      <alignment horizontal="center" vertical="center" wrapText="1"/>
    </xf>
    <xf numFmtId="0" fontId="2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0" xfId="0" applyFont="1" applyFill="1" applyAlignment="1" applyProtection="1">
      <alignment horizontal="center" vertical="center" wrapText="1"/>
      <protection locked="0"/>
    </xf>
    <xf numFmtId="0" fontId="2" fillId="4" borderId="5" xfId="0" applyFont="1" applyFill="1" applyBorder="1" applyAlignment="1" applyProtection="1">
      <alignment horizontal="center" vertical="center" wrapText="1"/>
      <protection locked="0"/>
    </xf>
    <xf numFmtId="0" fontId="48" fillId="0" borderId="2" xfId="0" applyFont="1" applyBorder="1" applyAlignment="1">
      <alignment horizontal="center" vertical="center" wrapText="1"/>
    </xf>
    <xf numFmtId="2" fontId="9" fillId="0" borderId="26" xfId="0" applyNumberFormat="1" applyFont="1" applyBorder="1" applyAlignment="1" applyProtection="1">
      <alignment horizontal="center" vertical="center"/>
      <protection locked="0"/>
    </xf>
    <xf numFmtId="2" fontId="9" fillId="0" borderId="21" xfId="0" applyNumberFormat="1" applyFont="1" applyBorder="1" applyAlignment="1" applyProtection="1">
      <alignment horizontal="center" vertical="center"/>
      <protection locked="0"/>
    </xf>
    <xf numFmtId="2" fontId="9" fillId="0" borderId="40" xfId="0" applyNumberFormat="1" applyFont="1" applyBorder="1" applyAlignment="1" applyProtection="1">
      <alignment horizontal="center" vertical="center"/>
      <protection locked="0"/>
    </xf>
    <xf numFmtId="2" fontId="9" fillId="0" borderId="31" xfId="0" applyNumberFormat="1" applyFont="1" applyBorder="1" applyAlignment="1" applyProtection="1">
      <alignment horizontal="center" vertical="center"/>
      <protection locked="0"/>
    </xf>
    <xf numFmtId="2" fontId="9" fillId="0" borderId="73" xfId="0" applyNumberFormat="1" applyFont="1" applyBorder="1" applyAlignment="1" applyProtection="1">
      <alignment horizontal="center" vertical="center"/>
      <protection locked="0"/>
    </xf>
    <xf numFmtId="0" fontId="11" fillId="0" borderId="0" xfId="0" applyFont="1" applyAlignment="1">
      <alignment horizontal="center"/>
    </xf>
    <xf numFmtId="2" fontId="9" fillId="0" borderId="18" xfId="0" applyNumberFormat="1" applyFont="1" applyBorder="1" applyAlignment="1" applyProtection="1">
      <alignment horizontal="center" vertical="center"/>
      <protection locked="0"/>
    </xf>
    <xf numFmtId="49" fontId="21" fillId="0" borderId="49" xfId="0" applyNumberFormat="1" applyFont="1" applyBorder="1" applyAlignment="1">
      <alignment horizontal="center" vertical="center"/>
    </xf>
    <xf numFmtId="49" fontId="21" fillId="0" borderId="3" xfId="0" applyNumberFormat="1" applyFont="1" applyBorder="1" applyAlignment="1">
      <alignment horizontal="center" vertical="center"/>
    </xf>
    <xf numFmtId="49" fontId="21" fillId="0" borderId="9" xfId="0" applyNumberFormat="1" applyFont="1" applyBorder="1" applyAlignment="1">
      <alignment horizontal="center" vertical="center"/>
    </xf>
    <xf numFmtId="49" fontId="21" fillId="0" borderId="47" xfId="0" applyNumberFormat="1" applyFont="1" applyBorder="1" applyAlignment="1">
      <alignment horizontal="center" vertical="center"/>
    </xf>
    <xf numFmtId="49" fontId="21" fillId="0" borderId="1" xfId="0" applyNumberFormat="1" applyFont="1" applyBorder="1" applyAlignment="1">
      <alignment horizontal="center" vertical="center"/>
    </xf>
    <xf numFmtId="49" fontId="21" fillId="0" borderId="6" xfId="0" applyNumberFormat="1" applyFont="1" applyBorder="1" applyAlignment="1">
      <alignment horizontal="center" vertical="center"/>
    </xf>
    <xf numFmtId="0" fontId="0" fillId="17" borderId="8" xfId="0" applyFill="1" applyBorder="1" applyAlignment="1">
      <alignment horizontal="center"/>
    </xf>
    <xf numFmtId="0" fontId="0" fillId="17" borderId="3" xfId="0" applyFill="1" applyBorder="1" applyAlignment="1">
      <alignment horizontal="center"/>
    </xf>
    <xf numFmtId="0" fontId="0" fillId="17" borderId="9" xfId="0" applyFill="1" applyBorder="1" applyAlignment="1">
      <alignment horizontal="center"/>
    </xf>
    <xf numFmtId="0" fontId="43" fillId="6" borderId="0" xfId="0" applyFont="1" applyFill="1" applyAlignment="1">
      <alignment horizontal="center"/>
    </xf>
    <xf numFmtId="0" fontId="0" fillId="18" borderId="8" xfId="0" applyFill="1" applyBorder="1" applyAlignment="1">
      <alignment horizontal="center"/>
    </xf>
    <xf numFmtId="0" fontId="0" fillId="18" borderId="3" xfId="0" applyFill="1" applyBorder="1" applyAlignment="1">
      <alignment horizontal="center"/>
    </xf>
    <xf numFmtId="0" fontId="0" fillId="18" borderId="9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9" xfId="0" applyBorder="1" applyAlignment="1">
      <alignment horizontal="center"/>
    </xf>
    <xf numFmtId="0" fontId="44" fillId="15" borderId="0" xfId="0" applyFont="1" applyFill="1" applyAlignment="1">
      <alignment horizontal="right"/>
    </xf>
    <xf numFmtId="0" fontId="44" fillId="13" borderId="0" xfId="0" applyFont="1" applyFill="1"/>
    <xf numFmtId="49" fontId="0" fillId="14" borderId="0" xfId="0" applyNumberFormat="1" applyFill="1" applyAlignment="1">
      <alignment horizontal="left"/>
    </xf>
    <xf numFmtId="0" fontId="42" fillId="0" borderId="0" xfId="0" applyFont="1"/>
    <xf numFmtId="0" fontId="0" fillId="14" borderId="0" xfId="0" applyFill="1" applyAlignment="1">
      <alignment horizontal="left"/>
    </xf>
    <xf numFmtId="0" fontId="6" fillId="6" borderId="8" xfId="0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24" fillId="7" borderId="54" xfId="0" applyFont="1" applyFill="1" applyBorder="1" applyAlignment="1">
      <alignment horizontal="center" vertical="center"/>
    </xf>
    <xf numFmtId="0" fontId="24" fillId="7" borderId="4" xfId="0" applyFont="1" applyFill="1" applyBorder="1" applyAlignment="1">
      <alignment horizontal="center" vertical="center"/>
    </xf>
    <xf numFmtId="0" fontId="24" fillId="7" borderId="52" xfId="0" applyFont="1" applyFill="1" applyBorder="1" applyAlignment="1">
      <alignment horizontal="center" vertical="center"/>
    </xf>
    <xf numFmtId="0" fontId="25" fillId="7" borderId="8" xfId="0" applyFont="1" applyFill="1" applyBorder="1" applyAlignment="1" applyProtection="1">
      <alignment horizontal="center" vertical="center"/>
      <protection locked="0"/>
    </xf>
    <xf numFmtId="0" fontId="25" fillId="7" borderId="3" xfId="0" applyFont="1" applyFill="1" applyBorder="1" applyAlignment="1" applyProtection="1">
      <alignment horizontal="center" vertical="center"/>
      <protection locked="0"/>
    </xf>
    <xf numFmtId="0" fontId="25" fillId="7" borderId="9" xfId="0" applyFont="1" applyFill="1" applyBorder="1" applyAlignment="1" applyProtection="1">
      <alignment horizontal="center" vertical="center"/>
      <protection locked="0"/>
    </xf>
    <xf numFmtId="0" fontId="25" fillId="7" borderId="2" xfId="0" applyFont="1" applyFill="1" applyBorder="1" applyAlignment="1" applyProtection="1">
      <alignment horizontal="center" vertical="center"/>
      <protection locked="0"/>
    </xf>
    <xf numFmtId="0" fontId="25" fillId="7" borderId="0" xfId="0" applyFont="1" applyFill="1" applyAlignment="1" applyProtection="1">
      <alignment horizontal="center" vertical="center"/>
      <protection locked="0"/>
    </xf>
    <xf numFmtId="0" fontId="25" fillId="7" borderId="5" xfId="0" applyFont="1" applyFill="1" applyBorder="1" applyAlignment="1" applyProtection="1">
      <alignment horizontal="center" vertical="center"/>
      <protection locked="0"/>
    </xf>
    <xf numFmtId="0" fontId="25" fillId="7" borderId="7" xfId="0" applyFont="1" applyFill="1" applyBorder="1" applyAlignment="1" applyProtection="1">
      <alignment horizontal="center" vertical="center"/>
      <protection locked="0"/>
    </xf>
    <xf numFmtId="0" fontId="25" fillId="7" borderId="1" xfId="0" applyFont="1" applyFill="1" applyBorder="1" applyAlignment="1" applyProtection="1">
      <alignment horizontal="center" vertical="center"/>
      <protection locked="0"/>
    </xf>
    <xf numFmtId="0" fontId="25" fillId="7" borderId="6" xfId="0" applyFont="1" applyFill="1" applyBorder="1" applyAlignment="1" applyProtection="1">
      <alignment horizontal="center" vertical="center"/>
      <protection locked="0"/>
    </xf>
    <xf numFmtId="0" fontId="37" fillId="7" borderId="8" xfId="0" applyFont="1" applyFill="1" applyBorder="1" applyAlignment="1" applyProtection="1">
      <alignment horizontal="center" vertical="center" wrapText="1"/>
      <protection locked="0"/>
    </xf>
    <xf numFmtId="0" fontId="37" fillId="7" borderId="3" xfId="0" applyFont="1" applyFill="1" applyBorder="1" applyAlignment="1" applyProtection="1">
      <alignment horizontal="center" vertical="center" wrapText="1"/>
      <protection locked="0"/>
    </xf>
    <xf numFmtId="0" fontId="37" fillId="7" borderId="9" xfId="0" applyFont="1" applyFill="1" applyBorder="1" applyAlignment="1" applyProtection="1">
      <alignment horizontal="center" vertical="center" wrapText="1"/>
      <protection locked="0"/>
    </xf>
    <xf numFmtId="0" fontId="37" fillId="7" borderId="2" xfId="0" applyFont="1" applyFill="1" applyBorder="1" applyAlignment="1" applyProtection="1">
      <alignment horizontal="center" vertical="center" wrapText="1"/>
      <protection locked="0"/>
    </xf>
    <xf numFmtId="0" fontId="37" fillId="7" borderId="0" xfId="0" applyFont="1" applyFill="1" applyAlignment="1" applyProtection="1">
      <alignment horizontal="center" vertical="center" wrapText="1"/>
      <protection locked="0"/>
    </xf>
    <xf numFmtId="0" fontId="37" fillId="7" borderId="5" xfId="0" applyFont="1" applyFill="1" applyBorder="1" applyAlignment="1" applyProtection="1">
      <alignment horizontal="center" vertical="center" wrapText="1"/>
      <protection locked="0"/>
    </xf>
    <xf numFmtId="0" fontId="37" fillId="7" borderId="7" xfId="0" applyFont="1" applyFill="1" applyBorder="1" applyAlignment="1" applyProtection="1">
      <alignment horizontal="center" vertical="center" wrapText="1"/>
      <protection locked="0"/>
    </xf>
    <xf numFmtId="0" fontId="37" fillId="7" borderId="1" xfId="0" applyFont="1" applyFill="1" applyBorder="1" applyAlignment="1" applyProtection="1">
      <alignment horizontal="center" vertical="center" wrapText="1"/>
      <protection locked="0"/>
    </xf>
    <xf numFmtId="0" fontId="37" fillId="7" borderId="6" xfId="0" applyFont="1" applyFill="1" applyBorder="1" applyAlignment="1" applyProtection="1">
      <alignment horizontal="center" vertical="center" wrapText="1"/>
      <protection locked="0"/>
    </xf>
    <xf numFmtId="0" fontId="37" fillId="7" borderId="8" xfId="0" applyFont="1" applyFill="1" applyBorder="1" applyAlignment="1" applyProtection="1">
      <alignment horizontal="center" vertical="center"/>
      <protection locked="0"/>
    </xf>
    <xf numFmtId="0" fontId="37" fillId="7" borderId="3" xfId="0" applyFont="1" applyFill="1" applyBorder="1" applyAlignment="1" applyProtection="1">
      <alignment horizontal="center" vertical="center"/>
      <protection locked="0"/>
    </xf>
    <xf numFmtId="0" fontId="37" fillId="7" borderId="9" xfId="0" applyFont="1" applyFill="1" applyBorder="1" applyAlignment="1" applyProtection="1">
      <alignment horizontal="center" vertical="center"/>
      <protection locked="0"/>
    </xf>
    <xf numFmtId="0" fontId="37" fillId="7" borderId="2" xfId="0" applyFont="1" applyFill="1" applyBorder="1" applyAlignment="1" applyProtection="1">
      <alignment horizontal="center" vertical="center"/>
      <protection locked="0"/>
    </xf>
    <xf numFmtId="0" fontId="37" fillId="7" borderId="0" xfId="0" applyFont="1" applyFill="1" applyAlignment="1" applyProtection="1">
      <alignment horizontal="center" vertical="center"/>
      <protection locked="0"/>
    </xf>
    <xf numFmtId="0" fontId="37" fillId="7" borderId="5" xfId="0" applyFont="1" applyFill="1" applyBorder="1" applyAlignment="1" applyProtection="1">
      <alignment horizontal="center" vertical="center"/>
      <protection locked="0"/>
    </xf>
    <xf numFmtId="0" fontId="37" fillId="7" borderId="7" xfId="0" applyFont="1" applyFill="1" applyBorder="1" applyAlignment="1" applyProtection="1">
      <alignment horizontal="center" vertical="center"/>
      <protection locked="0"/>
    </xf>
    <xf numFmtId="0" fontId="37" fillId="7" borderId="1" xfId="0" applyFont="1" applyFill="1" applyBorder="1" applyAlignment="1" applyProtection="1">
      <alignment horizontal="center" vertical="center"/>
      <protection locked="0"/>
    </xf>
    <xf numFmtId="0" fontId="37" fillId="7" borderId="6" xfId="0" applyFont="1" applyFill="1" applyBorder="1" applyAlignment="1" applyProtection="1">
      <alignment horizontal="center" vertical="center"/>
      <protection locked="0"/>
    </xf>
    <xf numFmtId="0" fontId="25" fillId="7" borderId="8" xfId="0" applyFont="1" applyFill="1" applyBorder="1" applyAlignment="1" applyProtection="1">
      <alignment horizontal="center" vertical="center" wrapText="1"/>
      <protection locked="0"/>
    </xf>
    <xf numFmtId="0" fontId="25" fillId="7" borderId="3" xfId="0" applyFont="1" applyFill="1" applyBorder="1" applyAlignment="1" applyProtection="1">
      <alignment horizontal="center" vertical="center" wrapText="1"/>
      <protection locked="0"/>
    </xf>
    <xf numFmtId="0" fontId="25" fillId="7" borderId="9" xfId="0" applyFont="1" applyFill="1" applyBorder="1" applyAlignment="1" applyProtection="1">
      <alignment horizontal="center" vertical="center" wrapText="1"/>
      <protection locked="0"/>
    </xf>
    <xf numFmtId="0" fontId="25" fillId="7" borderId="2" xfId="0" applyFont="1" applyFill="1" applyBorder="1" applyAlignment="1" applyProtection="1">
      <alignment horizontal="center" vertical="center" wrapText="1"/>
      <protection locked="0"/>
    </xf>
    <xf numFmtId="0" fontId="25" fillId="7" borderId="0" xfId="0" applyFont="1" applyFill="1" applyAlignment="1" applyProtection="1">
      <alignment horizontal="center" vertical="center" wrapText="1"/>
      <protection locked="0"/>
    </xf>
    <xf numFmtId="0" fontId="25" fillId="7" borderId="5" xfId="0" applyFont="1" applyFill="1" applyBorder="1" applyAlignment="1" applyProtection="1">
      <alignment horizontal="center" vertical="center" wrapText="1"/>
      <protection locked="0"/>
    </xf>
    <xf numFmtId="0" fontId="25" fillId="7" borderId="7" xfId="0" applyFont="1" applyFill="1" applyBorder="1" applyAlignment="1" applyProtection="1">
      <alignment horizontal="center" vertical="center" wrapText="1"/>
      <protection locked="0"/>
    </xf>
    <xf numFmtId="0" fontId="25" fillId="7" borderId="1" xfId="0" applyFont="1" applyFill="1" applyBorder="1" applyAlignment="1" applyProtection="1">
      <alignment horizontal="center" vertical="center" wrapText="1"/>
      <protection locked="0"/>
    </xf>
    <xf numFmtId="0" fontId="25" fillId="7" borderId="6" xfId="0" applyFont="1" applyFill="1" applyBorder="1" applyAlignment="1" applyProtection="1">
      <alignment horizontal="center" vertical="center" wrapText="1"/>
      <protection locked="0"/>
    </xf>
    <xf numFmtId="0" fontId="61" fillId="7" borderId="2" xfId="0" applyFont="1" applyFill="1" applyBorder="1" applyAlignment="1">
      <alignment horizontal="center" vertical="center" wrapText="1"/>
    </xf>
    <xf numFmtId="0" fontId="61" fillId="7" borderId="0" xfId="0" applyFont="1" applyFill="1" applyAlignment="1">
      <alignment horizontal="center" vertical="center" wrapText="1"/>
    </xf>
    <xf numFmtId="165" fontId="58" fillId="7" borderId="0" xfId="0" applyNumberFormat="1" applyFont="1" applyFill="1" applyAlignment="1">
      <alignment horizontal="center" vertical="center" wrapText="1"/>
    </xf>
    <xf numFmtId="165" fontId="60" fillId="7" borderId="2" xfId="0" applyNumberFormat="1" applyFont="1" applyFill="1" applyBorder="1" applyAlignment="1">
      <alignment horizontal="center" vertical="center" wrapText="1"/>
    </xf>
    <xf numFmtId="165" fontId="60" fillId="7" borderId="0" xfId="0" applyNumberFormat="1" applyFont="1" applyFill="1" applyAlignment="1">
      <alignment horizontal="center" vertical="center" wrapText="1"/>
    </xf>
    <xf numFmtId="0" fontId="60" fillId="7" borderId="0" xfId="0" applyFont="1" applyFill="1" applyAlignment="1">
      <alignment horizontal="center" vertical="center"/>
    </xf>
    <xf numFmtId="0" fontId="60" fillId="7" borderId="2" xfId="0" applyFont="1" applyFill="1" applyBorder="1" applyAlignment="1">
      <alignment horizontal="center" vertical="center" wrapText="1"/>
    </xf>
    <xf numFmtId="0" fontId="60" fillId="7" borderId="0" xfId="0" applyFont="1" applyFill="1" applyAlignment="1">
      <alignment horizontal="center" vertical="center" wrapText="1"/>
    </xf>
    <xf numFmtId="49" fontId="21" fillId="0" borderId="49" xfId="0" applyNumberFormat="1" applyFont="1" applyBorder="1" applyAlignment="1" applyProtection="1">
      <alignment horizontal="center" vertical="center"/>
      <protection locked="0"/>
    </xf>
    <xf numFmtId="49" fontId="21" fillId="0" borderId="3" xfId="0" applyNumberFormat="1" applyFont="1" applyBorder="1" applyAlignment="1" applyProtection="1">
      <alignment horizontal="center" vertical="center"/>
      <protection locked="0"/>
    </xf>
    <xf numFmtId="49" fontId="21" fillId="0" borderId="9" xfId="0" applyNumberFormat="1" applyFont="1" applyBorder="1" applyAlignment="1" applyProtection="1">
      <alignment horizontal="center" vertical="center"/>
      <protection locked="0"/>
    </xf>
    <xf numFmtId="49" fontId="21" fillId="0" borderId="47" xfId="0" applyNumberFormat="1" applyFont="1" applyBorder="1" applyAlignment="1" applyProtection="1">
      <alignment horizontal="center" vertical="center"/>
      <protection locked="0"/>
    </xf>
    <xf numFmtId="49" fontId="21" fillId="0" borderId="1" xfId="0" applyNumberFormat="1" applyFont="1" applyBorder="1" applyAlignment="1" applyProtection="1">
      <alignment horizontal="center" vertical="center"/>
      <protection locked="0"/>
    </xf>
    <xf numFmtId="49" fontId="21" fillId="0" borderId="6" xfId="0" applyNumberFormat="1" applyFont="1" applyBorder="1" applyAlignment="1" applyProtection="1">
      <alignment horizontal="center" vertical="center"/>
      <protection locked="0"/>
    </xf>
    <xf numFmtId="49" fontId="16" fillId="0" borderId="99" xfId="0" applyNumberFormat="1" applyFont="1" applyBorder="1" applyAlignment="1">
      <alignment horizontal="center" vertical="center" wrapText="1"/>
    </xf>
    <xf numFmtId="49" fontId="16" fillId="0" borderId="57" xfId="0" applyNumberFormat="1" applyFont="1" applyBorder="1" applyAlignment="1">
      <alignment horizontal="center" vertical="center" wrapText="1"/>
    </xf>
    <xf numFmtId="0" fontId="6" fillId="6" borderId="8" xfId="0" applyFont="1" applyFill="1" applyBorder="1" applyAlignment="1" applyProtection="1">
      <alignment horizontal="center" vertical="center"/>
      <protection locked="0"/>
    </xf>
    <xf numFmtId="0" fontId="6" fillId="6" borderId="3" xfId="0" applyFont="1" applyFill="1" applyBorder="1" applyAlignment="1" applyProtection="1">
      <alignment horizontal="center" vertical="center"/>
      <protection locked="0"/>
    </xf>
    <xf numFmtId="0" fontId="6" fillId="6" borderId="9" xfId="0" applyFont="1" applyFill="1" applyBorder="1" applyAlignment="1" applyProtection="1">
      <alignment horizontal="center" vertical="center"/>
      <protection locked="0"/>
    </xf>
    <xf numFmtId="0" fontId="6" fillId="6" borderId="7" xfId="0" applyFont="1" applyFill="1" applyBorder="1" applyAlignment="1" applyProtection="1">
      <alignment horizontal="center" vertical="center"/>
      <protection locked="0"/>
    </xf>
    <xf numFmtId="0" fontId="6" fillId="6" borderId="1" xfId="0" applyFont="1" applyFill="1" applyBorder="1" applyAlignment="1" applyProtection="1">
      <alignment horizontal="center" vertical="center"/>
      <protection locked="0"/>
    </xf>
    <xf numFmtId="0" fontId="6" fillId="6" borderId="6" xfId="0" applyFont="1" applyFill="1" applyBorder="1" applyAlignment="1" applyProtection="1">
      <alignment horizontal="center" vertical="center"/>
      <protection locked="0"/>
    </xf>
    <xf numFmtId="0" fontId="53" fillId="7" borderId="0" xfId="0" applyFont="1" applyFill="1" applyAlignment="1" applyProtection="1">
      <alignment horizontal="center" vertical="center"/>
      <protection locked="0"/>
    </xf>
    <xf numFmtId="0" fontId="57" fillId="10" borderId="0" xfId="0" applyFont="1" applyFill="1" applyAlignment="1" applyProtection="1">
      <alignment horizontal="left" vertical="center"/>
      <protection locked="0"/>
    </xf>
    <xf numFmtId="2" fontId="53" fillId="7" borderId="0" xfId="0" applyNumberFormat="1" applyFont="1" applyFill="1" applyAlignment="1" applyProtection="1">
      <alignment horizontal="center" vertical="center"/>
      <protection locked="0"/>
    </xf>
    <xf numFmtId="0" fontId="57" fillId="21" borderId="0" xfId="0" applyFont="1" applyFill="1" applyAlignment="1" applyProtection="1">
      <alignment horizontal="left" vertical="center"/>
      <protection locked="0"/>
    </xf>
    <xf numFmtId="0" fontId="11" fillId="0" borderId="22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540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theme="1"/>
      </font>
      <fill>
        <patternFill>
          <bgColor theme="9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theme="3" tint="0.59996337778862885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FF00"/>
      </font>
    </dxf>
    <dxf>
      <font>
        <b/>
        <i val="0"/>
        <color rgb="FFFFFF00"/>
      </font>
      <fill>
        <patternFill patternType="solid">
          <fgColor auto="1"/>
          <bgColor rgb="FFFFFF00"/>
        </patternFill>
      </fill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ill>
        <patternFill>
          <bgColor theme="3" tint="0.59996337778862885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theme="9" tint="-0.499984740745262"/>
      </font>
    </dxf>
    <dxf>
      <font>
        <b val="0"/>
        <i val="0"/>
        <color theme="9" tint="-0.499984740745262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CC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ont>
        <b/>
        <i val="0"/>
        <color rgb="FFFF0000"/>
        <name val="Cambria"/>
        <scheme val="none"/>
      </font>
    </dxf>
    <dxf>
      <fill>
        <patternFill>
          <bgColor rgb="FFFFFFCC"/>
        </patternFill>
      </fill>
    </dxf>
    <dxf>
      <font>
        <b/>
        <i val="0"/>
        <color rgb="FFFF0000"/>
      </font>
    </dxf>
  </dxfs>
  <tableStyles count="0" defaultTableStyle="TableStyleMedium9" defaultPivotStyle="PivotStyleLight16"/>
  <colors>
    <mruColors>
      <color rgb="FFFFFFCC"/>
      <color rgb="FF00FF00"/>
      <color rgb="FFD8E4BC"/>
      <color rgb="FF008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pieChart>
        <c:varyColors val="1"/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microsoft.com/office/2007/relationships/hdphoto" Target="../media/hdphoto1.wdp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png"/><Relationship Id="rId15" Type="http://schemas.microsoft.com/office/2007/relationships/hdphoto" Target="../media/hdphoto2.wdp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2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openxmlformats.org/officeDocument/2006/relationships/image" Target="../media/image1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microsoft.com/office/2007/relationships/hdphoto" Target="../media/hdphoto2.wdp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9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9.png"/><Relationship Id="rId4" Type="http://schemas.openxmlformats.org/officeDocument/2006/relationships/image" Target="../media/image2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9.png"/><Relationship Id="rId7" Type="http://schemas.microsoft.com/office/2007/relationships/hdphoto" Target="../media/hdphoto4.wdp"/><Relationship Id="rId12" Type="http://schemas.openxmlformats.org/officeDocument/2006/relationships/image" Target="../media/image34.jpeg"/><Relationship Id="rId2" Type="http://schemas.openxmlformats.org/officeDocument/2006/relationships/image" Target="../media/image28.png"/><Relationship Id="rId1" Type="http://schemas.openxmlformats.org/officeDocument/2006/relationships/image" Target="../media/image9.png"/><Relationship Id="rId6" Type="http://schemas.openxmlformats.org/officeDocument/2006/relationships/image" Target="../media/image31.png"/><Relationship Id="rId11" Type="http://schemas.microsoft.com/office/2007/relationships/hdphoto" Target="../media/hdphoto6.wdp"/><Relationship Id="rId5" Type="http://schemas.microsoft.com/office/2007/relationships/hdphoto" Target="../media/hdphoto3.wdp"/><Relationship Id="rId10" Type="http://schemas.openxmlformats.org/officeDocument/2006/relationships/image" Target="../media/image33.png"/><Relationship Id="rId4" Type="http://schemas.openxmlformats.org/officeDocument/2006/relationships/image" Target="../media/image30.png"/><Relationship Id="rId9" Type="http://schemas.microsoft.com/office/2007/relationships/hdphoto" Target="../media/hdphoto5.wdp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3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38.png"/><Relationship Id="rId7" Type="http://schemas.openxmlformats.org/officeDocument/2006/relationships/image" Target="../media/image42.jpeg"/><Relationship Id="rId2" Type="http://schemas.openxmlformats.org/officeDocument/2006/relationships/image" Target="../media/image37.jpeg"/><Relationship Id="rId1" Type="http://schemas.openxmlformats.org/officeDocument/2006/relationships/image" Target="../media/image36.jpe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jpe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03259" name="Group 20">
          <a:extLst>
            <a:ext uri="{FF2B5EF4-FFF2-40B4-BE49-F238E27FC236}">
              <a16:creationId xmlns:a16="http://schemas.microsoft.com/office/drawing/2014/main" id="{00000000-0008-0000-0200-0000FB1903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203282" name="Oval 21">
            <a:extLst>
              <a:ext uri="{FF2B5EF4-FFF2-40B4-BE49-F238E27FC236}">
                <a16:creationId xmlns:a16="http://schemas.microsoft.com/office/drawing/2014/main" id="{00000000-0008-0000-0200-0000121A03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3283" name="AutoShape 22">
            <a:extLst>
              <a:ext uri="{FF2B5EF4-FFF2-40B4-BE49-F238E27FC236}">
                <a16:creationId xmlns:a16="http://schemas.microsoft.com/office/drawing/2014/main" id="{00000000-0008-0000-0200-0000131A03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507917" y="126124134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43080</xdr:colOff>
      <xdr:row>415</xdr:row>
      <xdr:rowOff>209551</xdr:rowOff>
    </xdr:from>
    <xdr:to>
      <xdr:col>28</xdr:col>
      <xdr:colOff>219075</xdr:colOff>
      <xdr:row>420</xdr:row>
      <xdr:rowOff>3878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63055" y="90687526"/>
          <a:ext cx="1299945" cy="889704"/>
        </a:xfrm>
        <a:prstGeom prst="rect">
          <a:avLst/>
        </a:prstGeom>
      </xdr:spPr>
    </xdr:pic>
    <xdr:clientData/>
  </xdr:twoCellAnchor>
  <xdr:twoCellAnchor>
    <xdr:from>
      <xdr:col>32</xdr:col>
      <xdr:colOff>161194</xdr:colOff>
      <xdr:row>332</xdr:row>
      <xdr:rowOff>168518</xdr:rowOff>
    </xdr:from>
    <xdr:to>
      <xdr:col>40</xdr:col>
      <xdr:colOff>314325</xdr:colOff>
      <xdr:row>339</xdr:row>
      <xdr:rowOff>113682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pSpPr/>
      </xdr:nvGrpSpPr>
      <xdr:grpSpPr>
        <a:xfrm>
          <a:off x="11819794" y="68329418"/>
          <a:ext cx="1931131" cy="1456464"/>
          <a:chOff x="6763754" y="63020409"/>
          <a:chExt cx="1384633" cy="1529012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6" name="ZoneTexte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8" name="ZoneTexte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9" name="ZoneTexte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 editAs="oneCell">
    <xdr:from>
      <xdr:col>32</xdr:col>
      <xdr:colOff>390525</xdr:colOff>
      <xdr:row>248</xdr:row>
      <xdr:rowOff>123631</xdr:rowOff>
    </xdr:from>
    <xdr:to>
      <xdr:col>40</xdr:col>
      <xdr:colOff>306198</xdr:colOff>
      <xdr:row>253</xdr:row>
      <xdr:rowOff>20849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96525" y="53635081"/>
          <a:ext cx="1468248" cy="992594"/>
        </a:xfrm>
        <a:prstGeom prst="rect">
          <a:avLst/>
        </a:prstGeom>
      </xdr:spPr>
    </xdr:pic>
    <xdr:clientData/>
  </xdr:twoCellAnchor>
  <xdr:twoCellAnchor>
    <xdr:from>
      <xdr:col>25</xdr:col>
      <xdr:colOff>236478</xdr:colOff>
      <xdr:row>423</xdr:row>
      <xdr:rowOff>16578</xdr:rowOff>
    </xdr:from>
    <xdr:to>
      <xdr:col>28</xdr:col>
      <xdr:colOff>333375</xdr:colOff>
      <xdr:row>428</xdr:row>
      <xdr:rowOff>171450</xdr:rowOff>
    </xdr:to>
    <xdr:grpSp>
      <xdr:nvGrpSpPr>
        <xdr:cNvPr id="23" name="Group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pSpPr/>
      </xdr:nvGrpSpPr>
      <xdr:grpSpPr>
        <a:xfrm>
          <a:off x="9037578" y="87938678"/>
          <a:ext cx="1379597" cy="1234372"/>
          <a:chOff x="6765041" y="81123236"/>
          <a:chExt cx="1311814" cy="1336338"/>
        </a:xfrm>
      </xdr:grpSpPr>
      <xdr:pic>
        <xdr:nvPicPr>
          <xdr:cNvPr id="27" name="Image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28" name="ZoneTexte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9" name="ZoneTexte 28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653</xdr:row>
      <xdr:rowOff>171450</xdr:rowOff>
    </xdr:from>
    <xdr:to>
      <xdr:col>28</xdr:col>
      <xdr:colOff>342900</xdr:colOff>
      <xdr:row>660</xdr:row>
      <xdr:rowOff>216598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pSpPr/>
      </xdr:nvGrpSpPr>
      <xdr:grpSpPr>
        <a:xfrm>
          <a:off x="8904409" y="135235950"/>
          <a:ext cx="1522291" cy="1556448"/>
          <a:chOff x="6822243" y="81065474"/>
          <a:chExt cx="1311814" cy="1336338"/>
        </a:xfrm>
      </xdr:grpSpPr>
      <xdr:pic>
        <xdr:nvPicPr>
          <xdr:cNvPr id="32" name="Image 31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33" name="ZoneTexte 32">
            <a:extLst>
              <a:ext uri="{FF2B5EF4-FFF2-40B4-BE49-F238E27FC236}">
                <a16:creationId xmlns:a16="http://schemas.microsoft.com/office/drawing/2014/main" id="{00000000-0008-0000-0200-000021000000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34" name="ZoneTexte 33">
            <a:extLst>
              <a:ext uri="{FF2B5EF4-FFF2-40B4-BE49-F238E27FC236}">
                <a16:creationId xmlns:a16="http://schemas.microsoft.com/office/drawing/2014/main" id="{00000000-0008-0000-0200-00002200000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202796</xdr:colOff>
      <xdr:row>206</xdr:row>
      <xdr:rowOff>104774</xdr:rowOff>
    </xdr:from>
    <xdr:to>
      <xdr:col>32</xdr:col>
      <xdr:colOff>877266</xdr:colOff>
      <xdr:row>212</xdr:row>
      <xdr:rowOff>140899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9813521" y="44653199"/>
          <a:ext cx="674470" cy="1350575"/>
        </a:xfrm>
        <a:prstGeom prst="rect">
          <a:avLst/>
        </a:prstGeom>
      </xdr:spPr>
    </xdr:pic>
    <xdr:clientData/>
  </xdr:twoCellAnchor>
  <xdr:twoCellAnchor editAs="oneCell">
    <xdr:from>
      <xdr:col>32</xdr:col>
      <xdr:colOff>176315</xdr:colOff>
      <xdr:row>914</xdr:row>
      <xdr:rowOff>123720</xdr:rowOff>
    </xdr:from>
    <xdr:to>
      <xdr:col>32</xdr:col>
      <xdr:colOff>1128730</xdr:colOff>
      <xdr:row>923</xdr:row>
      <xdr:rowOff>123718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80142" y="189224278"/>
          <a:ext cx="950950" cy="1978269"/>
        </a:xfrm>
        <a:prstGeom prst="rect">
          <a:avLst/>
        </a:prstGeom>
      </xdr:spPr>
    </xdr:pic>
    <xdr:clientData/>
  </xdr:twoCellAnchor>
  <xdr:twoCellAnchor editAs="oneCell">
    <xdr:from>
      <xdr:col>25</xdr:col>
      <xdr:colOff>136039</xdr:colOff>
      <xdr:row>67</xdr:row>
      <xdr:rowOff>26822</xdr:rowOff>
    </xdr:from>
    <xdr:to>
      <xdr:col>26</xdr:col>
      <xdr:colOff>237813</xdr:colOff>
      <xdr:row>69</xdr:row>
      <xdr:rowOff>49648</xdr:rowOff>
    </xdr:to>
    <xdr:pic>
      <xdr:nvPicPr>
        <xdr:cNvPr id="35" name="Imag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937139" y="13526922"/>
          <a:ext cx="736774" cy="454626"/>
        </a:xfrm>
        <a:prstGeom prst="rect">
          <a:avLst/>
        </a:prstGeom>
      </xdr:spPr>
    </xdr:pic>
    <xdr:clientData/>
  </xdr:twoCellAnchor>
  <xdr:oneCellAnchor>
    <xdr:from>
      <xdr:col>32</xdr:col>
      <xdr:colOff>93785</xdr:colOff>
      <xdr:row>41</xdr:row>
      <xdr:rowOff>95250</xdr:rowOff>
    </xdr:from>
    <xdr:ext cx="666751" cy="1514286"/>
    <xdr:pic>
      <xdr:nvPicPr>
        <xdr:cNvPr id="30" name="Imag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495085" y="8048625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180975</xdr:rowOff>
    </xdr:from>
    <xdr:to>
      <xdr:col>28</xdr:col>
      <xdr:colOff>357121</xdr:colOff>
      <xdr:row>669</xdr:row>
      <xdr:rowOff>66674</xdr:rowOff>
    </xdr:to>
    <xdr:pic>
      <xdr:nvPicPr>
        <xdr:cNvPr id="38" name="Imag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67600" y="142694025"/>
          <a:ext cx="1433446" cy="981075"/>
        </a:xfrm>
        <a:prstGeom prst="rect">
          <a:avLst/>
        </a:prstGeom>
      </xdr:spPr>
    </xdr:pic>
    <xdr:clientData/>
  </xdr:twoCellAnchor>
  <xdr:twoCellAnchor editAs="oneCell">
    <xdr:from>
      <xdr:col>32</xdr:col>
      <xdr:colOff>85725</xdr:colOff>
      <xdr:row>234</xdr:row>
      <xdr:rowOff>142875</xdr:rowOff>
    </xdr:from>
    <xdr:to>
      <xdr:col>42</xdr:col>
      <xdr:colOff>57150</xdr:colOff>
      <xdr:row>243</xdr:row>
      <xdr:rowOff>200024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91725" y="50587275"/>
          <a:ext cx="2705100" cy="2028825"/>
        </a:xfrm>
        <a:prstGeom prst="rect">
          <a:avLst/>
        </a:prstGeom>
      </xdr:spPr>
    </xdr:pic>
    <xdr:clientData/>
  </xdr:twoCellAnchor>
  <xdr:twoCellAnchor editAs="oneCell">
    <xdr:from>
      <xdr:col>32</xdr:col>
      <xdr:colOff>150000</xdr:colOff>
      <xdr:row>745</xdr:row>
      <xdr:rowOff>7125</xdr:rowOff>
    </xdr:from>
    <xdr:to>
      <xdr:col>42</xdr:col>
      <xdr:colOff>353225</xdr:colOff>
      <xdr:row>755</xdr:row>
      <xdr:rowOff>19050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6000" y="161036775"/>
          <a:ext cx="2936900" cy="2202675"/>
        </a:xfrm>
        <a:prstGeom prst="rect">
          <a:avLst/>
        </a:prstGeom>
      </xdr:spPr>
    </xdr:pic>
    <xdr:clientData/>
  </xdr:twoCellAnchor>
  <xdr:twoCellAnchor>
    <xdr:from>
      <xdr:col>44</xdr:col>
      <xdr:colOff>448235</xdr:colOff>
      <xdr:row>146</xdr:row>
      <xdr:rowOff>212911</xdr:rowOff>
    </xdr:from>
    <xdr:to>
      <xdr:col>50</xdr:col>
      <xdr:colOff>510987</xdr:colOff>
      <xdr:row>161</xdr:row>
      <xdr:rowOff>49865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16666135" y="30858011"/>
          <a:ext cx="4774452" cy="3075454"/>
          <a:chOff x="1490382" y="29986940"/>
          <a:chExt cx="4264958" cy="3198719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2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BEBA8EAE-BF5A-486C-A8C5-ECC9F3942E4B}">
                <a14:imgProps xmlns:a14="http://schemas.microsoft.com/office/drawing/2010/main">
                  <a14:imgLayer r:embed="rId13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13" name="ZoneTexte 12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156883</xdr:colOff>
      <xdr:row>146</xdr:row>
      <xdr:rowOff>217236</xdr:rowOff>
    </xdr:from>
    <xdr:to>
      <xdr:col>44</xdr:col>
      <xdr:colOff>381001</xdr:colOff>
      <xdr:row>161</xdr:row>
      <xdr:rowOff>32339</xdr:rowOff>
    </xdr:to>
    <xdr:grpSp>
      <xdr:nvGrpSpPr>
        <xdr:cNvPr id="22" name="Group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pSpPr/>
      </xdr:nvGrpSpPr>
      <xdr:grpSpPr>
        <a:xfrm>
          <a:off x="11815483" y="30862336"/>
          <a:ext cx="4783418" cy="3053603"/>
          <a:chOff x="6174441" y="30002471"/>
          <a:chExt cx="4235824" cy="3176868"/>
        </a:xfrm>
      </xdr:grpSpPr>
      <xdr:pic>
        <xdr:nvPicPr>
          <xdr:cNvPr id="12" name="Image 11">
            <a:extLst>
              <a:ext uri="{FF2B5EF4-FFF2-40B4-BE49-F238E27FC236}">
                <a16:creationId xmlns:a16="http://schemas.microsoft.com/office/drawing/2014/main" id="{00000000-0008-0000-0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BEBA8EAE-BF5A-486C-A8C5-ECC9F3942E4B}">
                <a14:imgProps xmlns:a14="http://schemas.microsoft.com/office/drawing/2010/main">
                  <a14:imgLayer r:embed="rId15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14" name="ZoneTexte 13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581889</xdr:colOff>
      <xdr:row>1071</xdr:row>
      <xdr:rowOff>166254</xdr:rowOff>
    </xdr:from>
    <xdr:to>
      <xdr:col>23</xdr:col>
      <xdr:colOff>50976</xdr:colOff>
      <xdr:row>1079</xdr:row>
      <xdr:rowOff>148809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28"/>
        <a:stretch/>
      </xdr:blipFill>
      <xdr:spPr>
        <a:xfrm>
          <a:off x="5361707" y="213789490"/>
          <a:ext cx="1796651" cy="1645101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1089</xdr:row>
      <xdr:rowOff>110835</xdr:rowOff>
    </xdr:from>
    <xdr:to>
      <xdr:col>23</xdr:col>
      <xdr:colOff>78685</xdr:colOff>
      <xdr:row>1097</xdr:row>
      <xdr:rowOff>93391</xdr:rowOff>
    </xdr:to>
    <xdr:pic>
      <xdr:nvPicPr>
        <xdr:cNvPr id="39" name="Imag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9928"/>
        <a:stretch/>
      </xdr:blipFill>
      <xdr:spPr>
        <a:xfrm>
          <a:off x="5389416" y="217474799"/>
          <a:ext cx="1796651" cy="1645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557892</xdr:colOff>
      <xdr:row>1</xdr:row>
      <xdr:rowOff>136072</xdr:rowOff>
    </xdr:from>
    <xdr:to>
      <xdr:col>1</xdr:col>
      <xdr:colOff>2340428</xdr:colOff>
      <xdr:row>3</xdr:row>
      <xdr:rowOff>254290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49" y="340179"/>
          <a:ext cx="1782536" cy="9074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28575</xdr:rowOff>
    </xdr:from>
    <xdr:to>
      <xdr:col>5</xdr:col>
      <xdr:colOff>205736</xdr:colOff>
      <xdr:row>6</xdr:row>
      <xdr:rowOff>86178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76DC461F-2EA9-FC4A-B316-CBA344C5DF93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14210CD-9475-8299-74DA-961A625DCE76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2A3455FC-8E2D-76E8-35F6-C8966D1B28F8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oneCellAnchor>
    <xdr:from>
      <xdr:col>25</xdr:col>
      <xdr:colOff>87942</xdr:colOff>
      <xdr:row>586</xdr:row>
      <xdr:rowOff>41709</xdr:rowOff>
    </xdr:from>
    <xdr:ext cx="1388433" cy="1418133"/>
    <xdr:pic>
      <xdr:nvPicPr>
        <xdr:cNvPr id="5" name="Image 4">
          <a:extLst>
            <a:ext uri="{FF2B5EF4-FFF2-40B4-BE49-F238E27FC236}">
              <a16:creationId xmlns:a16="http://schemas.microsoft.com/office/drawing/2014/main" id="{C37B06D2-99A6-8445-B62D-D3D8F4D00A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889042" y="123269809"/>
          <a:ext cx="1388433" cy="1418133"/>
        </a:xfrm>
        <a:prstGeom prst="rect">
          <a:avLst/>
        </a:prstGeom>
      </xdr:spPr>
    </xdr:pic>
    <xdr:clientData/>
  </xdr:oneCellAnchor>
  <xdr:twoCellAnchor editAs="oneCell">
    <xdr:from>
      <xdr:col>25</xdr:col>
      <xdr:colOff>43080</xdr:colOff>
      <xdr:row>415</xdr:row>
      <xdr:rowOff>209551</xdr:rowOff>
    </xdr:from>
    <xdr:to>
      <xdr:col>28</xdr:col>
      <xdr:colOff>219075</xdr:colOff>
      <xdr:row>420</xdr:row>
      <xdr:rowOff>3878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F7F1F3A2-993A-AF41-BA01-E98A1A48C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4180" y="86404451"/>
          <a:ext cx="1458695" cy="873827"/>
        </a:xfrm>
        <a:prstGeom prst="rect">
          <a:avLst/>
        </a:prstGeom>
      </xdr:spPr>
    </xdr:pic>
    <xdr:clientData/>
  </xdr:twoCellAnchor>
  <xdr:twoCellAnchor>
    <xdr:from>
      <xdr:col>32</xdr:col>
      <xdr:colOff>161194</xdr:colOff>
      <xdr:row>332</xdr:row>
      <xdr:rowOff>168518</xdr:rowOff>
    </xdr:from>
    <xdr:to>
      <xdr:col>40</xdr:col>
      <xdr:colOff>314325</xdr:colOff>
      <xdr:row>339</xdr:row>
      <xdr:rowOff>113682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261971FA-39D2-7B43-AD36-F4B139D88CA9}"/>
            </a:ext>
          </a:extLst>
        </xdr:cNvPr>
        <xdr:cNvGrpSpPr/>
      </xdr:nvGrpSpPr>
      <xdr:grpSpPr>
        <a:xfrm>
          <a:off x="16252094" y="68329418"/>
          <a:ext cx="1931131" cy="1456464"/>
          <a:chOff x="6763754" y="63020409"/>
          <a:chExt cx="1384633" cy="1529012"/>
        </a:xfrm>
      </xdr:grpSpPr>
      <xdr:pic>
        <xdr:nvPicPr>
          <xdr:cNvPr id="8" name="Image 7">
            <a:extLst>
              <a:ext uri="{FF2B5EF4-FFF2-40B4-BE49-F238E27FC236}">
                <a16:creationId xmlns:a16="http://schemas.microsoft.com/office/drawing/2014/main" id="{C3E14229-45A2-1DFF-8A02-6490F89FD25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72777" y="63020409"/>
            <a:ext cx="1375610" cy="1493593"/>
          </a:xfrm>
          <a:prstGeom prst="rect">
            <a:avLst/>
          </a:prstGeom>
        </xdr:spPr>
      </xdr:pic>
      <xdr:sp macro="" textlink="">
        <xdr:nvSpPr>
          <xdr:cNvPr id="9" name="ZoneTexte 8">
            <a:extLst>
              <a:ext uri="{FF2B5EF4-FFF2-40B4-BE49-F238E27FC236}">
                <a16:creationId xmlns:a16="http://schemas.microsoft.com/office/drawing/2014/main" id="{FA0BC9E8-655B-7312-D4AC-54701EBE8292}"/>
              </a:ext>
            </a:extLst>
          </xdr:cNvPr>
          <xdr:cNvSpPr txBox="1"/>
        </xdr:nvSpPr>
        <xdr:spPr>
          <a:xfrm>
            <a:off x="6763754" y="64229080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  <a:p>
            <a:endParaRPr lang="fr-FR" sz="1100" b="1">
              <a:solidFill>
                <a:srgbClr val="FF0000"/>
              </a:solidFill>
            </a:endParaRPr>
          </a:p>
        </xdr:txBody>
      </xdr:sp>
      <xdr:sp macro="" textlink="">
        <xdr:nvSpPr>
          <xdr:cNvPr id="10" name="ZoneTexte 9">
            <a:extLst>
              <a:ext uri="{FF2B5EF4-FFF2-40B4-BE49-F238E27FC236}">
                <a16:creationId xmlns:a16="http://schemas.microsoft.com/office/drawing/2014/main" id="{2012F0FC-3C7D-A372-4764-D2C0F6D40CAB}"/>
              </a:ext>
            </a:extLst>
          </xdr:cNvPr>
          <xdr:cNvSpPr txBox="1"/>
        </xdr:nvSpPr>
        <xdr:spPr>
          <a:xfrm>
            <a:off x="6810376" y="63054497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  <xdr:sp macro="" textlink="">
        <xdr:nvSpPr>
          <xdr:cNvPr id="11" name="ZoneTexte 10">
            <a:extLst>
              <a:ext uri="{FF2B5EF4-FFF2-40B4-BE49-F238E27FC236}">
                <a16:creationId xmlns:a16="http://schemas.microsoft.com/office/drawing/2014/main" id="{1A55504C-AF87-CDE9-88F7-73B52C2DFF0C}"/>
              </a:ext>
            </a:extLst>
          </xdr:cNvPr>
          <xdr:cNvSpPr txBox="1"/>
        </xdr:nvSpPr>
        <xdr:spPr>
          <a:xfrm>
            <a:off x="7825039" y="63041463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3</a:t>
            </a:r>
          </a:p>
        </xdr:txBody>
      </xdr:sp>
      <xdr:sp macro="" textlink="">
        <xdr:nvSpPr>
          <xdr:cNvPr id="12" name="ZoneTexte 11">
            <a:extLst>
              <a:ext uri="{FF2B5EF4-FFF2-40B4-BE49-F238E27FC236}">
                <a16:creationId xmlns:a16="http://schemas.microsoft.com/office/drawing/2014/main" id="{C27DB28C-9ECA-C542-DDAC-BEF991B0D380}"/>
              </a:ext>
            </a:extLst>
          </xdr:cNvPr>
          <xdr:cNvSpPr txBox="1"/>
        </xdr:nvSpPr>
        <xdr:spPr>
          <a:xfrm>
            <a:off x="7877176" y="64271692"/>
            <a:ext cx="266198" cy="2777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4</a:t>
            </a:r>
          </a:p>
        </xdr:txBody>
      </xdr:sp>
    </xdr:grpSp>
    <xdr:clientData/>
  </xdr:twoCellAnchor>
  <xdr:twoCellAnchor>
    <xdr:from>
      <xdr:col>25</xdr:col>
      <xdr:colOff>236478</xdr:colOff>
      <xdr:row>423</xdr:row>
      <xdr:rowOff>16578</xdr:rowOff>
    </xdr:from>
    <xdr:to>
      <xdr:col>28</xdr:col>
      <xdr:colOff>333375</xdr:colOff>
      <xdr:row>428</xdr:row>
      <xdr:rowOff>171450</xdr:rowOff>
    </xdr:to>
    <xdr:grpSp>
      <xdr:nvGrpSpPr>
        <xdr:cNvPr id="14" name="Groupe 13">
          <a:extLst>
            <a:ext uri="{FF2B5EF4-FFF2-40B4-BE49-F238E27FC236}">
              <a16:creationId xmlns:a16="http://schemas.microsoft.com/office/drawing/2014/main" id="{B959C9C9-3810-E947-A47E-66F91851BBF5}"/>
            </a:ext>
          </a:extLst>
        </xdr:cNvPr>
        <xdr:cNvGrpSpPr/>
      </xdr:nvGrpSpPr>
      <xdr:grpSpPr>
        <a:xfrm>
          <a:off x="13469878" y="87938678"/>
          <a:ext cx="1379597" cy="1234372"/>
          <a:chOff x="6765041" y="81123236"/>
          <a:chExt cx="1311814" cy="1336338"/>
        </a:xfrm>
      </xdr:grpSpPr>
      <xdr:pic>
        <xdr:nvPicPr>
          <xdr:cNvPr id="15" name="Image 14">
            <a:extLst>
              <a:ext uri="{FF2B5EF4-FFF2-40B4-BE49-F238E27FC236}">
                <a16:creationId xmlns:a16="http://schemas.microsoft.com/office/drawing/2014/main" id="{B0A9233B-2B32-D66D-2D5A-259DA0C1A5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765041" y="81123236"/>
            <a:ext cx="1311814" cy="1336338"/>
          </a:xfrm>
          <a:prstGeom prst="rect">
            <a:avLst/>
          </a:prstGeom>
        </xdr:spPr>
      </xdr:pic>
      <xdr:sp macro="" textlink="">
        <xdr:nvSpPr>
          <xdr:cNvPr id="16" name="ZoneTexte 15">
            <a:extLst>
              <a:ext uri="{FF2B5EF4-FFF2-40B4-BE49-F238E27FC236}">
                <a16:creationId xmlns:a16="http://schemas.microsoft.com/office/drawing/2014/main" id="{E195D945-F21E-E912-40E2-64D4BBB1C2FD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17" name="ZoneTexte 16">
            <a:extLst>
              <a:ext uri="{FF2B5EF4-FFF2-40B4-BE49-F238E27FC236}">
                <a16:creationId xmlns:a16="http://schemas.microsoft.com/office/drawing/2014/main" id="{F3C829D0-1268-9C10-C604-0880CCC3723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>
    <xdr:from>
      <xdr:col>25</xdr:col>
      <xdr:colOff>103309</xdr:colOff>
      <xdr:row>653</xdr:row>
      <xdr:rowOff>171450</xdr:rowOff>
    </xdr:from>
    <xdr:to>
      <xdr:col>28</xdr:col>
      <xdr:colOff>342900</xdr:colOff>
      <xdr:row>661</xdr:row>
      <xdr:rowOff>698</xdr:rowOff>
    </xdr:to>
    <xdr:grpSp>
      <xdr:nvGrpSpPr>
        <xdr:cNvPr id="18" name="Groupe 17">
          <a:extLst>
            <a:ext uri="{FF2B5EF4-FFF2-40B4-BE49-F238E27FC236}">
              <a16:creationId xmlns:a16="http://schemas.microsoft.com/office/drawing/2014/main" id="{EB2E4CB5-3E66-A34B-B3B2-B76966128CFE}"/>
            </a:ext>
          </a:extLst>
        </xdr:cNvPr>
        <xdr:cNvGrpSpPr/>
      </xdr:nvGrpSpPr>
      <xdr:grpSpPr>
        <a:xfrm>
          <a:off x="13336709" y="135235950"/>
          <a:ext cx="1522291" cy="1556448"/>
          <a:chOff x="6822243" y="81065474"/>
          <a:chExt cx="1311814" cy="1336338"/>
        </a:xfrm>
      </xdr:grpSpPr>
      <xdr:pic>
        <xdr:nvPicPr>
          <xdr:cNvPr id="19" name="Image 18">
            <a:extLst>
              <a:ext uri="{FF2B5EF4-FFF2-40B4-BE49-F238E27FC236}">
                <a16:creationId xmlns:a16="http://schemas.microsoft.com/office/drawing/2014/main" id="{F9FE9374-F6C5-FE48-7E70-79061761A9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tretch>
            <a:fillRect/>
          </a:stretch>
        </xdr:blipFill>
        <xdr:spPr>
          <a:xfrm>
            <a:off x="6822243" y="81065474"/>
            <a:ext cx="1311814" cy="1336338"/>
          </a:xfrm>
          <a:prstGeom prst="rect">
            <a:avLst/>
          </a:prstGeom>
        </xdr:spPr>
      </xdr:pic>
      <xdr:sp macro="" textlink="">
        <xdr:nvSpPr>
          <xdr:cNvPr id="20" name="ZoneTexte 19">
            <a:extLst>
              <a:ext uri="{FF2B5EF4-FFF2-40B4-BE49-F238E27FC236}">
                <a16:creationId xmlns:a16="http://schemas.microsoft.com/office/drawing/2014/main" id="{1358F838-097F-86CE-BF57-5BB928F63601}"/>
              </a:ext>
            </a:extLst>
          </xdr:cNvPr>
          <xdr:cNvSpPr txBox="1"/>
        </xdr:nvSpPr>
        <xdr:spPr>
          <a:xfrm>
            <a:off x="7375921" y="82105500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1</a:t>
            </a:r>
          </a:p>
        </xdr:txBody>
      </xdr:sp>
      <xdr:sp macro="" textlink="">
        <xdr:nvSpPr>
          <xdr:cNvPr id="21" name="ZoneTexte 20">
            <a:extLst>
              <a:ext uri="{FF2B5EF4-FFF2-40B4-BE49-F238E27FC236}">
                <a16:creationId xmlns:a16="http://schemas.microsoft.com/office/drawing/2014/main" id="{68BEDC95-8D86-E13E-D295-8A89984FD680}"/>
              </a:ext>
            </a:extLst>
          </xdr:cNvPr>
          <xdr:cNvSpPr txBox="1"/>
        </xdr:nvSpPr>
        <xdr:spPr>
          <a:xfrm>
            <a:off x="7374091" y="81152543"/>
            <a:ext cx="291703" cy="27384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fr-FR" sz="1100" b="1">
                <a:solidFill>
                  <a:srgbClr val="FF0000"/>
                </a:solidFill>
              </a:rPr>
              <a:t>2</a:t>
            </a:r>
          </a:p>
        </xdr:txBody>
      </xdr:sp>
    </xdr:grpSp>
    <xdr:clientData/>
  </xdr:twoCellAnchor>
  <xdr:twoCellAnchor editAs="oneCell">
    <xdr:from>
      <xdr:col>32</xdr:col>
      <xdr:colOff>202796</xdr:colOff>
      <xdr:row>206</xdr:row>
      <xdr:rowOff>104774</xdr:rowOff>
    </xdr:from>
    <xdr:to>
      <xdr:col>32</xdr:col>
      <xdr:colOff>877266</xdr:colOff>
      <xdr:row>212</xdr:row>
      <xdr:rowOff>140899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9D8CD91C-2840-6A49-8BA0-FD542444E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861396" y="43818174"/>
          <a:ext cx="674470" cy="1331525"/>
        </a:xfrm>
        <a:prstGeom prst="rect">
          <a:avLst/>
        </a:prstGeom>
      </xdr:spPr>
    </xdr:pic>
    <xdr:clientData/>
  </xdr:twoCellAnchor>
  <xdr:twoCellAnchor editAs="oneCell">
    <xdr:from>
      <xdr:col>32</xdr:col>
      <xdr:colOff>176315</xdr:colOff>
      <xdr:row>914</xdr:row>
      <xdr:rowOff>123720</xdr:rowOff>
    </xdr:from>
    <xdr:to>
      <xdr:col>32</xdr:col>
      <xdr:colOff>1128730</xdr:colOff>
      <xdr:row>923</xdr:row>
      <xdr:rowOff>123718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61F1941A-C158-5D4C-AD10-8AA8B9A8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834915" y="189290220"/>
          <a:ext cx="952415" cy="1943098"/>
        </a:xfrm>
        <a:prstGeom prst="rect">
          <a:avLst/>
        </a:prstGeom>
      </xdr:spPr>
    </xdr:pic>
    <xdr:clientData/>
  </xdr:twoCellAnchor>
  <xdr:twoCellAnchor editAs="oneCell">
    <xdr:from>
      <xdr:col>24</xdr:col>
      <xdr:colOff>263039</xdr:colOff>
      <xdr:row>76</xdr:row>
      <xdr:rowOff>204622</xdr:rowOff>
    </xdr:from>
    <xdr:to>
      <xdr:col>25</xdr:col>
      <xdr:colOff>441013</xdr:colOff>
      <xdr:row>79</xdr:row>
      <xdr:rowOff>11548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508F7456-908A-9D42-B5C7-B75F698A75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05339" y="15647822"/>
          <a:ext cx="736774" cy="454626"/>
        </a:xfrm>
        <a:prstGeom prst="rect">
          <a:avLst/>
        </a:prstGeom>
      </xdr:spPr>
    </xdr:pic>
    <xdr:clientData/>
  </xdr:twoCellAnchor>
  <xdr:oneCellAnchor>
    <xdr:from>
      <xdr:col>32</xdr:col>
      <xdr:colOff>93785</xdr:colOff>
      <xdr:row>41</xdr:row>
      <xdr:rowOff>95250</xdr:rowOff>
    </xdr:from>
    <xdr:ext cx="666751" cy="1514286"/>
    <xdr:pic>
      <xdr:nvPicPr>
        <xdr:cNvPr id="25" name="Image 24">
          <a:extLst>
            <a:ext uri="{FF2B5EF4-FFF2-40B4-BE49-F238E27FC236}">
              <a16:creationId xmlns:a16="http://schemas.microsoft.com/office/drawing/2014/main" id="{A7F29569-DBFC-614D-9157-4547698E81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752385" y="7981950"/>
          <a:ext cx="666751" cy="1514286"/>
        </a:xfrm>
        <a:prstGeom prst="rect">
          <a:avLst/>
        </a:prstGeom>
      </xdr:spPr>
    </xdr:pic>
    <xdr:clientData/>
  </xdr:oneCellAnchor>
  <xdr:twoCellAnchor editAs="oneCell">
    <xdr:from>
      <xdr:col>1</xdr:col>
      <xdr:colOff>171450</xdr:colOff>
      <xdr:row>2</xdr:row>
      <xdr:rowOff>28575</xdr:rowOff>
    </xdr:from>
    <xdr:to>
      <xdr:col>5</xdr:col>
      <xdr:colOff>262886</xdr:colOff>
      <xdr:row>6</xdr:row>
      <xdr:rowOff>86178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8AE5E8B2-8C7F-5243-8295-A64D1620E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1450" y="257175"/>
          <a:ext cx="1501136" cy="667203"/>
        </a:xfrm>
        <a:prstGeom prst="rect">
          <a:avLst/>
        </a:prstGeom>
      </xdr:spPr>
    </xdr:pic>
    <xdr:clientData/>
  </xdr:twoCellAnchor>
  <xdr:twoCellAnchor editAs="oneCell">
    <xdr:from>
      <xdr:col>25</xdr:col>
      <xdr:colOff>47625</xdr:colOff>
      <xdr:row>664</xdr:row>
      <xdr:rowOff>180975</xdr:rowOff>
    </xdr:from>
    <xdr:to>
      <xdr:col>28</xdr:col>
      <xdr:colOff>357121</xdr:colOff>
      <xdr:row>669</xdr:row>
      <xdr:rowOff>66674</xdr:rowOff>
    </xdr:to>
    <xdr:pic>
      <xdr:nvPicPr>
        <xdr:cNvPr id="27" name="Image 26">
          <a:extLst>
            <a:ext uri="{FF2B5EF4-FFF2-40B4-BE49-F238E27FC236}">
              <a16:creationId xmlns:a16="http://schemas.microsoft.com/office/drawing/2014/main" id="{E4961C39-AC5D-134F-ABB1-E1BBFEAE1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48725" y="137620375"/>
          <a:ext cx="1592196" cy="965199"/>
        </a:xfrm>
        <a:prstGeom prst="rect">
          <a:avLst/>
        </a:prstGeom>
      </xdr:spPr>
    </xdr:pic>
    <xdr:clientData/>
  </xdr:twoCellAnchor>
  <xdr:twoCellAnchor editAs="oneCell">
    <xdr:from>
      <xdr:col>32</xdr:col>
      <xdr:colOff>150000</xdr:colOff>
      <xdr:row>745</xdr:row>
      <xdr:rowOff>7125</xdr:rowOff>
    </xdr:from>
    <xdr:to>
      <xdr:col>42</xdr:col>
      <xdr:colOff>353225</xdr:colOff>
      <xdr:row>755</xdr:row>
      <xdr:rowOff>19050</xdr:rowOff>
    </xdr:to>
    <xdr:pic>
      <xdr:nvPicPr>
        <xdr:cNvPr id="29" name="Image 28">
          <a:extLst>
            <a:ext uri="{FF2B5EF4-FFF2-40B4-BE49-F238E27FC236}">
              <a16:creationId xmlns:a16="http://schemas.microsoft.com/office/drawing/2014/main" id="{E0CE2773-337C-724F-8F8E-06C773000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08600" y="155048725"/>
          <a:ext cx="3327425" cy="2170925"/>
        </a:xfrm>
        <a:prstGeom prst="rect">
          <a:avLst/>
        </a:prstGeom>
      </xdr:spPr>
    </xdr:pic>
    <xdr:clientData/>
  </xdr:twoCellAnchor>
  <xdr:twoCellAnchor>
    <xdr:from>
      <xdr:col>44</xdr:col>
      <xdr:colOff>448235</xdr:colOff>
      <xdr:row>146</xdr:row>
      <xdr:rowOff>212911</xdr:rowOff>
    </xdr:from>
    <xdr:to>
      <xdr:col>50</xdr:col>
      <xdr:colOff>510987</xdr:colOff>
      <xdr:row>161</xdr:row>
      <xdr:rowOff>49865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FD14B705-56C7-624E-991E-DB46B6423491}"/>
            </a:ext>
          </a:extLst>
        </xdr:cNvPr>
        <xdr:cNvGrpSpPr/>
      </xdr:nvGrpSpPr>
      <xdr:grpSpPr>
        <a:xfrm>
          <a:off x="21098435" y="30858011"/>
          <a:ext cx="4774452" cy="3075454"/>
          <a:chOff x="1490382" y="29986940"/>
          <a:chExt cx="4264958" cy="3198719"/>
        </a:xfrm>
      </xdr:grpSpPr>
      <xdr:pic>
        <xdr:nvPicPr>
          <xdr:cNvPr id="31" name="Image 30">
            <a:extLst>
              <a:ext uri="{FF2B5EF4-FFF2-40B4-BE49-F238E27FC236}">
                <a16:creationId xmlns:a16="http://schemas.microsoft.com/office/drawing/2014/main" id="{67DA2993-13A8-FA54-CFBD-7849B72A3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BEBA8EAE-BF5A-486C-A8C5-ECC9F3942E4B}">
                <a14:imgProps xmlns:a14="http://schemas.microsoft.com/office/drawing/2010/main">
                  <a14:imgLayer r:embed="rId12">
                    <a14:imgEffect>
                      <a14:brightnessContrast bright="34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0382" y="29986940"/>
            <a:ext cx="4264958" cy="3198719"/>
          </a:xfrm>
          <a:prstGeom prst="rect">
            <a:avLst/>
          </a:prstGeom>
        </xdr:spPr>
      </xdr:pic>
      <xdr:sp macro="" textlink="">
        <xdr:nvSpPr>
          <xdr:cNvPr id="32" name="ZoneTexte 31">
            <a:extLst>
              <a:ext uri="{FF2B5EF4-FFF2-40B4-BE49-F238E27FC236}">
                <a16:creationId xmlns:a16="http://schemas.microsoft.com/office/drawing/2014/main" id="{D5F1DB83-2D5C-696C-2DDD-2D7AFC5173B5}"/>
              </a:ext>
            </a:extLst>
          </xdr:cNvPr>
          <xdr:cNvSpPr txBox="1"/>
        </xdr:nvSpPr>
        <xdr:spPr>
          <a:xfrm>
            <a:off x="1871382" y="30222265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2</a:t>
            </a:r>
          </a:p>
        </xdr:txBody>
      </xdr:sp>
    </xdr:grpSp>
    <xdr:clientData/>
  </xdr:twoCellAnchor>
  <xdr:twoCellAnchor>
    <xdr:from>
      <xdr:col>32</xdr:col>
      <xdr:colOff>156883</xdr:colOff>
      <xdr:row>147</xdr:row>
      <xdr:rowOff>1336</xdr:rowOff>
    </xdr:from>
    <xdr:to>
      <xdr:col>44</xdr:col>
      <xdr:colOff>381001</xdr:colOff>
      <xdr:row>161</xdr:row>
      <xdr:rowOff>32339</xdr:rowOff>
    </xdr:to>
    <xdr:grpSp>
      <xdr:nvGrpSpPr>
        <xdr:cNvPr id="33" name="Groupe 32">
          <a:extLst>
            <a:ext uri="{FF2B5EF4-FFF2-40B4-BE49-F238E27FC236}">
              <a16:creationId xmlns:a16="http://schemas.microsoft.com/office/drawing/2014/main" id="{A31F799C-5EFB-8D4C-9D31-C8746D9CD6BF}"/>
            </a:ext>
          </a:extLst>
        </xdr:cNvPr>
        <xdr:cNvGrpSpPr/>
      </xdr:nvGrpSpPr>
      <xdr:grpSpPr>
        <a:xfrm>
          <a:off x="16247783" y="30862336"/>
          <a:ext cx="4783418" cy="3053603"/>
          <a:chOff x="6174441" y="30002471"/>
          <a:chExt cx="4235824" cy="3176868"/>
        </a:xfrm>
      </xdr:grpSpPr>
      <xdr:pic>
        <xdr:nvPicPr>
          <xdr:cNvPr id="34" name="Image 33">
            <a:extLst>
              <a:ext uri="{FF2B5EF4-FFF2-40B4-BE49-F238E27FC236}">
                <a16:creationId xmlns:a16="http://schemas.microsoft.com/office/drawing/2014/main" id="{B23B0095-DCEF-AD9E-E255-976D8A006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BEBA8EAE-BF5A-486C-A8C5-ECC9F3942E4B}">
                <a14:imgProps xmlns:a14="http://schemas.microsoft.com/office/drawing/2010/main">
                  <a14:imgLayer r:embed="rId14">
                    <a14:imgEffect>
                      <a14:brightnessContrast bright="32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174441" y="30002471"/>
            <a:ext cx="4235824" cy="3176868"/>
          </a:xfrm>
          <a:prstGeom prst="rect">
            <a:avLst/>
          </a:prstGeom>
        </xdr:spPr>
      </xdr:pic>
      <xdr:sp macro="" textlink="">
        <xdr:nvSpPr>
          <xdr:cNvPr id="35" name="ZoneTexte 34">
            <a:extLst>
              <a:ext uri="{FF2B5EF4-FFF2-40B4-BE49-F238E27FC236}">
                <a16:creationId xmlns:a16="http://schemas.microsoft.com/office/drawing/2014/main" id="{B0A657E1-0EF2-C28A-4F65-518F6DC8867A}"/>
              </a:ext>
            </a:extLst>
          </xdr:cNvPr>
          <xdr:cNvSpPr txBox="1"/>
        </xdr:nvSpPr>
        <xdr:spPr>
          <a:xfrm>
            <a:off x="6577853" y="30233470"/>
            <a:ext cx="2106706" cy="504265"/>
          </a:xfrm>
          <a:prstGeom prst="rect">
            <a:avLst/>
          </a:prstGeom>
          <a:solidFill>
            <a:srgbClr val="FFFF00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600" b="1"/>
              <a:t>Cav 1</a:t>
            </a:r>
          </a:p>
        </xdr:txBody>
      </xdr:sp>
    </xdr:grpSp>
    <xdr:clientData/>
  </xdr:twoCellAnchor>
  <xdr:twoCellAnchor editAs="oneCell">
    <xdr:from>
      <xdr:col>19</xdr:col>
      <xdr:colOff>581889</xdr:colOff>
      <xdr:row>1071</xdr:row>
      <xdr:rowOff>166254</xdr:rowOff>
    </xdr:from>
    <xdr:to>
      <xdr:col>23</xdr:col>
      <xdr:colOff>50976</xdr:colOff>
      <xdr:row>1079</xdr:row>
      <xdr:rowOff>148809</xdr:rowOff>
    </xdr:to>
    <xdr:pic>
      <xdr:nvPicPr>
        <xdr:cNvPr id="36" name="Image 35">
          <a:extLst>
            <a:ext uri="{FF2B5EF4-FFF2-40B4-BE49-F238E27FC236}">
              <a16:creationId xmlns:a16="http://schemas.microsoft.com/office/drawing/2014/main" id="{5C1ECFF6-AEFC-A44B-8933-4A29BF59C3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928"/>
        <a:stretch/>
      </xdr:blipFill>
      <xdr:spPr>
        <a:xfrm>
          <a:off x="5903189" y="221514554"/>
          <a:ext cx="2059887" cy="1709755"/>
        </a:xfrm>
        <a:prstGeom prst="rect">
          <a:avLst/>
        </a:prstGeom>
      </xdr:spPr>
    </xdr:pic>
    <xdr:clientData/>
  </xdr:twoCellAnchor>
  <xdr:twoCellAnchor editAs="oneCell">
    <xdr:from>
      <xdr:col>20</xdr:col>
      <xdr:colOff>27707</xdr:colOff>
      <xdr:row>1089</xdr:row>
      <xdr:rowOff>110835</xdr:rowOff>
    </xdr:from>
    <xdr:to>
      <xdr:col>23</xdr:col>
      <xdr:colOff>78685</xdr:colOff>
      <xdr:row>1097</xdr:row>
      <xdr:rowOff>93391</xdr:rowOff>
    </xdr:to>
    <xdr:pic>
      <xdr:nvPicPr>
        <xdr:cNvPr id="37" name="Image 36">
          <a:extLst>
            <a:ext uri="{FF2B5EF4-FFF2-40B4-BE49-F238E27FC236}">
              <a16:creationId xmlns:a16="http://schemas.microsoft.com/office/drawing/2014/main" id="{63759742-EBF3-1243-B851-0A92E59DBE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9928"/>
        <a:stretch/>
      </xdr:blipFill>
      <xdr:spPr>
        <a:xfrm>
          <a:off x="5996707" y="225345335"/>
          <a:ext cx="1994078" cy="17097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146050</xdr:colOff>
      <xdr:row>12</xdr:row>
      <xdr:rowOff>107950</xdr:rowOff>
    </xdr:from>
    <xdr:to>
      <xdr:col>18</xdr:col>
      <xdr:colOff>590550</xdr:colOff>
      <xdr:row>29</xdr:row>
      <xdr:rowOff>44450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C6109E84-AF0C-204D-CE42-69C03A6525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9271"/>
          <a:ext cx="243840" cy="231078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3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3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9271"/>
          <a:ext cx="243840" cy="231078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3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3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305026</xdr:rowOff>
    </xdr:from>
    <xdr:to>
      <xdr:col>30</xdr:col>
      <xdr:colOff>133351</xdr:colOff>
      <xdr:row>44</xdr:row>
      <xdr:rowOff>61453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12785"/>
          <a:ext cx="8763681" cy="603612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5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5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5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83003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92100"/>
          <a:ext cx="13233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17</xdr:row>
      <xdr:rowOff>28575</xdr:rowOff>
    </xdr:from>
    <xdr:to>
      <xdr:col>19</xdr:col>
      <xdr:colOff>57151</xdr:colOff>
      <xdr:row>25</xdr:row>
      <xdr:rowOff>1133476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579" t="7761" r="23420" b="28160"/>
        <a:stretch/>
      </xdr:blipFill>
      <xdr:spPr>
        <a:xfrm>
          <a:off x="523875" y="2886075"/>
          <a:ext cx="4276726" cy="27527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3</xdr:col>
      <xdr:colOff>38100</xdr:colOff>
      <xdr:row>17</xdr:row>
      <xdr:rowOff>101601</xdr:rowOff>
    </xdr:from>
    <xdr:to>
      <xdr:col>18</xdr:col>
      <xdr:colOff>139699</xdr:colOff>
      <xdr:row>25</xdr:row>
      <xdr:rowOff>1092200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88340" y="2956561"/>
          <a:ext cx="3809999" cy="2666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177800</xdr:rowOff>
    </xdr:from>
    <xdr:to>
      <xdr:col>20</xdr:col>
      <xdr:colOff>457200</xdr:colOff>
      <xdr:row>43</xdr:row>
      <xdr:rowOff>622300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0" y="5981700"/>
          <a:ext cx="5727700" cy="5321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241300</xdr:colOff>
      <xdr:row>44</xdr:row>
      <xdr:rowOff>63501</xdr:rowOff>
    </xdr:from>
    <xdr:to>
      <xdr:col>17</xdr:col>
      <xdr:colOff>330201</xdr:colOff>
      <xdr:row>52</xdr:row>
      <xdr:rowOff>1100757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63600" y="11976101"/>
          <a:ext cx="3175001" cy="2764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215900</xdr:colOff>
      <xdr:row>53</xdr:row>
      <xdr:rowOff>38100</xdr:rowOff>
    </xdr:from>
    <xdr:to>
      <xdr:col>18</xdr:col>
      <xdr:colOff>266700</xdr:colOff>
      <xdr:row>61</xdr:row>
      <xdr:rowOff>1231341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38200" y="14909800"/>
          <a:ext cx="3657600" cy="2920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25401</xdr:colOff>
      <xdr:row>62</xdr:row>
      <xdr:rowOff>165101</xdr:rowOff>
    </xdr:from>
    <xdr:to>
      <xdr:col>17</xdr:col>
      <xdr:colOff>304801</xdr:colOff>
      <xdr:row>70</xdr:row>
      <xdr:rowOff>1192053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39801" y="17995901"/>
          <a:ext cx="3073400" cy="2754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101600</xdr:colOff>
      <xdr:row>2</xdr:row>
      <xdr:rowOff>63500</xdr:rowOff>
    </xdr:from>
    <xdr:to>
      <xdr:col>5</xdr:col>
      <xdr:colOff>205736</xdr:colOff>
      <xdr:row>6</xdr:row>
      <xdr:rowOff>121103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" y="292100"/>
          <a:ext cx="1310636" cy="6672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7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7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4</xdr:col>
      <xdr:colOff>92477</xdr:colOff>
      <xdr:row>33</xdr:row>
      <xdr:rowOff>88342</xdr:rowOff>
    </xdr:from>
    <xdr:to>
      <xdr:col>17</xdr:col>
      <xdr:colOff>457200</xdr:colOff>
      <xdr:row>48</xdr:row>
      <xdr:rowOff>95249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016402" y="6270067"/>
          <a:ext cx="3155548" cy="3121582"/>
        </a:xfrm>
        <a:prstGeom prst="rect">
          <a:avLst/>
        </a:prstGeom>
      </xdr:spPr>
    </xdr:pic>
    <xdr:clientData/>
  </xdr:twoCellAnchor>
  <xdr:twoCellAnchor>
    <xdr:from>
      <xdr:col>4</xdr:col>
      <xdr:colOff>85725</xdr:colOff>
      <xdr:row>17</xdr:row>
      <xdr:rowOff>95468</xdr:rowOff>
    </xdr:from>
    <xdr:to>
      <xdr:col>18</xdr:col>
      <xdr:colOff>400050</xdr:colOff>
      <xdr:row>32</xdr:row>
      <xdr:rowOff>102374</xdr:rowOff>
    </xdr:to>
    <xdr:grpSp>
      <xdr:nvGrpSpPr>
        <xdr:cNvPr id="30" name="Group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GrpSpPr/>
      </xdr:nvGrpSpPr>
      <xdr:grpSpPr>
        <a:xfrm>
          <a:off x="1152525" y="2965668"/>
          <a:ext cx="4086225" cy="3207306"/>
          <a:chOff x="1009650" y="2952968"/>
          <a:chExt cx="3619500" cy="3121581"/>
        </a:xfrm>
      </xdr:grpSpPr>
      <xdr:pic>
        <xdr:nvPicPr>
          <xdr:cNvPr id="23" name="Image 22">
            <a:extLst>
              <a:ext uri="{FF2B5EF4-FFF2-40B4-BE49-F238E27FC236}">
                <a16:creationId xmlns:a16="http://schemas.microsoft.com/office/drawing/2014/main" id="{00000000-0008-0000-0700-00001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email">
            <a:extLst>
              <a:ext uri="{28A0092B-C50C-407E-A947-70E740481C1C}">
                <a14:useLocalDpi xmlns:a14="http://schemas.microsoft.com/office/drawing/2010/main"/>
              </a:ext>
            </a:extLst>
          </a:blip>
          <a:srcRect/>
          <a:stretch/>
        </xdr:blipFill>
        <xdr:spPr>
          <a:xfrm>
            <a:off x="1009650" y="2952968"/>
            <a:ext cx="3171825" cy="3121581"/>
          </a:xfrm>
          <a:prstGeom prst="rect">
            <a:avLst/>
          </a:prstGeom>
        </xdr:spPr>
      </xdr:pic>
      <xdr:cxnSp macro="">
        <xdr:nvCxnSpPr>
          <xdr:cNvPr id="25" name="Connecteur droit avec flèche 24">
            <a:extLst>
              <a:ext uri="{FF2B5EF4-FFF2-40B4-BE49-F238E27FC236}">
                <a16:creationId xmlns:a16="http://schemas.microsoft.com/office/drawing/2014/main" id="{00000000-0008-0000-0700-000019000000}"/>
              </a:ext>
            </a:extLst>
          </xdr:cNvPr>
          <xdr:cNvCxnSpPr/>
        </xdr:nvCxnSpPr>
        <xdr:spPr bwMode="auto">
          <a:xfrm flipH="1" flipV="1">
            <a:off x="3490914" y="4314826"/>
            <a:ext cx="995361" cy="9524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  <xdr:cxnSp macro="">
        <xdr:nvCxnSpPr>
          <xdr:cNvPr id="27" name="Connecteur droit avec flèche 26">
            <a:extLst>
              <a:ext uri="{FF2B5EF4-FFF2-40B4-BE49-F238E27FC236}">
                <a16:creationId xmlns:a16="http://schemas.microsoft.com/office/drawing/2014/main" id="{00000000-0008-0000-0700-00001B000000}"/>
              </a:ext>
            </a:extLst>
          </xdr:cNvPr>
          <xdr:cNvCxnSpPr/>
        </xdr:nvCxnSpPr>
        <xdr:spPr bwMode="auto">
          <a:xfrm flipH="1" flipV="1">
            <a:off x="3438526" y="4262438"/>
            <a:ext cx="1190624" cy="4762"/>
          </a:xfrm>
          <a:prstGeom prst="straightConnector1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triangle"/>
          </a:ln>
          <a:effectLst/>
        </xdr:spPr>
      </xdr:cxnSp>
    </xdr:grpSp>
    <xdr:clientData/>
  </xdr:twoCellAnchor>
  <xdr:twoCellAnchor editAs="oneCell">
    <xdr:from>
      <xdr:col>1</xdr:col>
      <xdr:colOff>123825</xdr:colOff>
      <xdr:row>2</xdr:row>
      <xdr:rowOff>28575</xdr:rowOff>
    </xdr:from>
    <xdr:to>
      <xdr:col>5</xdr:col>
      <xdr:colOff>215261</xdr:colOff>
      <xdr:row>6</xdr:row>
      <xdr:rowOff>86178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8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600200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168089</xdr:colOff>
      <xdr:row>34</xdr:row>
      <xdr:rowOff>51815</xdr:rowOff>
    </xdr:from>
    <xdr:to>
      <xdr:col>20</xdr:col>
      <xdr:colOff>224118</xdr:colOff>
      <xdr:row>48</xdr:row>
      <xdr:rowOff>27725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8089" y="6461580"/>
          <a:ext cx="5311588" cy="2956674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17</xdr:row>
      <xdr:rowOff>156882</xdr:rowOff>
    </xdr:from>
    <xdr:to>
      <xdr:col>19</xdr:col>
      <xdr:colOff>11207</xdr:colOff>
      <xdr:row>31</xdr:row>
      <xdr:rowOff>79812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35324" y="3014382"/>
          <a:ext cx="4515971" cy="2870077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100854</xdr:colOff>
      <xdr:row>49</xdr:row>
      <xdr:rowOff>111498</xdr:rowOff>
    </xdr:from>
    <xdr:to>
      <xdr:col>19</xdr:col>
      <xdr:colOff>172570</xdr:colOff>
      <xdr:row>64</xdr:row>
      <xdr:rowOff>89646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8383" y="9714939"/>
          <a:ext cx="4184275" cy="3138207"/>
        </a:xfrm>
        <a:prstGeom prst="rect">
          <a:avLst/>
        </a:prstGeom>
      </xdr:spPr>
    </xdr:pic>
    <xdr:clientData/>
  </xdr:twoCellAnchor>
  <xdr:twoCellAnchor editAs="oneCell">
    <xdr:from>
      <xdr:col>21</xdr:col>
      <xdr:colOff>224118</xdr:colOff>
      <xdr:row>49</xdr:row>
      <xdr:rowOff>100853</xdr:rowOff>
    </xdr:from>
    <xdr:to>
      <xdr:col>29</xdr:col>
      <xdr:colOff>257735</xdr:colOff>
      <xdr:row>64</xdr:row>
      <xdr:rowOff>71144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5995147" y="9704294"/>
          <a:ext cx="2588559" cy="3130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9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9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9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9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95250</xdr:colOff>
      <xdr:row>2</xdr:row>
      <xdr:rowOff>28575</xdr:rowOff>
    </xdr:from>
    <xdr:to>
      <xdr:col>5</xdr:col>
      <xdr:colOff>186686</xdr:colOff>
      <xdr:row>6</xdr:row>
      <xdr:rowOff>86178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257175"/>
          <a:ext cx="1310636" cy="66720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180974</xdr:colOff>
      <xdr:row>18</xdr:row>
      <xdr:rowOff>48352</xdr:rowOff>
    </xdr:from>
    <xdr:to>
      <xdr:col>20</xdr:col>
      <xdr:colOff>125015</xdr:colOff>
      <xdr:row>31</xdr:row>
      <xdr:rowOff>0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49" y="3086827"/>
          <a:ext cx="4868466" cy="2675798"/>
        </a:xfrm>
        <a:prstGeom prst="rect">
          <a:avLst/>
        </a:prstGeom>
      </xdr:spPr>
    </xdr:pic>
    <xdr:clientData/>
  </xdr:twoCellAnchor>
  <xdr:twoCellAnchor>
    <xdr:from>
      <xdr:col>1</xdr:col>
      <xdr:colOff>289073</xdr:colOff>
      <xdr:row>66</xdr:row>
      <xdr:rowOff>74545</xdr:rowOff>
    </xdr:from>
    <xdr:to>
      <xdr:col>9</xdr:col>
      <xdr:colOff>174894</xdr:colOff>
      <xdr:row>79</xdr:row>
      <xdr:rowOff>82827</xdr:rowOff>
    </xdr:to>
    <xdr:grpSp>
      <xdr:nvGrpSpPr>
        <xdr:cNvPr id="36" name="Groupe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GrpSpPr/>
      </xdr:nvGrpSpPr>
      <xdr:grpSpPr>
        <a:xfrm>
          <a:off x="289073" y="13569675"/>
          <a:ext cx="2801299" cy="2879587"/>
          <a:chOff x="805019" y="13123445"/>
          <a:chExt cx="2434036" cy="2679315"/>
        </a:xfrm>
      </xdr:grpSpPr>
      <xdr:pic>
        <xdr:nvPicPr>
          <xdr:cNvPr id="10" name="Image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 rot="6197717">
            <a:off x="682379" y="13246085"/>
            <a:ext cx="2679315" cy="2434036"/>
          </a:xfrm>
          <a:prstGeom prst="rect">
            <a:avLst/>
          </a:prstGeom>
        </xdr:spPr>
      </xdr:pic>
      <xdr:sp macro="" textlink="">
        <xdr:nvSpPr>
          <xdr:cNvPr id="11" name="Ellipse 10">
            <a:extLst>
              <a:ext uri="{FF2B5EF4-FFF2-40B4-BE49-F238E27FC236}">
                <a16:creationId xmlns:a16="http://schemas.microsoft.com/office/drawing/2014/main" id="{00000000-0008-0000-0900-00000B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16" name="Ellipse 15">
            <a:extLst>
              <a:ext uri="{FF2B5EF4-FFF2-40B4-BE49-F238E27FC236}">
                <a16:creationId xmlns:a16="http://schemas.microsoft.com/office/drawing/2014/main" id="{00000000-0008-0000-0900-000010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18" name="Ellipse 17">
            <a:extLst>
              <a:ext uri="{FF2B5EF4-FFF2-40B4-BE49-F238E27FC236}">
                <a16:creationId xmlns:a16="http://schemas.microsoft.com/office/drawing/2014/main" id="{00000000-0008-0000-0900-000012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900-000014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900-000016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900-000017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900-000018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900-000019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900-00001A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900-00001B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900-00001C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900-00001D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>
    <xdr:from>
      <xdr:col>1</xdr:col>
      <xdr:colOff>322635</xdr:colOff>
      <xdr:row>82</xdr:row>
      <xdr:rowOff>82790</xdr:rowOff>
    </xdr:from>
    <xdr:to>
      <xdr:col>9</xdr:col>
      <xdr:colOff>208456</xdr:colOff>
      <xdr:row>95</xdr:row>
      <xdr:rowOff>165651</xdr:rowOff>
    </xdr:to>
    <xdr:grpSp>
      <xdr:nvGrpSpPr>
        <xdr:cNvPr id="8" name="Group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322635" y="17023486"/>
          <a:ext cx="2801299" cy="2390948"/>
          <a:chOff x="805450" y="13254105"/>
          <a:chExt cx="2434036" cy="2414368"/>
        </a:xfrm>
      </xdr:grpSpPr>
      <xdr:pic>
        <xdr:nvPicPr>
          <xdr:cNvPr id="9" name="Image 8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4875" r="5014"/>
          <a:stretch/>
        </xdr:blipFill>
        <xdr:spPr>
          <a:xfrm rot="6197717">
            <a:off x="815284" y="13244271"/>
            <a:ext cx="2414368" cy="2434036"/>
          </a:xfrm>
          <a:prstGeom prst="rect">
            <a:avLst/>
          </a:prstGeom>
        </xdr:spPr>
      </xdr:pic>
      <xdr:sp macro="" textlink="">
        <xdr:nvSpPr>
          <xdr:cNvPr id="14" name="Ellipse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SpPr/>
        </xdr:nvSpPr>
        <xdr:spPr bwMode="auto">
          <a:xfrm>
            <a:off x="2727402" y="1383215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11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900-00001E000000}"/>
              </a:ext>
            </a:extLst>
          </xdr:cNvPr>
          <xdr:cNvSpPr/>
        </xdr:nvSpPr>
        <xdr:spPr bwMode="auto">
          <a:xfrm>
            <a:off x="2467207" y="13553378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12</a:t>
            </a:r>
          </a:p>
        </xdr:txBody>
      </xdr:sp>
      <xdr:sp macro="" textlink="">
        <xdr:nvSpPr>
          <xdr:cNvPr id="31" name="Ellipse 30">
            <a:extLst>
              <a:ext uri="{FF2B5EF4-FFF2-40B4-BE49-F238E27FC236}">
                <a16:creationId xmlns:a16="http://schemas.microsoft.com/office/drawing/2014/main" id="{00000000-0008-0000-0900-00001F000000}"/>
              </a:ext>
            </a:extLst>
          </xdr:cNvPr>
          <xdr:cNvSpPr/>
        </xdr:nvSpPr>
        <xdr:spPr bwMode="auto">
          <a:xfrm>
            <a:off x="2406804" y="15198183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8</a:t>
            </a:r>
          </a:p>
        </xdr:txBody>
      </xdr:sp>
      <xdr:sp macro="" textlink="">
        <xdr:nvSpPr>
          <xdr:cNvPr id="32" name="Ellipse 31">
            <a:extLst>
              <a:ext uri="{FF2B5EF4-FFF2-40B4-BE49-F238E27FC236}">
                <a16:creationId xmlns:a16="http://schemas.microsoft.com/office/drawing/2014/main" id="{00000000-0008-0000-0900-000020000000}"/>
              </a:ext>
            </a:extLst>
          </xdr:cNvPr>
          <xdr:cNvSpPr/>
        </xdr:nvSpPr>
        <xdr:spPr bwMode="auto">
          <a:xfrm>
            <a:off x="2913256" y="14343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10</a:t>
            </a:r>
          </a:p>
        </xdr:txBody>
      </xdr:sp>
      <xdr:sp macro="" textlink="">
        <xdr:nvSpPr>
          <xdr:cNvPr id="33" name="Ellipse 32">
            <a:extLst>
              <a:ext uri="{FF2B5EF4-FFF2-40B4-BE49-F238E27FC236}">
                <a16:creationId xmlns:a16="http://schemas.microsoft.com/office/drawing/2014/main" id="{00000000-0008-0000-0900-000021000000}"/>
              </a:ext>
            </a:extLst>
          </xdr:cNvPr>
          <xdr:cNvSpPr/>
        </xdr:nvSpPr>
        <xdr:spPr bwMode="auto">
          <a:xfrm>
            <a:off x="2721827" y="14923119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9</a:t>
            </a:r>
          </a:p>
        </xdr:txBody>
      </xdr:sp>
      <xdr:sp macro="" textlink="">
        <xdr:nvSpPr>
          <xdr:cNvPr id="34" name="Ellipse 33">
            <a:extLst>
              <a:ext uri="{FF2B5EF4-FFF2-40B4-BE49-F238E27FC236}">
                <a16:creationId xmlns:a16="http://schemas.microsoft.com/office/drawing/2014/main" id="{00000000-0008-0000-0900-000022000000}"/>
              </a:ext>
            </a:extLst>
          </xdr:cNvPr>
          <xdr:cNvSpPr/>
        </xdr:nvSpPr>
        <xdr:spPr bwMode="auto">
          <a:xfrm>
            <a:off x="1937524" y="15314342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7</a:t>
            </a:r>
          </a:p>
        </xdr:txBody>
      </xdr:sp>
      <xdr:sp macro="" textlink="">
        <xdr:nvSpPr>
          <xdr:cNvPr id="35" name="Ellipse 34">
            <a:extLst>
              <a:ext uri="{FF2B5EF4-FFF2-40B4-BE49-F238E27FC236}">
                <a16:creationId xmlns:a16="http://schemas.microsoft.com/office/drawing/2014/main" id="{00000000-0008-0000-0900-000023000000}"/>
              </a:ext>
            </a:extLst>
          </xdr:cNvPr>
          <xdr:cNvSpPr/>
        </xdr:nvSpPr>
        <xdr:spPr bwMode="auto">
          <a:xfrm>
            <a:off x="1393903" y="15105256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6</a:t>
            </a:r>
          </a:p>
        </xdr:txBody>
      </xdr:sp>
      <xdr:sp macro="" textlink="">
        <xdr:nvSpPr>
          <xdr:cNvPr id="37" name="Ellipse 36">
            <a:extLst>
              <a:ext uri="{FF2B5EF4-FFF2-40B4-BE49-F238E27FC236}">
                <a16:creationId xmlns:a16="http://schemas.microsoft.com/office/drawing/2014/main" id="{00000000-0008-0000-0900-000025000000}"/>
              </a:ext>
            </a:extLst>
          </xdr:cNvPr>
          <xdr:cNvSpPr/>
        </xdr:nvSpPr>
        <xdr:spPr bwMode="auto">
          <a:xfrm>
            <a:off x="1115122" y="13799635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3</a:t>
            </a:r>
          </a:p>
        </xdr:txBody>
      </xdr:sp>
      <xdr:sp macro="" textlink="">
        <xdr:nvSpPr>
          <xdr:cNvPr id="38" name="Ellipse 37">
            <a:extLst>
              <a:ext uri="{FF2B5EF4-FFF2-40B4-BE49-F238E27FC236}">
                <a16:creationId xmlns:a16="http://schemas.microsoft.com/office/drawing/2014/main" id="{00000000-0008-0000-0900-000026000000}"/>
              </a:ext>
            </a:extLst>
          </xdr:cNvPr>
          <xdr:cNvSpPr/>
        </xdr:nvSpPr>
        <xdr:spPr bwMode="auto">
          <a:xfrm>
            <a:off x="1096536" y="14840414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5</a:t>
            </a:r>
          </a:p>
        </xdr:txBody>
      </xdr:sp>
      <xdr:sp macro="" textlink="">
        <xdr:nvSpPr>
          <xdr:cNvPr id="39" name="Ellipse 38">
            <a:extLst>
              <a:ext uri="{FF2B5EF4-FFF2-40B4-BE49-F238E27FC236}">
                <a16:creationId xmlns:a16="http://schemas.microsoft.com/office/drawing/2014/main" id="{00000000-0008-0000-0900-000027000000}"/>
              </a:ext>
            </a:extLst>
          </xdr:cNvPr>
          <xdr:cNvSpPr/>
        </xdr:nvSpPr>
        <xdr:spPr bwMode="auto">
          <a:xfrm>
            <a:off x="1914293" y="133721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1</a:t>
            </a:r>
          </a:p>
        </xdr:txBody>
      </xdr:sp>
      <xdr:sp macro="" textlink="">
        <xdr:nvSpPr>
          <xdr:cNvPr id="40" name="Ellipse 39">
            <a:extLst>
              <a:ext uri="{FF2B5EF4-FFF2-40B4-BE49-F238E27FC236}">
                <a16:creationId xmlns:a16="http://schemas.microsoft.com/office/drawing/2014/main" id="{00000000-0008-0000-0900-000028000000}"/>
              </a:ext>
            </a:extLst>
          </xdr:cNvPr>
          <xdr:cNvSpPr/>
        </xdr:nvSpPr>
        <xdr:spPr bwMode="auto">
          <a:xfrm>
            <a:off x="1398549" y="1352550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2</a:t>
            </a:r>
          </a:p>
        </xdr:txBody>
      </xdr:sp>
      <xdr:sp macro="" textlink="">
        <xdr:nvSpPr>
          <xdr:cNvPr id="41" name="Ellipse 40">
            <a:extLst>
              <a:ext uri="{FF2B5EF4-FFF2-40B4-BE49-F238E27FC236}">
                <a16:creationId xmlns:a16="http://schemas.microsoft.com/office/drawing/2014/main" id="{00000000-0008-0000-0900-000029000000}"/>
              </a:ext>
            </a:extLst>
          </xdr:cNvPr>
          <xdr:cNvSpPr/>
        </xdr:nvSpPr>
        <xdr:spPr bwMode="auto">
          <a:xfrm>
            <a:off x="929269" y="14324670"/>
            <a:ext cx="278781" cy="246256"/>
          </a:xfrm>
          <a:prstGeom prst="ellipse">
            <a:avLst/>
          </a:prstGeom>
          <a:solidFill>
            <a:srgbClr val="FFFF00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900"/>
              <a:t>4</a:t>
            </a:r>
          </a:p>
        </xdr:txBody>
      </xdr:sp>
    </xdr:grpSp>
    <xdr:clientData/>
  </xdr:twoCellAnchor>
  <xdr:twoCellAnchor editAs="oneCell">
    <xdr:from>
      <xdr:col>15</xdr:col>
      <xdr:colOff>165652</xdr:colOff>
      <xdr:row>50</xdr:row>
      <xdr:rowOff>157374</xdr:rowOff>
    </xdr:from>
    <xdr:to>
      <xdr:col>20</xdr:col>
      <xdr:colOff>211058</xdr:colOff>
      <xdr:row>63</xdr:row>
      <xdr:rowOff>48857</xdr:rowOff>
    </xdr:to>
    <xdr:pic>
      <xdr:nvPicPr>
        <xdr:cNvPr id="43" name="Image 42">
          <a:extLst>
            <a:ext uri="{FF2B5EF4-FFF2-40B4-BE49-F238E27FC236}">
              <a16:creationId xmlns:a16="http://schemas.microsoft.com/office/drawing/2014/main" id="{00000000-0008-0000-09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8630"/>
        <a:stretch/>
      </xdr:blipFill>
      <xdr:spPr>
        <a:xfrm rot="5400000">
          <a:off x="2988298" y="9874598"/>
          <a:ext cx="2583331" cy="2381102"/>
        </a:xfrm>
        <a:prstGeom prst="rect">
          <a:avLst/>
        </a:prstGeom>
      </xdr:spPr>
    </xdr:pic>
    <xdr:clientData/>
  </xdr:twoCellAnchor>
  <xdr:twoCellAnchor editAs="oneCell">
    <xdr:from>
      <xdr:col>15</xdr:col>
      <xdr:colOff>115956</xdr:colOff>
      <xdr:row>34</xdr:row>
      <xdr:rowOff>2706</xdr:rowOff>
    </xdr:from>
    <xdr:to>
      <xdr:col>20</xdr:col>
      <xdr:colOff>480388</xdr:colOff>
      <xdr:row>47</xdr:row>
      <xdr:rowOff>84356</xdr:rowOff>
    </xdr:to>
    <xdr:pic>
      <xdr:nvPicPr>
        <xdr:cNvPr id="45" name="Image 44">
          <a:extLst>
            <a:ext uri="{FF2B5EF4-FFF2-40B4-BE49-F238E27FC236}">
              <a16:creationId xmlns:a16="http://schemas.microsoft.com/office/drawing/2014/main" id="{00000000-0008-0000-09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r="43338" b="26450"/>
        <a:stretch/>
      </xdr:blipFill>
      <xdr:spPr>
        <a:xfrm rot="5400000">
          <a:off x="3003032" y="6367304"/>
          <a:ext cx="2773498" cy="2700128"/>
        </a:xfrm>
        <a:prstGeom prst="rect">
          <a:avLst/>
        </a:prstGeom>
      </xdr:spPr>
    </xdr:pic>
    <xdr:clientData/>
  </xdr:twoCellAnchor>
  <xdr:twoCellAnchor editAs="oneCell">
    <xdr:from>
      <xdr:col>1</xdr:col>
      <xdr:colOff>82826</xdr:colOff>
      <xdr:row>33</xdr:row>
      <xdr:rowOff>182216</xdr:rowOff>
    </xdr:from>
    <xdr:to>
      <xdr:col>15</xdr:col>
      <xdr:colOff>80222</xdr:colOff>
      <xdr:row>47</xdr:row>
      <xdr:rowOff>82920</xdr:rowOff>
    </xdr:to>
    <xdr:pic>
      <xdr:nvPicPr>
        <xdr:cNvPr id="47" name="Image 46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9032" r="30287" b="14823"/>
        <a:stretch/>
      </xdr:blipFill>
      <xdr:spPr>
        <a:xfrm rot="5400000">
          <a:off x="156020" y="6254718"/>
          <a:ext cx="2774769" cy="2921157"/>
        </a:xfrm>
        <a:prstGeom prst="rect">
          <a:avLst/>
        </a:prstGeom>
      </xdr:spPr>
    </xdr:pic>
    <xdr:clientData/>
  </xdr:twoCellAnchor>
  <xdr:twoCellAnchor editAs="oneCell">
    <xdr:from>
      <xdr:col>1</xdr:col>
      <xdr:colOff>228450</xdr:colOff>
      <xdr:row>50</xdr:row>
      <xdr:rowOff>157370</xdr:rowOff>
    </xdr:from>
    <xdr:to>
      <xdr:col>9</xdr:col>
      <xdr:colOff>149087</xdr:colOff>
      <xdr:row>63</xdr:row>
      <xdr:rowOff>52007</xdr:rowOff>
    </xdr:to>
    <xdr:pic>
      <xdr:nvPicPr>
        <xdr:cNvPr id="49" name="Image 48">
          <a:extLst>
            <a:ext uri="{FF2B5EF4-FFF2-40B4-BE49-F238E27FC236}">
              <a16:creationId xmlns:a16="http://schemas.microsoft.com/office/drawing/2014/main" id="{00000000-0008-0000-0900-00003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rightnessContrast bright="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4563" r="16953"/>
        <a:stretch/>
      </xdr:blipFill>
      <xdr:spPr>
        <a:xfrm rot="5400000">
          <a:off x="171047" y="9830882"/>
          <a:ext cx="2586485" cy="2471680"/>
        </a:xfrm>
        <a:prstGeom prst="rect">
          <a:avLst/>
        </a:prstGeom>
      </xdr:spPr>
    </xdr:pic>
    <xdr:clientData/>
  </xdr:twoCellAnchor>
  <xdr:twoCellAnchor>
    <xdr:from>
      <xdr:col>6</xdr:col>
      <xdr:colOff>157370</xdr:colOff>
      <xdr:row>44</xdr:row>
      <xdr:rowOff>39645</xdr:rowOff>
    </xdr:from>
    <xdr:to>
      <xdr:col>28</xdr:col>
      <xdr:colOff>240197</xdr:colOff>
      <xdr:row>55</xdr:row>
      <xdr:rowOff>12535</xdr:rowOff>
    </xdr:to>
    <xdr:grpSp>
      <xdr:nvGrpSpPr>
        <xdr:cNvPr id="17" name="Groupe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GrpSpPr/>
      </xdr:nvGrpSpPr>
      <xdr:grpSpPr>
        <a:xfrm>
          <a:off x="1913283" y="8763993"/>
          <a:ext cx="7515088" cy="2358281"/>
          <a:chOff x="1681370" y="8438210"/>
          <a:chExt cx="6609523" cy="2225760"/>
        </a:xfrm>
      </xdr:grpSpPr>
      <xdr:pic>
        <xdr:nvPicPr>
          <xdr:cNvPr id="51" name="Image 50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7719" y="8438210"/>
            <a:ext cx="2203174" cy="2225760"/>
          </a:xfrm>
          <a:prstGeom prst="rect">
            <a:avLst/>
          </a:prstGeom>
        </xdr:spPr>
      </xdr:pic>
      <xdr:sp macro="" textlink="">
        <xdr:nvSpPr>
          <xdr:cNvPr id="15" name="ZoneTexte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SpPr txBox="1"/>
        </xdr:nvSpPr>
        <xdr:spPr>
          <a:xfrm>
            <a:off x="1681370" y="9210261"/>
            <a:ext cx="4580283" cy="51352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fr-FR" sz="1100"/>
              <a:t>Vérifier que les vis ne dépassent pas du plan du calibre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A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A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A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A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2</xdr:col>
      <xdr:colOff>200090</xdr:colOff>
      <xdr:row>17</xdr:row>
      <xdr:rowOff>168208</xdr:rowOff>
    </xdr:from>
    <xdr:to>
      <xdr:col>19</xdr:col>
      <xdr:colOff>279399</xdr:colOff>
      <xdr:row>25</xdr:row>
      <xdr:rowOff>1840363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A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1099117" y="2456881"/>
          <a:ext cx="3361255" cy="449890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</xdr:row>
      <xdr:rowOff>50800</xdr:rowOff>
    </xdr:from>
    <xdr:to>
      <xdr:col>5</xdr:col>
      <xdr:colOff>205736</xdr:colOff>
      <xdr:row>6</xdr:row>
      <xdr:rowOff>108403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" y="279400"/>
          <a:ext cx="1310636" cy="6672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B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B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95967"/>
          <a:ext cx="243840" cy="228600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B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B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5</xdr:col>
      <xdr:colOff>181940</xdr:colOff>
      <xdr:row>26</xdr:row>
      <xdr:rowOff>39008</xdr:rowOff>
    </xdr:from>
    <xdr:to>
      <xdr:col>18</xdr:col>
      <xdr:colOff>304800</xdr:colOff>
      <xdr:row>34</xdr:row>
      <xdr:rowOff>1354388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88440" y="5842908"/>
          <a:ext cx="3145460" cy="3042580"/>
        </a:xfrm>
        <a:prstGeom prst="rect">
          <a:avLst/>
        </a:prstGeom>
      </xdr:spPr>
    </xdr:pic>
    <xdr:clientData/>
  </xdr:twoCellAnchor>
  <xdr:twoCellAnchor editAs="oneCell">
    <xdr:from>
      <xdr:col>5</xdr:col>
      <xdr:colOff>62447</xdr:colOff>
      <xdr:row>35</xdr:row>
      <xdr:rowOff>29936</xdr:rowOff>
    </xdr:from>
    <xdr:to>
      <xdr:col>19</xdr:col>
      <xdr:colOff>25400</xdr:colOff>
      <xdr:row>43</xdr:row>
      <xdr:rowOff>1193949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8947" y="8983436"/>
          <a:ext cx="3506253" cy="2891213"/>
        </a:xfrm>
        <a:prstGeom prst="rect">
          <a:avLst/>
        </a:prstGeom>
      </xdr:spPr>
    </xdr:pic>
    <xdr:clientData/>
  </xdr:twoCellAnchor>
  <xdr:twoCellAnchor editAs="oneCell">
    <xdr:from>
      <xdr:col>4</xdr:col>
      <xdr:colOff>135218</xdr:colOff>
      <xdr:row>44</xdr:row>
      <xdr:rowOff>36607</xdr:rowOff>
    </xdr:from>
    <xdr:to>
      <xdr:col>19</xdr:col>
      <xdr:colOff>135218</xdr:colOff>
      <xdr:row>53</xdr:row>
      <xdr:rowOff>44787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00000000-0008-0000-0B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9618" y="11949207"/>
          <a:ext cx="3835400" cy="296728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161926</xdr:rowOff>
    </xdr:from>
    <xdr:to>
      <xdr:col>9</xdr:col>
      <xdr:colOff>266700</xdr:colOff>
      <xdr:row>61</xdr:row>
      <xdr:rowOff>809626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0000000-0008-0000-0B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screen">
          <a:extLst>
            <a:ext uri="{28A0092B-C50C-407E-A947-70E740481C1C}">
              <a14:useLocalDpi xmlns:a14="http://schemas.microsoft.com/office/drawing/2010/main"/>
            </a:ext>
          </a:extLst>
        </a:blip>
        <a:srcRect l="-341" t="-7017"/>
        <a:stretch/>
      </xdr:blipFill>
      <xdr:spPr>
        <a:xfrm>
          <a:off x="9525" y="14830426"/>
          <a:ext cx="2800350" cy="23241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54</xdr:row>
      <xdr:rowOff>57150</xdr:rowOff>
    </xdr:from>
    <xdr:to>
      <xdr:col>20</xdr:col>
      <xdr:colOff>474889</xdr:colOff>
      <xdr:row>61</xdr:row>
      <xdr:rowOff>876300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00000000-0008-0000-0B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847975" y="14935200"/>
          <a:ext cx="2884714" cy="228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61</xdr:row>
      <xdr:rowOff>1219200</xdr:rowOff>
    </xdr:from>
    <xdr:to>
      <xdr:col>18</xdr:col>
      <xdr:colOff>49118</xdr:colOff>
      <xdr:row>70</xdr:row>
      <xdr:rowOff>1219200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0000000-0008-0000-0B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0" y="17564100"/>
          <a:ext cx="3230468" cy="2905125"/>
        </a:xfrm>
        <a:prstGeom prst="rect">
          <a:avLst/>
        </a:prstGeom>
      </xdr:spPr>
    </xdr:pic>
    <xdr:clientData/>
  </xdr:twoCellAnchor>
  <xdr:twoCellAnchor>
    <xdr:from>
      <xdr:col>4</xdr:col>
      <xdr:colOff>142875</xdr:colOff>
      <xdr:row>68</xdr:row>
      <xdr:rowOff>190499</xdr:rowOff>
    </xdr:from>
    <xdr:to>
      <xdr:col>17</xdr:col>
      <xdr:colOff>466725</xdr:colOff>
      <xdr:row>70</xdr:row>
      <xdr:rowOff>676274</xdr:rowOff>
    </xdr:to>
    <xdr:sp macro="" textlink="">
      <xdr:nvSpPr>
        <xdr:cNvPr id="22" name="Ellipse 21">
          <a:extLst>
            <a:ext uri="{FF2B5EF4-FFF2-40B4-BE49-F238E27FC236}">
              <a16:creationId xmlns:a16="http://schemas.microsoft.com/office/drawing/2014/main" id="{00000000-0008-0000-0B00-000016000000}"/>
            </a:ext>
          </a:extLst>
        </xdr:cNvPr>
        <xdr:cNvSpPr/>
      </xdr:nvSpPr>
      <xdr:spPr bwMode="auto">
        <a:xfrm rot="418647">
          <a:off x="1066800" y="19021424"/>
          <a:ext cx="3114675" cy="904875"/>
        </a:xfrm>
        <a:prstGeom prst="ellipse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233394</xdr:colOff>
      <xdr:row>17</xdr:row>
      <xdr:rowOff>23369</xdr:rowOff>
    </xdr:from>
    <xdr:to>
      <xdr:col>18</xdr:col>
      <xdr:colOff>279400</xdr:colOff>
      <xdr:row>25</xdr:row>
      <xdr:rowOff>1198543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00000000-0008-0000-0B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39894" y="2880869"/>
          <a:ext cx="3068606" cy="2864274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0000000-0008-0000-0B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900" y="266700"/>
          <a:ext cx="1310636" cy="667203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2" name="Group 20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3" name="Oval 21">
            <a:extLst>
              <a:ext uri="{FF2B5EF4-FFF2-40B4-BE49-F238E27FC236}">
                <a16:creationId xmlns:a16="http://schemas.microsoft.com/office/drawing/2014/main" id="{00000000-0008-0000-0C00-000003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" name="AutoShape 22">
            <a:extLst>
              <a:ext uri="{FF2B5EF4-FFF2-40B4-BE49-F238E27FC236}">
                <a16:creationId xmlns:a16="http://schemas.microsoft.com/office/drawing/2014/main" id="{00000000-0008-0000-0C00-000004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</xdr:col>
      <xdr:colOff>60960</xdr:colOff>
      <xdr:row>11</xdr:row>
      <xdr:rowOff>38100</xdr:rowOff>
    </xdr:from>
    <xdr:to>
      <xdr:col>1</xdr:col>
      <xdr:colOff>304800</xdr:colOff>
      <xdr:row>12</xdr:row>
      <xdr:rowOff>114300</xdr:rowOff>
    </xdr:to>
    <xdr:grpSp>
      <xdr:nvGrpSpPr>
        <xdr:cNvPr id="5" name="Group 20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pSpPr>
          <a:grpSpLocks noChangeAspect="1"/>
        </xdr:cNvGrpSpPr>
      </xdr:nvGrpSpPr>
      <xdr:grpSpPr bwMode="auto">
        <a:xfrm>
          <a:off x="60960" y="1573143"/>
          <a:ext cx="243840" cy="230809"/>
          <a:chOff x="175" y="247"/>
          <a:chExt cx="30" cy="30"/>
        </a:xfrm>
      </xdr:grpSpPr>
      <xdr:sp macro="" textlink="">
        <xdr:nvSpPr>
          <xdr:cNvPr id="6" name="Oval 21">
            <a:extLst>
              <a:ext uri="{FF2B5EF4-FFF2-40B4-BE49-F238E27FC236}">
                <a16:creationId xmlns:a16="http://schemas.microsoft.com/office/drawing/2014/main" id="{00000000-0008-0000-0C00-00000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247"/>
            <a:ext cx="30" cy="30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AutoShape 22">
            <a:extLst>
              <a:ext uri="{FF2B5EF4-FFF2-40B4-BE49-F238E27FC236}">
                <a16:creationId xmlns:a16="http://schemas.microsoft.com/office/drawing/2014/main" id="{00000000-0008-0000-0C00-000007000000}"/>
              </a:ext>
            </a:extLst>
          </xdr:cNvPr>
          <xdr:cNvSpPr>
            <a:spLocks noChangeAspect="1" noChangeArrowheads="1"/>
          </xdr:cNvSpPr>
        </xdr:nvSpPr>
        <xdr:spPr bwMode="auto">
          <a:xfrm rot="10800000">
            <a:off x="178" y="254"/>
            <a:ext cx="24" cy="23"/>
          </a:xfrm>
          <a:prstGeom prst="triangle">
            <a:avLst>
              <a:gd name="adj" fmla="val 50000"/>
            </a:avLst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 editAs="oneCell">
    <xdr:from>
      <xdr:col>1</xdr:col>
      <xdr:colOff>88900</xdr:colOff>
      <xdr:row>2</xdr:row>
      <xdr:rowOff>38100</xdr:rowOff>
    </xdr:from>
    <xdr:to>
      <xdr:col>5</xdr:col>
      <xdr:colOff>193036</xdr:colOff>
      <xdr:row>6</xdr:row>
      <xdr:rowOff>95703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266700"/>
          <a:ext cx="1323336" cy="667203"/>
        </a:xfrm>
        <a:prstGeom prst="rect">
          <a:avLst/>
        </a:prstGeom>
      </xdr:spPr>
    </xdr:pic>
    <xdr:clientData/>
  </xdr:twoCellAnchor>
  <xdr:twoCellAnchor>
    <xdr:from>
      <xdr:col>2</xdr:col>
      <xdr:colOff>16565</xdr:colOff>
      <xdr:row>17</xdr:row>
      <xdr:rowOff>122997</xdr:rowOff>
    </xdr:from>
    <xdr:to>
      <xdr:col>20</xdr:col>
      <xdr:colOff>165652</xdr:colOff>
      <xdr:row>43</xdr:row>
      <xdr:rowOff>140804</xdr:rowOff>
    </xdr:to>
    <xdr:grpSp>
      <xdr:nvGrpSpPr>
        <xdr:cNvPr id="31" name="Groupe 30">
          <a:extLst>
            <a:ext uri="{FF2B5EF4-FFF2-40B4-BE49-F238E27FC236}">
              <a16:creationId xmlns:a16="http://schemas.microsoft.com/office/drawing/2014/main" id="{00000000-0008-0000-0C00-00001F000000}"/>
            </a:ext>
          </a:extLst>
        </xdr:cNvPr>
        <xdr:cNvGrpSpPr/>
      </xdr:nvGrpSpPr>
      <xdr:grpSpPr>
        <a:xfrm>
          <a:off x="403087" y="2972214"/>
          <a:ext cx="5770217" cy="4899025"/>
          <a:chOff x="347869" y="3238500"/>
          <a:chExt cx="5334000" cy="5176631"/>
        </a:xfrm>
      </xdr:grpSpPr>
      <xdr:pic>
        <xdr:nvPicPr>
          <xdr:cNvPr id="18" name="Image 17">
            <a:extLst>
              <a:ext uri="{FF2B5EF4-FFF2-40B4-BE49-F238E27FC236}">
                <a16:creationId xmlns:a16="http://schemas.microsoft.com/office/drawing/2014/main" id="{00000000-0008-0000-0C00-00001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7504" y="3284883"/>
            <a:ext cx="5142183" cy="5123069"/>
          </a:xfrm>
          <a:prstGeom prst="rect">
            <a:avLst/>
          </a:prstGeom>
        </xdr:spPr>
      </xdr:pic>
      <xdr:sp macro="" textlink="">
        <xdr:nvSpPr>
          <xdr:cNvPr id="19" name="Ellipse 18">
            <a:extLst>
              <a:ext uri="{FF2B5EF4-FFF2-40B4-BE49-F238E27FC236}">
                <a16:creationId xmlns:a16="http://schemas.microsoft.com/office/drawing/2014/main" id="{00000000-0008-0000-0C00-000013000000}"/>
              </a:ext>
            </a:extLst>
          </xdr:cNvPr>
          <xdr:cNvSpPr/>
        </xdr:nvSpPr>
        <xdr:spPr bwMode="auto">
          <a:xfrm>
            <a:off x="3934240" y="3437283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7</a:t>
            </a:r>
          </a:p>
        </xdr:txBody>
      </xdr:sp>
      <xdr:sp macro="" textlink="">
        <xdr:nvSpPr>
          <xdr:cNvPr id="20" name="Ellipse 19">
            <a:extLst>
              <a:ext uri="{FF2B5EF4-FFF2-40B4-BE49-F238E27FC236}">
                <a16:creationId xmlns:a16="http://schemas.microsoft.com/office/drawing/2014/main" id="{00000000-0008-0000-0C00-000014000000}"/>
              </a:ext>
            </a:extLst>
          </xdr:cNvPr>
          <xdr:cNvSpPr/>
        </xdr:nvSpPr>
        <xdr:spPr bwMode="auto">
          <a:xfrm>
            <a:off x="2468217" y="32385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6</a:t>
            </a:r>
          </a:p>
        </xdr:txBody>
      </xdr:sp>
      <xdr:sp macro="" textlink="">
        <xdr:nvSpPr>
          <xdr:cNvPr id="21" name="Ellipse 20">
            <a:extLst>
              <a:ext uri="{FF2B5EF4-FFF2-40B4-BE49-F238E27FC236}">
                <a16:creationId xmlns:a16="http://schemas.microsoft.com/office/drawing/2014/main" id="{00000000-0008-0000-0C00-000015000000}"/>
              </a:ext>
            </a:extLst>
          </xdr:cNvPr>
          <xdr:cNvSpPr/>
        </xdr:nvSpPr>
        <xdr:spPr bwMode="auto">
          <a:xfrm>
            <a:off x="1532282" y="349526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5</a:t>
            </a:r>
          </a:p>
        </xdr:txBody>
      </xdr:sp>
      <xdr:sp macro="" textlink="">
        <xdr:nvSpPr>
          <xdr:cNvPr id="22" name="Ellipse 21">
            <a:extLst>
              <a:ext uri="{FF2B5EF4-FFF2-40B4-BE49-F238E27FC236}">
                <a16:creationId xmlns:a16="http://schemas.microsoft.com/office/drawing/2014/main" id="{00000000-0008-0000-0C00-000016000000}"/>
              </a:ext>
            </a:extLst>
          </xdr:cNvPr>
          <xdr:cNvSpPr/>
        </xdr:nvSpPr>
        <xdr:spPr bwMode="auto">
          <a:xfrm>
            <a:off x="5010978" y="4406348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8</a:t>
            </a:r>
          </a:p>
        </xdr:txBody>
      </xdr:sp>
      <xdr:sp macro="" textlink="">
        <xdr:nvSpPr>
          <xdr:cNvPr id="23" name="Ellipse 22">
            <a:extLst>
              <a:ext uri="{FF2B5EF4-FFF2-40B4-BE49-F238E27FC236}">
                <a16:creationId xmlns:a16="http://schemas.microsoft.com/office/drawing/2014/main" id="{00000000-0008-0000-0C00-000017000000}"/>
              </a:ext>
            </a:extLst>
          </xdr:cNvPr>
          <xdr:cNvSpPr/>
        </xdr:nvSpPr>
        <xdr:spPr bwMode="auto">
          <a:xfrm>
            <a:off x="347869" y="6004892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3</a:t>
            </a:r>
          </a:p>
        </xdr:txBody>
      </xdr:sp>
      <xdr:sp macro="" textlink="">
        <xdr:nvSpPr>
          <xdr:cNvPr id="24" name="Ellipse 23">
            <a:extLst>
              <a:ext uri="{FF2B5EF4-FFF2-40B4-BE49-F238E27FC236}">
                <a16:creationId xmlns:a16="http://schemas.microsoft.com/office/drawing/2014/main" id="{00000000-0008-0000-0C00-000018000000}"/>
              </a:ext>
            </a:extLst>
          </xdr:cNvPr>
          <xdr:cNvSpPr/>
        </xdr:nvSpPr>
        <xdr:spPr bwMode="auto">
          <a:xfrm>
            <a:off x="1673087" y="7885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</a:t>
            </a:r>
          </a:p>
        </xdr:txBody>
      </xdr:sp>
      <xdr:sp macro="" textlink="">
        <xdr:nvSpPr>
          <xdr:cNvPr id="25" name="Ellipse 24">
            <a:extLst>
              <a:ext uri="{FF2B5EF4-FFF2-40B4-BE49-F238E27FC236}">
                <a16:creationId xmlns:a16="http://schemas.microsoft.com/office/drawing/2014/main" id="{00000000-0008-0000-0C00-000019000000}"/>
              </a:ext>
            </a:extLst>
          </xdr:cNvPr>
          <xdr:cNvSpPr/>
        </xdr:nvSpPr>
        <xdr:spPr bwMode="auto">
          <a:xfrm>
            <a:off x="5342282" y="533400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9</a:t>
            </a:r>
          </a:p>
        </xdr:txBody>
      </xdr:sp>
      <xdr:sp macro="" textlink="">
        <xdr:nvSpPr>
          <xdr:cNvPr id="26" name="Ellipse 25">
            <a:extLst>
              <a:ext uri="{FF2B5EF4-FFF2-40B4-BE49-F238E27FC236}">
                <a16:creationId xmlns:a16="http://schemas.microsoft.com/office/drawing/2014/main" id="{00000000-0008-0000-0C00-00001A000000}"/>
              </a:ext>
            </a:extLst>
          </xdr:cNvPr>
          <xdr:cNvSpPr/>
        </xdr:nvSpPr>
        <xdr:spPr bwMode="auto">
          <a:xfrm>
            <a:off x="596347" y="4538870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4</a:t>
            </a:r>
          </a:p>
        </xdr:txBody>
      </xdr:sp>
      <xdr:sp macro="" textlink="">
        <xdr:nvSpPr>
          <xdr:cNvPr id="27" name="Ellipse 26">
            <a:extLst>
              <a:ext uri="{FF2B5EF4-FFF2-40B4-BE49-F238E27FC236}">
                <a16:creationId xmlns:a16="http://schemas.microsoft.com/office/drawing/2014/main" id="{00000000-0008-0000-0C00-00001B000000}"/>
              </a:ext>
            </a:extLst>
          </xdr:cNvPr>
          <xdr:cNvSpPr/>
        </xdr:nvSpPr>
        <xdr:spPr bwMode="auto">
          <a:xfrm>
            <a:off x="654326" y="6940827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2</a:t>
            </a:r>
          </a:p>
        </xdr:txBody>
      </xdr:sp>
      <xdr:sp macro="" textlink="">
        <xdr:nvSpPr>
          <xdr:cNvPr id="28" name="Ellipse 27">
            <a:extLst>
              <a:ext uri="{FF2B5EF4-FFF2-40B4-BE49-F238E27FC236}">
                <a16:creationId xmlns:a16="http://schemas.microsoft.com/office/drawing/2014/main" id="{00000000-0008-0000-0C00-00001C000000}"/>
              </a:ext>
            </a:extLst>
          </xdr:cNvPr>
          <xdr:cNvSpPr/>
        </xdr:nvSpPr>
        <xdr:spPr bwMode="auto">
          <a:xfrm>
            <a:off x="5143500" y="6742044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10</a:t>
            </a:r>
          </a:p>
        </xdr:txBody>
      </xdr:sp>
      <xdr:sp macro="" textlink="">
        <xdr:nvSpPr>
          <xdr:cNvPr id="29" name="Ellipse 28">
            <a:extLst>
              <a:ext uri="{FF2B5EF4-FFF2-40B4-BE49-F238E27FC236}">
                <a16:creationId xmlns:a16="http://schemas.microsoft.com/office/drawing/2014/main" id="{00000000-0008-0000-0C00-00001D000000}"/>
              </a:ext>
            </a:extLst>
          </xdr:cNvPr>
          <xdr:cNvSpPr/>
        </xdr:nvSpPr>
        <xdr:spPr bwMode="auto">
          <a:xfrm>
            <a:off x="3221935" y="8092109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12</a:t>
            </a:r>
          </a:p>
        </xdr:txBody>
      </xdr:sp>
      <xdr:sp macro="" textlink="">
        <xdr:nvSpPr>
          <xdr:cNvPr id="30" name="Ellipse 29">
            <a:extLst>
              <a:ext uri="{FF2B5EF4-FFF2-40B4-BE49-F238E27FC236}">
                <a16:creationId xmlns:a16="http://schemas.microsoft.com/office/drawing/2014/main" id="{00000000-0008-0000-0C00-00001E000000}"/>
              </a:ext>
            </a:extLst>
          </xdr:cNvPr>
          <xdr:cNvSpPr/>
        </xdr:nvSpPr>
        <xdr:spPr bwMode="auto">
          <a:xfrm>
            <a:off x="4174435" y="7769086"/>
            <a:ext cx="339587" cy="323022"/>
          </a:xfrm>
          <a:prstGeom prst="ellipse">
            <a:avLst/>
          </a:prstGeom>
          <a:noFill/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wrap="square" lIns="18288" tIns="0" rIns="0" bIns="0" rtlCol="0" anchor="ctr" upright="1"/>
          <a:lstStyle/>
          <a:p>
            <a:pPr algn="ctr"/>
            <a:r>
              <a:rPr lang="fr-FR" sz="1100"/>
              <a:t>11</a:t>
            </a:r>
          </a:p>
        </xdr:txBody>
      </xdr:sp>
    </xdr:grpSp>
    <xdr:clientData/>
  </xdr:twoCellAnchor>
  <xdr:twoCellAnchor>
    <xdr:from>
      <xdr:col>15</xdr:col>
      <xdr:colOff>33617</xdr:colOff>
      <xdr:row>25</xdr:row>
      <xdr:rowOff>0</xdr:rowOff>
    </xdr:from>
    <xdr:to>
      <xdr:col>15</xdr:col>
      <xdr:colOff>33617</xdr:colOff>
      <xdr:row>30</xdr:row>
      <xdr:rowOff>156882</xdr:rowOff>
    </xdr:to>
    <xdr:cxnSp macro="">
      <xdr:nvCxnSpPr>
        <xdr:cNvPr id="9" name="Connecteur droit avec flèch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CxnSpPr/>
      </xdr:nvCxnSpPr>
      <xdr:spPr bwMode="auto">
        <a:xfrm flipV="1">
          <a:off x="2935941" y="4381500"/>
          <a:ext cx="0" cy="1109382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22411</xdr:colOff>
      <xdr:row>30</xdr:row>
      <xdr:rowOff>156882</xdr:rowOff>
    </xdr:from>
    <xdr:to>
      <xdr:col>17</xdr:col>
      <xdr:colOff>481853</xdr:colOff>
      <xdr:row>30</xdr:row>
      <xdr:rowOff>168088</xdr:rowOff>
    </xdr:to>
    <xdr:cxnSp macro="">
      <xdr:nvCxnSpPr>
        <xdr:cNvPr id="10" name="Connecteur droit avec flèch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CxnSpPr/>
      </xdr:nvCxnSpPr>
      <xdr:spPr bwMode="auto">
        <a:xfrm flipV="1">
          <a:off x="2924735" y="5490882"/>
          <a:ext cx="1266265" cy="11206"/>
        </a:xfrm>
        <a:prstGeom prst="straightConnector1">
          <a:avLst/>
        </a:prstGeom>
        <a:ln>
          <a:headEnd type="none" w="med" len="med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515470</xdr:colOff>
      <xdr:row>28</xdr:row>
      <xdr:rowOff>78441</xdr:rowOff>
    </xdr:from>
    <xdr:to>
      <xdr:col>17</xdr:col>
      <xdr:colOff>280147</xdr:colOff>
      <xdr:row>30</xdr:row>
      <xdr:rowOff>112059</xdr:rowOff>
    </xdr:to>
    <xdr:sp macro="" textlink="">
      <xdr:nvSpPr>
        <xdr:cNvPr id="13" name="ZoneTexte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SpPr txBox="1"/>
      </xdr:nvSpPr>
      <xdr:spPr>
        <a:xfrm>
          <a:off x="3697941" y="5031441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X</a:t>
          </a:r>
        </a:p>
      </xdr:txBody>
    </xdr:sp>
    <xdr:clientData/>
  </xdr:twoCellAnchor>
  <xdr:twoCellAnchor>
    <xdr:from>
      <xdr:col>9</xdr:col>
      <xdr:colOff>11206</xdr:colOff>
      <xdr:row>24</xdr:row>
      <xdr:rowOff>89647</xdr:rowOff>
    </xdr:from>
    <xdr:to>
      <xdr:col>9</xdr:col>
      <xdr:colOff>302559</xdr:colOff>
      <xdr:row>26</xdr:row>
      <xdr:rowOff>123265</xdr:rowOff>
    </xdr:to>
    <xdr:sp macro="" textlink="">
      <xdr:nvSpPr>
        <xdr:cNvPr id="15" name="ZoneText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SpPr txBox="1"/>
      </xdr:nvSpPr>
      <xdr:spPr>
        <a:xfrm>
          <a:off x="2543735" y="4280647"/>
          <a:ext cx="291353" cy="414618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/>
            <a:t>Y</a:t>
          </a:r>
        </a:p>
      </xdr:txBody>
    </xdr:sp>
    <xdr:clientData/>
  </xdr:twoCellAnchor>
  <xdr:twoCellAnchor>
    <xdr:from>
      <xdr:col>17</xdr:col>
      <xdr:colOff>280147</xdr:colOff>
      <xdr:row>21</xdr:row>
      <xdr:rowOff>112059</xdr:rowOff>
    </xdr:from>
    <xdr:to>
      <xdr:col>21</xdr:col>
      <xdr:colOff>0</xdr:colOff>
      <xdr:row>22</xdr:row>
      <xdr:rowOff>168088</xdr:rowOff>
    </xdr:to>
    <xdr:cxnSp macro="">
      <xdr:nvCxnSpPr>
        <xdr:cNvPr id="34" name="Connecteur droit avec flèche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 bwMode="auto">
        <a:xfrm flipH="1">
          <a:off x="3989294" y="3731559"/>
          <a:ext cx="1781735" cy="246529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17</xdr:col>
      <xdr:colOff>11206</xdr:colOff>
      <xdr:row>23</xdr:row>
      <xdr:rowOff>168088</xdr:rowOff>
    </xdr:from>
    <xdr:to>
      <xdr:col>21</xdr:col>
      <xdr:colOff>22412</xdr:colOff>
      <xdr:row>40</xdr:row>
      <xdr:rowOff>0</xdr:rowOff>
    </xdr:to>
    <xdr:cxnSp macro="">
      <xdr:nvCxnSpPr>
        <xdr:cNvPr id="35" name="Connecteur droit avec flèche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CxnSpPr/>
      </xdr:nvCxnSpPr>
      <xdr:spPr bwMode="auto">
        <a:xfrm flipH="1" flipV="1">
          <a:off x="3720353" y="4168588"/>
          <a:ext cx="2073088" cy="3070412"/>
        </a:xfrm>
        <a:prstGeom prst="straightConnector1">
          <a:avLst/>
        </a:prstGeom>
        <a:noFill/>
        <a:ln w="9525" cap="flat" cmpd="sng" algn="ctr">
          <a:solidFill>
            <a:srgbClr val="FFFF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  <xdr:twoCellAnchor>
    <xdr:from>
      <xdr:col>19</xdr:col>
      <xdr:colOff>112059</xdr:colOff>
      <xdr:row>35</xdr:row>
      <xdr:rowOff>112059</xdr:rowOff>
    </xdr:from>
    <xdr:to>
      <xdr:col>20</xdr:col>
      <xdr:colOff>493059</xdr:colOff>
      <xdr:row>44</xdr:row>
      <xdr:rowOff>44824</xdr:rowOff>
    </xdr:to>
    <xdr:cxnSp macro="">
      <xdr:nvCxnSpPr>
        <xdr:cNvPr id="39" name="Connecteur droit avec flèch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CxnSpPr/>
      </xdr:nvCxnSpPr>
      <xdr:spPr bwMode="auto">
        <a:xfrm flipH="1" flipV="1">
          <a:off x="4852147" y="6398559"/>
          <a:ext cx="896471" cy="1647265"/>
        </a:xfrm>
        <a:prstGeom prst="straightConnector1">
          <a:avLst/>
        </a:pr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triangle"/>
        </a:ln>
        <a:effectLst/>
      </xdr:spPr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SA3/DevilleTPC/GESTION_PROJ/POCES/Projets_DTPC/20056_Flange%20T1XX_7660608AA_2eme%20Tool/04-Quality/04-PPAP/2-dimensional/T3/S20056_Flange%20T1XX-2_T3_Dim_report_2021nov1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kapavageau/Library/Containers/com.microsoft.Excel/Data/Documents/E:\habiba.kabbaj\MesDocuments\Partag&#233;%20Client\20034_Dimensional_report_2022fev03-Version%20Clien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étro"/>
      <sheetName val="Headline"/>
      <sheetName val="Dimensional report ind 13"/>
      <sheetName val="report export 3D"/>
      <sheetName val="Visual report"/>
      <sheetName val="Aspect Report_T0"/>
      <sheetName val="Aspect Report_T1"/>
      <sheetName val="Aspect Report_T3"/>
      <sheetName val="Character font GDT"/>
      <sheetName val="R&amp;R_Poids_T3"/>
    </sheetNames>
    <sheetDataSet>
      <sheetData sheetId="0"/>
      <sheetData sheetId="1">
        <row r="12">
          <cell r="H12">
            <v>20056</v>
          </cell>
        </row>
        <row r="20">
          <cell r="H20" t="str">
            <v>T1XX flange</v>
          </cell>
        </row>
        <row r="21">
          <cell r="H21">
            <v>20056</v>
          </cell>
        </row>
        <row r="22">
          <cell r="H22" t="str">
            <v>POCES</v>
          </cell>
        </row>
        <row r="23">
          <cell r="H23" t="str">
            <v>AK</v>
          </cell>
        </row>
        <row r="24">
          <cell r="H24">
            <v>1</v>
          </cell>
        </row>
        <row r="25">
          <cell r="H25" t="str">
            <v>&gt;PA66&lt;</v>
          </cell>
        </row>
        <row r="26">
          <cell r="H26" t="str">
            <v>-</v>
          </cell>
        </row>
        <row r="27">
          <cell r="H27" t="str">
            <v>White</v>
          </cell>
        </row>
        <row r="28">
          <cell r="H28" t="str">
            <v>yes</v>
          </cell>
        </row>
        <row r="29">
          <cell r="H29" t="str">
            <v>yes</v>
          </cell>
        </row>
        <row r="52">
          <cell r="H52" t="str">
            <v>F.SIMOND</v>
          </cell>
        </row>
        <row r="53">
          <cell r="H53">
            <v>44478</v>
          </cell>
        </row>
        <row r="54">
          <cell r="H54">
            <v>44510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lin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noFill/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3">
    <tabColor rgb="FFFFFF00"/>
    <pageSetUpPr fitToPage="1"/>
  </sheetPr>
  <dimension ref="A1:AV1866"/>
  <sheetViews>
    <sheetView showGridLines="0" tabSelected="1" view="pageBreakPreview" topLeftCell="B1" zoomScaleNormal="100" zoomScaleSheetLayoutView="55" workbookViewId="0">
      <selection activeCell="S26" sqref="S26:W26"/>
    </sheetView>
  </sheetViews>
  <sheetFormatPr baseColWidth="10" defaultRowHeight="13"/>
  <cols>
    <col min="1" max="1" width="10.33203125" hidden="1" customWidth="1"/>
    <col min="2" max="2" width="5" style="8" customWidth="1"/>
    <col min="3" max="3" width="4.5" style="87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5.5" customWidth="1"/>
    <col min="11" max="11" width="6.33203125" hidden="1" customWidth="1"/>
    <col min="12" max="12" width="5.6640625" hidden="1" customWidth="1"/>
    <col min="13" max="13" width="5" hidden="1" customWidth="1"/>
    <col min="14" max="15" width="6.5" hidden="1" customWidth="1"/>
    <col min="16" max="16" width="7.5" style="146" customWidth="1"/>
    <col min="17" max="17" width="7.5" customWidth="1"/>
    <col min="18" max="18" width="7.5" hidden="1" customWidth="1"/>
    <col min="19" max="23" width="8.5" bestFit="1" customWidth="1"/>
    <col min="24" max="24" width="4.33203125" customWidth="1"/>
    <col min="25" max="25" width="7.33203125" bestFit="1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23.33203125" customWidth="1"/>
    <col min="34" max="38" width="4.5" hidden="1" customWidth="1"/>
    <col min="39" max="40" width="11.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customWidth="1"/>
  </cols>
  <sheetData>
    <row r="1" spans="1:45" ht="9" customHeight="1">
      <c r="A1" s="413" t="s">
        <v>115</v>
      </c>
      <c r="B1" s="424"/>
      <c r="C1" s="424"/>
      <c r="D1" s="424"/>
      <c r="E1" s="424"/>
      <c r="F1" s="414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1"/>
      <c r="AB1" s="423" t="s">
        <v>110</v>
      </c>
      <c r="AC1" s="423"/>
      <c r="AD1" s="417" t="s">
        <v>125</v>
      </c>
      <c r="AE1" s="418"/>
      <c r="AF1" s="419"/>
    </row>
    <row r="2" spans="1:45" ht="9" customHeight="1" thickBot="1">
      <c r="A2" s="532"/>
      <c r="B2" s="423"/>
      <c r="C2" s="423"/>
      <c r="D2" s="423"/>
      <c r="E2" s="423"/>
      <c r="F2" s="53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5"/>
      <c r="AB2" s="425"/>
      <c r="AC2" s="425"/>
      <c r="AD2" s="420"/>
      <c r="AE2" s="421"/>
      <c r="AF2" s="422"/>
    </row>
    <row r="3" spans="1:45" ht="9" customHeight="1">
      <c r="A3" s="532"/>
      <c r="B3" s="423"/>
      <c r="C3" s="423"/>
      <c r="D3" s="423"/>
      <c r="E3" s="423"/>
      <c r="F3" s="53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5"/>
      <c r="AB3" s="424" t="s">
        <v>107</v>
      </c>
      <c r="AC3" s="424"/>
      <c r="AD3" s="424"/>
      <c r="AE3" s="424"/>
      <c r="AF3" s="414"/>
    </row>
    <row r="4" spans="1:45" ht="9" customHeight="1" thickBot="1">
      <c r="A4" s="532"/>
      <c r="B4" s="423"/>
      <c r="C4" s="423"/>
      <c r="D4" s="423"/>
      <c r="E4" s="423"/>
      <c r="F4" s="53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2"/>
      <c r="AA4" s="433"/>
      <c r="AB4" s="425"/>
      <c r="AC4" s="425"/>
      <c r="AD4" s="425"/>
      <c r="AE4" s="425"/>
      <c r="AF4" s="416"/>
    </row>
    <row r="5" spans="1:45" ht="15" customHeight="1" thickBot="1">
      <c r="A5" s="532"/>
      <c r="B5" s="423"/>
      <c r="C5" s="423"/>
      <c r="D5" s="423"/>
      <c r="E5" s="423"/>
      <c r="F5" s="533"/>
      <c r="G5" s="558" t="s">
        <v>46</v>
      </c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0"/>
      <c r="AA5" s="431"/>
      <c r="AB5" s="81" t="s">
        <v>25</v>
      </c>
      <c r="AC5" s="67" t="s">
        <v>171</v>
      </c>
      <c r="AD5" s="67"/>
      <c r="AE5" s="67"/>
      <c r="AF5" s="69"/>
    </row>
    <row r="6" spans="1:45" ht="15" customHeight="1" thickBot="1">
      <c r="A6" s="532"/>
      <c r="B6" s="423"/>
      <c r="C6" s="423"/>
      <c r="D6" s="423"/>
      <c r="E6" s="423"/>
      <c r="F6" s="533"/>
      <c r="G6" s="560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2"/>
      <c r="X6" s="432"/>
      <c r="Y6" s="432"/>
      <c r="Z6" s="432"/>
      <c r="AA6" s="433"/>
      <c r="AB6" s="426" t="s">
        <v>40</v>
      </c>
      <c r="AC6" s="548" t="s">
        <v>172</v>
      </c>
      <c r="AD6" s="548"/>
      <c r="AE6" s="548"/>
      <c r="AF6" s="548"/>
    </row>
    <row r="7" spans="1:45" ht="15" customHeight="1" thickBot="1">
      <c r="A7" s="532"/>
      <c r="B7" s="423"/>
      <c r="C7" s="423"/>
      <c r="D7" s="423"/>
      <c r="E7" s="423"/>
      <c r="F7" s="53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0"/>
      <c r="AA7" s="431"/>
      <c r="AB7" s="427"/>
      <c r="AC7" s="549"/>
      <c r="AD7" s="549"/>
      <c r="AE7" s="549"/>
      <c r="AF7" s="549"/>
    </row>
    <row r="8" spans="1:45" ht="15" customHeight="1" thickBot="1">
      <c r="A8" s="415"/>
      <c r="B8" s="425"/>
      <c r="C8" s="425"/>
      <c r="D8" s="425"/>
      <c r="E8" s="425"/>
      <c r="F8" s="416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2"/>
      <c r="AA8" s="433"/>
      <c r="AB8" s="81" t="s">
        <v>49</v>
      </c>
      <c r="AC8" s="67" t="s">
        <v>173</v>
      </c>
      <c r="AD8" s="67"/>
      <c r="AE8" s="67"/>
      <c r="AF8" s="69"/>
    </row>
    <row r="9" spans="1:45" ht="3" customHeight="1" thickBot="1">
      <c r="B9" s="578"/>
      <c r="C9" s="579"/>
      <c r="D9" s="579"/>
      <c r="E9" s="579"/>
      <c r="F9" s="579"/>
      <c r="G9" s="579"/>
      <c r="H9" s="579"/>
      <c r="I9" s="579"/>
      <c r="J9" s="579"/>
      <c r="K9" s="569"/>
      <c r="L9" s="569"/>
      <c r="M9" s="569"/>
      <c r="N9" s="569"/>
      <c r="O9" s="56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  <c r="AF9" s="580"/>
    </row>
    <row r="10" spans="1:45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54" t="s">
        <v>101</v>
      </c>
      <c r="Q10" s="598"/>
      <c r="R10" s="555"/>
      <c r="S10" s="550" t="str">
        <f>IF(ref="","",ref)</f>
        <v>480 003 653 4</v>
      </c>
      <c r="T10" s="550"/>
      <c r="U10" s="550"/>
      <c r="V10" s="551"/>
      <c r="W10" s="565" t="s">
        <v>105</v>
      </c>
      <c r="X10" s="566"/>
      <c r="Y10" s="617" t="str">
        <f>IF(indice="","",indice)</f>
        <v>B</v>
      </c>
      <c r="Z10" s="618"/>
      <c r="AA10" s="619"/>
      <c r="AB10" s="554" t="s">
        <v>99</v>
      </c>
      <c r="AC10" s="555"/>
      <c r="AD10" s="550" t="str">
        <f>IF(client="","",client)</f>
        <v>WABCO</v>
      </c>
      <c r="AE10" s="550"/>
      <c r="AF10" s="551"/>
    </row>
    <row r="11" spans="1:45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56"/>
      <c r="Q11" s="599"/>
      <c r="R11" s="557"/>
      <c r="S11" s="552"/>
      <c r="T11" s="552"/>
      <c r="U11" s="552"/>
      <c r="V11" s="553"/>
      <c r="W11" s="567"/>
      <c r="X11" s="568"/>
      <c r="Y11" s="620"/>
      <c r="Z11" s="621"/>
      <c r="AA11" s="622"/>
      <c r="AB11" s="556"/>
      <c r="AC11" s="557"/>
      <c r="AD11" s="552"/>
      <c r="AE11" s="552"/>
      <c r="AF11" s="553"/>
      <c r="AH11" s="23"/>
    </row>
    <row r="12" spans="1:45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54" t="s">
        <v>100</v>
      </c>
      <c r="Q12" s="598"/>
      <c r="R12" s="555"/>
      <c r="S12" s="540" t="str">
        <f>IF(matiere="","",matiere)</f>
        <v>&gt;PBT-GF30&lt;</v>
      </c>
      <c r="T12" s="540"/>
      <c r="U12" s="540"/>
      <c r="V12" s="541"/>
      <c r="W12" s="565" t="s">
        <v>106</v>
      </c>
      <c r="X12" s="566"/>
      <c r="Y12" s="570">
        <f>IF(datem="","",datem)</f>
        <v>44868</v>
      </c>
      <c r="Z12" s="571"/>
      <c r="AA12" s="572"/>
      <c r="AB12" s="554" t="s">
        <v>43</v>
      </c>
      <c r="AC12" s="555"/>
      <c r="AD12" s="550" t="str">
        <f>IF(colorant="","",colorant)</f>
        <v>black</v>
      </c>
      <c r="AE12" s="550"/>
      <c r="AF12" s="551"/>
    </row>
    <row r="13" spans="1:45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56"/>
      <c r="Q13" s="599"/>
      <c r="R13" s="557"/>
      <c r="S13" s="576"/>
      <c r="T13" s="576"/>
      <c r="U13" s="576"/>
      <c r="V13" s="577"/>
      <c r="W13" s="567"/>
      <c r="X13" s="568"/>
      <c r="Y13" s="573"/>
      <c r="Z13" s="574"/>
      <c r="AA13" s="575"/>
      <c r="AB13" s="556"/>
      <c r="AC13" s="557"/>
      <c r="AD13" s="552"/>
      <c r="AE13" s="552"/>
      <c r="AF13" s="553"/>
    </row>
    <row r="14" spans="1:45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54" t="s">
        <v>140</v>
      </c>
      <c r="Q14" s="598"/>
      <c r="R14" s="555"/>
      <c r="S14" s="550" t="str">
        <f>IF(controleur="","",controleur)</f>
        <v>F.SIMOND</v>
      </c>
      <c r="T14" s="550"/>
      <c r="U14" s="550"/>
      <c r="V14" s="551"/>
      <c r="W14" s="565" t="s">
        <v>98</v>
      </c>
      <c r="X14" s="566"/>
      <c r="Y14" s="570">
        <f>IF(datec="","",datec)</f>
        <v>44909</v>
      </c>
      <c r="Z14" s="571"/>
      <c r="AA14" s="572"/>
      <c r="AB14" s="554" t="s">
        <v>45</v>
      </c>
      <c r="AC14" s="555"/>
      <c r="AD14" s="550">
        <f>IF(emp="","",emp)</f>
        <v>2</v>
      </c>
      <c r="AE14" s="550"/>
      <c r="AF14" s="551"/>
    </row>
    <row r="15" spans="1:45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56"/>
      <c r="Q15" s="599"/>
      <c r="R15" s="557"/>
      <c r="S15" s="552"/>
      <c r="T15" s="552"/>
      <c r="U15" s="552"/>
      <c r="V15" s="553"/>
      <c r="W15" s="567"/>
      <c r="X15" s="568"/>
      <c r="Y15" s="573"/>
      <c r="Z15" s="574"/>
      <c r="AA15" s="575"/>
      <c r="AB15" s="556"/>
      <c r="AC15" s="557"/>
      <c r="AD15" s="552"/>
      <c r="AE15" s="552"/>
      <c r="AF15" s="553"/>
      <c r="AS15" t="s">
        <v>135</v>
      </c>
    </row>
    <row r="16" spans="1:45" ht="4.5" customHeight="1" thickBot="1"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</row>
    <row r="17" spans="1:48" ht="12" customHeight="1">
      <c r="B17" s="544" t="s">
        <v>138</v>
      </c>
      <c r="C17" s="545"/>
      <c r="D17" s="545"/>
      <c r="E17" s="545"/>
      <c r="F17" s="545"/>
      <c r="G17" s="545"/>
      <c r="H17" s="545"/>
      <c r="I17" s="413" t="s">
        <v>112</v>
      </c>
      <c r="J17" s="424"/>
      <c r="K17" s="424"/>
      <c r="L17" s="424"/>
      <c r="M17" s="424"/>
      <c r="N17" s="424"/>
      <c r="O17" s="424"/>
      <c r="P17" s="424"/>
      <c r="Q17" s="424"/>
      <c r="R17" s="424"/>
      <c r="S17" s="424"/>
      <c r="T17" s="424"/>
      <c r="U17" s="424"/>
      <c r="V17" s="424"/>
      <c r="W17" s="424"/>
      <c r="X17" s="424"/>
      <c r="Y17" s="424"/>
      <c r="Z17" s="424"/>
      <c r="AA17" s="424"/>
      <c r="AB17" s="424"/>
      <c r="AC17" s="414"/>
      <c r="AD17" s="540" t="s">
        <v>28</v>
      </c>
      <c r="AE17" s="540"/>
      <c r="AF17" s="541"/>
      <c r="AS17">
        <v>1.67</v>
      </c>
    </row>
    <row r="18" spans="1:48" ht="14" customHeight="1" thickBot="1">
      <c r="B18" s="546"/>
      <c r="C18" s="547"/>
      <c r="D18" s="547"/>
      <c r="E18" s="547"/>
      <c r="F18" s="547"/>
      <c r="G18" s="547"/>
      <c r="H18" s="547"/>
      <c r="I18" s="532"/>
      <c r="J18" s="423"/>
      <c r="K18" s="425"/>
      <c r="L18" s="425"/>
      <c r="M18" s="425"/>
      <c r="N18" s="425"/>
      <c r="O18" s="425"/>
      <c r="P18" s="425"/>
      <c r="Q18" s="425"/>
      <c r="R18" s="425"/>
      <c r="S18" s="425"/>
      <c r="T18" s="425"/>
      <c r="U18" s="425"/>
      <c r="V18" s="425"/>
      <c r="W18" s="425"/>
      <c r="X18" s="425"/>
      <c r="Y18" s="425"/>
      <c r="Z18" s="425"/>
      <c r="AA18" s="425"/>
      <c r="AB18" s="425"/>
      <c r="AC18" s="416"/>
      <c r="AD18" s="542"/>
      <c r="AE18" s="542"/>
      <c r="AF18" s="543"/>
      <c r="AK18" s="173">
        <f>Headline!Y2</f>
        <v>17</v>
      </c>
    </row>
    <row r="19" spans="1:48" ht="18" customHeight="1" thickBot="1">
      <c r="A19" s="538" t="s">
        <v>109</v>
      </c>
      <c r="B19" s="413" t="s">
        <v>61</v>
      </c>
      <c r="C19" s="591" t="s">
        <v>108</v>
      </c>
      <c r="D19" s="613" t="s">
        <v>24</v>
      </c>
      <c r="E19" s="614"/>
      <c r="F19" s="550" t="s">
        <v>47</v>
      </c>
      <c r="G19" s="550"/>
      <c r="H19" s="550"/>
      <c r="I19" s="589" t="s">
        <v>65</v>
      </c>
      <c r="J19" s="590"/>
      <c r="K19" s="63"/>
      <c r="L19" s="63"/>
      <c r="M19" s="63"/>
      <c r="N19" s="63"/>
      <c r="O19" s="63"/>
      <c r="P19" s="629" t="s">
        <v>39</v>
      </c>
      <c r="Q19" s="588" t="s">
        <v>111</v>
      </c>
      <c r="R19" s="588" t="s">
        <v>111</v>
      </c>
      <c r="S19" s="593" t="s">
        <v>38</v>
      </c>
      <c r="T19" s="594"/>
      <c r="U19" s="594"/>
      <c r="V19" s="594"/>
      <c r="W19" s="595"/>
      <c r="X19" s="596" t="s">
        <v>3</v>
      </c>
      <c r="Y19" s="586" t="s">
        <v>25</v>
      </c>
      <c r="Z19" s="601" t="s">
        <v>2</v>
      </c>
      <c r="AA19" s="550"/>
      <c r="AB19" s="550"/>
      <c r="AC19" s="551"/>
      <c r="AD19" s="584" t="s">
        <v>26</v>
      </c>
      <c r="AE19" s="611" t="s">
        <v>64</v>
      </c>
      <c r="AF19" s="609" t="s">
        <v>27</v>
      </c>
    </row>
    <row r="20" spans="1:48" ht="34.25" customHeight="1" thickBot="1">
      <c r="A20" s="539"/>
      <c r="B20" s="415"/>
      <c r="C20" s="592"/>
      <c r="D20" s="615"/>
      <c r="E20" s="616"/>
      <c r="F20" s="552"/>
      <c r="G20" s="552"/>
      <c r="H20" s="552"/>
      <c r="I20" s="80" t="s">
        <v>66</v>
      </c>
      <c r="J20" s="64" t="s">
        <v>67</v>
      </c>
      <c r="K20" s="65" t="s">
        <v>4</v>
      </c>
      <c r="L20" s="65" t="s">
        <v>4</v>
      </c>
      <c r="M20" s="65" t="s">
        <v>4</v>
      </c>
      <c r="N20" s="65"/>
      <c r="O20" s="65"/>
      <c r="P20" s="630"/>
      <c r="Q20" s="587"/>
      <c r="R20" s="587"/>
      <c r="S20" s="66">
        <v>1</v>
      </c>
      <c r="T20" s="67">
        <v>2</v>
      </c>
      <c r="U20" s="68">
        <v>3</v>
      </c>
      <c r="V20" s="67">
        <v>4</v>
      </c>
      <c r="W20" s="69">
        <v>5</v>
      </c>
      <c r="X20" s="597"/>
      <c r="Y20" s="587"/>
      <c r="Z20" s="602"/>
      <c r="AA20" s="552"/>
      <c r="AB20" s="552"/>
      <c r="AC20" s="553"/>
      <c r="AD20" s="585"/>
      <c r="AE20" s="612"/>
      <c r="AF20" s="610"/>
    </row>
    <row r="21" spans="1:48" ht="26.25" customHeight="1" thickBot="1">
      <c r="A21" s="71"/>
      <c r="B21" s="581" t="s">
        <v>186</v>
      </c>
      <c r="C21" s="582"/>
      <c r="D21" s="582"/>
      <c r="E21" s="582"/>
      <c r="F21" s="582"/>
      <c r="G21" s="582"/>
      <c r="H21" s="582"/>
      <c r="I21" s="582"/>
      <c r="J21" s="582"/>
      <c r="K21" s="582"/>
      <c r="L21" s="582"/>
      <c r="M21" s="582"/>
      <c r="N21" s="582"/>
      <c r="O21" s="582"/>
      <c r="P21" s="582"/>
      <c r="Q21" s="582"/>
      <c r="R21" s="582"/>
      <c r="S21" s="582"/>
      <c r="T21" s="582"/>
      <c r="U21" s="582"/>
      <c r="V21" s="582"/>
      <c r="W21" s="582"/>
      <c r="X21" s="582"/>
      <c r="Y21" s="582"/>
      <c r="Z21" s="582"/>
      <c r="AA21" s="582"/>
      <c r="AB21" s="582"/>
      <c r="AC21" s="582"/>
      <c r="AD21" s="582"/>
      <c r="AE21" s="582"/>
      <c r="AF21" s="583"/>
      <c r="AH21" s="28">
        <v>1</v>
      </c>
      <c r="AI21" s="28">
        <v>2</v>
      </c>
      <c r="AJ21" s="28">
        <v>3</v>
      </c>
      <c r="AK21" s="28">
        <v>4</v>
      </c>
      <c r="AL21" s="28">
        <v>5</v>
      </c>
      <c r="AM21" s="6" t="s">
        <v>68</v>
      </c>
      <c r="AN21" s="6" t="s">
        <v>69</v>
      </c>
      <c r="AO21" s="31" t="s">
        <v>66</v>
      </c>
      <c r="AP21" s="31" t="s">
        <v>67</v>
      </c>
      <c r="AQ21" s="31" t="s">
        <v>116</v>
      </c>
      <c r="AR21" s="31" t="s">
        <v>117</v>
      </c>
      <c r="AS21" s="31" t="s">
        <v>139</v>
      </c>
      <c r="AT21" s="31" t="s">
        <v>118</v>
      </c>
      <c r="AU21" s="31" t="s">
        <v>119</v>
      </c>
    </row>
    <row r="22" spans="1:48" ht="17.25" customHeight="1">
      <c r="A22" s="27"/>
      <c r="B22" s="89"/>
      <c r="C22" s="103"/>
      <c r="D22" s="112"/>
      <c r="E22" s="111"/>
      <c r="F22" s="443"/>
      <c r="G22" s="443"/>
      <c r="H22" s="444"/>
      <c r="I22" s="91"/>
      <c r="J22" s="92"/>
      <c r="K22" s="93"/>
      <c r="L22" s="93"/>
      <c r="M22" s="93"/>
      <c r="N22" s="93"/>
      <c r="O22" s="93"/>
      <c r="P22" s="145"/>
      <c r="Q22" s="94" t="str">
        <f t="shared" ref="Q22:Q37" si="0">IF(AND(F22&lt;&gt;"",Q21=""),1,IF(AND(Q21&lt;emp,Q21&lt;&gt;""),Q21+1,""))</f>
        <v/>
      </c>
      <c r="R22" s="122" t="str">
        <f>IF(Q22="","",HLOOKUP(Q22,Headline!$Z$5:$CJ$6,2,FALSE))</f>
        <v/>
      </c>
      <c r="S22" s="95"/>
      <c r="T22" s="95"/>
      <c r="U22" s="95"/>
      <c r="V22" s="95"/>
      <c r="W22" s="95"/>
      <c r="X22" s="96" t="str">
        <f>IF(S22="","",IF(AND(AM22="-",AN22="+"),"78",IF(AM22="-","7",IF(AN22="+","8",""))))</f>
        <v/>
      </c>
      <c r="Y22" s="97"/>
      <c r="Z22" s="603"/>
      <c r="AA22" s="604"/>
      <c r="AB22" s="604"/>
      <c r="AC22" s="605"/>
      <c r="AD22" s="59"/>
      <c r="AE22" s="60"/>
      <c r="AF22" s="61"/>
      <c r="AH22" s="29" t="str">
        <f>IF(S22="","",IF(S22&lt;$N22,"-",IF(S22&gt;$O22,"+","")))</f>
        <v/>
      </c>
      <c r="AI22" s="29" t="str">
        <f>IF(T22="","",IF(T22&lt;$N22,"-",IF(T22&gt;$O22,"+","")))</f>
        <v/>
      </c>
      <c r="AJ22" s="29" t="str">
        <f>IF(U22="","",IF(U22&lt;$N22,"-",IF(U22&gt;$O22,"+","")))</f>
        <v/>
      </c>
      <c r="AK22" s="29" t="str">
        <f>IF(V22="","",IF(V22&lt;$N22,"-",IF(V22&gt;$O22,"+","")))</f>
        <v/>
      </c>
      <c r="AL22" s="29" t="str">
        <f>IF(W22="","",IF(W22&lt;$N22,"-",IF(W22&gt;$O22,"+","")))</f>
        <v/>
      </c>
      <c r="AM22" s="29" t="str">
        <f>IF(OR($AH22="-",$AI22="-",$AJ22="-",$AK22="-",$AL22="-"),"-","")</f>
        <v/>
      </c>
      <c r="AN22" s="29" t="str">
        <f>IF(OR($AH22="+",$AI22="+",$AJ22="+",$AK22="+",$AL22="+"),"+","")</f>
        <v/>
      </c>
      <c r="AO22" s="83" t="str">
        <f t="shared" ref="AO22:AO31" si="1">IF(S22="","",MIN(S22:W22))</f>
        <v/>
      </c>
      <c r="AP22" s="83" t="str">
        <f t="shared" ref="AP22:AP31" si="2">IF(S22="","",MAX(S22:W22))</f>
        <v/>
      </c>
      <c r="AQ22" s="83" t="str">
        <f t="shared" ref="AQ22:AQ31" si="3">IF(AO22="","",AP22-AO22)</f>
        <v/>
      </c>
      <c r="AR22" s="83" t="str">
        <f t="shared" ref="AR22:AR31" si="4">IF(S22="","",AVERAGE(S22:W22))</f>
        <v/>
      </c>
      <c r="AS22" s="83" t="str">
        <f t="shared" ref="AS22:AS31" si="5">IF(S22="","",STDEV(S22:W22))</f>
        <v/>
      </c>
      <c r="AT22" s="105" t="str">
        <f t="shared" ref="AT22:AT31" si="6">IF(OR(Q22="",S22=""),"",IF(AND(C22="",AT21=""),"",(M22-L22)/(AS22*6)))</f>
        <v/>
      </c>
      <c r="AU22" s="105" t="str">
        <f t="shared" ref="AU22:AU31" si="7">IF(OR(Q22="",S22=""),"",IF(AND(C22="",AU21=""),"",MIN((O22-AR22)/(3*AS22),(AR22-N22)/(3*AS22))))</f>
        <v/>
      </c>
    </row>
    <row r="23" spans="1:48" ht="17.25" customHeight="1">
      <c r="A23" s="27"/>
      <c r="B23" s="98">
        <v>19</v>
      </c>
      <c r="C23" s="104"/>
      <c r="D23" s="144" t="s">
        <v>200</v>
      </c>
      <c r="E23" s="111"/>
      <c r="F23" s="472">
        <v>0.04</v>
      </c>
      <c r="G23" s="472"/>
      <c r="H23" s="473"/>
      <c r="I23" s="99">
        <v>-0.04</v>
      </c>
      <c r="J23" s="99">
        <v>0</v>
      </c>
      <c r="K23" s="94">
        <f>IF(Q23=1,F23,K19)</f>
        <v>0.04</v>
      </c>
      <c r="L23" s="94">
        <f>IF(Q23=1,I23,L19)</f>
        <v>-0.04</v>
      </c>
      <c r="M23" s="94">
        <f>IF(Q23=1,J23,M19)</f>
        <v>0</v>
      </c>
      <c r="N23" s="94">
        <f>K23+L23</f>
        <v>0</v>
      </c>
      <c r="O23" s="94">
        <f>K23+M23</f>
        <v>0.04</v>
      </c>
      <c r="P23" s="102" t="s">
        <v>236</v>
      </c>
      <c r="Q23" s="94">
        <f>IF(AND(F23&lt;&gt;"",Q22=""),1,IF(AND(Q22&lt;emp,Q22&lt;&gt;""),Q22+1,""))</f>
        <v>1</v>
      </c>
      <c r="R23" s="122">
        <f>IF(Q23="","",HLOOKUP(Q23,Headline!$Z$5:$CJ$6,2,FALSE))</f>
        <v>1</v>
      </c>
      <c r="S23" s="100">
        <v>0</v>
      </c>
      <c r="T23" s="100">
        <v>0</v>
      </c>
      <c r="U23" s="100">
        <v>0</v>
      </c>
      <c r="V23" s="100">
        <v>0</v>
      </c>
      <c r="W23" s="100">
        <v>0</v>
      </c>
      <c r="X23" s="96" t="str">
        <f t="shared" ref="X23:X86" si="8">IF(S23="","",IF(AND(AM23="-",AN23="+"),"78",IF(AM23="-","7",IF(AN23="+","8",""))))</f>
        <v/>
      </c>
      <c r="Y23" s="101">
        <v>13</v>
      </c>
      <c r="Z23" s="445"/>
      <c r="AA23" s="446"/>
      <c r="AB23" s="446"/>
      <c r="AC23" s="454"/>
      <c r="AD23" s="62"/>
      <c r="AE23" s="21"/>
      <c r="AF23" s="22"/>
      <c r="AH23" s="29" t="str">
        <f t="shared" ref="AH23:AH86" si="9">IF(S23="","",IF(S23&lt;$N23,"-",IF(S23&gt;$O23,"+","")))</f>
        <v/>
      </c>
      <c r="AI23" s="29" t="str">
        <f t="shared" ref="AI23:AI86" si="10">IF(T23="","",IF(T23&lt;$N23,"-",IF(T23&gt;$O23,"+","")))</f>
        <v/>
      </c>
      <c r="AJ23" s="29" t="str">
        <f t="shared" ref="AJ23:AJ86" si="11">IF(U23="","",IF(U23&lt;$N23,"-",IF(U23&gt;$O23,"+","")))</f>
        <v/>
      </c>
      <c r="AK23" s="29" t="str">
        <f t="shared" ref="AK23:AK86" si="12">IF(V23="","",IF(V23&lt;$N23,"-",IF(V23&gt;$O23,"+","")))</f>
        <v/>
      </c>
      <c r="AL23" s="29" t="str">
        <f t="shared" ref="AL23:AL86" si="13">IF(W23="","",IF(W23&lt;$N23,"-",IF(W23&gt;$O23,"+","")))</f>
        <v/>
      </c>
      <c r="AM23" s="29" t="str">
        <f t="shared" ref="AM23:AM86" si="14">IF(OR($AH23="-",$AI23="-",$AJ23="-",$AK23="-",$AL23="-"),"-","")</f>
        <v/>
      </c>
      <c r="AN23" s="29" t="str">
        <f t="shared" ref="AN23:AN86" si="15">IF(OR($AH23="+",$AI23="+",$AJ23="+",$AK23="+",$AL23="+"),"+","")</f>
        <v/>
      </c>
      <c r="AO23" s="83">
        <f t="shared" si="1"/>
        <v>0</v>
      </c>
      <c r="AP23" s="83">
        <f t="shared" si="2"/>
        <v>0</v>
      </c>
      <c r="AQ23" s="83">
        <f t="shared" si="3"/>
        <v>0</v>
      </c>
      <c r="AR23" s="83">
        <f t="shared" si="4"/>
        <v>0</v>
      </c>
      <c r="AS23" s="83">
        <f t="shared" si="5"/>
        <v>0</v>
      </c>
      <c r="AT23" s="105" t="str">
        <f>IF(OR(Q23="",S23=""),"",IF(AND(C23="",AT19=""),"",(M23-L23)/(AS23*6)))</f>
        <v/>
      </c>
      <c r="AU23" s="105" t="str">
        <f>IF(OR(Q23="",S23=""),"",IF(AND(C23="",AU19=""),"",MIN((O23-AR23)/(3*AS23),(AR23-N23)/(3*AS23))))</f>
        <v/>
      </c>
      <c r="AV23">
        <f t="shared" ref="AV23:AV31" si="16">IF(AT23="",-1,AS14)</f>
        <v>-1</v>
      </c>
    </row>
    <row r="24" spans="1:48" ht="17.25" customHeight="1">
      <c r="A24" s="27"/>
      <c r="B24" s="98"/>
      <c r="C24" s="104"/>
      <c r="D24" s="90"/>
      <c r="E24" s="111"/>
      <c r="F24" s="443"/>
      <c r="G24" s="443"/>
      <c r="H24" s="444"/>
      <c r="I24" s="99"/>
      <c r="J24" s="99"/>
      <c r="K24" s="94">
        <f>IF(Q24=1,F24,K23)</f>
        <v>0.04</v>
      </c>
      <c r="L24" s="94">
        <f>IF(Q24=1,I24,L23)</f>
        <v>-0.04</v>
      </c>
      <c r="M24" s="94">
        <f>IF(Q24=1,J24,M23)</f>
        <v>0</v>
      </c>
      <c r="N24" s="94">
        <f>K24+L24</f>
        <v>0</v>
      </c>
      <c r="O24" s="94">
        <f>K24+M24</f>
        <v>0.04</v>
      </c>
      <c r="P24" s="102" t="s">
        <v>236</v>
      </c>
      <c r="Q24" s="94">
        <f>IF(AND(F24&lt;&gt;"",Q23=""),1,IF(AND(Q23&lt;emp,Q23&lt;&gt;""),Q23+1,""))</f>
        <v>2</v>
      </c>
      <c r="R24" s="122">
        <f>IF(Q24="","",HLOOKUP(Q24,Headline!$Z$5:$CJ$6,2,FALSE))</f>
        <v>2</v>
      </c>
      <c r="S24" s="100"/>
      <c r="T24" s="100"/>
      <c r="U24" s="100"/>
      <c r="V24" s="100"/>
      <c r="W24" s="100"/>
      <c r="X24" s="96" t="str">
        <f t="shared" si="8"/>
        <v/>
      </c>
      <c r="Y24" s="101">
        <v>10</v>
      </c>
      <c r="Z24" s="445"/>
      <c r="AA24" s="446"/>
      <c r="AB24" s="446"/>
      <c r="AC24" s="454"/>
      <c r="AD24" s="62"/>
      <c r="AE24" s="21"/>
      <c r="AF24" s="22"/>
      <c r="AH24" s="29" t="str">
        <f t="shared" si="9"/>
        <v/>
      </c>
      <c r="AI24" s="29" t="str">
        <f t="shared" si="10"/>
        <v/>
      </c>
      <c r="AJ24" s="29" t="str">
        <f t="shared" si="11"/>
        <v/>
      </c>
      <c r="AK24" s="29" t="str">
        <f t="shared" si="12"/>
        <v/>
      </c>
      <c r="AL24" s="29" t="str">
        <f t="shared" si="13"/>
        <v/>
      </c>
      <c r="AM24" s="29" t="str">
        <f t="shared" si="14"/>
        <v/>
      </c>
      <c r="AN24" s="29" t="str">
        <f t="shared" si="15"/>
        <v/>
      </c>
      <c r="AO24" s="83" t="str">
        <f t="shared" si="1"/>
        <v/>
      </c>
      <c r="AP24" s="83" t="str">
        <f t="shared" si="2"/>
        <v/>
      </c>
      <c r="AQ24" s="83" t="str">
        <f t="shared" si="3"/>
        <v/>
      </c>
      <c r="AR24" s="83" t="str">
        <f t="shared" si="4"/>
        <v/>
      </c>
      <c r="AS24" s="83" t="str">
        <f t="shared" si="5"/>
        <v/>
      </c>
      <c r="AT24" s="105" t="str">
        <f>IF(OR(Q24="",S24=""),"",IF(AND(C24="",AT23=""),"",(M24-L24)/(AS24*6)))</f>
        <v/>
      </c>
      <c r="AU24" s="105" t="str">
        <f>IF(OR(Q24="",S24=""),"",IF(AND(C24="",AU23=""),"",MIN((O24-AR24)/(3*AS24),(AR24-N24)/(3*AS24))))</f>
        <v/>
      </c>
      <c r="AV24">
        <f t="shared" si="16"/>
        <v>-1</v>
      </c>
    </row>
    <row r="25" spans="1:48" ht="17.25" customHeight="1">
      <c r="A25" s="27"/>
      <c r="B25" s="98"/>
      <c r="C25" s="104"/>
      <c r="D25" s="90"/>
      <c r="E25" s="111"/>
      <c r="F25" s="443"/>
      <c r="G25" s="443"/>
      <c r="H25" s="444"/>
      <c r="I25" s="99"/>
      <c r="J25" s="99"/>
      <c r="K25" s="94">
        <f>IF(Q25=1,F25,K24)</f>
        <v>0.04</v>
      </c>
      <c r="L25" s="94">
        <f>IF(Q25=1,I25,L24)</f>
        <v>-0.04</v>
      </c>
      <c r="M25" s="94">
        <f>IF(Q25=1,J25,M24)</f>
        <v>0</v>
      </c>
      <c r="N25" s="94">
        <f>K25+L25</f>
        <v>0</v>
      </c>
      <c r="O25" s="94">
        <f>K25+M25</f>
        <v>0.04</v>
      </c>
      <c r="P25" s="102"/>
      <c r="Q25" s="94" t="str">
        <f>IF(AND(F25&lt;&gt;"",Q24=""),1,IF(AND(Q24&lt;emp,Q24&lt;&gt;""),Q24+1,""))</f>
        <v/>
      </c>
      <c r="R25" s="122" t="str">
        <f>IF(Q25="","",HLOOKUP(Q25,Headline!$Z$5:$CJ$6,2,FALSE))</f>
        <v/>
      </c>
      <c r="S25" s="100"/>
      <c r="T25" s="100"/>
      <c r="U25" s="100"/>
      <c r="V25" s="100"/>
      <c r="W25" s="100"/>
      <c r="X25" s="96" t="str">
        <f t="shared" si="8"/>
        <v/>
      </c>
      <c r="Y25" s="101"/>
      <c r="Z25" s="445"/>
      <c r="AA25" s="446"/>
      <c r="AB25" s="446"/>
      <c r="AC25" s="454"/>
      <c r="AD25" s="62"/>
      <c r="AE25" s="21"/>
      <c r="AF25" s="22"/>
      <c r="AH25" s="29" t="str">
        <f t="shared" si="9"/>
        <v/>
      </c>
      <c r="AI25" s="29" t="str">
        <f t="shared" si="10"/>
        <v/>
      </c>
      <c r="AJ25" s="29" t="str">
        <f t="shared" si="11"/>
        <v/>
      </c>
      <c r="AK25" s="29" t="str">
        <f t="shared" si="12"/>
        <v/>
      </c>
      <c r="AL25" s="29" t="str">
        <f t="shared" si="13"/>
        <v/>
      </c>
      <c r="AM25" s="29" t="str">
        <f t="shared" si="14"/>
        <v/>
      </c>
      <c r="AN25" s="29" t="str">
        <f t="shared" si="15"/>
        <v/>
      </c>
      <c r="AO25" s="83" t="str">
        <f t="shared" si="1"/>
        <v/>
      </c>
      <c r="AP25" s="83" t="str">
        <f t="shared" si="2"/>
        <v/>
      </c>
      <c r="AQ25" s="83" t="str">
        <f t="shared" si="3"/>
        <v/>
      </c>
      <c r="AR25" s="83" t="str">
        <f t="shared" si="4"/>
        <v/>
      </c>
      <c r="AS25" s="83" t="str">
        <f t="shared" si="5"/>
        <v/>
      </c>
      <c r="AT25" s="105" t="str">
        <f>IF(OR(Q25="",S25=""),"",IF(AND(C25="",AT24=""),"",(M25-L25)/(AS25*6)))</f>
        <v/>
      </c>
      <c r="AU25" s="105" t="str">
        <f>IF(OR(Q25="",S25=""),"",IF(AND(C25="",AU24=""),"",MIN((O25-AR25)/(3*AS25),(AR25-N25)/(3*AS25))))</f>
        <v/>
      </c>
      <c r="AV25">
        <f t="shared" si="16"/>
        <v>-1</v>
      </c>
    </row>
    <row r="26" spans="1:48" ht="17.25" customHeight="1">
      <c r="A26" s="27"/>
      <c r="B26" s="98">
        <v>101</v>
      </c>
      <c r="C26" s="104"/>
      <c r="D26" s="144" t="s">
        <v>171</v>
      </c>
      <c r="E26" s="111"/>
      <c r="F26" s="472">
        <v>70</v>
      </c>
      <c r="G26" s="472"/>
      <c r="H26" s="473"/>
      <c r="I26" s="99">
        <v>-5</v>
      </c>
      <c r="J26" s="99">
        <v>5</v>
      </c>
      <c r="K26" s="94">
        <f>IF(Q26=1,F26,K22)</f>
        <v>70</v>
      </c>
      <c r="L26" s="94">
        <f>IF(Q26=1,I26,L22)</f>
        <v>-5</v>
      </c>
      <c r="M26" s="94">
        <f>IF(Q26=1,J26,M22)</f>
        <v>5</v>
      </c>
      <c r="N26" s="94">
        <f t="shared" ref="N26:N31" si="17">K26+L26</f>
        <v>65</v>
      </c>
      <c r="O26" s="94">
        <f t="shared" ref="O26:O31" si="18">K26+M26</f>
        <v>75</v>
      </c>
      <c r="P26" s="102" t="s">
        <v>50</v>
      </c>
      <c r="Q26" s="94">
        <f>IF(AND(F26&lt;&gt;"",Q22=""),1,IF(AND(Q22&lt;emp,Q22&lt;&gt;""),Q22+1,""))</f>
        <v>1</v>
      </c>
      <c r="R26" s="122">
        <f>IF(Q26="","",HLOOKUP(Q26,Headline!$Z$5:$CJ$6,2,FALSE))</f>
        <v>1</v>
      </c>
      <c r="S26" s="230">
        <v>69.5</v>
      </c>
      <c r="T26" s="230">
        <v>70.2</v>
      </c>
      <c r="U26" s="230">
        <v>69.8</v>
      </c>
      <c r="V26" s="230">
        <v>70.5</v>
      </c>
      <c r="W26" s="230">
        <v>69.900000000000006</v>
      </c>
      <c r="X26" s="96" t="str">
        <f t="shared" si="8"/>
        <v/>
      </c>
      <c r="Y26" s="101">
        <v>13</v>
      </c>
      <c r="Z26" s="445"/>
      <c r="AA26" s="446"/>
      <c r="AB26" s="446"/>
      <c r="AC26" s="454"/>
      <c r="AD26" s="62"/>
      <c r="AE26" s="21"/>
      <c r="AF26" s="22"/>
      <c r="AH26" s="29" t="str">
        <f t="shared" si="9"/>
        <v/>
      </c>
      <c r="AI26" s="29" t="str">
        <f t="shared" si="10"/>
        <v/>
      </c>
      <c r="AJ26" s="29" t="str">
        <f t="shared" si="11"/>
        <v/>
      </c>
      <c r="AK26" s="29" t="str">
        <f t="shared" si="12"/>
        <v/>
      </c>
      <c r="AL26" s="29" t="str">
        <f t="shared" si="13"/>
        <v/>
      </c>
      <c r="AM26" s="29" t="str">
        <f t="shared" si="14"/>
        <v/>
      </c>
      <c r="AN26" s="29" t="str">
        <f t="shared" si="15"/>
        <v/>
      </c>
      <c r="AO26" s="83">
        <f t="shared" si="1"/>
        <v>69.5</v>
      </c>
      <c r="AP26" s="83">
        <f t="shared" si="2"/>
        <v>70.5</v>
      </c>
      <c r="AQ26" s="83">
        <f t="shared" si="3"/>
        <v>1</v>
      </c>
      <c r="AR26" s="83">
        <f>IF(S26="","",AVERAGE(S26:W26))</f>
        <v>69.97999999999999</v>
      </c>
      <c r="AS26" s="83">
        <f t="shared" si="5"/>
        <v>0.38340579025361671</v>
      </c>
      <c r="AT26" s="105" t="str">
        <f>IF(OR(Q26="",S26=""),"",IF(AND(C26="",AT22=""),"",(M26-L26)/(AS26*6)))</f>
        <v/>
      </c>
      <c r="AU26" s="105" t="str">
        <f>IF(OR(Q26="",S26=""),"",IF(AND(C26="",AU22=""),"",MIN((O26-AR26)/(3*AS26),(AR26-N26)/(3*AS26))))</f>
        <v/>
      </c>
      <c r="AV26">
        <f t="shared" si="16"/>
        <v>-1</v>
      </c>
    </row>
    <row r="27" spans="1:48" ht="17.25" customHeight="1">
      <c r="A27" s="27"/>
      <c r="B27" s="98"/>
      <c r="C27" s="104"/>
      <c r="D27" s="90"/>
      <c r="E27" s="111"/>
      <c r="F27" s="443"/>
      <c r="G27" s="443"/>
      <c r="H27" s="444"/>
      <c r="I27" s="99"/>
      <c r="J27" s="99"/>
      <c r="K27" s="94">
        <f>IF(Q27=1,F27,K26)</f>
        <v>70</v>
      </c>
      <c r="L27" s="94">
        <f>IF(Q27=1,I27,L26)</f>
        <v>-5</v>
      </c>
      <c r="M27" s="94">
        <f>IF(Q27=1,J27,M26)</f>
        <v>5</v>
      </c>
      <c r="N27" s="94">
        <f t="shared" si="17"/>
        <v>65</v>
      </c>
      <c r="O27" s="94">
        <f t="shared" si="18"/>
        <v>75</v>
      </c>
      <c r="P27" s="145" t="s">
        <v>50</v>
      </c>
      <c r="Q27" s="94">
        <f t="shared" si="0"/>
        <v>2</v>
      </c>
      <c r="R27" s="122">
        <f>IF(Q27="","",HLOOKUP(Q27,Headline!$Z$5:$CJ$6,2,FALSE))</f>
        <v>2</v>
      </c>
      <c r="S27" s="230">
        <v>68.819999999999993</v>
      </c>
      <c r="T27" s="230">
        <v>69.55</v>
      </c>
      <c r="U27" s="230">
        <v>68.55</v>
      </c>
      <c r="V27" s="230">
        <v>68.849999999999994</v>
      </c>
      <c r="W27" s="230">
        <v>71.510000000000005</v>
      </c>
      <c r="X27" s="96" t="str">
        <f t="shared" si="8"/>
        <v/>
      </c>
      <c r="Y27" s="101"/>
      <c r="Z27" s="445"/>
      <c r="AA27" s="446"/>
      <c r="AB27" s="446"/>
      <c r="AC27" s="454"/>
      <c r="AD27" s="62"/>
      <c r="AE27" s="21"/>
      <c r="AF27" s="22"/>
      <c r="AH27" s="29" t="str">
        <f t="shared" si="9"/>
        <v/>
      </c>
      <c r="AI27" s="29" t="str">
        <f t="shared" si="10"/>
        <v/>
      </c>
      <c r="AJ27" s="29" t="str">
        <f t="shared" si="11"/>
        <v/>
      </c>
      <c r="AK27" s="29" t="str">
        <f t="shared" si="12"/>
        <v/>
      </c>
      <c r="AL27" s="29" t="str">
        <f t="shared" si="13"/>
        <v/>
      </c>
      <c r="AM27" s="29" t="str">
        <f t="shared" si="14"/>
        <v/>
      </c>
      <c r="AN27" s="29" t="str">
        <f t="shared" si="15"/>
        <v/>
      </c>
      <c r="AO27" s="83">
        <f t="shared" si="1"/>
        <v>68.55</v>
      </c>
      <c r="AP27" s="83">
        <f t="shared" si="2"/>
        <v>71.510000000000005</v>
      </c>
      <c r="AQ27" s="83">
        <f t="shared" si="3"/>
        <v>2.960000000000008</v>
      </c>
      <c r="AR27" s="83">
        <f t="shared" si="4"/>
        <v>69.455999999999989</v>
      </c>
      <c r="AS27" s="83">
        <f t="shared" si="5"/>
        <v>1.206266968792568</v>
      </c>
      <c r="AT27" s="105" t="str">
        <f t="shared" si="6"/>
        <v/>
      </c>
      <c r="AU27" s="105" t="str">
        <f t="shared" si="7"/>
        <v/>
      </c>
      <c r="AV27">
        <f t="shared" si="16"/>
        <v>-1</v>
      </c>
    </row>
    <row r="28" spans="1:48" ht="17.25" customHeight="1">
      <c r="A28" s="27"/>
      <c r="B28" s="98"/>
      <c r="C28" s="104"/>
      <c r="D28" s="90"/>
      <c r="E28" s="111"/>
      <c r="F28" s="443"/>
      <c r="G28" s="443"/>
      <c r="H28" s="444"/>
      <c r="I28" s="99"/>
      <c r="J28" s="99"/>
      <c r="K28" s="94">
        <f>IF(Q28=1,F28,K27)</f>
        <v>70</v>
      </c>
      <c r="L28" s="94">
        <f>IF(Q28=1,I28,L27)</f>
        <v>-5</v>
      </c>
      <c r="M28" s="94">
        <f>IF(Q28=1,J28,M27)</f>
        <v>5</v>
      </c>
      <c r="N28" s="94">
        <f t="shared" si="17"/>
        <v>65</v>
      </c>
      <c r="O28" s="94">
        <f t="shared" si="18"/>
        <v>75</v>
      </c>
      <c r="P28" s="102"/>
      <c r="Q28" s="94" t="str">
        <f t="shared" si="0"/>
        <v/>
      </c>
      <c r="R28" s="122" t="str">
        <f>IF(Q28="","",HLOOKUP(Q28,Headline!$Z$5:$CJ$6,2,FALSE))</f>
        <v/>
      </c>
      <c r="S28" s="100"/>
      <c r="T28" s="100"/>
      <c r="U28" s="100"/>
      <c r="V28" s="100"/>
      <c r="W28" s="100"/>
      <c r="X28" s="96" t="str">
        <f t="shared" si="8"/>
        <v/>
      </c>
      <c r="Y28" s="101"/>
      <c r="Z28" s="445"/>
      <c r="AA28" s="446"/>
      <c r="AB28" s="446"/>
      <c r="AC28" s="454"/>
      <c r="AD28" s="62"/>
      <c r="AE28" s="21"/>
      <c r="AF28" s="22"/>
      <c r="AH28" s="29" t="str">
        <f t="shared" si="9"/>
        <v/>
      </c>
      <c r="AI28" s="29" t="str">
        <f t="shared" si="10"/>
        <v/>
      </c>
      <c r="AJ28" s="29" t="str">
        <f t="shared" si="11"/>
        <v/>
      </c>
      <c r="AK28" s="29" t="str">
        <f t="shared" si="12"/>
        <v/>
      </c>
      <c r="AL28" s="29" t="str">
        <f t="shared" si="13"/>
        <v/>
      </c>
      <c r="AM28" s="29" t="str">
        <f t="shared" si="14"/>
        <v/>
      </c>
      <c r="AN28" s="29" t="str">
        <f t="shared" si="15"/>
        <v/>
      </c>
      <c r="AO28" s="83" t="str">
        <f t="shared" si="1"/>
        <v/>
      </c>
      <c r="AP28" s="83" t="str">
        <f t="shared" si="2"/>
        <v/>
      </c>
      <c r="AQ28" s="83" t="str">
        <f t="shared" si="3"/>
        <v/>
      </c>
      <c r="AR28" s="83" t="str">
        <f t="shared" si="4"/>
        <v/>
      </c>
      <c r="AS28" s="83" t="str">
        <f t="shared" si="5"/>
        <v/>
      </c>
      <c r="AT28" s="105" t="str">
        <f t="shared" si="6"/>
        <v/>
      </c>
      <c r="AU28" s="105" t="str">
        <f t="shared" si="7"/>
        <v/>
      </c>
      <c r="AV28">
        <f t="shared" si="16"/>
        <v>-1</v>
      </c>
    </row>
    <row r="29" spans="1:48" ht="17.25" customHeight="1">
      <c r="A29" s="27"/>
      <c r="B29" s="98">
        <v>102</v>
      </c>
      <c r="C29" s="104"/>
      <c r="D29" s="90"/>
      <c r="E29" s="111"/>
      <c r="F29" s="442">
        <v>3.1</v>
      </c>
      <c r="G29" s="443"/>
      <c r="H29" s="444"/>
      <c r="I29" s="99">
        <v>0</v>
      </c>
      <c r="J29" s="99">
        <v>0.25</v>
      </c>
      <c r="K29" s="94">
        <f>IF(Q29=1,F29,K28)</f>
        <v>3.1</v>
      </c>
      <c r="L29" s="94">
        <f>IF(Q29=1,I29,L28)</f>
        <v>0</v>
      </c>
      <c r="M29" s="94">
        <f>IF(Q29=1,J29,M28)</f>
        <v>0.25</v>
      </c>
      <c r="N29" s="94">
        <f t="shared" si="17"/>
        <v>3.1</v>
      </c>
      <c r="O29" s="94">
        <f t="shared" si="18"/>
        <v>3.35</v>
      </c>
      <c r="P29" s="102" t="s">
        <v>346</v>
      </c>
      <c r="Q29" s="94">
        <f t="shared" si="0"/>
        <v>1</v>
      </c>
      <c r="R29" s="122">
        <f>IF(Q29="","",HLOOKUP(Q29,Headline!$Z$5:$CJ$6,2,FALSE))</f>
        <v>1</v>
      </c>
      <c r="S29" s="147">
        <v>3.3330000000000002</v>
      </c>
      <c r="T29" s="147"/>
      <c r="U29" s="147"/>
      <c r="V29" s="147"/>
      <c r="W29" s="147"/>
      <c r="X29" s="96" t="str">
        <f t="shared" si="8"/>
        <v/>
      </c>
      <c r="Y29" s="101">
        <v>14</v>
      </c>
      <c r="Z29" s="445" t="s">
        <v>742</v>
      </c>
      <c r="AA29" s="446"/>
      <c r="AB29" s="446"/>
      <c r="AC29" s="454"/>
      <c r="AD29" s="62"/>
      <c r="AE29" s="21"/>
      <c r="AF29" s="22"/>
      <c r="AH29" s="29" t="str">
        <f t="shared" si="9"/>
        <v/>
      </c>
      <c r="AI29" s="29" t="str">
        <f t="shared" si="10"/>
        <v/>
      </c>
      <c r="AJ29" s="29" t="str">
        <f t="shared" si="11"/>
        <v/>
      </c>
      <c r="AK29" s="29" t="str">
        <f t="shared" si="12"/>
        <v/>
      </c>
      <c r="AL29" s="29" t="str">
        <f t="shared" si="13"/>
        <v/>
      </c>
      <c r="AM29" s="29" t="str">
        <f t="shared" si="14"/>
        <v/>
      </c>
      <c r="AN29" s="29" t="str">
        <f t="shared" si="15"/>
        <v/>
      </c>
      <c r="AO29" s="83">
        <f t="shared" si="1"/>
        <v>3.3330000000000002</v>
      </c>
      <c r="AP29" s="83">
        <f t="shared" si="2"/>
        <v>3.3330000000000002</v>
      </c>
      <c r="AQ29" s="83">
        <f t="shared" si="3"/>
        <v>0</v>
      </c>
      <c r="AR29" s="83">
        <f t="shared" si="4"/>
        <v>3.3330000000000002</v>
      </c>
      <c r="AS29" s="83" t="e">
        <f t="shared" si="5"/>
        <v>#DIV/0!</v>
      </c>
      <c r="AT29" s="105" t="str">
        <f t="shared" si="6"/>
        <v/>
      </c>
      <c r="AU29" s="105" t="str">
        <f t="shared" si="7"/>
        <v/>
      </c>
      <c r="AV29">
        <f t="shared" si="16"/>
        <v>-1</v>
      </c>
    </row>
    <row r="30" spans="1:48" ht="17.25" customHeight="1">
      <c r="A30" s="27"/>
      <c r="B30" s="98"/>
      <c r="C30" s="104"/>
      <c r="D30" s="90"/>
      <c r="E30" s="111"/>
      <c r="F30" s="442" t="s">
        <v>221</v>
      </c>
      <c r="G30" s="443"/>
      <c r="H30" s="444"/>
      <c r="I30" s="99"/>
      <c r="J30" s="99"/>
      <c r="K30" s="94">
        <f>IF(Q30=1,F30,K29)</f>
        <v>3.1</v>
      </c>
      <c r="L30" s="94">
        <f>IF(Q30=1,I30,L29)</f>
        <v>0</v>
      </c>
      <c r="M30" s="94">
        <f>IF(Q30=1,J30,M29)</f>
        <v>0.25</v>
      </c>
      <c r="N30" s="94">
        <f t="shared" si="17"/>
        <v>3.1</v>
      </c>
      <c r="O30" s="94">
        <f t="shared" si="18"/>
        <v>3.35</v>
      </c>
      <c r="P30" s="102" t="s">
        <v>346</v>
      </c>
      <c r="Q30" s="94">
        <f t="shared" si="0"/>
        <v>2</v>
      </c>
      <c r="R30" s="122">
        <f>IF(Q30="","",HLOOKUP(Q30,Headline!$Z$5:$CJ$6,2,FALSE))</f>
        <v>2</v>
      </c>
      <c r="S30" s="147">
        <v>3.2029999999999998</v>
      </c>
      <c r="T30" s="147">
        <v>3.1970000000000001</v>
      </c>
      <c r="U30" s="147"/>
      <c r="V30" s="147"/>
      <c r="W30" s="147"/>
      <c r="X30" s="96" t="str">
        <f t="shared" si="8"/>
        <v/>
      </c>
      <c r="Y30" s="240">
        <v>16</v>
      </c>
      <c r="Z30" s="445"/>
      <c r="AA30" s="446"/>
      <c r="AB30" s="446"/>
      <c r="AC30" s="454"/>
      <c r="AD30" s="62"/>
      <c r="AE30" s="21"/>
      <c r="AF30" s="22"/>
      <c r="AH30" s="29" t="str">
        <f t="shared" si="9"/>
        <v/>
      </c>
      <c r="AI30" s="29" t="str">
        <f t="shared" si="10"/>
        <v/>
      </c>
      <c r="AJ30" s="29" t="str">
        <f t="shared" si="11"/>
        <v/>
      </c>
      <c r="AK30" s="29" t="str">
        <f t="shared" si="12"/>
        <v/>
      </c>
      <c r="AL30" s="29" t="str">
        <f t="shared" si="13"/>
        <v/>
      </c>
      <c r="AM30" s="29" t="str">
        <f t="shared" si="14"/>
        <v/>
      </c>
      <c r="AN30" s="29" t="str">
        <f t="shared" si="15"/>
        <v/>
      </c>
      <c r="AO30" s="83">
        <f t="shared" si="1"/>
        <v>3.1970000000000001</v>
      </c>
      <c r="AP30" s="83">
        <f t="shared" si="2"/>
        <v>3.2029999999999998</v>
      </c>
      <c r="AQ30" s="83">
        <f t="shared" si="3"/>
        <v>5.9999999999997833E-3</v>
      </c>
      <c r="AR30" s="83">
        <f t="shared" si="4"/>
        <v>3.2</v>
      </c>
      <c r="AS30" s="83">
        <f t="shared" si="5"/>
        <v>4.2426406871191322E-3</v>
      </c>
      <c r="AT30" s="105" t="str">
        <f t="shared" si="6"/>
        <v/>
      </c>
      <c r="AU30" s="105" t="str">
        <f t="shared" si="7"/>
        <v/>
      </c>
      <c r="AV30">
        <f t="shared" si="16"/>
        <v>-1</v>
      </c>
    </row>
    <row r="31" spans="1:48" ht="17.25" customHeight="1">
      <c r="A31" s="27"/>
      <c r="B31" s="98"/>
      <c r="C31" s="104"/>
      <c r="D31" s="90"/>
      <c r="E31" s="111"/>
      <c r="F31" s="442"/>
      <c r="G31" s="443"/>
      <c r="H31" s="444"/>
      <c r="I31" s="99"/>
      <c r="J31" s="99"/>
      <c r="K31" s="94">
        <f>IF(Q31=1,F31,K30)</f>
        <v>3.1</v>
      </c>
      <c r="L31" s="94">
        <f>IF(Q31=1,I31,L30)</f>
        <v>0</v>
      </c>
      <c r="M31" s="94">
        <f>IF(Q31=1,J31,M30)</f>
        <v>0.25</v>
      </c>
      <c r="N31" s="94">
        <f t="shared" si="17"/>
        <v>3.1</v>
      </c>
      <c r="O31" s="94">
        <f t="shared" si="18"/>
        <v>3.35</v>
      </c>
      <c r="P31" s="102"/>
      <c r="Q31" s="94" t="str">
        <f t="shared" si="0"/>
        <v/>
      </c>
      <c r="R31" s="122" t="str">
        <f>IF(Q31="","",HLOOKUP(Q31,Headline!$Z$5:$CJ$6,2,FALSE))</f>
        <v/>
      </c>
      <c r="S31" s="147"/>
      <c r="T31" s="147"/>
      <c r="U31" s="147"/>
      <c r="V31" s="147" t="s">
        <v>255</v>
      </c>
      <c r="W31" s="147" t="s">
        <v>255</v>
      </c>
      <c r="X31" s="96" t="str">
        <f t="shared" si="8"/>
        <v/>
      </c>
      <c r="Y31" s="101"/>
      <c r="Z31" s="516"/>
      <c r="AA31" s="517"/>
      <c r="AB31" s="517"/>
      <c r="AC31" s="518"/>
      <c r="AD31" s="62"/>
      <c r="AE31" s="21"/>
      <c r="AF31" s="22"/>
      <c r="AH31" s="29" t="str">
        <f t="shared" si="9"/>
        <v/>
      </c>
      <c r="AI31" s="29" t="str">
        <f t="shared" si="10"/>
        <v/>
      </c>
      <c r="AJ31" s="29" t="str">
        <f t="shared" si="11"/>
        <v/>
      </c>
      <c r="AK31" s="29" t="str">
        <f t="shared" si="12"/>
        <v/>
      </c>
      <c r="AL31" s="29" t="str">
        <f t="shared" si="13"/>
        <v/>
      </c>
      <c r="AM31" s="29" t="str">
        <f t="shared" si="14"/>
        <v/>
      </c>
      <c r="AN31" s="29" t="str">
        <f t="shared" si="15"/>
        <v/>
      </c>
      <c r="AO31" s="83" t="str">
        <f t="shared" si="1"/>
        <v/>
      </c>
      <c r="AP31" s="83" t="str">
        <f t="shared" si="2"/>
        <v/>
      </c>
      <c r="AQ31" s="83" t="str">
        <f t="shared" si="3"/>
        <v/>
      </c>
      <c r="AR31" s="83" t="str">
        <f t="shared" si="4"/>
        <v/>
      </c>
      <c r="AS31" s="83" t="str">
        <f t="shared" si="5"/>
        <v/>
      </c>
      <c r="AT31" s="105" t="str">
        <f t="shared" si="6"/>
        <v/>
      </c>
      <c r="AU31" s="105" t="str">
        <f t="shared" si="7"/>
        <v/>
      </c>
      <c r="AV31">
        <f t="shared" si="16"/>
        <v>-1</v>
      </c>
    </row>
    <row r="32" spans="1:48" ht="17.25" customHeight="1">
      <c r="A32" s="27"/>
      <c r="B32" s="98">
        <v>102</v>
      </c>
      <c r="C32" s="104"/>
      <c r="D32" s="90"/>
      <c r="E32" s="111"/>
      <c r="F32" s="442">
        <v>3.1</v>
      </c>
      <c r="G32" s="443"/>
      <c r="H32" s="444"/>
      <c r="I32" s="99">
        <v>0</v>
      </c>
      <c r="J32" s="99">
        <v>0.25</v>
      </c>
      <c r="K32" s="94">
        <f t="shared" ref="K32:K37" si="19">IF(Q32=1,F32,K31)</f>
        <v>3.1</v>
      </c>
      <c r="L32" s="94">
        <f t="shared" ref="L32:L37" si="20">IF(Q32=1,I32,L31)</f>
        <v>0</v>
      </c>
      <c r="M32" s="94">
        <f t="shared" ref="M32:M37" si="21">IF(Q32=1,J32,M31)</f>
        <v>0.25</v>
      </c>
      <c r="N32" s="94">
        <f t="shared" ref="N32:N37" si="22">K32+L32</f>
        <v>3.1</v>
      </c>
      <c r="O32" s="94">
        <f t="shared" ref="O32:O37" si="23">K32+M32</f>
        <v>3.35</v>
      </c>
      <c r="P32" s="102" t="s">
        <v>346</v>
      </c>
      <c r="Q32" s="94">
        <f t="shared" si="0"/>
        <v>1</v>
      </c>
      <c r="R32" s="122">
        <f>IF(Q32="","",HLOOKUP(Q32,Headline!$Z$5:$CJ$6,2,FALSE))</f>
        <v>1</v>
      </c>
      <c r="S32" s="147">
        <v>3.32</v>
      </c>
      <c r="T32" s="147"/>
      <c r="U32" s="147"/>
      <c r="V32" s="147"/>
      <c r="W32" s="147"/>
      <c r="X32" s="96" t="str">
        <f t="shared" si="8"/>
        <v/>
      </c>
      <c r="Y32" s="101">
        <v>14</v>
      </c>
      <c r="Z32" s="445" t="s">
        <v>743</v>
      </c>
      <c r="AA32" s="446"/>
      <c r="AB32" s="446"/>
      <c r="AC32" s="446"/>
      <c r="AD32" s="62"/>
      <c r="AE32" s="21"/>
      <c r="AF32" s="22"/>
      <c r="AH32" s="29" t="str">
        <f t="shared" si="9"/>
        <v/>
      </c>
      <c r="AI32" s="29" t="str">
        <f t="shared" si="10"/>
        <v/>
      </c>
      <c r="AJ32" s="29" t="str">
        <f t="shared" si="11"/>
        <v/>
      </c>
      <c r="AK32" s="29" t="str">
        <f t="shared" si="12"/>
        <v/>
      </c>
      <c r="AL32" s="29" t="str">
        <f t="shared" si="13"/>
        <v/>
      </c>
      <c r="AM32" s="29" t="str">
        <f t="shared" si="14"/>
        <v/>
      </c>
      <c r="AN32" s="29" t="str">
        <f t="shared" si="15"/>
        <v/>
      </c>
      <c r="AO32" s="83">
        <f t="shared" ref="AO32:AO37" si="24">IF(S32="","",MIN(S32:W32))</f>
        <v>3.32</v>
      </c>
      <c r="AP32" s="83">
        <f t="shared" ref="AP32:AP37" si="25">IF(S32="","",MAX(S32:W32))</f>
        <v>3.32</v>
      </c>
      <c r="AQ32" s="83">
        <f t="shared" ref="AQ32:AQ37" si="26">IF(AO32="","",AP32-AO32)</f>
        <v>0</v>
      </c>
      <c r="AR32" s="83">
        <f t="shared" ref="AR32:AR37" si="27">IF(S32="","",AVERAGE(S32:W32))</f>
        <v>3.32</v>
      </c>
      <c r="AS32" s="83" t="e">
        <f t="shared" ref="AS32:AS37" si="28">IF(S32="","",STDEV(S32:W32))</f>
        <v>#DIV/0!</v>
      </c>
      <c r="AT32" s="105" t="str">
        <f t="shared" ref="AT32:AT37" si="29">IF(OR(Q32="",S32=""),"",IF(AND(C32="",AT31=""),"",(M32-L32)/(AS32*6)))</f>
        <v/>
      </c>
      <c r="AU32" s="105" t="str">
        <f t="shared" ref="AU32:AU37" si="30">IF(OR(Q32="",S32=""),"",IF(AND(C32="",AU31=""),"",MIN((O32-AR32)/(3*AS32),(AR32-N32)/(3*AS32))))</f>
        <v/>
      </c>
      <c r="AV32">
        <f t="shared" ref="AV32:AV37" si="31">IF(AT32="",-1,AS26)</f>
        <v>-1</v>
      </c>
    </row>
    <row r="33" spans="1:48" ht="17.25" customHeight="1">
      <c r="A33" s="27"/>
      <c r="B33" s="98"/>
      <c r="C33" s="104"/>
      <c r="D33" s="90"/>
      <c r="E33" s="111"/>
      <c r="F33" s="442" t="s">
        <v>323</v>
      </c>
      <c r="G33" s="443"/>
      <c r="H33" s="444"/>
      <c r="I33" s="99"/>
      <c r="J33" s="99"/>
      <c r="K33" s="94">
        <f t="shared" si="19"/>
        <v>3.1</v>
      </c>
      <c r="L33" s="94">
        <f t="shared" si="20"/>
        <v>0</v>
      </c>
      <c r="M33" s="94">
        <f t="shared" si="21"/>
        <v>0.25</v>
      </c>
      <c r="N33" s="94">
        <f t="shared" si="22"/>
        <v>3.1</v>
      </c>
      <c r="O33" s="94">
        <f t="shared" si="23"/>
        <v>3.35</v>
      </c>
      <c r="P33" s="102" t="s">
        <v>346</v>
      </c>
      <c r="Q33" s="94">
        <f t="shared" si="0"/>
        <v>2</v>
      </c>
      <c r="R33" s="122">
        <f>IF(Q33="","",HLOOKUP(Q33,Headline!$Z$5:$CJ$6,2,FALSE))</f>
        <v>2</v>
      </c>
      <c r="S33" s="147">
        <v>3.16</v>
      </c>
      <c r="T33" s="147">
        <v>3.1549999999999998</v>
      </c>
      <c r="U33" s="147"/>
      <c r="V33" s="147"/>
      <c r="W33" s="147"/>
      <c r="X33" s="96" t="str">
        <f t="shared" si="8"/>
        <v/>
      </c>
      <c r="Y33" s="240">
        <v>16</v>
      </c>
      <c r="Z33" s="445"/>
      <c r="AA33" s="446"/>
      <c r="AB33" s="446"/>
      <c r="AC33" s="454"/>
      <c r="AD33" s="62"/>
      <c r="AE33" s="21"/>
      <c r="AF33" s="22"/>
      <c r="AH33" s="29" t="str">
        <f t="shared" si="9"/>
        <v/>
      </c>
      <c r="AI33" s="29" t="str">
        <f t="shared" si="10"/>
        <v/>
      </c>
      <c r="AJ33" s="29" t="str">
        <f t="shared" si="11"/>
        <v/>
      </c>
      <c r="AK33" s="29" t="str">
        <f t="shared" si="12"/>
        <v/>
      </c>
      <c r="AL33" s="29" t="str">
        <f t="shared" si="13"/>
        <v/>
      </c>
      <c r="AM33" s="29" t="str">
        <f t="shared" si="14"/>
        <v/>
      </c>
      <c r="AN33" s="29" t="str">
        <f t="shared" si="15"/>
        <v/>
      </c>
      <c r="AO33" s="83">
        <f t="shared" si="24"/>
        <v>3.1549999999999998</v>
      </c>
      <c r="AP33" s="83">
        <f t="shared" si="25"/>
        <v>3.16</v>
      </c>
      <c r="AQ33" s="83">
        <f t="shared" si="26"/>
        <v>5.0000000000003375E-3</v>
      </c>
      <c r="AR33" s="83">
        <f t="shared" si="27"/>
        <v>3.1574999999999998</v>
      </c>
      <c r="AS33" s="83">
        <f t="shared" si="28"/>
        <v>3.5355339059329762E-3</v>
      </c>
      <c r="AT33" s="105" t="str">
        <f t="shared" si="29"/>
        <v/>
      </c>
      <c r="AU33" s="105" t="str">
        <f t="shared" si="30"/>
        <v/>
      </c>
      <c r="AV33">
        <f t="shared" si="31"/>
        <v>-1</v>
      </c>
    </row>
    <row r="34" spans="1:48" ht="17.25" customHeight="1">
      <c r="A34" s="27"/>
      <c r="B34" s="98"/>
      <c r="C34" s="104"/>
      <c r="D34" s="90"/>
      <c r="E34" s="111"/>
      <c r="F34" s="442"/>
      <c r="G34" s="443"/>
      <c r="H34" s="444"/>
      <c r="I34" s="99"/>
      <c r="J34" s="99"/>
      <c r="K34" s="94">
        <f t="shared" si="19"/>
        <v>3.1</v>
      </c>
      <c r="L34" s="94">
        <f t="shared" si="20"/>
        <v>0</v>
      </c>
      <c r="M34" s="94">
        <f t="shared" si="21"/>
        <v>0.25</v>
      </c>
      <c r="N34" s="94">
        <f t="shared" si="22"/>
        <v>3.1</v>
      </c>
      <c r="O34" s="94">
        <f t="shared" si="23"/>
        <v>3.35</v>
      </c>
      <c r="P34" s="102"/>
      <c r="Q34" s="94" t="str">
        <f t="shared" si="0"/>
        <v/>
      </c>
      <c r="R34" s="122" t="str">
        <f>IF(Q34="","",HLOOKUP(Q34,Headline!$Z$5:$CJ$6,2,FALSE))</f>
        <v/>
      </c>
      <c r="S34" s="147"/>
      <c r="T34" s="147"/>
      <c r="U34" s="147"/>
      <c r="V34" s="147"/>
      <c r="W34" s="147" t="s">
        <v>255</v>
      </c>
      <c r="X34" s="96" t="str">
        <f t="shared" si="8"/>
        <v/>
      </c>
      <c r="Y34" s="101"/>
      <c r="Z34" s="445"/>
      <c r="AA34" s="446"/>
      <c r="AB34" s="446"/>
      <c r="AC34" s="454"/>
      <c r="AD34" s="62"/>
      <c r="AE34" s="21"/>
      <c r="AF34" s="22"/>
      <c r="AH34" s="29" t="str">
        <f t="shared" si="9"/>
        <v/>
      </c>
      <c r="AI34" s="29" t="str">
        <f t="shared" si="10"/>
        <v/>
      </c>
      <c r="AJ34" s="29" t="str">
        <f t="shared" si="11"/>
        <v/>
      </c>
      <c r="AK34" s="29" t="str">
        <f t="shared" si="12"/>
        <v/>
      </c>
      <c r="AL34" s="29" t="str">
        <f t="shared" si="13"/>
        <v/>
      </c>
      <c r="AM34" s="29" t="str">
        <f t="shared" si="14"/>
        <v/>
      </c>
      <c r="AN34" s="29" t="str">
        <f t="shared" si="15"/>
        <v/>
      </c>
      <c r="AO34" s="83" t="str">
        <f t="shared" si="24"/>
        <v/>
      </c>
      <c r="AP34" s="83" t="str">
        <f t="shared" si="25"/>
        <v/>
      </c>
      <c r="AQ34" s="83" t="str">
        <f t="shared" si="26"/>
        <v/>
      </c>
      <c r="AR34" s="83" t="str">
        <f t="shared" si="27"/>
        <v/>
      </c>
      <c r="AS34" s="83" t="str">
        <f t="shared" si="28"/>
        <v/>
      </c>
      <c r="AT34" s="105" t="str">
        <f t="shared" si="29"/>
        <v/>
      </c>
      <c r="AU34" s="105" t="str">
        <f t="shared" si="30"/>
        <v/>
      </c>
      <c r="AV34">
        <f t="shared" si="31"/>
        <v>-1</v>
      </c>
    </row>
    <row r="35" spans="1:48" ht="17.25" customHeight="1">
      <c r="A35" s="27"/>
      <c r="B35" s="98">
        <v>102</v>
      </c>
      <c r="C35" s="104"/>
      <c r="D35" s="90"/>
      <c r="E35" s="111"/>
      <c r="F35" s="442">
        <v>3.1</v>
      </c>
      <c r="G35" s="443"/>
      <c r="H35" s="444"/>
      <c r="I35" s="99">
        <v>0</v>
      </c>
      <c r="J35" s="99">
        <v>0.25</v>
      </c>
      <c r="K35" s="94">
        <f t="shared" si="19"/>
        <v>3.1</v>
      </c>
      <c r="L35" s="94">
        <f t="shared" si="20"/>
        <v>0</v>
      </c>
      <c r="M35" s="94">
        <f t="shared" si="21"/>
        <v>0.25</v>
      </c>
      <c r="N35" s="94">
        <f t="shared" si="22"/>
        <v>3.1</v>
      </c>
      <c r="O35" s="94">
        <f t="shared" si="23"/>
        <v>3.35</v>
      </c>
      <c r="P35" s="102" t="s">
        <v>346</v>
      </c>
      <c r="Q35" s="94">
        <f t="shared" si="0"/>
        <v>1</v>
      </c>
      <c r="R35" s="122">
        <f>IF(Q35="","",HLOOKUP(Q35,Headline!$Z$5:$CJ$6,2,FALSE))</f>
        <v>1</v>
      </c>
      <c r="S35" s="147">
        <v>3.3069999999999999</v>
      </c>
      <c r="T35" s="147"/>
      <c r="U35" s="147"/>
      <c r="V35" s="147"/>
      <c r="W35" s="147"/>
      <c r="X35" s="96" t="str">
        <f t="shared" si="8"/>
        <v/>
      </c>
      <c r="Y35" s="101">
        <v>14</v>
      </c>
      <c r="Z35" s="445" t="s">
        <v>744</v>
      </c>
      <c r="AA35" s="446"/>
      <c r="AB35" s="446"/>
      <c r="AC35" s="446"/>
      <c r="AD35" s="62"/>
      <c r="AE35" s="21"/>
      <c r="AF35" s="22"/>
      <c r="AH35" s="29" t="str">
        <f t="shared" si="9"/>
        <v/>
      </c>
      <c r="AI35" s="29" t="str">
        <f t="shared" si="10"/>
        <v/>
      </c>
      <c r="AJ35" s="29" t="str">
        <f t="shared" si="11"/>
        <v/>
      </c>
      <c r="AK35" s="29" t="str">
        <f t="shared" si="12"/>
        <v/>
      </c>
      <c r="AL35" s="29" t="str">
        <f t="shared" si="13"/>
        <v/>
      </c>
      <c r="AM35" s="29" t="str">
        <f t="shared" si="14"/>
        <v/>
      </c>
      <c r="AN35" s="29" t="str">
        <f t="shared" si="15"/>
        <v/>
      </c>
      <c r="AO35" s="83">
        <f t="shared" si="24"/>
        <v>3.3069999999999999</v>
      </c>
      <c r="AP35" s="83">
        <f t="shared" si="25"/>
        <v>3.3069999999999999</v>
      </c>
      <c r="AQ35" s="83">
        <f t="shared" si="26"/>
        <v>0</v>
      </c>
      <c r="AR35" s="83">
        <f t="shared" si="27"/>
        <v>3.3069999999999999</v>
      </c>
      <c r="AS35" s="83" t="e">
        <f t="shared" si="28"/>
        <v>#DIV/0!</v>
      </c>
      <c r="AT35" s="105" t="str">
        <f t="shared" si="29"/>
        <v/>
      </c>
      <c r="AU35" s="105" t="str">
        <f t="shared" si="30"/>
        <v/>
      </c>
      <c r="AV35">
        <f t="shared" si="31"/>
        <v>-1</v>
      </c>
    </row>
    <row r="36" spans="1:48" ht="17.25" customHeight="1">
      <c r="A36" s="27"/>
      <c r="B36" s="98"/>
      <c r="C36" s="104"/>
      <c r="D36" s="90"/>
      <c r="E36" s="111"/>
      <c r="F36" s="442" t="s">
        <v>324</v>
      </c>
      <c r="G36" s="443"/>
      <c r="H36" s="444"/>
      <c r="I36" s="99"/>
      <c r="J36" s="99"/>
      <c r="K36" s="94">
        <f t="shared" si="19"/>
        <v>3.1</v>
      </c>
      <c r="L36" s="94">
        <f t="shared" si="20"/>
        <v>0</v>
      </c>
      <c r="M36" s="94">
        <f t="shared" si="21"/>
        <v>0.25</v>
      </c>
      <c r="N36" s="94">
        <f t="shared" si="22"/>
        <v>3.1</v>
      </c>
      <c r="O36" s="94">
        <f t="shared" si="23"/>
        <v>3.35</v>
      </c>
      <c r="P36" s="102" t="s">
        <v>346</v>
      </c>
      <c r="Q36" s="94">
        <f t="shared" si="0"/>
        <v>2</v>
      </c>
      <c r="R36" s="122">
        <f>IF(Q36="","",HLOOKUP(Q36,Headline!$Z$5:$CJ$6,2,FALSE))</f>
        <v>2</v>
      </c>
      <c r="S36" s="147">
        <v>3.1139999999999999</v>
      </c>
      <c r="T36" s="147">
        <v>3.11</v>
      </c>
      <c r="U36" s="147"/>
      <c r="V36" s="147"/>
      <c r="W36" s="147"/>
      <c r="X36" s="96" t="str">
        <f t="shared" si="8"/>
        <v/>
      </c>
      <c r="Y36" s="240">
        <v>16</v>
      </c>
      <c r="Z36" s="445"/>
      <c r="AA36" s="446"/>
      <c r="AB36" s="446"/>
      <c r="AC36" s="454"/>
      <c r="AD36" s="62"/>
      <c r="AE36" s="21"/>
      <c r="AF36" s="22"/>
      <c r="AH36" s="29" t="str">
        <f t="shared" si="9"/>
        <v/>
      </c>
      <c r="AI36" s="29" t="str">
        <f t="shared" si="10"/>
        <v/>
      </c>
      <c r="AJ36" s="29" t="str">
        <f t="shared" si="11"/>
        <v/>
      </c>
      <c r="AK36" s="29" t="str">
        <f t="shared" si="12"/>
        <v/>
      </c>
      <c r="AL36" s="29" t="str">
        <f t="shared" si="13"/>
        <v/>
      </c>
      <c r="AM36" s="29" t="str">
        <f t="shared" si="14"/>
        <v/>
      </c>
      <c r="AN36" s="29" t="str">
        <f t="shared" si="15"/>
        <v/>
      </c>
      <c r="AO36" s="83">
        <f t="shared" si="24"/>
        <v>3.11</v>
      </c>
      <c r="AP36" s="83">
        <f t="shared" si="25"/>
        <v>3.1139999999999999</v>
      </c>
      <c r="AQ36" s="83">
        <f t="shared" si="26"/>
        <v>4.0000000000000036E-3</v>
      </c>
      <c r="AR36" s="83">
        <f t="shared" si="27"/>
        <v>3.1120000000000001</v>
      </c>
      <c r="AS36" s="83">
        <f t="shared" si="28"/>
        <v>2.8284271247461927E-3</v>
      </c>
      <c r="AT36" s="105" t="str">
        <f t="shared" si="29"/>
        <v/>
      </c>
      <c r="AU36" s="105" t="str">
        <f t="shared" si="30"/>
        <v/>
      </c>
      <c r="AV36">
        <f t="shared" si="31"/>
        <v>-1</v>
      </c>
    </row>
    <row r="37" spans="1:48" ht="17.25" customHeight="1">
      <c r="A37" s="27"/>
      <c r="B37" s="98"/>
      <c r="C37" s="104"/>
      <c r="D37" s="90"/>
      <c r="E37" s="111"/>
      <c r="F37" s="442"/>
      <c r="G37" s="443"/>
      <c r="H37" s="444"/>
      <c r="I37" s="99"/>
      <c r="J37" s="99"/>
      <c r="K37" s="94">
        <f t="shared" si="19"/>
        <v>3.1</v>
      </c>
      <c r="L37" s="94">
        <f t="shared" si="20"/>
        <v>0</v>
      </c>
      <c r="M37" s="94">
        <f t="shared" si="21"/>
        <v>0.25</v>
      </c>
      <c r="N37" s="94">
        <f t="shared" si="22"/>
        <v>3.1</v>
      </c>
      <c r="O37" s="94">
        <f t="shared" si="23"/>
        <v>3.35</v>
      </c>
      <c r="P37" s="102"/>
      <c r="Q37" s="94" t="str">
        <f t="shared" si="0"/>
        <v/>
      </c>
      <c r="R37" s="122" t="str">
        <f>IF(Q37="","",HLOOKUP(Q37,Headline!$Z$5:$CJ$6,2,FALSE))</f>
        <v/>
      </c>
      <c r="S37" s="100"/>
      <c r="T37" s="100"/>
      <c r="U37" s="100"/>
      <c r="V37" s="100"/>
      <c r="W37" s="100"/>
      <c r="X37" s="96" t="str">
        <f t="shared" si="8"/>
        <v/>
      </c>
      <c r="Y37" s="101"/>
      <c r="Z37" s="445"/>
      <c r="AA37" s="446"/>
      <c r="AB37" s="446"/>
      <c r="AC37" s="454"/>
      <c r="AD37" s="62"/>
      <c r="AE37" s="21"/>
      <c r="AF37" s="22"/>
      <c r="AH37" s="29" t="str">
        <f t="shared" si="9"/>
        <v/>
      </c>
      <c r="AI37" s="29" t="str">
        <f t="shared" si="10"/>
        <v/>
      </c>
      <c r="AJ37" s="29" t="str">
        <f t="shared" si="11"/>
        <v/>
      </c>
      <c r="AK37" s="29" t="str">
        <f t="shared" si="12"/>
        <v/>
      </c>
      <c r="AL37" s="29" t="str">
        <f t="shared" si="13"/>
        <v/>
      </c>
      <c r="AM37" s="29" t="str">
        <f t="shared" si="14"/>
        <v/>
      </c>
      <c r="AN37" s="29" t="str">
        <f t="shared" si="15"/>
        <v/>
      </c>
      <c r="AO37" s="83" t="str">
        <f t="shared" si="24"/>
        <v/>
      </c>
      <c r="AP37" s="83" t="str">
        <f t="shared" si="25"/>
        <v/>
      </c>
      <c r="AQ37" s="83" t="str">
        <f t="shared" si="26"/>
        <v/>
      </c>
      <c r="AR37" s="83" t="str">
        <f t="shared" si="27"/>
        <v/>
      </c>
      <c r="AS37" s="83" t="str">
        <f t="shared" si="28"/>
        <v/>
      </c>
      <c r="AT37" s="105" t="str">
        <f t="shared" si="29"/>
        <v/>
      </c>
      <c r="AU37" s="105" t="str">
        <f t="shared" si="30"/>
        <v/>
      </c>
      <c r="AV37">
        <f t="shared" si="31"/>
        <v>-1</v>
      </c>
    </row>
    <row r="38" spans="1:48" ht="17.25" customHeight="1">
      <c r="A38" s="27"/>
      <c r="B38" s="98">
        <v>103</v>
      </c>
      <c r="C38" s="104"/>
      <c r="D38" s="144" t="s">
        <v>187</v>
      </c>
      <c r="E38" s="111"/>
      <c r="F38" s="443">
        <v>1.6</v>
      </c>
      <c r="G38" s="443"/>
      <c r="H38" s="444"/>
      <c r="I38" s="99">
        <v>-1.6</v>
      </c>
      <c r="J38" s="99">
        <v>0</v>
      </c>
      <c r="K38" s="94">
        <f>IF(Q38=1,F38,K31)</f>
        <v>1.6</v>
      </c>
      <c r="L38" s="94">
        <f>IF(Q38=1,I38,L31)</f>
        <v>-1.6</v>
      </c>
      <c r="M38" s="94">
        <f>IF(Q38=1,J38,M31)</f>
        <v>0</v>
      </c>
      <c r="N38" s="94">
        <f t="shared" ref="N38:N70" si="32">K38+L38</f>
        <v>0</v>
      </c>
      <c r="O38" s="94">
        <f t="shared" ref="O38:O70" si="33">K38+M38</f>
        <v>1.6</v>
      </c>
      <c r="P38" s="102" t="s">
        <v>236</v>
      </c>
      <c r="Q38" s="94">
        <f t="shared" ref="Q38:Q88" si="34">IF(AND(F38&lt;&gt;"",Q31=""),1,IF(AND(Q31&lt;emp,Q31&lt;&gt;""),Q31+1,""))</f>
        <v>1</v>
      </c>
      <c r="R38" s="122">
        <f>IF(Q38="","",HLOOKUP(Q38,Headline!$Z$5:$CJ$6,2,FALSE))</f>
        <v>1</v>
      </c>
      <c r="S38" s="147">
        <f>1.775-0.005</f>
        <v>1.77</v>
      </c>
      <c r="T38" s="147">
        <v>1.228</v>
      </c>
      <c r="U38" s="147">
        <v>1.2949999999999999</v>
      </c>
      <c r="V38" s="147">
        <f>1.675</f>
        <v>1.675</v>
      </c>
      <c r="W38" s="147">
        <v>1.3360000000000001</v>
      </c>
      <c r="X38" s="96" t="str">
        <f t="shared" si="8"/>
        <v>8</v>
      </c>
      <c r="Y38" s="101">
        <v>13</v>
      </c>
      <c r="Z38" s="607" t="s">
        <v>329</v>
      </c>
      <c r="AA38" s="608"/>
      <c r="AB38" s="608"/>
      <c r="AC38" s="608"/>
      <c r="AD38" s="62"/>
      <c r="AE38" s="245" t="s">
        <v>331</v>
      </c>
      <c r="AF38" s="22"/>
      <c r="AG38" s="651" t="s">
        <v>731</v>
      </c>
      <c r="AH38" s="29" t="str">
        <f t="shared" si="9"/>
        <v>+</v>
      </c>
      <c r="AI38" s="29" t="str">
        <f t="shared" si="10"/>
        <v/>
      </c>
      <c r="AJ38" s="29" t="str">
        <f t="shared" si="11"/>
        <v/>
      </c>
      <c r="AK38" s="29" t="str">
        <f t="shared" si="12"/>
        <v>+</v>
      </c>
      <c r="AL38" s="29" t="str">
        <f t="shared" si="13"/>
        <v/>
      </c>
      <c r="AM38" s="29" t="str">
        <f t="shared" si="14"/>
        <v/>
      </c>
      <c r="AN38" s="29" t="str">
        <f t="shared" si="15"/>
        <v>+</v>
      </c>
      <c r="AO38" s="83">
        <f t="shared" ref="AO38:AO70" si="35">IF(S38="","",MIN(S38:W38))</f>
        <v>1.228</v>
      </c>
      <c r="AP38" s="83">
        <f t="shared" ref="AP38:AP70" si="36">IF(S38="","",MAX(S38:W38))</f>
        <v>1.77</v>
      </c>
      <c r="AQ38" s="83">
        <f t="shared" ref="AQ38:AQ70" si="37">IF(AO38="","",AP38-AO38)</f>
        <v>0.54200000000000004</v>
      </c>
      <c r="AR38" s="83">
        <f t="shared" ref="AR38:AR70" si="38">IF(S38="","",AVERAGE(S38:W38))</f>
        <v>1.4608000000000001</v>
      </c>
      <c r="AS38" s="83">
        <f t="shared" ref="AS38:AS70" si="39">IF(S38="","",STDEV(S38:W38))</f>
        <v>0.24430861630323117</v>
      </c>
      <c r="AT38" s="105" t="str">
        <f>IF(OR(Q38="",S38=""),"",IF(AND(C38="",AT31=""),"",(M38-L38)/(AS38*6)))</f>
        <v/>
      </c>
      <c r="AU38" s="105" t="str">
        <f>IF(OR(Q38="",S38=""),"",IF(AND(C38="",AU31=""),"",MIN((O38-AR38)/(3*AS38),(AR38-N38)/(3*AS38))))</f>
        <v/>
      </c>
      <c r="AV38">
        <f>IF(AT38="",-1,AS26)</f>
        <v>-1</v>
      </c>
    </row>
    <row r="39" spans="1:48" ht="17.25" customHeight="1">
      <c r="A39" s="27"/>
      <c r="B39" s="148">
        <v>1</v>
      </c>
      <c r="C39" s="104"/>
      <c r="D39" s="90"/>
      <c r="E39" s="111"/>
      <c r="F39" s="442"/>
      <c r="G39" s="443"/>
      <c r="H39" s="444"/>
      <c r="I39" s="99"/>
      <c r="J39" s="99"/>
      <c r="K39" s="94">
        <f>IF(Q39=1,F39,K38)</f>
        <v>1.6</v>
      </c>
      <c r="L39" s="94">
        <f>IF(Q39=1,I39,L38)</f>
        <v>-1.6</v>
      </c>
      <c r="M39" s="94">
        <f>IF(Q39=1,J39,M38)</f>
        <v>0</v>
      </c>
      <c r="N39" s="94">
        <f t="shared" si="32"/>
        <v>0</v>
      </c>
      <c r="O39" s="94">
        <f t="shared" si="33"/>
        <v>1.6</v>
      </c>
      <c r="P39" s="102" t="s">
        <v>236</v>
      </c>
      <c r="Q39" s="94">
        <f t="shared" si="34"/>
        <v>2</v>
      </c>
      <c r="R39" s="122">
        <f>IF(Q39="","",HLOOKUP(Q39,Headline!$Z$5:$CJ$6,2,FALSE))</f>
        <v>2</v>
      </c>
      <c r="S39" s="147">
        <v>1.6619999999999999</v>
      </c>
      <c r="T39" s="147">
        <v>1.7210000000000001</v>
      </c>
      <c r="U39" s="147">
        <v>1.718</v>
      </c>
      <c r="V39" s="147">
        <v>1.6890000000000001</v>
      </c>
      <c r="W39" s="147">
        <v>1.6559999999999999</v>
      </c>
      <c r="X39" s="96" t="str">
        <f t="shared" si="8"/>
        <v>8</v>
      </c>
      <c r="Y39" s="101">
        <v>16</v>
      </c>
      <c r="Z39" s="445" t="s">
        <v>723</v>
      </c>
      <c r="AA39" s="446"/>
      <c r="AB39" s="446"/>
      <c r="AC39" s="446"/>
      <c r="AD39" s="62"/>
      <c r="AE39" s="21"/>
      <c r="AF39" s="249" t="s">
        <v>331</v>
      </c>
      <c r="AG39" s="651"/>
      <c r="AH39" s="29" t="str">
        <f t="shared" si="9"/>
        <v>+</v>
      </c>
      <c r="AI39" s="29" t="str">
        <f t="shared" si="10"/>
        <v>+</v>
      </c>
      <c r="AJ39" s="29" t="str">
        <f t="shared" si="11"/>
        <v>+</v>
      </c>
      <c r="AK39" s="29" t="str">
        <f t="shared" si="12"/>
        <v>+</v>
      </c>
      <c r="AL39" s="29" t="str">
        <f t="shared" si="13"/>
        <v>+</v>
      </c>
      <c r="AM39" s="29" t="str">
        <f t="shared" si="14"/>
        <v/>
      </c>
      <c r="AN39" s="29" t="str">
        <f t="shared" si="15"/>
        <v>+</v>
      </c>
      <c r="AO39" s="83">
        <f t="shared" si="35"/>
        <v>1.6559999999999999</v>
      </c>
      <c r="AP39" s="83">
        <f t="shared" si="36"/>
        <v>1.7210000000000001</v>
      </c>
      <c r="AQ39" s="83">
        <f t="shared" si="37"/>
        <v>6.5000000000000169E-2</v>
      </c>
      <c r="AR39" s="83">
        <f t="shared" si="38"/>
        <v>1.6892</v>
      </c>
      <c r="AS39" s="83">
        <f t="shared" si="39"/>
        <v>3.0343038740376738E-2</v>
      </c>
      <c r="AT39" s="105" t="str">
        <f>IF(OR(Q39="",S39=""),"",IF(AND(C39="",AT38=""),"",(M39-L39)/(AS39*6)))</f>
        <v/>
      </c>
      <c r="AU39" s="105" t="str">
        <f>IF(OR(Q39="",S39=""),"",IF(AND(C39="",AU38=""),"",MIN((O39-AR39)/(3*AS39),(AR39-N39)/(3*AS39))))</f>
        <v/>
      </c>
      <c r="AV39">
        <f>IF(AT39="",-1,AS27)</f>
        <v>-1</v>
      </c>
    </row>
    <row r="40" spans="1:48" ht="17.25" customHeight="1">
      <c r="A40" s="27"/>
      <c r="B40" s="98"/>
      <c r="C40" s="104"/>
      <c r="D40" s="90"/>
      <c r="E40" s="111"/>
      <c r="F40" s="489"/>
      <c r="G40" s="443"/>
      <c r="H40" s="444"/>
      <c r="I40" s="99"/>
      <c r="J40" s="99"/>
      <c r="K40" s="94">
        <f>IF(Q40=1,F40,K39)</f>
        <v>1.6</v>
      </c>
      <c r="L40" s="94">
        <f>IF(Q40=1,I40,L39)</f>
        <v>-1.6</v>
      </c>
      <c r="M40" s="94">
        <f>IF(Q40=1,J40,M39)</f>
        <v>0</v>
      </c>
      <c r="N40" s="94">
        <f t="shared" si="32"/>
        <v>0</v>
      </c>
      <c r="O40" s="94">
        <f t="shared" si="33"/>
        <v>1.6</v>
      </c>
      <c r="P40" s="102"/>
      <c r="Q40" s="94" t="str">
        <f t="shared" si="34"/>
        <v/>
      </c>
      <c r="R40" s="122" t="str">
        <f>IF(Q40="","",HLOOKUP(Q40,Headline!$Z$5:$CJ$6,2,FALSE))</f>
        <v/>
      </c>
      <c r="S40" s="100"/>
      <c r="T40" s="100"/>
      <c r="U40" s="100" t="s">
        <v>255</v>
      </c>
      <c r="V40" s="100" t="s">
        <v>255</v>
      </c>
      <c r="W40" s="100"/>
      <c r="X40" s="96" t="str">
        <f t="shared" si="8"/>
        <v/>
      </c>
      <c r="Y40" s="101"/>
      <c r="Z40" s="445"/>
      <c r="AA40" s="446"/>
      <c r="AB40" s="446"/>
      <c r="AC40" s="454"/>
      <c r="AD40" s="62"/>
      <c r="AE40" s="21"/>
      <c r="AF40" s="22"/>
      <c r="AG40" s="651"/>
      <c r="AH40" s="29" t="str">
        <f t="shared" si="9"/>
        <v/>
      </c>
      <c r="AI40" s="29" t="str">
        <f t="shared" si="10"/>
        <v/>
      </c>
      <c r="AJ40" s="29" t="str">
        <f t="shared" si="11"/>
        <v/>
      </c>
      <c r="AK40" s="29" t="str">
        <f t="shared" si="12"/>
        <v/>
      </c>
      <c r="AL40" s="29" t="str">
        <f t="shared" si="13"/>
        <v/>
      </c>
      <c r="AM40" s="29" t="str">
        <f t="shared" si="14"/>
        <v/>
      </c>
      <c r="AN40" s="29" t="str">
        <f t="shared" si="15"/>
        <v/>
      </c>
      <c r="AO40" s="83" t="str">
        <f t="shared" si="35"/>
        <v/>
      </c>
      <c r="AP40" s="83" t="str">
        <f t="shared" si="36"/>
        <v/>
      </c>
      <c r="AQ40" s="83" t="str">
        <f t="shared" si="37"/>
        <v/>
      </c>
      <c r="AR40" s="83" t="str">
        <f t="shared" si="38"/>
        <v/>
      </c>
      <c r="AS40" s="83" t="str">
        <f t="shared" si="39"/>
        <v/>
      </c>
      <c r="AT40" s="105" t="str">
        <f>IF(OR(Q40="",S40=""),"",IF(AND(C40="",AT39=""),"",(M40-L40)/(AS40*6)))</f>
        <v/>
      </c>
      <c r="AU40" s="105" t="str">
        <f>IF(OR(Q40="",S40=""),"",IF(AND(C40="",AU39=""),"",MIN((O40-AR40)/(3*AS40),(AR40-N40)/(3*AS40))))</f>
        <v/>
      </c>
      <c r="AV40">
        <f>IF(AT40="",-1,AS34)</f>
        <v>-1</v>
      </c>
    </row>
    <row r="41" spans="1:48" ht="17.25" customHeight="1">
      <c r="A41" s="27"/>
      <c r="B41" s="98">
        <v>103</v>
      </c>
      <c r="C41" s="104"/>
      <c r="D41" s="144" t="s">
        <v>187</v>
      </c>
      <c r="E41" s="111"/>
      <c r="F41" s="443">
        <v>1.6</v>
      </c>
      <c r="G41" s="443"/>
      <c r="H41" s="444"/>
      <c r="I41" s="99">
        <v>-1.6</v>
      </c>
      <c r="J41" s="99">
        <v>0</v>
      </c>
      <c r="K41" s="94">
        <f>IF(Q41=1,F41,K33)</f>
        <v>1.6</v>
      </c>
      <c r="L41" s="94">
        <f>IF(Q41=1,I41,L33)</f>
        <v>-1.6</v>
      </c>
      <c r="M41" s="94">
        <f>IF(Q41=1,J41,M33)</f>
        <v>0</v>
      </c>
      <c r="N41" s="94">
        <f t="shared" si="32"/>
        <v>0</v>
      </c>
      <c r="O41" s="94">
        <f t="shared" si="33"/>
        <v>1.6</v>
      </c>
      <c r="P41" s="102" t="s">
        <v>236</v>
      </c>
      <c r="Q41" s="94">
        <f t="shared" si="34"/>
        <v>1</v>
      </c>
      <c r="R41" s="122">
        <f>IF(Q41="","",HLOOKUP(Q41,Headline!$Z$5:$CJ$6,2,FALSE))</f>
        <v>1</v>
      </c>
      <c r="S41" s="147">
        <v>0.42199999999999999</v>
      </c>
      <c r="T41" s="147">
        <v>0.21299999999999999</v>
      </c>
      <c r="U41" s="147">
        <v>0.17100000000000001</v>
      </c>
      <c r="V41" s="147">
        <v>0.14799999999999999</v>
      </c>
      <c r="W41" s="147">
        <v>0.19600000000000001</v>
      </c>
      <c r="X41" s="96" t="str">
        <f t="shared" si="8"/>
        <v/>
      </c>
      <c r="Y41" s="101">
        <v>13</v>
      </c>
      <c r="Z41" s="607" t="s">
        <v>329</v>
      </c>
      <c r="AA41" s="608"/>
      <c r="AB41" s="608"/>
      <c r="AC41" s="608"/>
      <c r="AD41" s="62"/>
      <c r="AE41" s="21"/>
      <c r="AF41" s="22"/>
      <c r="AG41" s="651"/>
      <c r="AH41" s="29" t="str">
        <f t="shared" si="9"/>
        <v/>
      </c>
      <c r="AI41" s="29" t="str">
        <f t="shared" si="10"/>
        <v/>
      </c>
      <c r="AJ41" s="29" t="str">
        <f t="shared" si="11"/>
        <v/>
      </c>
      <c r="AK41" s="29" t="str">
        <f t="shared" si="12"/>
        <v/>
      </c>
      <c r="AL41" s="29" t="str">
        <f t="shared" si="13"/>
        <v/>
      </c>
      <c r="AM41" s="29" t="str">
        <f t="shared" si="14"/>
        <v/>
      </c>
      <c r="AN41" s="29" t="str">
        <f t="shared" si="15"/>
        <v/>
      </c>
      <c r="AO41" s="83">
        <f t="shared" si="35"/>
        <v>0.14799999999999999</v>
      </c>
      <c r="AP41" s="83">
        <f t="shared" si="36"/>
        <v>0.42199999999999999</v>
      </c>
      <c r="AQ41" s="83">
        <f t="shared" si="37"/>
        <v>0.27400000000000002</v>
      </c>
      <c r="AR41" s="83">
        <f t="shared" si="38"/>
        <v>0.23000000000000004</v>
      </c>
      <c r="AS41" s="83">
        <f t="shared" si="39"/>
        <v>0.11012946926231858</v>
      </c>
      <c r="AT41" s="105" t="str">
        <f>IF(OR(Q41="",S41=""),"",IF(AND(C41="",AT33=""),"",(M41-L41)/(AS41*6)))</f>
        <v/>
      </c>
      <c r="AU41" s="105" t="str">
        <f>IF(OR(Q41="",S41=""),"",IF(AND(C41="",AU33=""),"",MIN((O41-AR41)/(3*AS41),(AR41-N41)/(3*AS41))))</f>
        <v/>
      </c>
      <c r="AV41">
        <f>IF(AT41="",-1,AS28)</f>
        <v>-1</v>
      </c>
    </row>
    <row r="42" spans="1:48" ht="17.25" customHeight="1">
      <c r="A42" s="27"/>
      <c r="B42" s="148">
        <v>2</v>
      </c>
      <c r="C42" s="104"/>
      <c r="D42" s="90"/>
      <c r="E42" s="111"/>
      <c r="F42" s="442"/>
      <c r="G42" s="443"/>
      <c r="H42" s="444"/>
      <c r="I42" s="99"/>
      <c r="J42" s="99"/>
      <c r="K42" s="94">
        <f>IF(Q42=1,F42,K41)</f>
        <v>1.6</v>
      </c>
      <c r="L42" s="94">
        <f>IF(Q42=1,I42,L41)</f>
        <v>-1.6</v>
      </c>
      <c r="M42" s="94">
        <f>IF(Q42=1,J42,M41)</f>
        <v>0</v>
      </c>
      <c r="N42" s="94">
        <f t="shared" si="32"/>
        <v>0</v>
      </c>
      <c r="O42" s="94">
        <f t="shared" si="33"/>
        <v>1.6</v>
      </c>
      <c r="P42" s="102" t="s">
        <v>236</v>
      </c>
      <c r="Q42" s="94">
        <f t="shared" si="34"/>
        <v>2</v>
      </c>
      <c r="R42" s="122">
        <f>IF(Q42="","",HLOOKUP(Q42,Headline!$Z$5:$CJ$6,2,FALSE))</f>
        <v>2</v>
      </c>
      <c r="S42" s="147">
        <v>1.887</v>
      </c>
      <c r="T42" s="147">
        <v>1.851</v>
      </c>
      <c r="U42" s="147">
        <v>1.738</v>
      </c>
      <c r="V42" s="147">
        <v>1.764</v>
      </c>
      <c r="W42" s="147">
        <v>1.792</v>
      </c>
      <c r="X42" s="96" t="str">
        <f t="shared" si="8"/>
        <v>8</v>
      </c>
      <c r="Y42" s="101">
        <v>16</v>
      </c>
      <c r="Z42" s="445" t="s">
        <v>723</v>
      </c>
      <c r="AA42" s="446"/>
      <c r="AB42" s="446"/>
      <c r="AC42" s="446"/>
      <c r="AD42" s="62"/>
      <c r="AE42" s="21"/>
      <c r="AF42" s="249" t="s">
        <v>331</v>
      </c>
      <c r="AG42" s="651"/>
      <c r="AH42" s="29" t="str">
        <f t="shared" si="9"/>
        <v>+</v>
      </c>
      <c r="AI42" s="29" t="str">
        <f t="shared" si="10"/>
        <v>+</v>
      </c>
      <c r="AJ42" s="29" t="str">
        <f t="shared" si="11"/>
        <v>+</v>
      </c>
      <c r="AK42" s="29" t="str">
        <f t="shared" si="12"/>
        <v>+</v>
      </c>
      <c r="AL42" s="29" t="str">
        <f t="shared" si="13"/>
        <v>+</v>
      </c>
      <c r="AM42" s="29" t="str">
        <f t="shared" si="14"/>
        <v/>
      </c>
      <c r="AN42" s="29" t="str">
        <f t="shared" si="15"/>
        <v>+</v>
      </c>
      <c r="AO42" s="83">
        <f t="shared" si="35"/>
        <v>1.738</v>
      </c>
      <c r="AP42" s="83">
        <f t="shared" si="36"/>
        <v>1.887</v>
      </c>
      <c r="AQ42" s="83">
        <f t="shared" si="37"/>
        <v>0.14900000000000002</v>
      </c>
      <c r="AR42" s="83">
        <f t="shared" si="38"/>
        <v>1.8064</v>
      </c>
      <c r="AS42" s="83">
        <f t="shared" si="39"/>
        <v>6.1581653111945606E-2</v>
      </c>
      <c r="AT42" s="105" t="str">
        <f>IF(OR(Q42="",S42=""),"",IF(AND(C42="",AT41=""),"",(M42-L42)/(AS42*6)))</f>
        <v/>
      </c>
      <c r="AU42" s="105" t="str">
        <f>IF(OR(Q42="",S42=""),"",IF(AND(C42="",AU41=""),"",MIN((O42-AR42)/(3*AS42),(AR42-N42)/(3*AS42))))</f>
        <v/>
      </c>
      <c r="AV42">
        <f>IF(AT42="",-1,AS29)</f>
        <v>-1</v>
      </c>
    </row>
    <row r="43" spans="1:48" ht="17.25" customHeight="1">
      <c r="A43" s="27"/>
      <c r="B43" s="98"/>
      <c r="C43" s="104"/>
      <c r="D43" s="90"/>
      <c r="E43" s="111"/>
      <c r="F43" s="442"/>
      <c r="G43" s="443"/>
      <c r="H43" s="444"/>
      <c r="I43" s="99"/>
      <c r="J43" s="99"/>
      <c r="K43" s="94">
        <f>IF(Q43=1,F43,K42)</f>
        <v>1.6</v>
      </c>
      <c r="L43" s="94">
        <f>IF(Q43=1,I43,L42)</f>
        <v>-1.6</v>
      </c>
      <c r="M43" s="94">
        <f>IF(Q43=1,J43,M42)</f>
        <v>0</v>
      </c>
      <c r="N43" s="94">
        <f t="shared" si="32"/>
        <v>0</v>
      </c>
      <c r="O43" s="94">
        <f t="shared" si="33"/>
        <v>1.6</v>
      </c>
      <c r="P43" s="102"/>
      <c r="Q43" s="94" t="str">
        <f t="shared" si="34"/>
        <v/>
      </c>
      <c r="R43" s="122" t="str">
        <f>IF(Q43="","",HLOOKUP(Q43,Headline!$Z$5:$CJ$6,2,FALSE))</f>
        <v/>
      </c>
      <c r="S43" s="100"/>
      <c r="T43" s="100"/>
      <c r="U43" s="100" t="s">
        <v>255</v>
      </c>
      <c r="V43" s="100" t="s">
        <v>255</v>
      </c>
      <c r="W43" s="100"/>
      <c r="X43" s="96" t="str">
        <f t="shared" si="8"/>
        <v/>
      </c>
      <c r="Y43" s="101"/>
      <c r="Z43" s="445"/>
      <c r="AA43" s="446"/>
      <c r="AB43" s="446"/>
      <c r="AC43" s="454"/>
      <c r="AD43" s="62"/>
      <c r="AE43" s="21"/>
      <c r="AF43" s="22"/>
      <c r="AG43" s="651"/>
      <c r="AH43" s="29" t="str">
        <f t="shared" si="9"/>
        <v/>
      </c>
      <c r="AI43" s="29" t="str">
        <f t="shared" si="10"/>
        <v/>
      </c>
      <c r="AJ43" s="29" t="str">
        <f t="shared" si="11"/>
        <v/>
      </c>
      <c r="AK43" s="29" t="str">
        <f t="shared" si="12"/>
        <v/>
      </c>
      <c r="AL43" s="29" t="str">
        <f t="shared" si="13"/>
        <v/>
      </c>
      <c r="AM43" s="29" t="str">
        <f t="shared" si="14"/>
        <v/>
      </c>
      <c r="AN43" s="29" t="str">
        <f t="shared" si="15"/>
        <v/>
      </c>
      <c r="AO43" s="83" t="str">
        <f t="shared" si="35"/>
        <v/>
      </c>
      <c r="AP43" s="83" t="str">
        <f t="shared" si="36"/>
        <v/>
      </c>
      <c r="AQ43" s="83" t="str">
        <f t="shared" si="37"/>
        <v/>
      </c>
      <c r="AR43" s="83" t="str">
        <f t="shared" si="38"/>
        <v/>
      </c>
      <c r="AS43" s="83" t="str">
        <f t="shared" si="39"/>
        <v/>
      </c>
      <c r="AT43" s="105" t="str">
        <f>IF(OR(Q43="",S43=""),"",IF(AND(C43="",AT42=""),"",(M43-L43)/(AS43*6)))</f>
        <v/>
      </c>
      <c r="AU43" s="105" t="str">
        <f>IF(OR(Q43="",S43=""),"",IF(AND(C43="",AU42=""),"",MIN((O43-AR43)/(3*AS43),(AR43-N43)/(3*AS43))))</f>
        <v/>
      </c>
      <c r="AV43">
        <f>IF(AT43="",-1,AS37)</f>
        <v>-1</v>
      </c>
    </row>
    <row r="44" spans="1:48" ht="17.25" customHeight="1">
      <c r="A44" s="27"/>
      <c r="B44" s="98">
        <v>103</v>
      </c>
      <c r="C44" s="104"/>
      <c r="D44" s="144" t="s">
        <v>187</v>
      </c>
      <c r="E44" s="111"/>
      <c r="F44" s="486">
        <v>6.3</v>
      </c>
      <c r="G44" s="486"/>
      <c r="H44" s="625"/>
      <c r="I44" s="168">
        <v>-6.3</v>
      </c>
      <c r="J44" s="99">
        <v>0</v>
      </c>
      <c r="K44" s="94">
        <f>IF(Q44=1,F44,K37)</f>
        <v>6.3</v>
      </c>
      <c r="L44" s="94">
        <f>IF(Q44=1,I44,L37)</f>
        <v>-6.3</v>
      </c>
      <c r="M44" s="94">
        <f>IF(Q44=1,J44,M37)</f>
        <v>0</v>
      </c>
      <c r="N44" s="94">
        <f t="shared" si="32"/>
        <v>0</v>
      </c>
      <c r="O44" s="94">
        <f t="shared" si="33"/>
        <v>6.3</v>
      </c>
      <c r="P44" s="102" t="s">
        <v>236</v>
      </c>
      <c r="Q44" s="94">
        <f t="shared" si="34"/>
        <v>1</v>
      </c>
      <c r="R44" s="122">
        <f>IF(Q44="","",HLOOKUP(Q44,Headline!$Z$5:$CJ$6,2,FALSE))</f>
        <v>1</v>
      </c>
      <c r="S44" s="147">
        <v>0.24099999999999999</v>
      </c>
      <c r="T44" s="147">
        <v>1.302</v>
      </c>
      <c r="U44" s="147">
        <v>1.3620000000000001</v>
      </c>
      <c r="V44" s="147">
        <v>1.214</v>
      </c>
      <c r="W44" s="147">
        <v>1.175</v>
      </c>
      <c r="X44" s="96" t="str">
        <f t="shared" si="8"/>
        <v/>
      </c>
      <c r="Y44" s="101">
        <v>13</v>
      </c>
      <c r="Z44" s="607" t="s">
        <v>329</v>
      </c>
      <c r="AA44" s="608"/>
      <c r="AB44" s="608"/>
      <c r="AC44" s="608"/>
      <c r="AD44" s="62"/>
      <c r="AE44" s="169" t="s">
        <v>331</v>
      </c>
      <c r="AF44" s="22"/>
      <c r="AG44" s="651"/>
      <c r="AH44" s="29" t="str">
        <f t="shared" si="9"/>
        <v/>
      </c>
      <c r="AI44" s="29" t="str">
        <f t="shared" si="10"/>
        <v/>
      </c>
      <c r="AJ44" s="29" t="str">
        <f t="shared" si="11"/>
        <v/>
      </c>
      <c r="AK44" s="29" t="str">
        <f t="shared" si="12"/>
        <v/>
      </c>
      <c r="AL44" s="29" t="str">
        <f t="shared" si="13"/>
        <v/>
      </c>
      <c r="AM44" s="29" t="str">
        <f t="shared" si="14"/>
        <v/>
      </c>
      <c r="AN44" s="29" t="str">
        <f t="shared" si="15"/>
        <v/>
      </c>
      <c r="AO44" s="83">
        <f t="shared" si="35"/>
        <v>0.24099999999999999</v>
      </c>
      <c r="AP44" s="83">
        <f t="shared" si="36"/>
        <v>1.3620000000000001</v>
      </c>
      <c r="AQ44" s="83">
        <f t="shared" si="37"/>
        <v>1.121</v>
      </c>
      <c r="AR44" s="83">
        <f t="shared" si="38"/>
        <v>1.0588</v>
      </c>
      <c r="AS44" s="83">
        <f t="shared" si="39"/>
        <v>0.46299643627138248</v>
      </c>
      <c r="AT44" s="105" t="str">
        <f>IF(OR(Q44="",S44=""),"",IF(AND(C44="",AT37=""),"",(M44-L44)/(AS44*6)))</f>
        <v/>
      </c>
      <c r="AU44" s="105" t="str">
        <f>IF(OR(Q44="",S44=""),"",IF(AND(C44="",AU37=""),"",MIN((O44-AR44)/(3*AS44),(AR44-N44)/(3*AS44))))</f>
        <v/>
      </c>
      <c r="AV44">
        <f>IF(AT44="",-1,AS32)</f>
        <v>-1</v>
      </c>
    </row>
    <row r="45" spans="1:48" ht="17.25" customHeight="1">
      <c r="A45" s="27"/>
      <c r="B45" s="148">
        <v>3</v>
      </c>
      <c r="C45" s="104"/>
      <c r="D45" s="90"/>
      <c r="E45" s="111"/>
      <c r="F45" s="442"/>
      <c r="G45" s="443"/>
      <c r="H45" s="444"/>
      <c r="I45" s="99"/>
      <c r="J45" s="99"/>
      <c r="K45" s="94">
        <f>IF(Q45=1,F45,K44)</f>
        <v>6.3</v>
      </c>
      <c r="L45" s="94">
        <f>IF(Q45=1,I45,L44)</f>
        <v>-6.3</v>
      </c>
      <c r="M45" s="94">
        <f>IF(Q45=1,J45,M44)</f>
        <v>0</v>
      </c>
      <c r="N45" s="94">
        <f t="shared" si="32"/>
        <v>0</v>
      </c>
      <c r="O45" s="94">
        <f t="shared" si="33"/>
        <v>6.3</v>
      </c>
      <c r="P45" s="102" t="s">
        <v>236</v>
      </c>
      <c r="Q45" s="94">
        <f t="shared" si="34"/>
        <v>2</v>
      </c>
      <c r="R45" s="122">
        <f>IF(Q45="","",HLOOKUP(Q45,Headline!$Z$5:$CJ$6,2,FALSE))</f>
        <v>2</v>
      </c>
      <c r="S45" s="147">
        <v>1.998</v>
      </c>
      <c r="T45" s="147">
        <v>1.9690000000000001</v>
      </c>
      <c r="U45" s="147">
        <v>1.9570000000000001</v>
      </c>
      <c r="V45" s="147">
        <v>1.944</v>
      </c>
      <c r="W45" s="147">
        <v>1.9610000000000001</v>
      </c>
      <c r="X45" s="96" t="str">
        <f t="shared" si="8"/>
        <v/>
      </c>
      <c r="Y45" s="101">
        <v>16</v>
      </c>
      <c r="Z45" s="451" t="s">
        <v>355</v>
      </c>
      <c r="AA45" s="452"/>
      <c r="AB45" s="452"/>
      <c r="AC45" s="452"/>
      <c r="AD45" s="62"/>
      <c r="AE45" s="22"/>
      <c r="AF45" s="22"/>
      <c r="AG45" s="651"/>
      <c r="AH45" s="29" t="str">
        <f t="shared" si="9"/>
        <v/>
      </c>
      <c r="AI45" s="29" t="str">
        <f t="shared" si="10"/>
        <v/>
      </c>
      <c r="AJ45" s="29" t="str">
        <f t="shared" si="11"/>
        <v/>
      </c>
      <c r="AK45" s="29" t="str">
        <f t="shared" si="12"/>
        <v/>
      </c>
      <c r="AL45" s="29" t="str">
        <f t="shared" si="13"/>
        <v/>
      </c>
      <c r="AM45" s="29" t="str">
        <f t="shared" si="14"/>
        <v/>
      </c>
      <c r="AN45" s="29" t="str">
        <f t="shared" si="15"/>
        <v/>
      </c>
      <c r="AO45" s="83">
        <f t="shared" si="35"/>
        <v>1.944</v>
      </c>
      <c r="AP45" s="83">
        <f t="shared" si="36"/>
        <v>1.998</v>
      </c>
      <c r="AQ45" s="83">
        <f t="shared" si="37"/>
        <v>5.4000000000000048E-2</v>
      </c>
      <c r="AR45" s="83">
        <f t="shared" si="38"/>
        <v>1.9658000000000002</v>
      </c>
      <c r="AS45" s="83">
        <f t="shared" si="39"/>
        <v>2.0141995928904369E-2</v>
      </c>
      <c r="AT45" s="105" t="str">
        <f>IF(OR(Q45="",S45=""),"",IF(AND(C45="",AT44=""),"",(M45-L45)/(AS45*6)))</f>
        <v/>
      </c>
      <c r="AU45" s="105" t="str">
        <f>IF(OR(Q45="",S45=""),"",IF(AND(C45="",AU44=""),"",MIN((O45-AR45)/(3*AS45),(AR45-N45)/(3*AS45))))</f>
        <v/>
      </c>
      <c r="AV45">
        <f>IF(AT45="",-1,AS33)</f>
        <v>-1</v>
      </c>
    </row>
    <row r="46" spans="1:48" ht="17.25" customHeight="1">
      <c r="A46" s="27"/>
      <c r="B46" s="98"/>
      <c r="C46" s="104"/>
      <c r="D46" s="90"/>
      <c r="E46" s="111"/>
      <c r="F46" s="472"/>
      <c r="G46" s="472"/>
      <c r="H46" s="473"/>
      <c r="I46" s="99"/>
      <c r="J46" s="99"/>
      <c r="K46" s="94">
        <f>IF(Q46=1,F46,K39)</f>
        <v>1.6</v>
      </c>
      <c r="L46" s="94">
        <f>IF(Q46=1,I46,L39)</f>
        <v>-1.6</v>
      </c>
      <c r="M46" s="94">
        <f>IF(Q46=1,J46,M39)</f>
        <v>0</v>
      </c>
      <c r="N46" s="94">
        <f t="shared" si="32"/>
        <v>0</v>
      </c>
      <c r="O46" s="94">
        <f t="shared" si="33"/>
        <v>1.6</v>
      </c>
      <c r="P46" s="102"/>
      <c r="Q46" s="94" t="str">
        <f t="shared" si="34"/>
        <v/>
      </c>
      <c r="R46" s="122" t="str">
        <f>IF(Q46="","",HLOOKUP(Q46,Headline!$Z$5:$CJ$6,2,FALSE))</f>
        <v/>
      </c>
      <c r="S46" s="100"/>
      <c r="T46" s="100"/>
      <c r="U46" s="100" t="s">
        <v>255</v>
      </c>
      <c r="V46" s="100" t="s">
        <v>255</v>
      </c>
      <c r="W46" s="100"/>
      <c r="X46" s="96" t="str">
        <f t="shared" si="8"/>
        <v/>
      </c>
      <c r="Y46" s="101"/>
      <c r="Z46" s="445"/>
      <c r="AA46" s="446"/>
      <c r="AB46" s="446"/>
      <c r="AC46" s="446"/>
      <c r="AD46" s="62"/>
      <c r="AE46" s="21"/>
      <c r="AF46" s="22"/>
      <c r="AG46" s="651"/>
      <c r="AH46" s="29" t="str">
        <f t="shared" si="9"/>
        <v/>
      </c>
      <c r="AI46" s="29" t="str">
        <f t="shared" si="10"/>
        <v/>
      </c>
      <c r="AJ46" s="29" t="str">
        <f t="shared" si="11"/>
        <v/>
      </c>
      <c r="AK46" s="29" t="str">
        <f t="shared" si="12"/>
        <v/>
      </c>
      <c r="AL46" s="29" t="str">
        <f t="shared" si="13"/>
        <v/>
      </c>
      <c r="AM46" s="29" t="str">
        <f t="shared" si="14"/>
        <v/>
      </c>
      <c r="AN46" s="29" t="str">
        <f t="shared" si="15"/>
        <v/>
      </c>
      <c r="AO46" s="83" t="str">
        <f t="shared" si="35"/>
        <v/>
      </c>
      <c r="AP46" s="83" t="str">
        <f t="shared" si="36"/>
        <v/>
      </c>
      <c r="AQ46" s="83" t="str">
        <f t="shared" si="37"/>
        <v/>
      </c>
      <c r="AR46" s="83" t="str">
        <f t="shared" si="38"/>
        <v/>
      </c>
      <c r="AS46" s="83" t="str">
        <f t="shared" si="39"/>
        <v/>
      </c>
      <c r="AT46" s="105" t="str">
        <f>IF(OR(Q46="",S46=""),"",IF(AND(C46="",AT39=""),"",(M46-L46)/(AS46*6)))</f>
        <v/>
      </c>
      <c r="AU46" s="105" t="str">
        <f>IF(OR(Q46="",S46=""),"",IF(AND(C46="",AU39=""),"",MIN((O46-AR46)/(3*AS46),(AR46-N46)/(3*AS46))))</f>
        <v/>
      </c>
      <c r="AV46">
        <f>IF(AT46="",-1,AS28)</f>
        <v>-1</v>
      </c>
    </row>
    <row r="47" spans="1:48" ht="17.25" customHeight="1">
      <c r="A47" s="27"/>
      <c r="B47" s="98">
        <v>103</v>
      </c>
      <c r="C47" s="104"/>
      <c r="D47" s="144" t="s">
        <v>187</v>
      </c>
      <c r="E47" s="111"/>
      <c r="F47" s="486">
        <v>6.3</v>
      </c>
      <c r="G47" s="486"/>
      <c r="H47" s="625"/>
      <c r="I47" s="168">
        <v>-6.3</v>
      </c>
      <c r="J47" s="99">
        <v>0</v>
      </c>
      <c r="K47" s="94">
        <f>IF(Q47=1,F47,K40)</f>
        <v>6.3</v>
      </c>
      <c r="L47" s="94">
        <f>IF(Q47=1,I47,L40)</f>
        <v>-6.3</v>
      </c>
      <c r="M47" s="94">
        <f>IF(Q47=1,J47,M40)</f>
        <v>0</v>
      </c>
      <c r="N47" s="94">
        <f t="shared" si="32"/>
        <v>0</v>
      </c>
      <c r="O47" s="94">
        <f t="shared" si="33"/>
        <v>6.3</v>
      </c>
      <c r="P47" s="102" t="s">
        <v>236</v>
      </c>
      <c r="Q47" s="94">
        <f t="shared" si="34"/>
        <v>1</v>
      </c>
      <c r="R47" s="122">
        <f>IF(Q47="","",HLOOKUP(Q47,Headline!$Z$5:$CJ$6,2,FALSE))</f>
        <v>1</v>
      </c>
      <c r="S47" s="147">
        <v>1.141</v>
      </c>
      <c r="T47" s="147">
        <v>1.0940000000000001</v>
      </c>
      <c r="U47" s="147">
        <v>1.123</v>
      </c>
      <c r="V47" s="147">
        <v>1.46</v>
      </c>
      <c r="W47" s="147">
        <v>1.117</v>
      </c>
      <c r="X47" s="96" t="str">
        <f t="shared" si="8"/>
        <v/>
      </c>
      <c r="Y47" s="101">
        <v>13</v>
      </c>
      <c r="Z47" s="607" t="s">
        <v>329</v>
      </c>
      <c r="AA47" s="608"/>
      <c r="AB47" s="608"/>
      <c r="AC47" s="608"/>
      <c r="AD47" s="62"/>
      <c r="AE47" s="169" t="s">
        <v>331</v>
      </c>
      <c r="AF47" s="22"/>
      <c r="AG47" s="651"/>
      <c r="AH47" s="29" t="str">
        <f t="shared" si="9"/>
        <v/>
      </c>
      <c r="AI47" s="29" t="str">
        <f t="shared" si="10"/>
        <v/>
      </c>
      <c r="AJ47" s="29" t="str">
        <f t="shared" si="11"/>
        <v/>
      </c>
      <c r="AK47" s="29" t="str">
        <f t="shared" si="12"/>
        <v/>
      </c>
      <c r="AL47" s="29" t="str">
        <f t="shared" si="13"/>
        <v/>
      </c>
      <c r="AM47" s="29" t="str">
        <f t="shared" si="14"/>
        <v/>
      </c>
      <c r="AN47" s="29" t="str">
        <f t="shared" si="15"/>
        <v/>
      </c>
      <c r="AO47" s="83">
        <f t="shared" si="35"/>
        <v>1.0940000000000001</v>
      </c>
      <c r="AP47" s="83">
        <f t="shared" si="36"/>
        <v>1.46</v>
      </c>
      <c r="AQ47" s="83">
        <f t="shared" si="37"/>
        <v>0.36599999999999988</v>
      </c>
      <c r="AR47" s="83">
        <f t="shared" si="38"/>
        <v>1.1870000000000001</v>
      </c>
      <c r="AS47" s="83">
        <f t="shared" si="39"/>
        <v>0.15353338399188626</v>
      </c>
      <c r="AT47" s="105" t="str">
        <f>IF(OR(Q47="",S47=""),"",IF(AND(C47="",AT40=""),"",(M47-L47)/(AS47*6)))</f>
        <v/>
      </c>
      <c r="AU47" s="105" t="str">
        <f>IF(OR(Q47="",S47=""),"",IF(AND(C47="",AU40=""),"",MIN((O47-AR47)/(3*AS47),(AR47-N47)/(3*AS47))))</f>
        <v/>
      </c>
      <c r="AV47">
        <f>IF(AT47="",-1,AS35)</f>
        <v>-1</v>
      </c>
    </row>
    <row r="48" spans="1:48" ht="17.25" customHeight="1">
      <c r="A48" s="27"/>
      <c r="B48" s="148">
        <v>4</v>
      </c>
      <c r="C48" s="104"/>
      <c r="D48" s="90"/>
      <c r="E48" s="111"/>
      <c r="F48" s="442"/>
      <c r="G48" s="443"/>
      <c r="H48" s="444"/>
      <c r="I48" s="99"/>
      <c r="J48" s="99"/>
      <c r="K48" s="94">
        <f>IF(Q48=1,F48,K47)</f>
        <v>6.3</v>
      </c>
      <c r="L48" s="94">
        <f>IF(Q48=1,I48,L47)</f>
        <v>-6.3</v>
      </c>
      <c r="M48" s="94">
        <f>IF(Q48=1,J48,M47)</f>
        <v>0</v>
      </c>
      <c r="N48" s="94">
        <f t="shared" si="32"/>
        <v>0</v>
      </c>
      <c r="O48" s="94">
        <f t="shared" si="33"/>
        <v>6.3</v>
      </c>
      <c r="P48" s="102" t="s">
        <v>236</v>
      </c>
      <c r="Q48" s="94">
        <f t="shared" si="34"/>
        <v>2</v>
      </c>
      <c r="R48" s="122">
        <f>IF(Q48="","",HLOOKUP(Q48,Headline!$Z$5:$CJ$6,2,FALSE))</f>
        <v>2</v>
      </c>
      <c r="S48" s="147">
        <v>2.3519999999999999</v>
      </c>
      <c r="T48" s="147">
        <v>2.3039999999999998</v>
      </c>
      <c r="U48" s="147">
        <v>2.3180000000000001</v>
      </c>
      <c r="V48" s="147">
        <v>2.31</v>
      </c>
      <c r="W48" s="147">
        <v>2.33</v>
      </c>
      <c r="X48" s="96" t="str">
        <f t="shared" si="8"/>
        <v/>
      </c>
      <c r="Y48" s="101">
        <v>16</v>
      </c>
      <c r="Z48" s="451" t="s">
        <v>355</v>
      </c>
      <c r="AA48" s="452"/>
      <c r="AB48" s="452"/>
      <c r="AC48" s="452"/>
      <c r="AD48" s="62"/>
      <c r="AE48" s="22"/>
      <c r="AF48" s="22"/>
      <c r="AG48" s="651"/>
      <c r="AH48" s="29" t="str">
        <f t="shared" si="9"/>
        <v/>
      </c>
      <c r="AI48" s="29" t="str">
        <f t="shared" si="10"/>
        <v/>
      </c>
      <c r="AJ48" s="29" t="str">
        <f t="shared" si="11"/>
        <v/>
      </c>
      <c r="AK48" s="29" t="str">
        <f t="shared" si="12"/>
        <v/>
      </c>
      <c r="AL48" s="29" t="str">
        <f t="shared" si="13"/>
        <v/>
      </c>
      <c r="AM48" s="29" t="str">
        <f t="shared" si="14"/>
        <v/>
      </c>
      <c r="AN48" s="29" t="str">
        <f t="shared" si="15"/>
        <v/>
      </c>
      <c r="AO48" s="83">
        <f t="shared" si="35"/>
        <v>2.3039999999999998</v>
      </c>
      <c r="AP48" s="83">
        <f t="shared" si="36"/>
        <v>2.3519999999999999</v>
      </c>
      <c r="AQ48" s="83">
        <f t="shared" si="37"/>
        <v>4.8000000000000043E-2</v>
      </c>
      <c r="AR48" s="83">
        <f t="shared" si="38"/>
        <v>2.3228</v>
      </c>
      <c r="AS48" s="83">
        <f t="shared" si="39"/>
        <v>1.9005262429127347E-2</v>
      </c>
      <c r="AT48" s="105" t="str">
        <f>IF(OR(Q48="",S48=""),"",IF(AND(C48="",AT47=""),"",(M48-L48)/(AS48*6)))</f>
        <v/>
      </c>
      <c r="AU48" s="105" t="str">
        <f>IF(OR(Q48="",S48=""),"",IF(AND(C48="",AU47=""),"",MIN((O48-AR48)/(3*AS48),(AR48-N48)/(3*AS48))))</f>
        <v/>
      </c>
      <c r="AV48">
        <f>IF(AT48="",-1,AS36)</f>
        <v>-1</v>
      </c>
    </row>
    <row r="49" spans="1:48" ht="17.25" customHeight="1">
      <c r="A49" s="27"/>
      <c r="B49" s="98"/>
      <c r="C49" s="104"/>
      <c r="D49" s="90"/>
      <c r="E49" s="111"/>
      <c r="F49" s="472"/>
      <c r="G49" s="472"/>
      <c r="H49" s="473"/>
      <c r="I49" s="99"/>
      <c r="J49" s="99"/>
      <c r="K49" s="94">
        <f>IF(Q49=1,F49,K42)</f>
        <v>1.6</v>
      </c>
      <c r="L49" s="94">
        <f>IF(Q49=1,I49,L42)</f>
        <v>-1.6</v>
      </c>
      <c r="M49" s="94">
        <f>IF(Q49=1,J49,M42)</f>
        <v>0</v>
      </c>
      <c r="N49" s="94">
        <f t="shared" si="32"/>
        <v>0</v>
      </c>
      <c r="O49" s="94">
        <f t="shared" si="33"/>
        <v>1.6</v>
      </c>
      <c r="P49" s="102"/>
      <c r="Q49" s="94" t="str">
        <f t="shared" si="34"/>
        <v/>
      </c>
      <c r="R49" s="122" t="str">
        <f>IF(Q49="","",HLOOKUP(Q49,Headline!$Z$5:$CJ$6,2,FALSE))</f>
        <v/>
      </c>
      <c r="S49" s="100"/>
      <c r="T49" s="100"/>
      <c r="U49" s="100"/>
      <c r="V49" s="100"/>
      <c r="W49" s="100"/>
      <c r="X49" s="96" t="str">
        <f t="shared" si="8"/>
        <v/>
      </c>
      <c r="Y49" s="101"/>
      <c r="Z49" s="445"/>
      <c r="AA49" s="446"/>
      <c r="AB49" s="446"/>
      <c r="AC49" s="446"/>
      <c r="AD49" s="62"/>
      <c r="AE49" s="21"/>
      <c r="AF49" s="22"/>
      <c r="AG49" s="651"/>
      <c r="AH49" s="29" t="str">
        <f t="shared" si="9"/>
        <v/>
      </c>
      <c r="AI49" s="29" t="str">
        <f t="shared" si="10"/>
        <v/>
      </c>
      <c r="AJ49" s="29" t="str">
        <f t="shared" si="11"/>
        <v/>
      </c>
      <c r="AK49" s="29" t="str">
        <f t="shared" si="12"/>
        <v/>
      </c>
      <c r="AL49" s="29" t="str">
        <f t="shared" si="13"/>
        <v/>
      </c>
      <c r="AM49" s="29" t="str">
        <f t="shared" si="14"/>
        <v/>
      </c>
      <c r="AN49" s="29" t="str">
        <f t="shared" si="15"/>
        <v/>
      </c>
      <c r="AO49" s="83" t="str">
        <f t="shared" si="35"/>
        <v/>
      </c>
      <c r="AP49" s="83" t="str">
        <f t="shared" si="36"/>
        <v/>
      </c>
      <c r="AQ49" s="83" t="str">
        <f t="shared" si="37"/>
        <v/>
      </c>
      <c r="AR49" s="83" t="str">
        <f t="shared" si="38"/>
        <v/>
      </c>
      <c r="AS49" s="83" t="str">
        <f t="shared" si="39"/>
        <v/>
      </c>
      <c r="AT49" s="105" t="str">
        <f>IF(OR(Q49="",S49=""),"",IF(AND(C49="",AT42=""),"",(M49-L49)/(AS49*6)))</f>
        <v/>
      </c>
      <c r="AU49" s="105" t="str">
        <f>IF(OR(Q49="",S49=""),"",IF(AND(C49="",AU42=""),"",MIN((O49-AR49)/(3*AS49),(AR49-N49)/(3*AS49))))</f>
        <v/>
      </c>
      <c r="AV49">
        <f>IF(AT49="",-1,AS31)</f>
        <v>-1</v>
      </c>
    </row>
    <row r="50" spans="1:48" ht="17.25" customHeight="1">
      <c r="A50" s="27"/>
      <c r="B50" s="98">
        <v>103</v>
      </c>
      <c r="C50" s="104"/>
      <c r="D50" s="144" t="s">
        <v>187</v>
      </c>
      <c r="E50" s="111"/>
      <c r="F50" s="443">
        <v>1.6</v>
      </c>
      <c r="G50" s="443"/>
      <c r="H50" s="444"/>
      <c r="I50" s="99">
        <v>-1.6</v>
      </c>
      <c r="J50" s="99">
        <v>0</v>
      </c>
      <c r="K50" s="94">
        <f>IF(Q50=1,F50,K43)</f>
        <v>1.6</v>
      </c>
      <c r="L50" s="94">
        <f>IF(Q50=1,I50,L43)</f>
        <v>-1.6</v>
      </c>
      <c r="M50" s="94">
        <f>IF(Q50=1,J50,M43)</f>
        <v>0</v>
      </c>
      <c r="N50" s="94">
        <f t="shared" ref="N50:N61" si="40">K50+L50</f>
        <v>0</v>
      </c>
      <c r="O50" s="94">
        <f t="shared" ref="O50:O61" si="41">K50+M50</f>
        <v>1.6</v>
      </c>
      <c r="P50" s="102" t="s">
        <v>236</v>
      </c>
      <c r="Q50" s="94">
        <f t="shared" ref="Q50:Q61" si="42">IF(AND(F50&lt;&gt;"",Q43=""),1,IF(AND(Q43&lt;emp,Q43&lt;&gt;""),Q43+1,""))</f>
        <v>1</v>
      </c>
      <c r="R50" s="122">
        <f>IF(Q50="","",HLOOKUP(Q50,Headline!$Z$5:$CJ$6,2,FALSE))</f>
        <v>1</v>
      </c>
      <c r="S50" s="147">
        <f>1.955-0.005</f>
        <v>1.9500000000000002</v>
      </c>
      <c r="T50" s="147">
        <v>1.7210000000000001</v>
      </c>
      <c r="U50" s="147">
        <v>1.5569999999999999</v>
      </c>
      <c r="V50" s="147">
        <v>1.663</v>
      </c>
      <c r="W50" s="147">
        <v>1.4790000000000001</v>
      </c>
      <c r="X50" s="96" t="str">
        <f t="shared" si="8"/>
        <v>8</v>
      </c>
      <c r="Y50" s="101">
        <v>13</v>
      </c>
      <c r="Z50" s="607" t="s">
        <v>330</v>
      </c>
      <c r="AA50" s="608"/>
      <c r="AB50" s="608"/>
      <c r="AC50" s="608"/>
      <c r="AD50" s="62"/>
      <c r="AE50" s="21"/>
      <c r="AF50" s="22"/>
      <c r="AG50" s="651"/>
      <c r="AH50" s="29" t="str">
        <f t="shared" si="9"/>
        <v>+</v>
      </c>
      <c r="AI50" s="29" t="str">
        <f t="shared" si="10"/>
        <v>+</v>
      </c>
      <c r="AJ50" s="29" t="str">
        <f t="shared" si="11"/>
        <v/>
      </c>
      <c r="AK50" s="29" t="str">
        <f t="shared" si="12"/>
        <v>+</v>
      </c>
      <c r="AL50" s="29" t="str">
        <f t="shared" si="13"/>
        <v/>
      </c>
      <c r="AM50" s="29" t="str">
        <f t="shared" si="14"/>
        <v/>
      </c>
      <c r="AN50" s="29" t="str">
        <f t="shared" si="15"/>
        <v>+</v>
      </c>
      <c r="AO50" s="83">
        <f t="shared" si="35"/>
        <v>1.4790000000000001</v>
      </c>
      <c r="AP50" s="83">
        <f t="shared" si="36"/>
        <v>1.9500000000000002</v>
      </c>
      <c r="AQ50" s="83">
        <f t="shared" si="37"/>
        <v>0.47100000000000009</v>
      </c>
      <c r="AR50" s="83">
        <f t="shared" si="38"/>
        <v>1.6740000000000002</v>
      </c>
      <c r="AS50" s="83">
        <f t="shared" si="39"/>
        <v>0.18043004184447781</v>
      </c>
      <c r="AT50" s="105" t="str">
        <f>IF(OR(Q50="",S50=""),"",IF(AND(C50="",AT43=""),"",(M50-L50)/(AS50*6)))</f>
        <v/>
      </c>
      <c r="AU50" s="105" t="str">
        <f>IF(OR(Q50="",S50=""),"",IF(AND(C50="",AU43=""),"",MIN((O50-AR50)/(3*AS50),(AR50-N50)/(3*AS50))))</f>
        <v/>
      </c>
      <c r="AV50">
        <f>IF(AT50="",-1,AS38)</f>
        <v>-1</v>
      </c>
    </row>
    <row r="51" spans="1:48" ht="17.25" customHeight="1">
      <c r="A51" s="27"/>
      <c r="B51" s="148">
        <v>1</v>
      </c>
      <c r="C51" s="104"/>
      <c r="D51" s="90"/>
      <c r="E51" s="111"/>
      <c r="F51" s="442"/>
      <c r="G51" s="443"/>
      <c r="H51" s="444"/>
      <c r="I51" s="99"/>
      <c r="J51" s="99"/>
      <c r="K51" s="94">
        <f>IF(Q51=1,F51,K50)</f>
        <v>1.6</v>
      </c>
      <c r="L51" s="94">
        <f>IF(Q51=1,I51,L50)</f>
        <v>-1.6</v>
      </c>
      <c r="M51" s="94">
        <f>IF(Q51=1,J51,M50)</f>
        <v>0</v>
      </c>
      <c r="N51" s="94">
        <f t="shared" si="40"/>
        <v>0</v>
      </c>
      <c r="O51" s="94">
        <f t="shared" si="41"/>
        <v>1.6</v>
      </c>
      <c r="P51" s="102" t="s">
        <v>236</v>
      </c>
      <c r="Q51" s="94">
        <f t="shared" si="42"/>
        <v>2</v>
      </c>
      <c r="R51" s="122">
        <f>IF(Q51="","",HLOOKUP(Q51,Headline!$Z$5:$CJ$6,2,FALSE))</f>
        <v>2</v>
      </c>
      <c r="S51" s="100">
        <v>2.1150000000000002</v>
      </c>
      <c r="T51" s="100">
        <v>2.1760000000000002</v>
      </c>
      <c r="U51" s="100">
        <v>2.1829999999999998</v>
      </c>
      <c r="V51" s="100">
        <v>2.161</v>
      </c>
      <c r="W51" s="100">
        <v>2.173</v>
      </c>
      <c r="X51" s="96" t="str">
        <f t="shared" si="8"/>
        <v>8</v>
      </c>
      <c r="Y51" s="101">
        <v>16</v>
      </c>
      <c r="Z51" s="445" t="s">
        <v>723</v>
      </c>
      <c r="AA51" s="446"/>
      <c r="AB51" s="446"/>
      <c r="AC51" s="446"/>
      <c r="AD51" s="62"/>
      <c r="AE51" s="21"/>
      <c r="AF51" s="249" t="s">
        <v>331</v>
      </c>
      <c r="AG51" s="651"/>
      <c r="AH51" s="29" t="str">
        <f t="shared" si="9"/>
        <v>+</v>
      </c>
      <c r="AI51" s="29" t="str">
        <f t="shared" si="10"/>
        <v>+</v>
      </c>
      <c r="AJ51" s="29" t="str">
        <f t="shared" si="11"/>
        <v>+</v>
      </c>
      <c r="AK51" s="29" t="str">
        <f t="shared" si="12"/>
        <v>+</v>
      </c>
      <c r="AL51" s="29" t="str">
        <f t="shared" si="13"/>
        <v>+</v>
      </c>
      <c r="AM51" s="29" t="str">
        <f t="shared" si="14"/>
        <v/>
      </c>
      <c r="AN51" s="29" t="str">
        <f t="shared" si="15"/>
        <v>+</v>
      </c>
      <c r="AO51" s="83">
        <f t="shared" si="35"/>
        <v>2.1150000000000002</v>
      </c>
      <c r="AP51" s="83">
        <f t="shared" si="36"/>
        <v>2.1829999999999998</v>
      </c>
      <c r="AQ51" s="83">
        <f t="shared" si="37"/>
        <v>6.7999999999999616E-2</v>
      </c>
      <c r="AR51" s="83">
        <f t="shared" si="38"/>
        <v>2.1616</v>
      </c>
      <c r="AS51" s="83">
        <f t="shared" si="39"/>
        <v>2.7236005580848207E-2</v>
      </c>
      <c r="AT51" s="105" t="str">
        <f>IF(OR(Q51="",S51=""),"",IF(AND(C51="",AT50=""),"",(M51-L51)/(AS51*6)))</f>
        <v/>
      </c>
      <c r="AU51" s="105" t="str">
        <f>IF(OR(Q51="",S51=""),"",IF(AND(C51="",AU50=""),"",MIN((O51-AR51)/(3*AS51),(AR51-N51)/(3*AS51))))</f>
        <v/>
      </c>
      <c r="AV51">
        <f>IF(AT51="",-1,AS39)</f>
        <v>-1</v>
      </c>
    </row>
    <row r="52" spans="1:48" ht="17.25" customHeight="1">
      <c r="A52" s="27"/>
      <c r="B52" s="98"/>
      <c r="C52" s="104"/>
      <c r="D52" s="90"/>
      <c r="E52" s="111"/>
      <c r="F52" s="489"/>
      <c r="G52" s="443"/>
      <c r="H52" s="444"/>
      <c r="I52" s="99"/>
      <c r="J52" s="99"/>
      <c r="K52" s="94">
        <f>IF(Q52=1,F52,K51)</f>
        <v>1.6</v>
      </c>
      <c r="L52" s="94">
        <f>IF(Q52=1,I52,L51)</f>
        <v>-1.6</v>
      </c>
      <c r="M52" s="94">
        <f>IF(Q52=1,J52,M51)</f>
        <v>0</v>
      </c>
      <c r="N52" s="94">
        <f t="shared" si="40"/>
        <v>0</v>
      </c>
      <c r="O52" s="94">
        <f t="shared" si="41"/>
        <v>1.6</v>
      </c>
      <c r="P52" s="102"/>
      <c r="Q52" s="94" t="str">
        <f t="shared" si="42"/>
        <v/>
      </c>
      <c r="R52" s="122" t="str">
        <f>IF(Q52="","",HLOOKUP(Q52,Headline!$Z$5:$CJ$6,2,FALSE))</f>
        <v/>
      </c>
      <c r="S52" s="100"/>
      <c r="T52" s="100"/>
      <c r="U52" s="100" t="s">
        <v>255</v>
      </c>
      <c r="V52" s="100" t="s">
        <v>255</v>
      </c>
      <c r="W52" s="100"/>
      <c r="X52" s="96" t="str">
        <f t="shared" si="8"/>
        <v/>
      </c>
      <c r="Y52" s="101"/>
      <c r="Z52" s="445"/>
      <c r="AA52" s="446"/>
      <c r="AB52" s="446"/>
      <c r="AC52" s="454"/>
      <c r="AD52" s="62"/>
      <c r="AE52" s="21"/>
      <c r="AF52" s="22"/>
      <c r="AG52" s="651"/>
      <c r="AH52" s="29" t="str">
        <f t="shared" si="9"/>
        <v/>
      </c>
      <c r="AI52" s="29" t="str">
        <f t="shared" si="10"/>
        <v/>
      </c>
      <c r="AJ52" s="29" t="str">
        <f t="shared" si="11"/>
        <v/>
      </c>
      <c r="AK52" s="29" t="str">
        <f t="shared" si="12"/>
        <v/>
      </c>
      <c r="AL52" s="29" t="str">
        <f t="shared" si="13"/>
        <v/>
      </c>
      <c r="AM52" s="29" t="str">
        <f t="shared" si="14"/>
        <v/>
      </c>
      <c r="AN52" s="29" t="str">
        <f t="shared" si="15"/>
        <v/>
      </c>
      <c r="AO52" s="83" t="str">
        <f t="shared" si="35"/>
        <v/>
      </c>
      <c r="AP52" s="83" t="str">
        <f t="shared" si="36"/>
        <v/>
      </c>
      <c r="AQ52" s="83" t="str">
        <f t="shared" si="37"/>
        <v/>
      </c>
      <c r="AR52" s="83" t="str">
        <f t="shared" si="38"/>
        <v/>
      </c>
      <c r="AS52" s="83" t="str">
        <f t="shared" si="39"/>
        <v/>
      </c>
      <c r="AT52" s="105" t="str">
        <f>IF(OR(Q52="",S52=""),"",IF(AND(C52="",AT51=""),"",(M52-L52)/(AS52*6)))</f>
        <v/>
      </c>
      <c r="AU52" s="105" t="str">
        <f>IF(OR(Q52="",S52=""),"",IF(AND(C52="",AU51=""),"",MIN((O52-AR52)/(3*AS52),(AR52-N52)/(3*AS52))))</f>
        <v/>
      </c>
      <c r="AV52">
        <f>IF(AT52="",-1,AS46)</f>
        <v>-1</v>
      </c>
    </row>
    <row r="53" spans="1:48" ht="17.25" customHeight="1">
      <c r="A53" s="27"/>
      <c r="B53" s="98">
        <v>103</v>
      </c>
      <c r="C53" s="104"/>
      <c r="D53" s="144" t="s">
        <v>187</v>
      </c>
      <c r="E53" s="111"/>
      <c r="F53" s="443">
        <v>1.6</v>
      </c>
      <c r="G53" s="443"/>
      <c r="H53" s="444"/>
      <c r="I53" s="99">
        <v>-1.6</v>
      </c>
      <c r="J53" s="99">
        <v>0</v>
      </c>
      <c r="K53" s="94">
        <f>IF(Q53=1,F53,K45)</f>
        <v>1.6</v>
      </c>
      <c r="L53" s="94">
        <f>IF(Q53=1,I53,L45)</f>
        <v>-1.6</v>
      </c>
      <c r="M53" s="94">
        <f>IF(Q53=1,J53,M45)</f>
        <v>0</v>
      </c>
      <c r="N53" s="94">
        <f t="shared" si="40"/>
        <v>0</v>
      </c>
      <c r="O53" s="94">
        <f t="shared" si="41"/>
        <v>1.6</v>
      </c>
      <c r="P53" s="102" t="s">
        <v>236</v>
      </c>
      <c r="Q53" s="94">
        <f t="shared" si="42"/>
        <v>1</v>
      </c>
      <c r="R53" s="122">
        <f>IF(Q53="","",HLOOKUP(Q53,Headline!$Z$5:$CJ$6,2,FALSE))</f>
        <v>1</v>
      </c>
      <c r="S53" s="147">
        <v>0.57599999999999996</v>
      </c>
      <c r="T53" s="147">
        <v>0.69099999999999995</v>
      </c>
      <c r="U53" s="147">
        <v>0.78400000000000003</v>
      </c>
      <c r="V53" s="147">
        <v>0.65900000000000003</v>
      </c>
      <c r="W53" s="147">
        <v>0.61599999999999999</v>
      </c>
      <c r="X53" s="96" t="str">
        <f t="shared" si="8"/>
        <v/>
      </c>
      <c r="Y53" s="101">
        <v>13</v>
      </c>
      <c r="Z53" s="607" t="s">
        <v>330</v>
      </c>
      <c r="AA53" s="608"/>
      <c r="AB53" s="608"/>
      <c r="AC53" s="608"/>
      <c r="AD53" s="62"/>
      <c r="AE53" s="21"/>
      <c r="AF53" s="22"/>
      <c r="AG53" s="651"/>
      <c r="AH53" s="29" t="str">
        <f t="shared" si="9"/>
        <v/>
      </c>
      <c r="AI53" s="29" t="str">
        <f t="shared" si="10"/>
        <v/>
      </c>
      <c r="AJ53" s="29" t="str">
        <f t="shared" si="11"/>
        <v/>
      </c>
      <c r="AK53" s="29" t="str">
        <f t="shared" si="12"/>
        <v/>
      </c>
      <c r="AL53" s="29" t="str">
        <f t="shared" si="13"/>
        <v/>
      </c>
      <c r="AM53" s="29" t="str">
        <f t="shared" si="14"/>
        <v/>
      </c>
      <c r="AN53" s="29" t="str">
        <f t="shared" si="15"/>
        <v/>
      </c>
      <c r="AO53" s="83">
        <f t="shared" si="35"/>
        <v>0.57599999999999996</v>
      </c>
      <c r="AP53" s="83">
        <f t="shared" si="36"/>
        <v>0.78400000000000003</v>
      </c>
      <c r="AQ53" s="83">
        <f t="shared" si="37"/>
        <v>0.20800000000000007</v>
      </c>
      <c r="AR53" s="83">
        <f t="shared" si="38"/>
        <v>0.66520000000000001</v>
      </c>
      <c r="AS53" s="83">
        <f t="shared" si="39"/>
        <v>7.9364349679185944E-2</v>
      </c>
      <c r="AT53" s="105" t="str">
        <f>IF(OR(Q53="",S53=""),"",IF(AND(C53="",AT45=""),"",(M53-L53)/(AS53*6)))</f>
        <v/>
      </c>
      <c r="AU53" s="105" t="str">
        <f>IF(OR(Q53="",S53=""),"",IF(AND(C53="",AU45=""),"",MIN((O53-AR53)/(3*AS53),(AR53-N53)/(3*AS53))))</f>
        <v/>
      </c>
      <c r="AV53">
        <f>IF(AT53="",-1,AS40)</f>
        <v>-1</v>
      </c>
    </row>
    <row r="54" spans="1:48" ht="17.25" customHeight="1">
      <c r="A54" s="27"/>
      <c r="B54" s="148">
        <v>2</v>
      </c>
      <c r="C54" s="104"/>
      <c r="D54" s="90"/>
      <c r="E54" s="111"/>
      <c r="F54" s="442"/>
      <c r="G54" s="443"/>
      <c r="H54" s="444"/>
      <c r="I54" s="99"/>
      <c r="J54" s="99"/>
      <c r="K54" s="94">
        <f>IF(Q54=1,F54,K53)</f>
        <v>1.6</v>
      </c>
      <c r="L54" s="94">
        <f>IF(Q54=1,I54,L53)</f>
        <v>-1.6</v>
      </c>
      <c r="M54" s="94">
        <f>IF(Q54=1,J54,M53)</f>
        <v>0</v>
      </c>
      <c r="N54" s="94">
        <f t="shared" si="40"/>
        <v>0</v>
      </c>
      <c r="O54" s="94">
        <f t="shared" si="41"/>
        <v>1.6</v>
      </c>
      <c r="P54" s="102" t="s">
        <v>236</v>
      </c>
      <c r="Q54" s="94">
        <f t="shared" si="42"/>
        <v>2</v>
      </c>
      <c r="R54" s="122">
        <f>IF(Q54="","",HLOOKUP(Q54,Headline!$Z$5:$CJ$6,2,FALSE))</f>
        <v>2</v>
      </c>
      <c r="S54" s="100">
        <v>1.998</v>
      </c>
      <c r="T54" s="100">
        <v>2.0369999999999999</v>
      </c>
      <c r="U54" s="100">
        <v>2.1040000000000001</v>
      </c>
      <c r="V54" s="100">
        <v>2.089</v>
      </c>
      <c r="W54" s="100">
        <v>2.0510000000000002</v>
      </c>
      <c r="X54" s="96" t="str">
        <f t="shared" si="8"/>
        <v>8</v>
      </c>
      <c r="Y54" s="101">
        <v>16</v>
      </c>
      <c r="Z54" s="445" t="s">
        <v>723</v>
      </c>
      <c r="AA54" s="446"/>
      <c r="AB54" s="446"/>
      <c r="AC54" s="446"/>
      <c r="AD54" s="62"/>
      <c r="AE54" s="21"/>
      <c r="AF54" s="249" t="s">
        <v>331</v>
      </c>
      <c r="AG54" s="651"/>
      <c r="AH54" s="29" t="str">
        <f t="shared" si="9"/>
        <v>+</v>
      </c>
      <c r="AI54" s="29" t="str">
        <f t="shared" si="10"/>
        <v>+</v>
      </c>
      <c r="AJ54" s="29" t="str">
        <f t="shared" si="11"/>
        <v>+</v>
      </c>
      <c r="AK54" s="29" t="str">
        <f t="shared" si="12"/>
        <v>+</v>
      </c>
      <c r="AL54" s="29" t="str">
        <f t="shared" si="13"/>
        <v>+</v>
      </c>
      <c r="AM54" s="29" t="str">
        <f t="shared" si="14"/>
        <v/>
      </c>
      <c r="AN54" s="29" t="str">
        <f t="shared" si="15"/>
        <v>+</v>
      </c>
      <c r="AO54" s="83">
        <f t="shared" si="35"/>
        <v>1.998</v>
      </c>
      <c r="AP54" s="83">
        <f t="shared" si="36"/>
        <v>2.1040000000000001</v>
      </c>
      <c r="AQ54" s="83">
        <f t="shared" si="37"/>
        <v>0.10600000000000009</v>
      </c>
      <c r="AR54" s="83">
        <f t="shared" si="38"/>
        <v>2.0558000000000001</v>
      </c>
      <c r="AS54" s="83">
        <f t="shared" si="39"/>
        <v>4.2257543705236843E-2</v>
      </c>
      <c r="AT54" s="105" t="str">
        <f>IF(OR(Q54="",S54=""),"",IF(AND(C54="",AT53=""),"",(M54-L54)/(AS54*6)))</f>
        <v/>
      </c>
      <c r="AU54" s="105" t="str">
        <f>IF(OR(Q54="",S54=""),"",IF(AND(C54="",AU53=""),"",MIN((O54-AR54)/(3*AS54),(AR54-N54)/(3*AS54))))</f>
        <v/>
      </c>
      <c r="AV54">
        <f>IF(AT54="",-1,AS41)</f>
        <v>-1</v>
      </c>
    </row>
    <row r="55" spans="1:48" ht="17.25" customHeight="1">
      <c r="A55" s="27"/>
      <c r="B55" s="98"/>
      <c r="C55" s="104"/>
      <c r="D55" s="90"/>
      <c r="E55" s="111"/>
      <c r="F55" s="442"/>
      <c r="G55" s="443"/>
      <c r="H55" s="444"/>
      <c r="I55" s="99"/>
      <c r="J55" s="99"/>
      <c r="K55" s="94">
        <f>IF(Q55=1,F55,K54)</f>
        <v>1.6</v>
      </c>
      <c r="L55" s="94">
        <f>IF(Q55=1,I55,L54)</f>
        <v>-1.6</v>
      </c>
      <c r="M55" s="94">
        <f>IF(Q55=1,J55,M54)</f>
        <v>0</v>
      </c>
      <c r="N55" s="94">
        <f t="shared" si="40"/>
        <v>0</v>
      </c>
      <c r="O55" s="94">
        <f t="shared" si="41"/>
        <v>1.6</v>
      </c>
      <c r="P55" s="102"/>
      <c r="Q55" s="94" t="str">
        <f t="shared" si="42"/>
        <v/>
      </c>
      <c r="R55" s="122" t="str">
        <f>IF(Q55="","",HLOOKUP(Q55,Headline!$Z$5:$CJ$6,2,FALSE))</f>
        <v/>
      </c>
      <c r="S55" s="100"/>
      <c r="T55" s="100"/>
      <c r="U55" s="100" t="s">
        <v>255</v>
      </c>
      <c r="V55" s="100" t="s">
        <v>255</v>
      </c>
      <c r="W55" s="100"/>
      <c r="X55" s="96" t="str">
        <f t="shared" si="8"/>
        <v/>
      </c>
      <c r="Y55" s="101"/>
      <c r="Z55" s="445"/>
      <c r="AA55" s="446"/>
      <c r="AB55" s="446"/>
      <c r="AC55" s="454"/>
      <c r="AD55" s="62"/>
      <c r="AE55" s="21"/>
      <c r="AF55" s="22"/>
      <c r="AG55" s="651"/>
      <c r="AH55" s="29" t="str">
        <f t="shared" si="9"/>
        <v/>
      </c>
      <c r="AI55" s="29" t="str">
        <f t="shared" si="10"/>
        <v/>
      </c>
      <c r="AJ55" s="29" t="str">
        <f t="shared" si="11"/>
        <v/>
      </c>
      <c r="AK55" s="29" t="str">
        <f t="shared" si="12"/>
        <v/>
      </c>
      <c r="AL55" s="29" t="str">
        <f t="shared" si="13"/>
        <v/>
      </c>
      <c r="AM55" s="29" t="str">
        <f t="shared" si="14"/>
        <v/>
      </c>
      <c r="AN55" s="29" t="str">
        <f t="shared" si="15"/>
        <v/>
      </c>
      <c r="AO55" s="83" t="str">
        <f t="shared" si="35"/>
        <v/>
      </c>
      <c r="AP55" s="83" t="str">
        <f t="shared" si="36"/>
        <v/>
      </c>
      <c r="AQ55" s="83" t="str">
        <f t="shared" si="37"/>
        <v/>
      </c>
      <c r="AR55" s="83" t="str">
        <f t="shared" si="38"/>
        <v/>
      </c>
      <c r="AS55" s="83" t="str">
        <f t="shared" si="39"/>
        <v/>
      </c>
      <c r="AT55" s="105" t="str">
        <f>IF(OR(Q55="",S55=""),"",IF(AND(C55="",AT54=""),"",(M55-L55)/(AS55*6)))</f>
        <v/>
      </c>
      <c r="AU55" s="105" t="str">
        <f>IF(OR(Q55="",S55=""),"",IF(AND(C55="",AU54=""),"",MIN((O55-AR55)/(3*AS55),(AR55-N55)/(3*AS55))))</f>
        <v/>
      </c>
      <c r="AV55">
        <f>IF(AT55="",-1,AS49)</f>
        <v>-1</v>
      </c>
    </row>
    <row r="56" spans="1:48" ht="17.25" customHeight="1">
      <c r="A56" s="27"/>
      <c r="B56" s="98">
        <v>103</v>
      </c>
      <c r="C56" s="104"/>
      <c r="D56" s="144" t="s">
        <v>187</v>
      </c>
      <c r="E56" s="111"/>
      <c r="F56" s="443">
        <v>1.6</v>
      </c>
      <c r="G56" s="443"/>
      <c r="H56" s="444"/>
      <c r="I56" s="99">
        <v>-1.6</v>
      </c>
      <c r="J56" s="99">
        <v>0</v>
      </c>
      <c r="K56" s="94">
        <f>IF(Q56=1,F56,K49)</f>
        <v>1.6</v>
      </c>
      <c r="L56" s="94">
        <f>IF(Q56=1,I56,L49)</f>
        <v>-1.6</v>
      </c>
      <c r="M56" s="94">
        <f>IF(Q56=1,J56,M49)</f>
        <v>0</v>
      </c>
      <c r="N56" s="94">
        <f t="shared" si="40"/>
        <v>0</v>
      </c>
      <c r="O56" s="94">
        <f t="shared" si="41"/>
        <v>1.6</v>
      </c>
      <c r="P56" s="102" t="s">
        <v>236</v>
      </c>
      <c r="Q56" s="94">
        <f t="shared" si="42"/>
        <v>1</v>
      </c>
      <c r="R56" s="122">
        <f>IF(Q56="","",HLOOKUP(Q56,Headline!$Z$5:$CJ$6,2,FALSE))</f>
        <v>1</v>
      </c>
      <c r="S56" s="147">
        <v>1.0609999999999999</v>
      </c>
      <c r="T56" s="147">
        <v>1.2270000000000001</v>
      </c>
      <c r="U56" s="147">
        <f>1.335-0.005</f>
        <v>1.33</v>
      </c>
      <c r="V56" s="147">
        <v>1.1240000000000001</v>
      </c>
      <c r="W56" s="147">
        <v>1.226</v>
      </c>
      <c r="X56" s="96" t="str">
        <f t="shared" si="8"/>
        <v/>
      </c>
      <c r="Y56" s="101">
        <v>13</v>
      </c>
      <c r="Z56" s="607" t="s">
        <v>330</v>
      </c>
      <c r="AA56" s="608"/>
      <c r="AB56" s="608"/>
      <c r="AC56" s="608"/>
      <c r="AD56" s="62"/>
      <c r="AE56" s="21"/>
      <c r="AF56" s="22"/>
      <c r="AG56" s="651"/>
      <c r="AH56" s="29" t="str">
        <f t="shared" si="9"/>
        <v/>
      </c>
      <c r="AI56" s="29" t="str">
        <f t="shared" si="10"/>
        <v/>
      </c>
      <c r="AJ56" s="29" t="str">
        <f t="shared" si="11"/>
        <v/>
      </c>
      <c r="AK56" s="29" t="str">
        <f t="shared" si="12"/>
        <v/>
      </c>
      <c r="AL56" s="29" t="str">
        <f t="shared" si="13"/>
        <v/>
      </c>
      <c r="AM56" s="29" t="str">
        <f t="shared" si="14"/>
        <v/>
      </c>
      <c r="AN56" s="29" t="str">
        <f t="shared" si="15"/>
        <v/>
      </c>
      <c r="AO56" s="83">
        <f t="shared" si="35"/>
        <v>1.0609999999999999</v>
      </c>
      <c r="AP56" s="83">
        <f t="shared" si="36"/>
        <v>1.33</v>
      </c>
      <c r="AQ56" s="83">
        <f t="shared" si="37"/>
        <v>0.26900000000000013</v>
      </c>
      <c r="AR56" s="83">
        <f t="shared" si="38"/>
        <v>1.1936000000000002</v>
      </c>
      <c r="AS56" s="83">
        <f t="shared" si="39"/>
        <v>0.10391968052298854</v>
      </c>
      <c r="AT56" s="105" t="str">
        <f>IF(OR(Q56="",S56=""),"",IF(AND(C56="",AT49=""),"",(M56-L56)/(AS56*6)))</f>
        <v/>
      </c>
      <c r="AU56" s="105" t="str">
        <f>IF(OR(Q56="",S56=""),"",IF(AND(C56="",AU49=""),"",MIN((O56-AR56)/(3*AS56),(AR56-N56)/(3*AS56))))</f>
        <v/>
      </c>
      <c r="AV56">
        <f>IF(AT56="",-1,AS44)</f>
        <v>-1</v>
      </c>
    </row>
    <row r="57" spans="1:48" ht="17.25" customHeight="1">
      <c r="A57" s="27"/>
      <c r="B57" s="148">
        <v>3</v>
      </c>
      <c r="C57" s="104"/>
      <c r="D57" s="90"/>
      <c r="E57" s="111"/>
      <c r="F57" s="442"/>
      <c r="G57" s="443"/>
      <c r="H57" s="444"/>
      <c r="I57" s="99"/>
      <c r="J57" s="99"/>
      <c r="K57" s="94">
        <f>IF(Q57=1,F57,K56)</f>
        <v>1.6</v>
      </c>
      <c r="L57" s="94">
        <f>IF(Q57=1,I57,L56)</f>
        <v>-1.6</v>
      </c>
      <c r="M57" s="94">
        <f>IF(Q57=1,J57,M56)</f>
        <v>0</v>
      </c>
      <c r="N57" s="94">
        <f t="shared" si="40"/>
        <v>0</v>
      </c>
      <c r="O57" s="94">
        <f t="shared" si="41"/>
        <v>1.6</v>
      </c>
      <c r="P57" s="102" t="s">
        <v>236</v>
      </c>
      <c r="Q57" s="94">
        <f t="shared" si="42"/>
        <v>2</v>
      </c>
      <c r="R57" s="122">
        <f>IF(Q57="","",HLOOKUP(Q57,Headline!$Z$5:$CJ$6,2,FALSE))</f>
        <v>2</v>
      </c>
      <c r="S57" s="100">
        <v>1.9950000000000001</v>
      </c>
      <c r="T57" s="100">
        <v>1.873</v>
      </c>
      <c r="U57" s="100">
        <v>1.9039999999999999</v>
      </c>
      <c r="V57" s="100">
        <v>1.9530000000000001</v>
      </c>
      <c r="W57" s="100">
        <v>1.9</v>
      </c>
      <c r="X57" s="96" t="str">
        <f t="shared" si="8"/>
        <v>8</v>
      </c>
      <c r="Y57" s="101">
        <v>16</v>
      </c>
      <c r="Z57" s="445" t="s">
        <v>723</v>
      </c>
      <c r="AA57" s="446"/>
      <c r="AB57" s="446"/>
      <c r="AC57" s="446"/>
      <c r="AD57" s="62"/>
      <c r="AE57" s="21"/>
      <c r="AF57" s="249" t="s">
        <v>331</v>
      </c>
      <c r="AG57" s="651"/>
      <c r="AH57" s="29" t="str">
        <f t="shared" si="9"/>
        <v>+</v>
      </c>
      <c r="AI57" s="29" t="str">
        <f t="shared" si="10"/>
        <v>+</v>
      </c>
      <c r="AJ57" s="29" t="str">
        <f t="shared" si="11"/>
        <v>+</v>
      </c>
      <c r="AK57" s="29" t="str">
        <f t="shared" si="12"/>
        <v>+</v>
      </c>
      <c r="AL57" s="29" t="str">
        <f t="shared" si="13"/>
        <v>+</v>
      </c>
      <c r="AM57" s="29" t="str">
        <f t="shared" si="14"/>
        <v/>
      </c>
      <c r="AN57" s="29" t="str">
        <f t="shared" si="15"/>
        <v>+</v>
      </c>
      <c r="AO57" s="83">
        <f t="shared" si="35"/>
        <v>1.873</v>
      </c>
      <c r="AP57" s="83">
        <f t="shared" si="36"/>
        <v>1.9950000000000001</v>
      </c>
      <c r="AQ57" s="83">
        <f t="shared" si="37"/>
        <v>0.12200000000000011</v>
      </c>
      <c r="AR57" s="83">
        <f t="shared" si="38"/>
        <v>1.925</v>
      </c>
      <c r="AS57" s="83">
        <f t="shared" si="39"/>
        <v>4.8615841039727034E-2</v>
      </c>
      <c r="AT57" s="105" t="str">
        <f>IF(OR(Q57="",S57=""),"",IF(AND(C57="",AT56=""),"",(M57-L57)/(AS57*6)))</f>
        <v/>
      </c>
      <c r="AU57" s="105" t="str">
        <f>IF(OR(Q57="",S57=""),"",IF(AND(C57="",AU56=""),"",MIN((O57-AR57)/(3*AS57),(AR57-N57)/(3*AS57))))</f>
        <v/>
      </c>
      <c r="AV57">
        <f>IF(AT57="",-1,AS45)</f>
        <v>-1</v>
      </c>
    </row>
    <row r="58" spans="1:48" ht="17.25" customHeight="1">
      <c r="A58" s="27"/>
      <c r="B58" s="98"/>
      <c r="C58" s="104"/>
      <c r="D58" s="90"/>
      <c r="E58" s="111"/>
      <c r="F58" s="472"/>
      <c r="G58" s="472"/>
      <c r="H58" s="473"/>
      <c r="I58" s="99"/>
      <c r="J58" s="99"/>
      <c r="K58" s="94">
        <f>IF(Q58=1,F58,K51)</f>
        <v>1.6</v>
      </c>
      <c r="L58" s="94">
        <f>IF(Q58=1,I58,L51)</f>
        <v>-1.6</v>
      </c>
      <c r="M58" s="94">
        <f>IF(Q58=1,J58,M51)</f>
        <v>0</v>
      </c>
      <c r="N58" s="94">
        <f t="shared" si="40"/>
        <v>0</v>
      </c>
      <c r="O58" s="94">
        <f t="shared" si="41"/>
        <v>1.6</v>
      </c>
      <c r="P58" s="102"/>
      <c r="Q58" s="94" t="str">
        <f t="shared" si="42"/>
        <v/>
      </c>
      <c r="R58" s="122" t="str">
        <f>IF(Q58="","",HLOOKUP(Q58,Headline!$Z$5:$CJ$6,2,FALSE))</f>
        <v/>
      </c>
      <c r="S58" s="100"/>
      <c r="T58" s="100"/>
      <c r="U58" s="100" t="s">
        <v>255</v>
      </c>
      <c r="V58" s="100" t="s">
        <v>255</v>
      </c>
      <c r="W58" s="100"/>
      <c r="X58" s="96" t="str">
        <f t="shared" si="8"/>
        <v/>
      </c>
      <c r="Y58" s="101"/>
      <c r="Z58" s="445"/>
      <c r="AA58" s="446"/>
      <c r="AB58" s="446"/>
      <c r="AC58" s="446"/>
      <c r="AD58" s="62"/>
      <c r="AE58" s="21"/>
      <c r="AF58" s="22"/>
      <c r="AG58" s="651"/>
      <c r="AH58" s="29" t="str">
        <f t="shared" si="9"/>
        <v/>
      </c>
      <c r="AI58" s="29" t="str">
        <f t="shared" si="10"/>
        <v/>
      </c>
      <c r="AJ58" s="29" t="str">
        <f t="shared" si="11"/>
        <v/>
      </c>
      <c r="AK58" s="29" t="str">
        <f t="shared" si="12"/>
        <v/>
      </c>
      <c r="AL58" s="29" t="str">
        <f t="shared" si="13"/>
        <v/>
      </c>
      <c r="AM58" s="29" t="str">
        <f t="shared" si="14"/>
        <v/>
      </c>
      <c r="AN58" s="29" t="str">
        <f t="shared" si="15"/>
        <v/>
      </c>
      <c r="AO58" s="83" t="str">
        <f t="shared" si="35"/>
        <v/>
      </c>
      <c r="AP58" s="83" t="str">
        <f t="shared" si="36"/>
        <v/>
      </c>
      <c r="AQ58" s="83" t="str">
        <f t="shared" si="37"/>
        <v/>
      </c>
      <c r="AR58" s="83" t="str">
        <f t="shared" si="38"/>
        <v/>
      </c>
      <c r="AS58" s="83" t="str">
        <f t="shared" si="39"/>
        <v/>
      </c>
      <c r="AT58" s="105" t="str">
        <f>IF(OR(Q58="",S58=""),"",IF(AND(C58="",AT51=""),"",(M58-L58)/(AS58*6)))</f>
        <v/>
      </c>
      <c r="AU58" s="105" t="str">
        <f>IF(OR(Q58="",S58=""),"",IF(AND(C58="",AU51=""),"",MIN((O58-AR58)/(3*AS58),(AR58-N58)/(3*AS58))))</f>
        <v/>
      </c>
      <c r="AV58">
        <f>IF(AT58="",-1,AS40)</f>
        <v>-1</v>
      </c>
    </row>
    <row r="59" spans="1:48" ht="17.25" customHeight="1">
      <c r="A59" s="27"/>
      <c r="B59" s="98">
        <v>103</v>
      </c>
      <c r="C59" s="104"/>
      <c r="D59" s="144" t="s">
        <v>187</v>
      </c>
      <c r="E59" s="111"/>
      <c r="F59" s="443">
        <v>1.6</v>
      </c>
      <c r="G59" s="443"/>
      <c r="H59" s="444"/>
      <c r="I59" s="99">
        <v>-1.6</v>
      </c>
      <c r="J59" s="99">
        <v>0</v>
      </c>
      <c r="K59" s="94">
        <f>IF(Q59=1,F59,K52)</f>
        <v>1.6</v>
      </c>
      <c r="L59" s="94">
        <f>IF(Q59=1,I59,L52)</f>
        <v>-1.6</v>
      </c>
      <c r="M59" s="94">
        <f>IF(Q59=1,J59,M52)</f>
        <v>0</v>
      </c>
      <c r="N59" s="94">
        <f t="shared" si="40"/>
        <v>0</v>
      </c>
      <c r="O59" s="94">
        <f t="shared" si="41"/>
        <v>1.6</v>
      </c>
      <c r="P59" s="102" t="s">
        <v>236</v>
      </c>
      <c r="Q59" s="94">
        <f t="shared" si="42"/>
        <v>1</v>
      </c>
      <c r="R59" s="122">
        <f>IF(Q59="","",HLOOKUP(Q59,Headline!$Z$5:$CJ$6,2,FALSE))</f>
        <v>1</v>
      </c>
      <c r="S59" s="147">
        <v>1.226</v>
      </c>
      <c r="T59" s="147">
        <v>1.4139999999999999</v>
      </c>
      <c r="U59" s="147">
        <v>1.337</v>
      </c>
      <c r="V59" s="147">
        <v>1.5720000000000001</v>
      </c>
      <c r="W59" s="147">
        <v>1.4690000000000001</v>
      </c>
      <c r="X59" s="96" t="str">
        <f t="shared" si="8"/>
        <v/>
      </c>
      <c r="Y59" s="101">
        <v>13</v>
      </c>
      <c r="Z59" s="607" t="s">
        <v>330</v>
      </c>
      <c r="AA59" s="608"/>
      <c r="AB59" s="608"/>
      <c r="AC59" s="608"/>
      <c r="AD59" s="62"/>
      <c r="AE59" s="21"/>
      <c r="AF59" s="22"/>
      <c r="AG59" s="651"/>
      <c r="AH59" s="29" t="str">
        <f t="shared" si="9"/>
        <v/>
      </c>
      <c r="AI59" s="29" t="str">
        <f t="shared" si="10"/>
        <v/>
      </c>
      <c r="AJ59" s="29" t="str">
        <f t="shared" si="11"/>
        <v/>
      </c>
      <c r="AK59" s="29" t="str">
        <f t="shared" si="12"/>
        <v/>
      </c>
      <c r="AL59" s="29" t="str">
        <f t="shared" si="13"/>
        <v/>
      </c>
      <c r="AM59" s="29" t="str">
        <f t="shared" si="14"/>
        <v/>
      </c>
      <c r="AN59" s="29" t="str">
        <f t="shared" si="15"/>
        <v/>
      </c>
      <c r="AO59" s="83">
        <f t="shared" si="35"/>
        <v>1.226</v>
      </c>
      <c r="AP59" s="83">
        <f t="shared" si="36"/>
        <v>1.5720000000000001</v>
      </c>
      <c r="AQ59" s="83">
        <f t="shared" si="37"/>
        <v>0.34600000000000009</v>
      </c>
      <c r="AR59" s="83">
        <f t="shared" si="38"/>
        <v>1.4036</v>
      </c>
      <c r="AS59" s="83">
        <f t="shared" si="39"/>
        <v>0.13107364342231434</v>
      </c>
      <c r="AT59" s="105" t="str">
        <f>IF(OR(Q59="",S59=""),"",IF(AND(C59="",AT52=""),"",(M59-L59)/(AS59*6)))</f>
        <v/>
      </c>
      <c r="AU59" s="105" t="str">
        <f>IF(OR(Q59="",S59=""),"",IF(AND(C59="",AU52=""),"",MIN((O59-AR59)/(3*AS59),(AR59-N59)/(3*AS59))))</f>
        <v/>
      </c>
      <c r="AV59">
        <f>IF(AT59="",-1,AS47)</f>
        <v>-1</v>
      </c>
    </row>
    <row r="60" spans="1:48" ht="17.25" customHeight="1">
      <c r="A60" s="27"/>
      <c r="B60" s="148">
        <v>4</v>
      </c>
      <c r="C60" s="104"/>
      <c r="D60" s="90"/>
      <c r="E60" s="111"/>
      <c r="F60" s="442"/>
      <c r="G60" s="443"/>
      <c r="H60" s="444"/>
      <c r="I60" s="99"/>
      <c r="J60" s="99"/>
      <c r="K60" s="94">
        <f>IF(Q60=1,F60,K59)</f>
        <v>1.6</v>
      </c>
      <c r="L60" s="94">
        <f>IF(Q60=1,I60,L59)</f>
        <v>-1.6</v>
      </c>
      <c r="M60" s="94">
        <f>IF(Q60=1,J60,M59)</f>
        <v>0</v>
      </c>
      <c r="N60" s="94">
        <f t="shared" si="40"/>
        <v>0</v>
      </c>
      <c r="O60" s="94">
        <f t="shared" si="41"/>
        <v>1.6</v>
      </c>
      <c r="P60" s="102" t="s">
        <v>236</v>
      </c>
      <c r="Q60" s="94">
        <f t="shared" si="42"/>
        <v>2</v>
      </c>
      <c r="R60" s="122">
        <f>IF(Q60="","",HLOOKUP(Q60,Headline!$Z$5:$CJ$6,2,FALSE))</f>
        <v>2</v>
      </c>
      <c r="S60" s="100">
        <v>2.8170000000000002</v>
      </c>
      <c r="T60" s="100">
        <v>2.6339999999999999</v>
      </c>
      <c r="U60" s="100">
        <v>2.5680000000000001</v>
      </c>
      <c r="V60" s="100">
        <v>2.6789999999999998</v>
      </c>
      <c r="W60" s="100">
        <v>2.7749999999999999</v>
      </c>
      <c r="X60" s="96" t="str">
        <f t="shared" si="8"/>
        <v>8</v>
      </c>
      <c r="Y60" s="101">
        <v>16</v>
      </c>
      <c r="Z60" s="445" t="s">
        <v>723</v>
      </c>
      <c r="AA60" s="446"/>
      <c r="AB60" s="446"/>
      <c r="AC60" s="446"/>
      <c r="AD60" s="62"/>
      <c r="AE60" s="21"/>
      <c r="AF60" s="249" t="s">
        <v>331</v>
      </c>
      <c r="AG60" s="651"/>
      <c r="AH60" s="29" t="str">
        <f t="shared" si="9"/>
        <v>+</v>
      </c>
      <c r="AI60" s="29" t="str">
        <f t="shared" si="10"/>
        <v>+</v>
      </c>
      <c r="AJ60" s="29" t="str">
        <f t="shared" si="11"/>
        <v>+</v>
      </c>
      <c r="AK60" s="29" t="str">
        <f t="shared" si="12"/>
        <v>+</v>
      </c>
      <c r="AL60" s="29" t="str">
        <f t="shared" si="13"/>
        <v>+</v>
      </c>
      <c r="AM60" s="29" t="str">
        <f t="shared" si="14"/>
        <v/>
      </c>
      <c r="AN60" s="29" t="str">
        <f t="shared" si="15"/>
        <v>+</v>
      </c>
      <c r="AO60" s="83">
        <f t="shared" si="35"/>
        <v>2.5680000000000001</v>
      </c>
      <c r="AP60" s="83">
        <f t="shared" si="36"/>
        <v>2.8170000000000002</v>
      </c>
      <c r="AQ60" s="83">
        <f t="shared" si="37"/>
        <v>0.24900000000000011</v>
      </c>
      <c r="AR60" s="83">
        <f t="shared" si="38"/>
        <v>2.6946000000000003</v>
      </c>
      <c r="AS60" s="83">
        <f t="shared" si="39"/>
        <v>0.10172167910529205</v>
      </c>
      <c r="AT60" s="105" t="str">
        <f>IF(OR(Q60="",S60=""),"",IF(AND(C60="",AT59=""),"",(M60-L60)/(AS60*6)))</f>
        <v/>
      </c>
      <c r="AU60" s="105" t="str">
        <f>IF(OR(Q60="",S60=""),"",IF(AND(C60="",AU59=""),"",MIN((O60-AR60)/(3*AS60),(AR60-N60)/(3*AS60))))</f>
        <v/>
      </c>
      <c r="AV60">
        <f>IF(AT60="",-1,AS48)</f>
        <v>-1</v>
      </c>
    </row>
    <row r="61" spans="1:48" ht="17.25" customHeight="1">
      <c r="A61" s="27"/>
      <c r="B61" s="98"/>
      <c r="C61" s="104"/>
      <c r="D61" s="90"/>
      <c r="E61" s="111"/>
      <c r="F61" s="472"/>
      <c r="G61" s="472"/>
      <c r="H61" s="473"/>
      <c r="I61" s="99"/>
      <c r="J61" s="99"/>
      <c r="K61" s="94">
        <f>IF(Q61=1,F61,K54)</f>
        <v>1.6</v>
      </c>
      <c r="L61" s="94">
        <f>IF(Q61=1,I61,L54)</f>
        <v>-1.6</v>
      </c>
      <c r="M61" s="94">
        <f>IF(Q61=1,J61,M54)</f>
        <v>0</v>
      </c>
      <c r="N61" s="94">
        <f t="shared" si="40"/>
        <v>0</v>
      </c>
      <c r="O61" s="94">
        <f t="shared" si="41"/>
        <v>1.6</v>
      </c>
      <c r="P61" s="102"/>
      <c r="Q61" s="94" t="str">
        <f t="shared" si="42"/>
        <v/>
      </c>
      <c r="R61" s="122" t="str">
        <f>IF(Q61="","",HLOOKUP(Q61,Headline!$Z$5:$CJ$6,2,FALSE))</f>
        <v/>
      </c>
      <c r="S61" s="100"/>
      <c r="T61" s="100"/>
      <c r="U61" s="100"/>
      <c r="V61" s="100"/>
      <c r="W61" s="100"/>
      <c r="X61" s="96" t="str">
        <f t="shared" si="8"/>
        <v/>
      </c>
      <c r="Y61" s="101"/>
      <c r="Z61" s="445"/>
      <c r="AA61" s="446"/>
      <c r="AB61" s="446"/>
      <c r="AC61" s="446"/>
      <c r="AD61" s="62"/>
      <c r="AE61" s="21"/>
      <c r="AF61" s="22"/>
      <c r="AH61" s="29" t="str">
        <f t="shared" si="9"/>
        <v/>
      </c>
      <c r="AI61" s="29" t="str">
        <f t="shared" si="10"/>
        <v/>
      </c>
      <c r="AJ61" s="29" t="str">
        <f t="shared" si="11"/>
        <v/>
      </c>
      <c r="AK61" s="29" t="str">
        <f t="shared" si="12"/>
        <v/>
      </c>
      <c r="AL61" s="29" t="str">
        <f t="shared" si="13"/>
        <v/>
      </c>
      <c r="AM61" s="29" t="str">
        <f t="shared" si="14"/>
        <v/>
      </c>
      <c r="AN61" s="29" t="str">
        <f t="shared" si="15"/>
        <v/>
      </c>
      <c r="AO61" s="83" t="str">
        <f t="shared" si="35"/>
        <v/>
      </c>
      <c r="AP61" s="83" t="str">
        <f t="shared" si="36"/>
        <v/>
      </c>
      <c r="AQ61" s="83" t="str">
        <f t="shared" si="37"/>
        <v/>
      </c>
      <c r="AR61" s="83" t="str">
        <f t="shared" si="38"/>
        <v/>
      </c>
      <c r="AS61" s="83" t="str">
        <f t="shared" si="39"/>
        <v/>
      </c>
      <c r="AT61" s="105" t="str">
        <f>IF(OR(Q61="",S61=""),"",IF(AND(C61="",AT54=""),"",(M61-L61)/(AS61*6)))</f>
        <v/>
      </c>
      <c r="AU61" s="105" t="str">
        <f>IF(OR(Q61="",S61=""),"",IF(AND(C61="",AU54=""),"",MIN((O61-AR61)/(3*AS61),(AR61-N61)/(3*AS61))))</f>
        <v/>
      </c>
      <c r="AV61">
        <f>IF(AT61="",-1,AS43)</f>
        <v>-1</v>
      </c>
    </row>
    <row r="62" spans="1:48" ht="17.25" customHeight="1">
      <c r="A62" s="27"/>
      <c r="B62" s="98">
        <v>104</v>
      </c>
      <c r="C62" s="104"/>
      <c r="D62" s="144" t="s">
        <v>188</v>
      </c>
      <c r="E62" s="111"/>
      <c r="F62" s="472">
        <v>5</v>
      </c>
      <c r="G62" s="472"/>
      <c r="H62" s="473"/>
      <c r="I62" s="99">
        <v>-0.2</v>
      </c>
      <c r="J62" s="99">
        <v>0.2</v>
      </c>
      <c r="K62" s="94">
        <f>IF(Q62=1,F62,K46)</f>
        <v>5</v>
      </c>
      <c r="L62" s="94">
        <f>IF(Q62=1,I62,L46)</f>
        <v>-0.2</v>
      </c>
      <c r="M62" s="94">
        <f>IF(Q62=1,J62,M46)</f>
        <v>0.2</v>
      </c>
      <c r="N62" s="94">
        <f t="shared" si="32"/>
        <v>4.8</v>
      </c>
      <c r="O62" s="94">
        <f t="shared" si="33"/>
        <v>5.2</v>
      </c>
      <c r="P62" s="102" t="s">
        <v>50</v>
      </c>
      <c r="Q62" s="94">
        <f t="shared" ref="Q62:Q67" si="43">IF(AND(F62&lt;&gt;"",Q43=""),1,IF(AND(Q43&lt;emp,Q43&lt;&gt;""),Q43+1,""))</f>
        <v>1</v>
      </c>
      <c r="R62" s="122">
        <f>IF(Q62="","",HLOOKUP(Q62,Headline!$Z$5:$CJ$6,2,FALSE))</f>
        <v>1</v>
      </c>
      <c r="S62" s="147">
        <v>5.0999999999999996</v>
      </c>
      <c r="T62" s="147">
        <v>5.05</v>
      </c>
      <c r="U62" s="147">
        <v>5.0999999999999996</v>
      </c>
      <c r="V62" s="147">
        <v>5.05</v>
      </c>
      <c r="W62" s="147">
        <v>5.0999999999999996</v>
      </c>
      <c r="X62" s="96" t="str">
        <f t="shared" si="8"/>
        <v/>
      </c>
      <c r="Y62" s="101">
        <v>13</v>
      </c>
      <c r="Z62" s="445" t="s">
        <v>288</v>
      </c>
      <c r="AA62" s="446"/>
      <c r="AB62" s="446"/>
      <c r="AC62" s="446"/>
      <c r="AD62" s="62"/>
      <c r="AE62" s="21"/>
      <c r="AF62" s="22"/>
      <c r="AH62" s="29" t="str">
        <f t="shared" si="9"/>
        <v/>
      </c>
      <c r="AI62" s="29" t="str">
        <f t="shared" si="10"/>
        <v/>
      </c>
      <c r="AJ62" s="29" t="str">
        <f t="shared" si="11"/>
        <v/>
      </c>
      <c r="AK62" s="29" t="str">
        <f t="shared" si="12"/>
        <v/>
      </c>
      <c r="AL62" s="29" t="str">
        <f t="shared" si="13"/>
        <v/>
      </c>
      <c r="AM62" s="29" t="str">
        <f t="shared" si="14"/>
        <v/>
      </c>
      <c r="AN62" s="29" t="str">
        <f t="shared" si="15"/>
        <v/>
      </c>
      <c r="AO62" s="83">
        <f t="shared" si="35"/>
        <v>5.05</v>
      </c>
      <c r="AP62" s="83">
        <f t="shared" si="36"/>
        <v>5.0999999999999996</v>
      </c>
      <c r="AQ62" s="83">
        <f t="shared" si="37"/>
        <v>4.9999999999999822E-2</v>
      </c>
      <c r="AR62" s="83">
        <f t="shared" si="38"/>
        <v>5.08</v>
      </c>
      <c r="AS62" s="83">
        <f t="shared" si="39"/>
        <v>2.7386127875258206E-2</v>
      </c>
      <c r="AT62" s="105" t="str">
        <f>IF(OR(Q62="",S62=""),"",IF(AND(C62="",AT46=""),"",(M62-L62)/(AS62*6)))</f>
        <v/>
      </c>
      <c r="AU62" s="105" t="str">
        <f>IF(OR(Q62="",S62=""),"",IF(AND(C62="",AU46=""),"",MIN((O62-AR62)/(3*AS62),(AR62-N62)/(3*AS62))))</f>
        <v/>
      </c>
      <c r="AV62">
        <f t="shared" ref="AV62:AV67" si="44">IF(AT62="",-1,AS29)</f>
        <v>-1</v>
      </c>
    </row>
    <row r="63" spans="1:48" ht="17.25" customHeight="1">
      <c r="A63" s="27"/>
      <c r="B63" s="98"/>
      <c r="C63" s="104"/>
      <c r="D63" s="90"/>
      <c r="E63" s="111"/>
      <c r="F63" s="442"/>
      <c r="G63" s="443"/>
      <c r="H63" s="444"/>
      <c r="I63" s="99"/>
      <c r="J63" s="99"/>
      <c r="K63" s="94">
        <f>IF(Q63=1,F63,K62)</f>
        <v>5</v>
      </c>
      <c r="L63" s="94">
        <f>IF(Q63=1,I63,L62)</f>
        <v>-0.2</v>
      </c>
      <c r="M63" s="94">
        <f>IF(Q63=1,J63,M62)</f>
        <v>0.2</v>
      </c>
      <c r="N63" s="94">
        <f t="shared" si="32"/>
        <v>4.8</v>
      </c>
      <c r="O63" s="94">
        <f t="shared" si="33"/>
        <v>5.2</v>
      </c>
      <c r="P63" s="102" t="s">
        <v>50</v>
      </c>
      <c r="Q63" s="94">
        <f t="shared" si="43"/>
        <v>2</v>
      </c>
      <c r="R63" s="122">
        <f>IF(Q63="","",HLOOKUP(Q63,Headline!$Z$5:$CJ$6,2,FALSE))</f>
        <v>2</v>
      </c>
      <c r="S63" s="147">
        <v>4.9939999999999998</v>
      </c>
      <c r="T63" s="147">
        <v>4.9820000000000002</v>
      </c>
      <c r="U63" s="147">
        <v>5.0389999999999997</v>
      </c>
      <c r="V63" s="147">
        <v>5.0330000000000004</v>
      </c>
      <c r="W63" s="147">
        <v>4.9729999999999999</v>
      </c>
      <c r="X63" s="96" t="str">
        <f t="shared" si="8"/>
        <v/>
      </c>
      <c r="Y63" s="101">
        <v>16</v>
      </c>
      <c r="Z63" s="445"/>
      <c r="AA63" s="446"/>
      <c r="AB63" s="446"/>
      <c r="AC63" s="446"/>
      <c r="AD63" s="62"/>
      <c r="AE63" s="21"/>
      <c r="AF63" s="22"/>
      <c r="AH63" s="29" t="str">
        <f t="shared" si="9"/>
        <v/>
      </c>
      <c r="AI63" s="29" t="str">
        <f t="shared" si="10"/>
        <v/>
      </c>
      <c r="AJ63" s="29" t="str">
        <f t="shared" si="11"/>
        <v/>
      </c>
      <c r="AK63" s="29" t="str">
        <f t="shared" si="12"/>
        <v/>
      </c>
      <c r="AL63" s="29" t="str">
        <f t="shared" si="13"/>
        <v/>
      </c>
      <c r="AM63" s="29" t="str">
        <f t="shared" si="14"/>
        <v/>
      </c>
      <c r="AN63" s="29" t="str">
        <f t="shared" si="15"/>
        <v/>
      </c>
      <c r="AO63" s="83">
        <f t="shared" si="35"/>
        <v>4.9729999999999999</v>
      </c>
      <c r="AP63" s="83">
        <f t="shared" si="36"/>
        <v>5.0389999999999997</v>
      </c>
      <c r="AQ63" s="83">
        <f t="shared" si="37"/>
        <v>6.5999999999999837E-2</v>
      </c>
      <c r="AR63" s="83">
        <f t="shared" si="38"/>
        <v>5.0041999999999991</v>
      </c>
      <c r="AS63" s="83">
        <f t="shared" si="39"/>
        <v>3.0044966300530294E-2</v>
      </c>
      <c r="AT63" s="105" t="str">
        <f>IF(OR(Q63="",S63=""),"",IF(AND(C63="",AT62=""),"",(M63-L63)/(AS63*6)))</f>
        <v/>
      </c>
      <c r="AU63" s="105" t="str">
        <f>IF(OR(Q63="",S63=""),"",IF(AND(C63="",AU62=""),"",MIN((O63-AR63)/(3*AS63),(AR63-N63)/(3*AS63))))</f>
        <v/>
      </c>
      <c r="AV63">
        <f t="shared" si="44"/>
        <v>-1</v>
      </c>
    </row>
    <row r="64" spans="1:48" ht="17.25" customHeight="1">
      <c r="A64" s="27"/>
      <c r="B64" s="98"/>
      <c r="C64" s="104"/>
      <c r="D64" s="90"/>
      <c r="E64" s="111"/>
      <c r="F64" s="443"/>
      <c r="G64" s="443"/>
      <c r="H64" s="444"/>
      <c r="I64" s="99"/>
      <c r="J64" s="99"/>
      <c r="K64" s="94">
        <f>IF(Q64=1,F64,K63)</f>
        <v>5</v>
      </c>
      <c r="L64" s="94">
        <f>IF(Q64=1,I64,L63)</f>
        <v>-0.2</v>
      </c>
      <c r="M64" s="94">
        <f>IF(Q64=1,J64,M63)</f>
        <v>0.2</v>
      </c>
      <c r="N64" s="94">
        <f t="shared" si="32"/>
        <v>4.8</v>
      </c>
      <c r="O64" s="94">
        <f t="shared" si="33"/>
        <v>5.2</v>
      </c>
      <c r="P64" s="102"/>
      <c r="Q64" s="94" t="str">
        <f t="shared" si="43"/>
        <v/>
      </c>
      <c r="R64" s="122" t="str">
        <f>IF(Q64="","",HLOOKUP(Q64,Headline!$Z$5:$CJ$6,2,FALSE))</f>
        <v/>
      </c>
      <c r="S64" s="147"/>
      <c r="T64" s="147" t="s">
        <v>255</v>
      </c>
      <c r="U64" s="147" t="s">
        <v>255</v>
      </c>
      <c r="V64" s="147" t="s">
        <v>255</v>
      </c>
      <c r="W64" s="147" t="s">
        <v>255</v>
      </c>
      <c r="X64" s="96" t="str">
        <f t="shared" si="8"/>
        <v/>
      </c>
      <c r="Y64" s="101"/>
      <c r="Z64" s="445"/>
      <c r="AA64" s="446"/>
      <c r="AB64" s="446"/>
      <c r="AC64" s="446"/>
      <c r="AD64" s="62"/>
      <c r="AE64" s="21"/>
      <c r="AF64" s="22"/>
      <c r="AH64" s="29" t="str">
        <f t="shared" si="9"/>
        <v/>
      </c>
      <c r="AI64" s="29" t="str">
        <f t="shared" si="10"/>
        <v/>
      </c>
      <c r="AJ64" s="29" t="str">
        <f t="shared" si="11"/>
        <v/>
      </c>
      <c r="AK64" s="29" t="str">
        <f t="shared" si="12"/>
        <v/>
      </c>
      <c r="AL64" s="29" t="str">
        <f t="shared" si="13"/>
        <v/>
      </c>
      <c r="AM64" s="29" t="str">
        <f t="shared" si="14"/>
        <v/>
      </c>
      <c r="AN64" s="29" t="str">
        <f t="shared" si="15"/>
        <v/>
      </c>
      <c r="AO64" s="83" t="str">
        <f t="shared" si="35"/>
        <v/>
      </c>
      <c r="AP64" s="83" t="str">
        <f t="shared" si="36"/>
        <v/>
      </c>
      <c r="AQ64" s="83" t="str">
        <f t="shared" si="37"/>
        <v/>
      </c>
      <c r="AR64" s="83" t="str">
        <f t="shared" si="38"/>
        <v/>
      </c>
      <c r="AS64" s="83" t="str">
        <f t="shared" si="39"/>
        <v/>
      </c>
      <c r="AT64" s="105" t="str">
        <f>IF(OR(Q64="",S64=""),"",IF(AND(C64="",AT63=""),"",(M64-L64)/(AS64*6)))</f>
        <v/>
      </c>
      <c r="AU64" s="105" t="str">
        <f>IF(OR(Q64="",S64=""),"",IF(AND(C64="",AU63=""),"",MIN((O64-AR64)/(3*AS64),(AR64-N64)/(3*AS64))))</f>
        <v/>
      </c>
      <c r="AV64">
        <f t="shared" si="44"/>
        <v>-1</v>
      </c>
    </row>
    <row r="65" spans="1:48" ht="17.25" customHeight="1">
      <c r="A65" s="27"/>
      <c r="B65" s="98">
        <v>104</v>
      </c>
      <c r="C65" s="104"/>
      <c r="D65" s="144" t="s">
        <v>188</v>
      </c>
      <c r="E65" s="111"/>
      <c r="F65" s="472">
        <v>5</v>
      </c>
      <c r="G65" s="472"/>
      <c r="H65" s="473"/>
      <c r="I65" s="99">
        <v>-0.2</v>
      </c>
      <c r="J65" s="99">
        <v>0.2</v>
      </c>
      <c r="K65" s="94">
        <f>IF(Q65=1,F65,K49)</f>
        <v>5</v>
      </c>
      <c r="L65" s="94">
        <f>IF(Q65=1,I65,L49)</f>
        <v>-0.2</v>
      </c>
      <c r="M65" s="94">
        <f>IF(Q65=1,J65,M49)</f>
        <v>0.2</v>
      </c>
      <c r="N65" s="94">
        <f t="shared" si="32"/>
        <v>4.8</v>
      </c>
      <c r="O65" s="94">
        <f t="shared" si="33"/>
        <v>5.2</v>
      </c>
      <c r="P65" s="102" t="s">
        <v>50</v>
      </c>
      <c r="Q65" s="94">
        <f t="shared" si="43"/>
        <v>1</v>
      </c>
      <c r="R65" s="122">
        <f>IF(Q65="","",HLOOKUP(Q65,Headline!$Z$5:$CJ$6,2,FALSE))</f>
        <v>1</v>
      </c>
      <c r="S65" s="147">
        <v>5</v>
      </c>
      <c r="T65" s="147">
        <v>5</v>
      </c>
      <c r="U65" s="147">
        <v>4.95</v>
      </c>
      <c r="V65" s="147">
        <v>5</v>
      </c>
      <c r="W65" s="147">
        <v>4.95</v>
      </c>
      <c r="X65" s="96" t="str">
        <f t="shared" si="8"/>
        <v/>
      </c>
      <c r="Y65" s="101">
        <v>13</v>
      </c>
      <c r="Z65" s="445" t="s">
        <v>289</v>
      </c>
      <c r="AA65" s="446"/>
      <c r="AB65" s="446"/>
      <c r="AC65" s="446"/>
      <c r="AD65" s="62"/>
      <c r="AE65" s="21"/>
      <c r="AF65" s="22"/>
      <c r="AH65" s="29" t="str">
        <f t="shared" si="9"/>
        <v/>
      </c>
      <c r="AI65" s="29" t="str">
        <f t="shared" si="10"/>
        <v/>
      </c>
      <c r="AJ65" s="29" t="str">
        <f t="shared" si="11"/>
        <v/>
      </c>
      <c r="AK65" s="29" t="str">
        <f t="shared" si="12"/>
        <v/>
      </c>
      <c r="AL65" s="29" t="str">
        <f t="shared" si="13"/>
        <v/>
      </c>
      <c r="AM65" s="29" t="str">
        <f t="shared" si="14"/>
        <v/>
      </c>
      <c r="AN65" s="29" t="str">
        <f t="shared" si="15"/>
        <v/>
      </c>
      <c r="AO65" s="83">
        <f t="shared" si="35"/>
        <v>4.95</v>
      </c>
      <c r="AP65" s="83">
        <f t="shared" si="36"/>
        <v>5</v>
      </c>
      <c r="AQ65" s="83">
        <f t="shared" si="37"/>
        <v>4.9999999999999822E-2</v>
      </c>
      <c r="AR65" s="83">
        <f t="shared" si="38"/>
        <v>4.9799999999999995</v>
      </c>
      <c r="AS65" s="83">
        <f t="shared" si="39"/>
        <v>2.7386127875258206E-2</v>
      </c>
      <c r="AT65" s="105" t="str">
        <f>IF(OR(Q65="",S65=""),"",IF(AND(C65="",AT49=""),"",(M65-L65)/(AS65*6)))</f>
        <v/>
      </c>
      <c r="AU65" s="105" t="str">
        <f>IF(OR(Q65="",S65=""),"",IF(AND(C65="",AU49=""),"",MIN((O65-AR65)/(3*AS65),(AR65-N65)/(3*AS65))))</f>
        <v/>
      </c>
      <c r="AV65">
        <f t="shared" si="44"/>
        <v>-1</v>
      </c>
    </row>
    <row r="66" spans="1:48" ht="17.25" customHeight="1">
      <c r="A66" s="27"/>
      <c r="B66" s="98"/>
      <c r="C66" s="104"/>
      <c r="D66" s="90"/>
      <c r="E66" s="111"/>
      <c r="F66" s="442"/>
      <c r="G66" s="443"/>
      <c r="H66" s="444"/>
      <c r="I66" s="99"/>
      <c r="J66" s="99"/>
      <c r="K66" s="94">
        <f>IF(Q66=1,F66,K65)</f>
        <v>5</v>
      </c>
      <c r="L66" s="94">
        <f>IF(Q66=1,I66,L65)</f>
        <v>-0.2</v>
      </c>
      <c r="M66" s="94">
        <f>IF(Q66=1,J66,M65)</f>
        <v>0.2</v>
      </c>
      <c r="N66" s="94">
        <f t="shared" si="32"/>
        <v>4.8</v>
      </c>
      <c r="O66" s="94">
        <f t="shared" si="33"/>
        <v>5.2</v>
      </c>
      <c r="P66" s="102" t="s">
        <v>50</v>
      </c>
      <c r="Q66" s="94">
        <f t="shared" si="43"/>
        <v>2</v>
      </c>
      <c r="R66" s="122">
        <f>IF(Q66="","",HLOOKUP(Q66,Headline!$Z$5:$CJ$6,2,FALSE))</f>
        <v>2</v>
      </c>
      <c r="S66" s="147">
        <v>5</v>
      </c>
      <c r="T66" s="147">
        <v>4.97</v>
      </c>
      <c r="U66" s="147">
        <v>5.01</v>
      </c>
      <c r="V66" s="147">
        <v>4.99</v>
      </c>
      <c r="W66" s="147">
        <v>4.9800000000000004</v>
      </c>
      <c r="X66" s="96" t="str">
        <f t="shared" si="8"/>
        <v/>
      </c>
      <c r="Y66" s="101"/>
      <c r="Z66" s="445"/>
      <c r="AA66" s="446"/>
      <c r="AB66" s="446"/>
      <c r="AC66" s="446"/>
      <c r="AD66" s="62"/>
      <c r="AE66" s="21"/>
      <c r="AF66" s="22"/>
      <c r="AH66" s="29" t="str">
        <f t="shared" si="9"/>
        <v/>
      </c>
      <c r="AI66" s="29" t="str">
        <f t="shared" si="10"/>
        <v/>
      </c>
      <c r="AJ66" s="29" t="str">
        <f t="shared" si="11"/>
        <v/>
      </c>
      <c r="AK66" s="29" t="str">
        <f t="shared" si="12"/>
        <v/>
      </c>
      <c r="AL66" s="29" t="str">
        <f t="shared" si="13"/>
        <v/>
      </c>
      <c r="AM66" s="29" t="str">
        <f t="shared" si="14"/>
        <v/>
      </c>
      <c r="AN66" s="29" t="str">
        <f t="shared" si="15"/>
        <v/>
      </c>
      <c r="AO66" s="83">
        <f t="shared" si="35"/>
        <v>4.97</v>
      </c>
      <c r="AP66" s="83">
        <f t="shared" si="36"/>
        <v>5.01</v>
      </c>
      <c r="AQ66" s="83">
        <f t="shared" si="37"/>
        <v>4.0000000000000036E-2</v>
      </c>
      <c r="AR66" s="83">
        <f t="shared" si="38"/>
        <v>4.99</v>
      </c>
      <c r="AS66" s="83">
        <f t="shared" si="39"/>
        <v>1.581138830084184E-2</v>
      </c>
      <c r="AT66" s="105" t="str">
        <f>IF(OR(Q66="",S66=""),"",IF(AND(C66="",AT65=""),"",(M66-L66)/(AS66*6)))</f>
        <v/>
      </c>
      <c r="AU66" s="105" t="str">
        <f>IF(OR(Q66="",S66=""),"",IF(AND(C66="",AU65=""),"",MIN((O66-AR66)/(3*AS66),(AR66-N66)/(3*AS66))))</f>
        <v/>
      </c>
      <c r="AV66">
        <f t="shared" si="44"/>
        <v>-1</v>
      </c>
    </row>
    <row r="67" spans="1:48" ht="17.25" customHeight="1">
      <c r="A67" s="27"/>
      <c r="B67" s="98"/>
      <c r="C67" s="104"/>
      <c r="D67" s="90"/>
      <c r="E67" s="111"/>
      <c r="F67" s="443"/>
      <c r="G67" s="443"/>
      <c r="H67" s="444"/>
      <c r="I67" s="99"/>
      <c r="J67" s="99"/>
      <c r="K67" s="94">
        <f>IF(Q67=1,F67,K66)</f>
        <v>5</v>
      </c>
      <c r="L67" s="94">
        <f>IF(Q67=1,I67,L66)</f>
        <v>-0.2</v>
      </c>
      <c r="M67" s="94">
        <f>IF(Q67=1,J67,M66)</f>
        <v>0.2</v>
      </c>
      <c r="N67" s="94">
        <f t="shared" si="32"/>
        <v>4.8</v>
      </c>
      <c r="O67" s="94">
        <f t="shared" si="33"/>
        <v>5.2</v>
      </c>
      <c r="P67" s="102"/>
      <c r="Q67" s="94" t="str">
        <f t="shared" si="43"/>
        <v/>
      </c>
      <c r="R67" s="122" t="str">
        <f>IF(Q67="","",HLOOKUP(Q67,Headline!$Z$5:$CJ$6,2,FALSE))</f>
        <v/>
      </c>
      <c r="S67" s="100"/>
      <c r="T67" s="100"/>
      <c r="U67" s="100"/>
      <c r="V67" s="100"/>
      <c r="W67" s="100"/>
      <c r="X67" s="96" t="str">
        <f t="shared" si="8"/>
        <v/>
      </c>
      <c r="Y67" s="101"/>
      <c r="Z67" s="445"/>
      <c r="AA67" s="446"/>
      <c r="AB67" s="446"/>
      <c r="AC67" s="446"/>
      <c r="AD67" s="62"/>
      <c r="AE67" s="21"/>
      <c r="AF67" s="22"/>
      <c r="AH67" s="29" t="str">
        <f t="shared" si="9"/>
        <v/>
      </c>
      <c r="AI67" s="29" t="str">
        <f t="shared" si="10"/>
        <v/>
      </c>
      <c r="AJ67" s="29" t="str">
        <f t="shared" si="11"/>
        <v/>
      </c>
      <c r="AK67" s="29" t="str">
        <f t="shared" si="12"/>
        <v/>
      </c>
      <c r="AL67" s="29" t="str">
        <f t="shared" si="13"/>
        <v/>
      </c>
      <c r="AM67" s="29" t="str">
        <f t="shared" si="14"/>
        <v/>
      </c>
      <c r="AN67" s="29" t="str">
        <f t="shared" si="15"/>
        <v/>
      </c>
      <c r="AO67" s="83" t="str">
        <f t="shared" si="35"/>
        <v/>
      </c>
      <c r="AP67" s="83" t="str">
        <f t="shared" si="36"/>
        <v/>
      </c>
      <c r="AQ67" s="83" t="str">
        <f t="shared" si="37"/>
        <v/>
      </c>
      <c r="AR67" s="83" t="str">
        <f t="shared" si="38"/>
        <v/>
      </c>
      <c r="AS67" s="83" t="str">
        <f t="shared" si="39"/>
        <v/>
      </c>
      <c r="AT67" s="105" t="str">
        <f>IF(OR(Q67="",S67=""),"",IF(AND(C67="",AT66=""),"",(M67-L67)/(AS67*6)))</f>
        <v/>
      </c>
      <c r="AU67" s="105" t="str">
        <f>IF(OR(Q67="",S67=""),"",IF(AND(C67="",AU66=""),"",MIN((O67-AR67)/(3*AS67),(AR67-N67)/(3*AS67))))</f>
        <v/>
      </c>
      <c r="AV67">
        <f t="shared" si="44"/>
        <v>-1</v>
      </c>
    </row>
    <row r="68" spans="1:48" ht="17.25" customHeight="1">
      <c r="A68" s="27"/>
      <c r="B68" s="98">
        <v>105</v>
      </c>
      <c r="C68" s="104"/>
      <c r="D68" s="144" t="s">
        <v>189</v>
      </c>
      <c r="E68" s="232" t="s">
        <v>193</v>
      </c>
      <c r="F68" s="442">
        <v>7.7</v>
      </c>
      <c r="G68" s="443"/>
      <c r="H68" s="444"/>
      <c r="I68" s="99">
        <v>0</v>
      </c>
      <c r="J68" s="99">
        <v>0.09</v>
      </c>
      <c r="K68" s="94">
        <f>IF(Q68=1,F68,K64)</f>
        <v>7.7</v>
      </c>
      <c r="L68" s="94">
        <f>IF(Q68=1,I68,L64)</f>
        <v>0</v>
      </c>
      <c r="M68" s="94">
        <f>IF(Q68=1,J68,M64)</f>
        <v>0.09</v>
      </c>
      <c r="N68" s="94">
        <f t="shared" si="32"/>
        <v>7.7</v>
      </c>
      <c r="O68" s="94">
        <f t="shared" si="33"/>
        <v>7.79</v>
      </c>
      <c r="P68" s="102" t="s">
        <v>237</v>
      </c>
      <c r="Q68" s="94">
        <f>IF(AND(F68&lt;&gt;"",Q46=""),1,IF(AND(Q46&lt;emp,Q46&lt;&gt;""),Q46+1,""))</f>
        <v>1</v>
      </c>
      <c r="R68" s="122">
        <f>IF(Q68="","",HLOOKUP(Q68,Headline!$Z$5:$CJ$6,2,FALSE))</f>
        <v>1</v>
      </c>
      <c r="S68" s="147">
        <f>7.808-0.02</f>
        <v>7.7880000000000003</v>
      </c>
      <c r="T68" s="147">
        <f>7.806-0.02</f>
        <v>7.7860000000000005</v>
      </c>
      <c r="U68" s="147">
        <f>7.813-0.023</f>
        <v>7.79</v>
      </c>
      <c r="V68" s="147">
        <f>7.813-0.023</f>
        <v>7.79</v>
      </c>
      <c r="W68" s="147">
        <f>7.809-0.02</f>
        <v>7.7890000000000006</v>
      </c>
      <c r="X68" s="96" t="str">
        <f t="shared" si="8"/>
        <v/>
      </c>
      <c r="Y68" s="101">
        <v>13</v>
      </c>
      <c r="Z68" s="626" t="s">
        <v>193</v>
      </c>
      <c r="AA68" s="627"/>
      <c r="AB68" s="627"/>
      <c r="AC68" s="628"/>
      <c r="AD68" s="62"/>
      <c r="AE68" s="21"/>
      <c r="AF68" s="22"/>
      <c r="AG68" s="6"/>
      <c r="AH68" s="29" t="str">
        <f t="shared" si="9"/>
        <v/>
      </c>
      <c r="AI68" s="29" t="str">
        <f t="shared" si="10"/>
        <v/>
      </c>
      <c r="AJ68" s="29" t="str">
        <f t="shared" si="11"/>
        <v/>
      </c>
      <c r="AK68" s="29" t="str">
        <f t="shared" si="12"/>
        <v/>
      </c>
      <c r="AL68" s="29" t="str">
        <f t="shared" si="13"/>
        <v/>
      </c>
      <c r="AM68" s="29" t="str">
        <f t="shared" si="14"/>
        <v/>
      </c>
      <c r="AN68" s="29" t="str">
        <f t="shared" si="15"/>
        <v/>
      </c>
      <c r="AO68" s="83">
        <f t="shared" si="35"/>
        <v>7.7860000000000005</v>
      </c>
      <c r="AP68" s="83">
        <f t="shared" si="36"/>
        <v>7.79</v>
      </c>
      <c r="AQ68" s="83">
        <f t="shared" si="37"/>
        <v>3.9999999999995595E-3</v>
      </c>
      <c r="AR68" s="83">
        <f t="shared" si="38"/>
        <v>7.7885999999999997</v>
      </c>
      <c r="AS68" s="83">
        <f t="shared" si="39"/>
        <v>1.6733200530679934E-3</v>
      </c>
      <c r="AT68" s="105" t="str">
        <f>IF(OR(Q68="",S68=""),"",IF(AND(C68="",AT64=""),"",(M68-L68)/(AS68*6)))</f>
        <v/>
      </c>
      <c r="AU68" s="105" t="str">
        <f>IF(OR(Q68="",S68=""),"",IF(AND(C68="",AU64=""),"",MIN((O68-AR68)/(3*AS68),(AR68-N68)/(3*AS68))))</f>
        <v/>
      </c>
      <c r="AV68">
        <f>IF(AT68="",-1,AS38)</f>
        <v>-1</v>
      </c>
    </row>
    <row r="69" spans="1:48" ht="17.25" customHeight="1">
      <c r="A69" s="27"/>
      <c r="B69" s="98"/>
      <c r="C69" s="104"/>
      <c r="D69" s="90"/>
      <c r="E69" s="111"/>
      <c r="F69" s="442" t="s">
        <v>232</v>
      </c>
      <c r="G69" s="443"/>
      <c r="H69" s="444"/>
      <c r="I69" s="99"/>
      <c r="J69" s="99"/>
      <c r="K69" s="94">
        <f>IF(Q69=1,F69,K68)</f>
        <v>7.7</v>
      </c>
      <c r="L69" s="94">
        <f>IF(Q69=1,I69,L68)</f>
        <v>0</v>
      </c>
      <c r="M69" s="94">
        <f>IF(Q69=1,J69,M68)</f>
        <v>0.09</v>
      </c>
      <c r="N69" s="94">
        <f t="shared" si="32"/>
        <v>7.7</v>
      </c>
      <c r="O69" s="94">
        <f t="shared" si="33"/>
        <v>7.79</v>
      </c>
      <c r="P69" s="102" t="s">
        <v>237</v>
      </c>
      <c r="Q69" s="94">
        <f>IF(AND(F69&lt;&gt;"",Q47=""),1,IF(AND(Q47&lt;emp,Q47&lt;&gt;""),Q47+1,""))</f>
        <v>2</v>
      </c>
      <c r="R69" s="122">
        <f>IF(Q69="","",HLOOKUP(Q69,Headline!$Z$5:$CJ$6,2,FALSE))</f>
        <v>2</v>
      </c>
      <c r="S69" s="147">
        <f>'report export 3D'!M21</f>
        <v>7.7503038568999996</v>
      </c>
      <c r="T69" s="147">
        <f>'report export 3D'!N21</f>
        <v>7.7481172671999996</v>
      </c>
      <c r="U69" s="147"/>
      <c r="V69" s="147"/>
      <c r="W69" s="147"/>
      <c r="X69" s="96" t="str">
        <f t="shared" si="8"/>
        <v/>
      </c>
      <c r="Y69" s="101">
        <v>16</v>
      </c>
      <c r="Z69" s="445"/>
      <c r="AA69" s="446"/>
      <c r="AB69" s="446"/>
      <c r="AC69" s="446"/>
      <c r="AD69" s="62"/>
      <c r="AE69" s="21"/>
      <c r="AF69" s="22"/>
      <c r="AH69" s="29" t="str">
        <f t="shared" si="9"/>
        <v/>
      </c>
      <c r="AI69" s="29" t="str">
        <f t="shared" si="10"/>
        <v/>
      </c>
      <c r="AJ69" s="29" t="str">
        <f t="shared" si="11"/>
        <v/>
      </c>
      <c r="AK69" s="29" t="str">
        <f t="shared" si="12"/>
        <v/>
      </c>
      <c r="AL69" s="29" t="str">
        <f t="shared" si="13"/>
        <v/>
      </c>
      <c r="AM69" s="29" t="str">
        <f t="shared" si="14"/>
        <v/>
      </c>
      <c r="AN69" s="29" t="str">
        <f t="shared" si="15"/>
        <v/>
      </c>
      <c r="AO69" s="83">
        <f t="shared" si="35"/>
        <v>7.7481172671999996</v>
      </c>
      <c r="AP69" s="83">
        <f t="shared" si="36"/>
        <v>7.7503038568999996</v>
      </c>
      <c r="AQ69" s="83">
        <f t="shared" si="37"/>
        <v>2.1865896999999634E-3</v>
      </c>
      <c r="AR69" s="83">
        <f t="shared" si="38"/>
        <v>7.7492105620499991</v>
      </c>
      <c r="AS69" s="83">
        <f t="shared" si="39"/>
        <v>1.5461524045426328E-3</v>
      </c>
      <c r="AT69" s="105" t="str">
        <f>IF(OR(Q69="",S69=""),"",IF(AND(C69="",AT68=""),"",(M69-L69)/(AS69*6)))</f>
        <v/>
      </c>
      <c r="AU69" s="105" t="str">
        <f>IF(OR(Q69="",S69=""),"",IF(AND(C69="",AU68=""),"",MIN((O69-AR69)/(3*AS69),(AR69-N69)/(3*AS69))))</f>
        <v/>
      </c>
      <c r="AV69">
        <f>IF(AT69="",-1,AS39)</f>
        <v>-1</v>
      </c>
    </row>
    <row r="70" spans="1:48" ht="17.25" customHeight="1">
      <c r="A70" s="27"/>
      <c r="B70" s="98"/>
      <c r="C70" s="104"/>
      <c r="D70" s="90"/>
      <c r="E70" s="111"/>
      <c r="F70" s="442"/>
      <c r="G70" s="443"/>
      <c r="H70" s="444"/>
      <c r="I70" s="99"/>
      <c r="J70" s="99"/>
      <c r="K70" s="94">
        <f>IF(Q70=1,F70,K69)</f>
        <v>7.7</v>
      </c>
      <c r="L70" s="94">
        <f>IF(Q70=1,I70,L69)</f>
        <v>0</v>
      </c>
      <c r="M70" s="94">
        <f>IF(Q70=1,J70,M69)</f>
        <v>0.09</v>
      </c>
      <c r="N70" s="94">
        <f t="shared" si="32"/>
        <v>7.7</v>
      </c>
      <c r="O70" s="94">
        <f t="shared" si="33"/>
        <v>7.79</v>
      </c>
      <c r="P70" s="102"/>
      <c r="Q70" s="94" t="str">
        <f>IF(AND(F70&lt;&gt;"",Q48=""),1,IF(AND(Q48&lt;emp,Q48&lt;&gt;""),Q48+1,""))</f>
        <v/>
      </c>
      <c r="R70" s="122" t="str">
        <f>IF(Q70="","",HLOOKUP(Q70,Headline!$Z$5:$CJ$6,2,FALSE))</f>
        <v/>
      </c>
      <c r="S70" s="147"/>
      <c r="T70" s="147"/>
      <c r="U70" s="147"/>
      <c r="V70" s="147"/>
      <c r="W70" s="147"/>
      <c r="X70" s="96" t="str">
        <f t="shared" si="8"/>
        <v/>
      </c>
      <c r="Y70" s="101"/>
      <c r="Z70" s="445"/>
      <c r="AA70" s="446"/>
      <c r="AB70" s="446"/>
      <c r="AC70" s="446"/>
      <c r="AD70" s="62"/>
      <c r="AE70" s="21"/>
      <c r="AF70" s="22"/>
      <c r="AH70" s="29" t="str">
        <f t="shared" si="9"/>
        <v/>
      </c>
      <c r="AI70" s="29" t="str">
        <f t="shared" si="10"/>
        <v/>
      </c>
      <c r="AJ70" s="29" t="str">
        <f t="shared" si="11"/>
        <v/>
      </c>
      <c r="AK70" s="29" t="str">
        <f t="shared" si="12"/>
        <v/>
      </c>
      <c r="AL70" s="29" t="str">
        <f t="shared" si="13"/>
        <v/>
      </c>
      <c r="AM70" s="29" t="str">
        <f t="shared" si="14"/>
        <v/>
      </c>
      <c r="AN70" s="29" t="str">
        <f t="shared" si="15"/>
        <v/>
      </c>
      <c r="AO70" s="83" t="str">
        <f t="shared" si="35"/>
        <v/>
      </c>
      <c r="AP70" s="83" t="str">
        <f t="shared" si="36"/>
        <v/>
      </c>
      <c r="AQ70" s="83" t="str">
        <f t="shared" si="37"/>
        <v/>
      </c>
      <c r="AR70" s="83" t="str">
        <f t="shared" si="38"/>
        <v/>
      </c>
      <c r="AS70" s="83" t="str">
        <f t="shared" si="39"/>
        <v/>
      </c>
      <c r="AT70" s="105" t="str">
        <f>IF(OR(Q70="",S70=""),"",IF(AND(C70="",AT69=""),"",(M70-L70)/(AS70*6)))</f>
        <v/>
      </c>
      <c r="AU70" s="105" t="str">
        <f>IF(OR(Q70="",S70=""),"",IF(AND(C70="",AU69=""),"",MIN((O70-AR70)/(3*AS70),(AR70-N70)/(3*AS70))))</f>
        <v/>
      </c>
      <c r="AV70">
        <f>IF(AT70="",-1,AS46)</f>
        <v>-1</v>
      </c>
    </row>
    <row r="71" spans="1:48" ht="17.25" customHeight="1">
      <c r="A71" s="27"/>
      <c r="B71" s="98">
        <v>105</v>
      </c>
      <c r="C71" s="104"/>
      <c r="D71" s="144" t="s">
        <v>189</v>
      </c>
      <c r="E71" s="232" t="s">
        <v>196</v>
      </c>
      <c r="F71" s="442">
        <v>7.7</v>
      </c>
      <c r="G71" s="443"/>
      <c r="H71" s="444"/>
      <c r="I71" s="99">
        <v>0</v>
      </c>
      <c r="J71" s="99">
        <v>0.09</v>
      </c>
      <c r="K71" s="94">
        <f t="shared" ref="K71:K76" si="45">IF(Q71=1,F71,K70)</f>
        <v>7.7</v>
      </c>
      <c r="L71" s="94">
        <f t="shared" ref="L71:L76" si="46">IF(Q71=1,I71,L70)</f>
        <v>0</v>
      </c>
      <c r="M71" s="94">
        <f t="shared" ref="M71:M76" si="47">IF(Q71=1,J71,M70)</f>
        <v>0.09</v>
      </c>
      <c r="N71" s="94">
        <f t="shared" ref="N71:N76" si="48">K71+L71</f>
        <v>7.7</v>
      </c>
      <c r="O71" s="94">
        <f t="shared" ref="O71:O76" si="49">K71+M71</f>
        <v>7.79</v>
      </c>
      <c r="P71" s="102" t="s">
        <v>237</v>
      </c>
      <c r="Q71" s="94">
        <f>IF(AND(F71&lt;&gt;"",Q49=""),1,IF(AND(Q49&lt;emp,Q49&lt;&gt;""),Q49+1,""))</f>
        <v>1</v>
      </c>
      <c r="R71" s="122">
        <f>IF(Q71="","",HLOOKUP(Q71,Headline!$Z$5:$CJ$6,2,FALSE))</f>
        <v>1</v>
      </c>
      <c r="S71" s="147">
        <f>7.77</f>
        <v>7.77</v>
      </c>
      <c r="T71" s="147">
        <f>7.78</f>
        <v>7.78</v>
      </c>
      <c r="U71" s="147">
        <f>7.78</f>
        <v>7.78</v>
      </c>
      <c r="V71" s="147">
        <f>7.77</f>
        <v>7.77</v>
      </c>
      <c r="W71" s="147">
        <f>7.78</f>
        <v>7.78</v>
      </c>
      <c r="X71" s="96" t="str">
        <f t="shared" si="8"/>
        <v/>
      </c>
      <c r="Y71" s="101">
        <v>13</v>
      </c>
      <c r="Z71" s="626" t="s">
        <v>196</v>
      </c>
      <c r="AA71" s="627"/>
      <c r="AB71" s="627"/>
      <c r="AC71" s="628"/>
      <c r="AD71" s="62"/>
      <c r="AE71" s="21"/>
      <c r="AF71" s="22"/>
      <c r="AH71" s="29" t="str">
        <f t="shared" si="9"/>
        <v/>
      </c>
      <c r="AI71" s="29" t="str">
        <f t="shared" si="10"/>
        <v/>
      </c>
      <c r="AJ71" s="29" t="str">
        <f t="shared" si="11"/>
        <v/>
      </c>
      <c r="AK71" s="29" t="str">
        <f t="shared" si="12"/>
        <v/>
      </c>
      <c r="AL71" s="29" t="str">
        <f t="shared" si="13"/>
        <v/>
      </c>
      <c r="AM71" s="29" t="str">
        <f t="shared" si="14"/>
        <v/>
      </c>
      <c r="AN71" s="29" t="str">
        <f t="shared" si="15"/>
        <v/>
      </c>
      <c r="AO71" s="83">
        <f t="shared" ref="AO71:AO76" si="50">IF(S71="","",MIN(S71:W71))</f>
        <v>7.77</v>
      </c>
      <c r="AP71" s="83">
        <f t="shared" ref="AP71:AP76" si="51">IF(S71="","",MAX(S71:W71))</f>
        <v>7.78</v>
      </c>
      <c r="AQ71" s="83">
        <f t="shared" ref="AQ71:AQ76" si="52">IF(AO71="","",AP71-AO71)</f>
        <v>1.0000000000000675E-2</v>
      </c>
      <c r="AR71" s="83">
        <f t="shared" ref="AR71:AR76" si="53">IF(S71="","",AVERAGE(S71:W71))</f>
        <v>7.7760000000000007</v>
      </c>
      <c r="AS71" s="83">
        <f t="shared" ref="AS71:AS76" si="54">IF(S71="","",STDEV(S71:W71))</f>
        <v>5.4772255750520308E-3</v>
      </c>
      <c r="AT71" s="105" t="str">
        <f t="shared" ref="AT71:AT76" si="55">IF(OR(Q71="",S71=""),"",IF(AND(C71="",AT70=""),"",(M71-L71)/(AS71*6)))</f>
        <v/>
      </c>
      <c r="AU71" s="105" t="str">
        <f t="shared" ref="AU71:AU76" si="56">IF(OR(Q71="",S71=""),"",IF(AND(C71="",AU70=""),"",MIN((O71-AR71)/(3*AS71),(AR71-N71)/(3*AS71))))</f>
        <v/>
      </c>
      <c r="AV71">
        <f>IF(AT71="",-1,AS62)</f>
        <v>-1</v>
      </c>
    </row>
    <row r="72" spans="1:48" ht="17.25" customHeight="1">
      <c r="A72" s="27"/>
      <c r="B72" s="98"/>
      <c r="C72" s="104"/>
      <c r="D72" s="90"/>
      <c r="E72" s="111"/>
      <c r="F72" s="442" t="s">
        <v>232</v>
      </c>
      <c r="G72" s="443"/>
      <c r="H72" s="444"/>
      <c r="I72" s="99"/>
      <c r="J72" s="99"/>
      <c r="K72" s="94">
        <f t="shared" si="45"/>
        <v>7.7</v>
      </c>
      <c r="L72" s="94">
        <f t="shared" si="46"/>
        <v>0</v>
      </c>
      <c r="M72" s="94">
        <f t="shared" si="47"/>
        <v>0.09</v>
      </c>
      <c r="N72" s="94">
        <f t="shared" si="48"/>
        <v>7.7</v>
      </c>
      <c r="O72" s="94">
        <f t="shared" si="49"/>
        <v>7.79</v>
      </c>
      <c r="P72" s="102" t="s">
        <v>237</v>
      </c>
      <c r="Q72" s="94">
        <f>IF(AND(F72&lt;&gt;"",Q62=""),1,IF(AND(Q62&lt;emp,Q62&lt;&gt;""),Q62+1,""))</f>
        <v>2</v>
      </c>
      <c r="R72" s="122">
        <f>IF(Q72="","",HLOOKUP(Q72,Headline!$Z$5:$CJ$6,2,FALSE))</f>
        <v>2</v>
      </c>
      <c r="S72" s="147">
        <f>'report export 3D'!M20</f>
        <v>7.7234536865000001</v>
      </c>
      <c r="T72" s="147">
        <f>'report export 3D'!N20</f>
        <v>7.7258308169000003</v>
      </c>
      <c r="U72" s="147"/>
      <c r="V72" s="147"/>
      <c r="W72" s="147"/>
      <c r="X72" s="96" t="str">
        <f t="shared" si="8"/>
        <v/>
      </c>
      <c r="Y72" s="101">
        <v>16</v>
      </c>
      <c r="Z72" s="445"/>
      <c r="AA72" s="446"/>
      <c r="AB72" s="446"/>
      <c r="AC72" s="446"/>
      <c r="AD72" s="62"/>
      <c r="AE72" s="21"/>
      <c r="AF72" s="22"/>
      <c r="AH72" s="29" t="str">
        <f t="shared" si="9"/>
        <v/>
      </c>
      <c r="AI72" s="29" t="str">
        <f t="shared" si="10"/>
        <v/>
      </c>
      <c r="AJ72" s="29" t="str">
        <f t="shared" si="11"/>
        <v/>
      </c>
      <c r="AK72" s="29" t="str">
        <f t="shared" si="12"/>
        <v/>
      </c>
      <c r="AL72" s="29" t="str">
        <f t="shared" si="13"/>
        <v/>
      </c>
      <c r="AM72" s="29" t="str">
        <f t="shared" si="14"/>
        <v/>
      </c>
      <c r="AN72" s="29" t="str">
        <f t="shared" si="15"/>
        <v/>
      </c>
      <c r="AO72" s="83">
        <f t="shared" si="50"/>
        <v>7.7234536865000001</v>
      </c>
      <c r="AP72" s="83">
        <f t="shared" si="51"/>
        <v>7.7258308169000003</v>
      </c>
      <c r="AQ72" s="83">
        <f t="shared" si="52"/>
        <v>2.3771304000002047E-3</v>
      </c>
      <c r="AR72" s="83">
        <f t="shared" si="53"/>
        <v>7.7246422517000006</v>
      </c>
      <c r="AS72" s="83">
        <f t="shared" si="54"/>
        <v>1.6808850256048349E-3</v>
      </c>
      <c r="AT72" s="105" t="str">
        <f t="shared" si="55"/>
        <v/>
      </c>
      <c r="AU72" s="105" t="str">
        <f t="shared" si="56"/>
        <v/>
      </c>
      <c r="AV72">
        <f>IF(AT72="",-1,AS63)</f>
        <v>-1</v>
      </c>
    </row>
    <row r="73" spans="1:48" ht="17.25" customHeight="1">
      <c r="A73" s="27"/>
      <c r="B73" s="98"/>
      <c r="C73" s="104"/>
      <c r="D73" s="90"/>
      <c r="E73" s="111"/>
      <c r="F73" s="442"/>
      <c r="G73" s="443"/>
      <c r="H73" s="444"/>
      <c r="I73" s="99"/>
      <c r="J73" s="99"/>
      <c r="K73" s="94">
        <f t="shared" si="45"/>
        <v>7.7</v>
      </c>
      <c r="L73" s="94">
        <f t="shared" si="46"/>
        <v>0</v>
      </c>
      <c r="M73" s="94">
        <f t="shared" si="47"/>
        <v>0.09</v>
      </c>
      <c r="N73" s="94">
        <f t="shared" si="48"/>
        <v>7.7</v>
      </c>
      <c r="O73" s="94">
        <f t="shared" si="49"/>
        <v>7.79</v>
      </c>
      <c r="P73" s="102"/>
      <c r="Q73" s="94" t="str">
        <f>IF(AND(F73&lt;&gt;"",Q63=""),1,IF(AND(Q63&lt;emp,Q63&lt;&gt;""),Q63+1,""))</f>
        <v/>
      </c>
      <c r="R73" s="122" t="str">
        <f>IF(Q73="","",HLOOKUP(Q73,Headline!$Z$5:$CJ$6,2,FALSE))</f>
        <v/>
      </c>
      <c r="S73" s="147"/>
      <c r="T73" s="147"/>
      <c r="U73" s="147"/>
      <c r="V73" s="147"/>
      <c r="W73" s="147"/>
      <c r="X73" s="96" t="str">
        <f t="shared" si="8"/>
        <v/>
      </c>
      <c r="Y73" s="101"/>
      <c r="Z73" s="445"/>
      <c r="AA73" s="446"/>
      <c r="AB73" s="446"/>
      <c r="AC73" s="446"/>
      <c r="AD73" s="62"/>
      <c r="AE73" s="21"/>
      <c r="AF73" s="22"/>
      <c r="AH73" s="29" t="str">
        <f t="shared" si="9"/>
        <v/>
      </c>
      <c r="AI73" s="29" t="str">
        <f t="shared" si="10"/>
        <v/>
      </c>
      <c r="AJ73" s="29" t="str">
        <f t="shared" si="11"/>
        <v/>
      </c>
      <c r="AK73" s="29" t="str">
        <f t="shared" si="12"/>
        <v/>
      </c>
      <c r="AL73" s="29" t="str">
        <f t="shared" si="13"/>
        <v/>
      </c>
      <c r="AM73" s="29" t="str">
        <f t="shared" si="14"/>
        <v/>
      </c>
      <c r="AN73" s="29" t="str">
        <f t="shared" si="15"/>
        <v/>
      </c>
      <c r="AO73" s="83" t="str">
        <f t="shared" si="50"/>
        <v/>
      </c>
      <c r="AP73" s="83" t="str">
        <f t="shared" si="51"/>
        <v/>
      </c>
      <c r="AQ73" s="83" t="str">
        <f t="shared" si="52"/>
        <v/>
      </c>
      <c r="AR73" s="83" t="str">
        <f t="shared" si="53"/>
        <v/>
      </c>
      <c r="AS73" s="83" t="str">
        <f t="shared" si="54"/>
        <v/>
      </c>
      <c r="AT73" s="105" t="str">
        <f t="shared" si="55"/>
        <v/>
      </c>
      <c r="AU73" s="105" t="str">
        <f t="shared" si="56"/>
        <v/>
      </c>
      <c r="AV73">
        <f>IF(AT73="",-1,AS64)</f>
        <v>-1</v>
      </c>
    </row>
    <row r="74" spans="1:48" ht="17.25" customHeight="1">
      <c r="A74" s="27"/>
      <c r="B74" s="98">
        <v>105</v>
      </c>
      <c r="C74" s="104"/>
      <c r="D74" s="144" t="s">
        <v>189</v>
      </c>
      <c r="E74" s="232" t="s">
        <v>194</v>
      </c>
      <c r="F74" s="442">
        <v>7.7</v>
      </c>
      <c r="G74" s="443"/>
      <c r="H74" s="444"/>
      <c r="I74" s="99">
        <v>0</v>
      </c>
      <c r="J74" s="168">
        <v>0.12</v>
      </c>
      <c r="K74" s="94">
        <f t="shared" si="45"/>
        <v>7.7</v>
      </c>
      <c r="L74" s="94">
        <f t="shared" si="46"/>
        <v>0</v>
      </c>
      <c r="M74" s="94">
        <f t="shared" si="47"/>
        <v>0.12</v>
      </c>
      <c r="N74" s="94">
        <f t="shared" si="48"/>
        <v>7.7</v>
      </c>
      <c r="O74" s="94">
        <f t="shared" si="49"/>
        <v>7.82</v>
      </c>
      <c r="P74" s="102" t="s">
        <v>237</v>
      </c>
      <c r="Q74" s="94">
        <f>IF(AND(F74&lt;&gt;"",Q64=""),1,IF(AND(Q64&lt;emp,Q64&lt;&gt;""),Q64+1,""))</f>
        <v>1</v>
      </c>
      <c r="R74" s="122">
        <f>IF(Q74="","",HLOOKUP(Q74,Headline!$Z$5:$CJ$6,2,FALSE))</f>
        <v>1</v>
      </c>
      <c r="S74" s="147">
        <f>7.82</f>
        <v>7.82</v>
      </c>
      <c r="T74" s="147">
        <f>7.82</f>
        <v>7.82</v>
      </c>
      <c r="U74" s="147">
        <f>7.82</f>
        <v>7.82</v>
      </c>
      <c r="V74" s="147">
        <f>7.82</f>
        <v>7.82</v>
      </c>
      <c r="W74" s="147">
        <f>7.82</f>
        <v>7.82</v>
      </c>
      <c r="X74" s="96" t="str">
        <f t="shared" si="8"/>
        <v/>
      </c>
      <c r="Y74" s="101">
        <v>13</v>
      </c>
      <c r="Z74" s="626" t="s">
        <v>194</v>
      </c>
      <c r="AA74" s="627"/>
      <c r="AB74" s="627"/>
      <c r="AC74" s="628"/>
      <c r="AD74" s="62"/>
      <c r="AE74" s="169" t="s">
        <v>331</v>
      </c>
      <c r="AF74" s="22"/>
      <c r="AH74" s="29" t="str">
        <f t="shared" si="9"/>
        <v/>
      </c>
      <c r="AI74" s="29" t="str">
        <f t="shared" si="10"/>
        <v/>
      </c>
      <c r="AJ74" s="29" t="str">
        <f t="shared" si="11"/>
        <v/>
      </c>
      <c r="AK74" s="29" t="str">
        <f t="shared" si="12"/>
        <v/>
      </c>
      <c r="AL74" s="29" t="str">
        <f t="shared" si="13"/>
        <v/>
      </c>
      <c r="AM74" s="29" t="str">
        <f t="shared" si="14"/>
        <v/>
      </c>
      <c r="AN74" s="29" t="str">
        <f t="shared" si="15"/>
        <v/>
      </c>
      <c r="AO74" s="83">
        <f t="shared" si="50"/>
        <v>7.82</v>
      </c>
      <c r="AP74" s="83">
        <f t="shared" si="51"/>
        <v>7.82</v>
      </c>
      <c r="AQ74" s="83">
        <f t="shared" si="52"/>
        <v>0</v>
      </c>
      <c r="AR74" s="83">
        <f t="shared" si="53"/>
        <v>7.82</v>
      </c>
      <c r="AS74" s="83">
        <f t="shared" si="54"/>
        <v>0</v>
      </c>
      <c r="AT74" s="105" t="str">
        <f t="shared" si="55"/>
        <v/>
      </c>
      <c r="AU74" s="105" t="str">
        <f t="shared" si="56"/>
        <v/>
      </c>
      <c r="AV74">
        <f>IF(AT74="",-1,AS68)</f>
        <v>-1</v>
      </c>
    </row>
    <row r="75" spans="1:48" ht="17.25" customHeight="1">
      <c r="A75" s="27"/>
      <c r="B75" s="98"/>
      <c r="C75" s="104"/>
      <c r="D75" s="90"/>
      <c r="E75" s="111"/>
      <c r="F75" s="442" t="s">
        <v>232</v>
      </c>
      <c r="G75" s="443"/>
      <c r="H75" s="444"/>
      <c r="I75" s="99"/>
      <c r="J75" s="99"/>
      <c r="K75" s="94">
        <f t="shared" si="45"/>
        <v>7.7</v>
      </c>
      <c r="L75" s="94">
        <f t="shared" si="46"/>
        <v>0</v>
      </c>
      <c r="M75" s="94">
        <f t="shared" si="47"/>
        <v>0.12</v>
      </c>
      <c r="N75" s="94">
        <f t="shared" si="48"/>
        <v>7.7</v>
      </c>
      <c r="O75" s="94">
        <f t="shared" si="49"/>
        <v>7.82</v>
      </c>
      <c r="P75" s="102" t="s">
        <v>237</v>
      </c>
      <c r="Q75" s="94">
        <f t="shared" si="34"/>
        <v>2</v>
      </c>
      <c r="R75" s="122">
        <f>IF(Q75="","",HLOOKUP(Q75,Headline!$Z$5:$CJ$6,2,FALSE))</f>
        <v>2</v>
      </c>
      <c r="S75" s="147">
        <f>'report export 3D'!M22</f>
        <v>7.7739051641000003</v>
      </c>
      <c r="T75" s="147">
        <f>'report export 3D'!N22</f>
        <v>7.7718232340000002</v>
      </c>
      <c r="U75" s="147"/>
      <c r="V75" s="147"/>
      <c r="W75" s="147"/>
      <c r="X75" s="96" t="str">
        <f t="shared" si="8"/>
        <v/>
      </c>
      <c r="Y75" s="101">
        <v>16</v>
      </c>
      <c r="Z75" s="445"/>
      <c r="AA75" s="446"/>
      <c r="AB75" s="446"/>
      <c r="AC75" s="446"/>
      <c r="AD75" s="62"/>
      <c r="AE75" s="21"/>
      <c r="AF75" s="22"/>
      <c r="AH75" s="29" t="str">
        <f t="shared" si="9"/>
        <v/>
      </c>
      <c r="AI75" s="29" t="str">
        <f t="shared" si="10"/>
        <v/>
      </c>
      <c r="AJ75" s="29" t="str">
        <f t="shared" si="11"/>
        <v/>
      </c>
      <c r="AK75" s="29" t="str">
        <f t="shared" si="12"/>
        <v/>
      </c>
      <c r="AL75" s="29" t="str">
        <f t="shared" si="13"/>
        <v/>
      </c>
      <c r="AM75" s="29" t="str">
        <f t="shared" si="14"/>
        <v/>
      </c>
      <c r="AN75" s="29" t="str">
        <f t="shared" si="15"/>
        <v/>
      </c>
      <c r="AO75" s="83">
        <f t="shared" si="50"/>
        <v>7.7718232340000002</v>
      </c>
      <c r="AP75" s="83">
        <f t="shared" si="51"/>
        <v>7.7739051641000003</v>
      </c>
      <c r="AQ75" s="83">
        <f t="shared" si="52"/>
        <v>2.0819301000001289E-3</v>
      </c>
      <c r="AR75" s="83">
        <f t="shared" si="53"/>
        <v>7.7728641990499998</v>
      </c>
      <c r="AS75" s="83">
        <f t="shared" si="54"/>
        <v>1.4721468916664782E-3</v>
      </c>
      <c r="AT75" s="105" t="str">
        <f t="shared" si="55"/>
        <v/>
      </c>
      <c r="AU75" s="105" t="str">
        <f t="shared" si="56"/>
        <v/>
      </c>
      <c r="AV75">
        <f>IF(AT75="",-1,AS69)</f>
        <v>-1</v>
      </c>
    </row>
    <row r="76" spans="1:48" ht="17.25" customHeight="1">
      <c r="A76" s="27"/>
      <c r="B76" s="98"/>
      <c r="C76" s="104"/>
      <c r="D76" s="90"/>
      <c r="E76" s="111"/>
      <c r="F76" s="442"/>
      <c r="G76" s="443"/>
      <c r="H76" s="444"/>
      <c r="I76" s="99"/>
      <c r="J76" s="99"/>
      <c r="K76" s="94">
        <f t="shared" si="45"/>
        <v>7.7</v>
      </c>
      <c r="L76" s="94">
        <f t="shared" si="46"/>
        <v>0</v>
      </c>
      <c r="M76" s="94">
        <f t="shared" si="47"/>
        <v>0.12</v>
      </c>
      <c r="N76" s="94">
        <f t="shared" si="48"/>
        <v>7.7</v>
      </c>
      <c r="O76" s="94">
        <f t="shared" si="49"/>
        <v>7.82</v>
      </c>
      <c r="P76" s="102"/>
      <c r="Q76" s="94" t="str">
        <f t="shared" si="34"/>
        <v/>
      </c>
      <c r="R76" s="122" t="str">
        <f>IF(Q76="","",HLOOKUP(Q76,Headline!$Z$5:$CJ$6,2,FALSE))</f>
        <v/>
      </c>
      <c r="S76" s="100"/>
      <c r="T76" s="100"/>
      <c r="U76" s="100"/>
      <c r="V76" s="100"/>
      <c r="W76" s="100"/>
      <c r="X76" s="96" t="str">
        <f t="shared" si="8"/>
        <v/>
      </c>
      <c r="Y76" s="101"/>
      <c r="Z76" s="451" t="s">
        <v>356</v>
      </c>
      <c r="AA76" s="452"/>
      <c r="AB76" s="452"/>
      <c r="AC76" s="452"/>
      <c r="AD76" s="62"/>
      <c r="AE76" s="21"/>
      <c r="AF76" s="22"/>
      <c r="AH76" s="29" t="str">
        <f t="shared" si="9"/>
        <v/>
      </c>
      <c r="AI76" s="29" t="str">
        <f t="shared" si="10"/>
        <v/>
      </c>
      <c r="AJ76" s="29" t="str">
        <f t="shared" si="11"/>
        <v/>
      </c>
      <c r="AK76" s="29" t="str">
        <f t="shared" si="12"/>
        <v/>
      </c>
      <c r="AL76" s="29" t="str">
        <f t="shared" si="13"/>
        <v/>
      </c>
      <c r="AM76" s="29" t="str">
        <f t="shared" si="14"/>
        <v/>
      </c>
      <c r="AN76" s="29" t="str">
        <f t="shared" si="15"/>
        <v/>
      </c>
      <c r="AO76" s="83" t="str">
        <f t="shared" si="50"/>
        <v/>
      </c>
      <c r="AP76" s="83" t="str">
        <f t="shared" si="51"/>
        <v/>
      </c>
      <c r="AQ76" s="83" t="str">
        <f t="shared" si="52"/>
        <v/>
      </c>
      <c r="AR76" s="83" t="str">
        <f t="shared" si="53"/>
        <v/>
      </c>
      <c r="AS76" s="83" t="str">
        <f t="shared" si="54"/>
        <v/>
      </c>
      <c r="AT76" s="105" t="str">
        <f t="shared" si="55"/>
        <v/>
      </c>
      <c r="AU76" s="105" t="str">
        <f t="shared" si="56"/>
        <v/>
      </c>
      <c r="AV76">
        <f>IF(AT76="",-1,AS70)</f>
        <v>-1</v>
      </c>
    </row>
    <row r="77" spans="1:48" ht="17.25" customHeight="1">
      <c r="A77" s="27"/>
      <c r="B77" s="98">
        <v>106</v>
      </c>
      <c r="C77" s="104"/>
      <c r="D77" s="144" t="s">
        <v>187</v>
      </c>
      <c r="E77" s="111"/>
      <c r="F77" s="442">
        <v>1.6</v>
      </c>
      <c r="G77" s="443"/>
      <c r="H77" s="444"/>
      <c r="I77" s="99">
        <v>-1.6</v>
      </c>
      <c r="J77" s="99">
        <v>0</v>
      </c>
      <c r="K77" s="94">
        <f>IF(Q77=1,F77,K70)</f>
        <v>1.6</v>
      </c>
      <c r="L77" s="94">
        <f>IF(Q77=1,I77,L70)</f>
        <v>-1.6</v>
      </c>
      <c r="M77" s="94">
        <f>IF(Q77=1,J77,M70)</f>
        <v>0</v>
      </c>
      <c r="N77" s="94">
        <f>K77+L77</f>
        <v>0</v>
      </c>
      <c r="O77" s="94">
        <f>K77+M77</f>
        <v>1.6</v>
      </c>
      <c r="P77" s="102" t="s">
        <v>236</v>
      </c>
      <c r="Q77" s="94">
        <f t="shared" si="34"/>
        <v>1</v>
      </c>
      <c r="R77" s="122">
        <f>IF(Q77="","",HLOOKUP(Q77,Headline!$Z$5:$CJ$6,2,FALSE))</f>
        <v>1</v>
      </c>
      <c r="S77" s="147">
        <v>1.0509999999999999</v>
      </c>
      <c r="T77" s="147">
        <v>1.4830000000000001</v>
      </c>
      <c r="U77" s="147">
        <v>0.82099999999999995</v>
      </c>
      <c r="V77" s="147">
        <v>1.1659999999999999</v>
      </c>
      <c r="W77" s="147">
        <v>1.2250000000000001</v>
      </c>
      <c r="X77" s="96" t="str">
        <f t="shared" si="8"/>
        <v/>
      </c>
      <c r="Y77" s="101">
        <v>13</v>
      </c>
      <c r="Z77" s="445" t="s">
        <v>333</v>
      </c>
      <c r="AA77" s="446"/>
      <c r="AB77" s="446"/>
      <c r="AC77" s="446"/>
      <c r="AD77" s="62"/>
      <c r="AE77" s="21"/>
      <c r="AF77" s="22"/>
      <c r="AH77" s="29" t="str">
        <f t="shared" si="9"/>
        <v/>
      </c>
      <c r="AI77" s="29" t="str">
        <f t="shared" si="10"/>
        <v/>
      </c>
      <c r="AJ77" s="29" t="str">
        <f t="shared" si="11"/>
        <v/>
      </c>
      <c r="AK77" s="29" t="str">
        <f t="shared" si="12"/>
        <v/>
      </c>
      <c r="AL77" s="29" t="str">
        <f t="shared" si="13"/>
        <v/>
      </c>
      <c r="AM77" s="29" t="str">
        <f t="shared" si="14"/>
        <v/>
      </c>
      <c r="AN77" s="29" t="str">
        <f t="shared" si="15"/>
        <v/>
      </c>
      <c r="AO77" s="83">
        <f>IF(S77="","",MIN(S77:W77))</f>
        <v>0.82099999999999995</v>
      </c>
      <c r="AP77" s="83">
        <f>IF(S77="","",MAX(S77:W77))</f>
        <v>1.4830000000000001</v>
      </c>
      <c r="AQ77" s="83">
        <f>IF(AO77="","",AP77-AO77)</f>
        <v>0.66200000000000014</v>
      </c>
      <c r="AR77" s="83">
        <f>IF(S77="","",AVERAGE(S77:W77))</f>
        <v>1.1491999999999998</v>
      </c>
      <c r="AS77" s="83">
        <f>IF(S77="","",STDEV(S77:W77))</f>
        <v>0.24228536893506553</v>
      </c>
      <c r="AT77" s="105" t="str">
        <f>IF(OR(Q77="",S77=""),"",IF(AND(C77="",AT70=""),"",(M77-L77)/(AS77*6)))</f>
        <v/>
      </c>
      <c r="AU77" s="105" t="str">
        <f>IF(OR(Q77="",S77=""),"",IF(AND(C77="",AU70=""),"",MIN((O77-AR77)/(3*AS77),(AR77-N77)/(3*AS77))))</f>
        <v/>
      </c>
      <c r="AV77">
        <f>IF(AT77="",-1,AS62)</f>
        <v>-1</v>
      </c>
    </row>
    <row r="78" spans="1:48" ht="17.25" customHeight="1">
      <c r="A78" s="27"/>
      <c r="B78" s="148">
        <v>1</v>
      </c>
      <c r="C78" s="104"/>
      <c r="D78" s="90"/>
      <c r="E78" s="111"/>
      <c r="F78" s="442"/>
      <c r="G78" s="443"/>
      <c r="H78" s="444"/>
      <c r="I78" s="99"/>
      <c r="J78" s="99"/>
      <c r="K78" s="94">
        <f>IF(Q78=1,F78,K77)</f>
        <v>1.6</v>
      </c>
      <c r="L78" s="94">
        <f>IF(Q78=1,I78,L77)</f>
        <v>-1.6</v>
      </c>
      <c r="M78" s="94">
        <f>IF(Q78=1,J78,M77)</f>
        <v>0</v>
      </c>
      <c r="N78" s="94">
        <f>K78+L78</f>
        <v>0</v>
      </c>
      <c r="O78" s="94">
        <f>K78+M78</f>
        <v>1.6</v>
      </c>
      <c r="P78" s="102" t="s">
        <v>236</v>
      </c>
      <c r="Q78" s="94">
        <f t="shared" si="34"/>
        <v>2</v>
      </c>
      <c r="R78" s="122">
        <f>IF(Q78="","",HLOOKUP(Q78,Headline!$Z$5:$CJ$6,2,FALSE))</f>
        <v>2</v>
      </c>
      <c r="S78" s="147">
        <v>1.7809999999999999</v>
      </c>
      <c r="T78" s="147">
        <v>1.3680000000000001</v>
      </c>
      <c r="U78" s="147">
        <v>1.5469999999999999</v>
      </c>
      <c r="V78" s="147">
        <v>1.72</v>
      </c>
      <c r="W78" s="147">
        <v>1.64</v>
      </c>
      <c r="X78" s="96" t="str">
        <f t="shared" si="8"/>
        <v>8</v>
      </c>
      <c r="Y78" s="101">
        <v>16</v>
      </c>
      <c r="Z78" s="445" t="s">
        <v>723</v>
      </c>
      <c r="AA78" s="446"/>
      <c r="AB78" s="446"/>
      <c r="AC78" s="446"/>
      <c r="AD78" s="62"/>
      <c r="AE78" s="21"/>
      <c r="AF78" s="248" t="s">
        <v>331</v>
      </c>
      <c r="AH78" s="29" t="str">
        <f t="shared" si="9"/>
        <v>+</v>
      </c>
      <c r="AI78" s="29" t="str">
        <f t="shared" si="10"/>
        <v/>
      </c>
      <c r="AJ78" s="29" t="str">
        <f t="shared" si="11"/>
        <v/>
      </c>
      <c r="AK78" s="29" t="str">
        <f t="shared" si="12"/>
        <v>+</v>
      </c>
      <c r="AL78" s="29" t="str">
        <f t="shared" si="13"/>
        <v>+</v>
      </c>
      <c r="AM78" s="29" t="str">
        <f t="shared" si="14"/>
        <v/>
      </c>
      <c r="AN78" s="29" t="str">
        <f t="shared" si="15"/>
        <v>+</v>
      </c>
      <c r="AO78" s="83">
        <f>IF(S78="","",MIN(S78:W78))</f>
        <v>1.3680000000000001</v>
      </c>
      <c r="AP78" s="83">
        <f>IF(S78="","",MAX(S78:W78))</f>
        <v>1.7809999999999999</v>
      </c>
      <c r="AQ78" s="83">
        <f>IF(AO78="","",AP78-AO78)</f>
        <v>0.41299999999999981</v>
      </c>
      <c r="AR78" s="83">
        <f>IF(S78="","",AVERAGE(S78:W78))</f>
        <v>1.6111999999999997</v>
      </c>
      <c r="AS78" s="83">
        <f>IF(S78="","",STDEV(S78:W78))</f>
        <v>0.1618384997458886</v>
      </c>
      <c r="AT78" s="105" t="str">
        <f>IF(OR(Q78="",S78=""),"",IF(AND(C78="",AT77=""),"",(M78-L78)/(AS78*6)))</f>
        <v/>
      </c>
      <c r="AU78" s="105" t="str">
        <f>IF(OR(Q78="",S78=""),"",IF(AND(C78="",AU77=""),"",MIN((O78-AR78)/(3*AS78),(AR78-N78)/(3*AS78))))</f>
        <v/>
      </c>
      <c r="AV78">
        <f>IF(AT78="",-1,AS63)</f>
        <v>-1</v>
      </c>
    </row>
    <row r="79" spans="1:48" ht="17.25" customHeight="1">
      <c r="A79" s="27"/>
      <c r="B79" s="98"/>
      <c r="C79" s="104"/>
      <c r="D79" s="90"/>
      <c r="E79" s="111"/>
      <c r="F79" s="442"/>
      <c r="G79" s="443"/>
      <c r="H79" s="444"/>
      <c r="I79" s="99"/>
      <c r="J79" s="99"/>
      <c r="K79" s="94">
        <f>IF(Q79=1,F79,K78)</f>
        <v>1.6</v>
      </c>
      <c r="L79" s="94">
        <f>IF(Q79=1,I79,L78)</f>
        <v>-1.6</v>
      </c>
      <c r="M79" s="94">
        <f>IF(Q79=1,J79,M78)</f>
        <v>0</v>
      </c>
      <c r="N79" s="94">
        <f>K79+L79</f>
        <v>0</v>
      </c>
      <c r="O79" s="94">
        <f>K79+M79</f>
        <v>1.6</v>
      </c>
      <c r="P79" s="102"/>
      <c r="Q79" s="94" t="str">
        <f t="shared" si="34"/>
        <v/>
      </c>
      <c r="R79" s="122" t="str">
        <f>IF(Q79="","",HLOOKUP(Q79,Headline!$Z$5:$CJ$6,2,FALSE))</f>
        <v/>
      </c>
      <c r="S79" s="147"/>
      <c r="T79" s="147"/>
      <c r="U79" s="147" t="s">
        <v>255</v>
      </c>
      <c r="V79" s="147" t="s">
        <v>255</v>
      </c>
      <c r="W79" s="147" t="s">
        <v>255</v>
      </c>
      <c r="X79" s="96" t="str">
        <f t="shared" si="8"/>
        <v/>
      </c>
      <c r="Y79" s="101"/>
      <c r="Z79" s="445"/>
      <c r="AA79" s="446"/>
      <c r="AB79" s="446"/>
      <c r="AC79" s="454"/>
      <c r="AD79" s="62"/>
      <c r="AE79" s="21"/>
      <c r="AF79" s="22"/>
      <c r="AH79" s="29" t="str">
        <f t="shared" si="9"/>
        <v/>
      </c>
      <c r="AI79" s="29" t="str">
        <f t="shared" si="10"/>
        <v/>
      </c>
      <c r="AJ79" s="29" t="str">
        <f t="shared" si="11"/>
        <v/>
      </c>
      <c r="AK79" s="29" t="str">
        <f t="shared" si="12"/>
        <v/>
      </c>
      <c r="AL79" s="29" t="str">
        <f t="shared" si="13"/>
        <v/>
      </c>
      <c r="AM79" s="29" t="str">
        <f t="shared" si="14"/>
        <v/>
      </c>
      <c r="AN79" s="29" t="str">
        <f t="shared" si="15"/>
        <v/>
      </c>
      <c r="AO79" s="83" t="str">
        <f>IF(S79="","",MIN(S79:W79))</f>
        <v/>
      </c>
      <c r="AP79" s="83" t="str">
        <f>IF(S79="","",MAX(S79:W79))</f>
        <v/>
      </c>
      <c r="AQ79" s="83" t="str">
        <f>IF(AO79="","",AP79-AO79)</f>
        <v/>
      </c>
      <c r="AR79" s="83" t="str">
        <f>IF(S79="","",AVERAGE(S79:W79))</f>
        <v/>
      </c>
      <c r="AS79" s="83" t="str">
        <f>IF(S79="","",STDEV(S79:W79))</f>
        <v/>
      </c>
      <c r="AT79" s="105" t="str">
        <f>IF(OR(Q79="",S79=""),"",IF(AND(C79="",AT78=""),"",(M79-L79)/(AS79*6)))</f>
        <v/>
      </c>
      <c r="AU79" s="105" t="str">
        <f>IF(OR(Q79="",S79=""),"",IF(AND(C79="",AU78=""),"",MIN((O79-AR79)/(3*AS79),(AR79-N79)/(3*AS79))))</f>
        <v/>
      </c>
      <c r="AV79">
        <f>IF(AT79="",-1,AS64)</f>
        <v>-1</v>
      </c>
    </row>
    <row r="80" spans="1:48" ht="17.25" customHeight="1">
      <c r="A80" s="27"/>
      <c r="B80" s="98">
        <v>106</v>
      </c>
      <c r="C80" s="104"/>
      <c r="D80" s="144" t="s">
        <v>187</v>
      </c>
      <c r="E80" s="111"/>
      <c r="F80" s="442">
        <v>1.6</v>
      </c>
      <c r="G80" s="443"/>
      <c r="H80" s="444"/>
      <c r="I80" s="99">
        <v>-1.6</v>
      </c>
      <c r="J80" s="99">
        <v>0</v>
      </c>
      <c r="K80" s="94">
        <f>IF(Q80=1,F80,K73)</f>
        <v>1.6</v>
      </c>
      <c r="L80" s="94">
        <f>IF(Q80=1,I80,L73)</f>
        <v>-1.6</v>
      </c>
      <c r="M80" s="94">
        <f>IF(Q80=1,J80,M73)</f>
        <v>0</v>
      </c>
      <c r="N80" s="94">
        <f t="shared" ref="N80:N85" si="57">K80+L80</f>
        <v>0</v>
      </c>
      <c r="O80" s="94">
        <f t="shared" ref="O80:O85" si="58">K80+M80</f>
        <v>1.6</v>
      </c>
      <c r="P80" s="102" t="s">
        <v>236</v>
      </c>
      <c r="Q80" s="94">
        <f t="shared" si="34"/>
        <v>1</v>
      </c>
      <c r="R80" s="122">
        <f>IF(Q80="","",HLOOKUP(Q80,Headline!$Z$5:$CJ$6,2,FALSE))</f>
        <v>1</v>
      </c>
      <c r="S80" s="147">
        <v>1.151</v>
      </c>
      <c r="T80" s="147">
        <v>1.421</v>
      </c>
      <c r="U80" s="147">
        <v>1.1659999999999999</v>
      </c>
      <c r="V80" s="147">
        <v>1.2929999999999999</v>
      </c>
      <c r="W80" s="147">
        <v>1.4279999999999999</v>
      </c>
      <c r="X80" s="96" t="str">
        <f t="shared" si="8"/>
        <v/>
      </c>
      <c r="Y80" s="101">
        <v>13</v>
      </c>
      <c r="Z80" s="445" t="s">
        <v>333</v>
      </c>
      <c r="AA80" s="446"/>
      <c r="AB80" s="446"/>
      <c r="AC80" s="446"/>
      <c r="AD80" s="62"/>
      <c r="AE80" s="21"/>
      <c r="AF80" s="22"/>
      <c r="AH80" s="29" t="str">
        <f t="shared" si="9"/>
        <v/>
      </c>
      <c r="AI80" s="29" t="str">
        <f t="shared" si="10"/>
        <v/>
      </c>
      <c r="AJ80" s="29" t="str">
        <f t="shared" si="11"/>
        <v/>
      </c>
      <c r="AK80" s="29" t="str">
        <f t="shared" si="12"/>
        <v/>
      </c>
      <c r="AL80" s="29" t="str">
        <f t="shared" si="13"/>
        <v/>
      </c>
      <c r="AM80" s="29" t="str">
        <f t="shared" si="14"/>
        <v/>
      </c>
      <c r="AN80" s="29" t="str">
        <f t="shared" si="15"/>
        <v/>
      </c>
      <c r="AO80" s="83">
        <f t="shared" ref="AO80:AO85" si="59">IF(S80="","",MIN(S80:W80))</f>
        <v>1.151</v>
      </c>
      <c r="AP80" s="83">
        <f t="shared" ref="AP80:AP85" si="60">IF(S80="","",MAX(S80:W80))</f>
        <v>1.4279999999999999</v>
      </c>
      <c r="AQ80" s="83">
        <f t="shared" ref="AQ80:AQ85" si="61">IF(AO80="","",AP80-AO80)</f>
        <v>0.27699999999999991</v>
      </c>
      <c r="AR80" s="83">
        <f t="shared" ref="AR80:AR85" si="62">IF(S80="","",AVERAGE(S80:W80))</f>
        <v>1.2917999999999998</v>
      </c>
      <c r="AS80" s="83">
        <f t="shared" ref="AS80:AS85" si="63">IF(S80="","",STDEV(S80:W80))</f>
        <v>0.13313038721494053</v>
      </c>
      <c r="AT80" s="105" t="str">
        <f>IF(OR(Q80="",S80=""),"",IF(AND(C80="",AT73=""),"",(M80-L80)/(AS80*6)))</f>
        <v/>
      </c>
      <c r="AU80" s="105" t="str">
        <f>IF(OR(Q80="",S80=""),"",IF(AND(C80="",AU73=""),"",MIN((O80-AR80)/(3*AS80),(AR80-N80)/(3*AS80))))</f>
        <v/>
      </c>
      <c r="AV80">
        <f t="shared" ref="AV80:AV85" si="64">IF(AT80="",-1,AS68)</f>
        <v>-1</v>
      </c>
    </row>
    <row r="81" spans="1:48" ht="17.25" customHeight="1">
      <c r="A81" s="27"/>
      <c r="B81" s="148">
        <v>2</v>
      </c>
      <c r="C81" s="104"/>
      <c r="D81" s="90"/>
      <c r="E81" s="111"/>
      <c r="F81" s="442"/>
      <c r="G81" s="443"/>
      <c r="H81" s="444"/>
      <c r="I81" s="99"/>
      <c r="J81" s="99"/>
      <c r="K81" s="94">
        <f>IF(Q81=1,F81,K80)</f>
        <v>1.6</v>
      </c>
      <c r="L81" s="94">
        <f>IF(Q81=1,I81,L80)</f>
        <v>-1.6</v>
      </c>
      <c r="M81" s="94">
        <f>IF(Q81=1,J81,M80)</f>
        <v>0</v>
      </c>
      <c r="N81" s="94">
        <f t="shared" si="57"/>
        <v>0</v>
      </c>
      <c r="O81" s="94">
        <f t="shared" si="58"/>
        <v>1.6</v>
      </c>
      <c r="P81" s="102" t="s">
        <v>236</v>
      </c>
      <c r="Q81" s="94">
        <f t="shared" si="34"/>
        <v>2</v>
      </c>
      <c r="R81" s="122">
        <f>IF(Q81="","",HLOOKUP(Q81,Headline!$Z$5:$CJ$6,2,FALSE))</f>
        <v>2</v>
      </c>
      <c r="S81" s="147">
        <v>2.004</v>
      </c>
      <c r="T81" s="147">
        <v>2.0510000000000002</v>
      </c>
      <c r="U81" s="147">
        <v>2.1240000000000001</v>
      </c>
      <c r="V81" s="147">
        <v>2.15</v>
      </c>
      <c r="W81" s="147">
        <v>2.08</v>
      </c>
      <c r="X81" s="96" t="str">
        <f t="shared" si="8"/>
        <v>8</v>
      </c>
      <c r="Y81" s="101">
        <v>16</v>
      </c>
      <c r="Z81" s="445" t="s">
        <v>723</v>
      </c>
      <c r="AA81" s="446"/>
      <c r="AB81" s="446"/>
      <c r="AC81" s="446"/>
      <c r="AD81" s="62"/>
      <c r="AE81" s="21"/>
      <c r="AF81" s="248" t="s">
        <v>331</v>
      </c>
      <c r="AH81" s="29" t="str">
        <f t="shared" si="9"/>
        <v>+</v>
      </c>
      <c r="AI81" s="29" t="str">
        <f t="shared" si="10"/>
        <v>+</v>
      </c>
      <c r="AJ81" s="29" t="str">
        <f t="shared" si="11"/>
        <v>+</v>
      </c>
      <c r="AK81" s="29" t="str">
        <f t="shared" si="12"/>
        <v>+</v>
      </c>
      <c r="AL81" s="29" t="str">
        <f t="shared" si="13"/>
        <v>+</v>
      </c>
      <c r="AM81" s="29" t="str">
        <f t="shared" si="14"/>
        <v/>
      </c>
      <c r="AN81" s="29" t="str">
        <f t="shared" si="15"/>
        <v>+</v>
      </c>
      <c r="AO81" s="83">
        <f t="shared" si="59"/>
        <v>2.004</v>
      </c>
      <c r="AP81" s="83">
        <f t="shared" si="60"/>
        <v>2.15</v>
      </c>
      <c r="AQ81" s="83">
        <f t="shared" si="61"/>
        <v>0.14599999999999991</v>
      </c>
      <c r="AR81" s="83">
        <f t="shared" si="62"/>
        <v>2.0818000000000003</v>
      </c>
      <c r="AS81" s="83">
        <f t="shared" si="63"/>
        <v>5.7958605918362091E-2</v>
      </c>
      <c r="AT81" s="105" t="str">
        <f>IF(OR(Q81="",S81=""),"",IF(AND(C81="",AT80=""),"",(M81-L81)/(AS81*6)))</f>
        <v/>
      </c>
      <c r="AU81" s="105" t="str">
        <f>IF(OR(Q81="",S81=""),"",IF(AND(C81="",AU80=""),"",MIN((O81-AR81)/(3*AS81),(AR81-N81)/(3*AS81))))</f>
        <v/>
      </c>
      <c r="AV81">
        <f t="shared" si="64"/>
        <v>-1</v>
      </c>
    </row>
    <row r="82" spans="1:48" ht="17.25" customHeight="1">
      <c r="A82" s="27"/>
      <c r="B82" s="98"/>
      <c r="C82" s="104"/>
      <c r="D82" s="90"/>
      <c r="E82" s="111"/>
      <c r="F82" s="442"/>
      <c r="G82" s="443"/>
      <c r="H82" s="444"/>
      <c r="I82" s="99"/>
      <c r="J82" s="99"/>
      <c r="K82" s="94">
        <f>IF(Q82=1,F82,K81)</f>
        <v>1.6</v>
      </c>
      <c r="L82" s="94">
        <f>IF(Q82=1,I82,L81)</f>
        <v>-1.6</v>
      </c>
      <c r="M82" s="94">
        <f>IF(Q82=1,J82,M81)</f>
        <v>0</v>
      </c>
      <c r="N82" s="94">
        <f t="shared" si="57"/>
        <v>0</v>
      </c>
      <c r="O82" s="94">
        <f t="shared" si="58"/>
        <v>1.6</v>
      </c>
      <c r="P82" s="102"/>
      <c r="Q82" s="94" t="str">
        <f t="shared" si="34"/>
        <v/>
      </c>
      <c r="R82" s="122" t="str">
        <f>IF(Q82="","",HLOOKUP(Q82,Headline!$Z$5:$CJ$6,2,FALSE))</f>
        <v/>
      </c>
      <c r="S82" s="147"/>
      <c r="T82" s="147"/>
      <c r="U82" s="147" t="s">
        <v>255</v>
      </c>
      <c r="V82" s="147" t="s">
        <v>255</v>
      </c>
      <c r="W82" s="147" t="s">
        <v>255</v>
      </c>
      <c r="X82" s="96" t="str">
        <f t="shared" si="8"/>
        <v/>
      </c>
      <c r="Y82" s="101"/>
      <c r="Z82" s="445"/>
      <c r="AA82" s="446"/>
      <c r="AB82" s="446"/>
      <c r="AC82" s="454"/>
      <c r="AD82" s="62"/>
      <c r="AE82" s="21"/>
      <c r="AF82" s="22"/>
      <c r="AH82" s="29" t="str">
        <f t="shared" si="9"/>
        <v/>
      </c>
      <c r="AI82" s="29" t="str">
        <f t="shared" si="10"/>
        <v/>
      </c>
      <c r="AJ82" s="29" t="str">
        <f t="shared" si="11"/>
        <v/>
      </c>
      <c r="AK82" s="29" t="str">
        <f t="shared" si="12"/>
        <v/>
      </c>
      <c r="AL82" s="29" t="str">
        <f t="shared" si="13"/>
        <v/>
      </c>
      <c r="AM82" s="29" t="str">
        <f t="shared" si="14"/>
        <v/>
      </c>
      <c r="AN82" s="29" t="str">
        <f t="shared" si="15"/>
        <v/>
      </c>
      <c r="AO82" s="83" t="str">
        <f t="shared" si="59"/>
        <v/>
      </c>
      <c r="AP82" s="83" t="str">
        <f t="shared" si="60"/>
        <v/>
      </c>
      <c r="AQ82" s="83" t="str">
        <f t="shared" si="61"/>
        <v/>
      </c>
      <c r="AR82" s="83" t="str">
        <f t="shared" si="62"/>
        <v/>
      </c>
      <c r="AS82" s="83" t="str">
        <f t="shared" si="63"/>
        <v/>
      </c>
      <c r="AT82" s="105" t="str">
        <f>IF(OR(Q82="",S82=""),"",IF(AND(C82="",AT81=""),"",(M82-L82)/(AS82*6)))</f>
        <v/>
      </c>
      <c r="AU82" s="105" t="str">
        <f>IF(OR(Q82="",S82=""),"",IF(AND(C82="",AU81=""),"",MIN((O82-AR82)/(3*AS82),(AR82-N82)/(3*AS82))))</f>
        <v/>
      </c>
      <c r="AV82">
        <f t="shared" si="64"/>
        <v>-1</v>
      </c>
    </row>
    <row r="83" spans="1:48" ht="20.25" customHeight="1">
      <c r="A83" s="27"/>
      <c r="B83" s="98">
        <v>106</v>
      </c>
      <c r="C83" s="104"/>
      <c r="D83" s="144" t="s">
        <v>187</v>
      </c>
      <c r="E83" s="111"/>
      <c r="F83" s="442">
        <v>6.3</v>
      </c>
      <c r="G83" s="443"/>
      <c r="H83" s="444"/>
      <c r="I83" s="99">
        <v>-6.3</v>
      </c>
      <c r="J83" s="99">
        <v>0</v>
      </c>
      <c r="K83" s="94">
        <f>IF(Q83=1,F83,K76)</f>
        <v>6.3</v>
      </c>
      <c r="L83" s="94">
        <f>IF(Q83=1,I83,L76)</f>
        <v>-6.3</v>
      </c>
      <c r="M83" s="94">
        <f>IF(Q83=1,J83,M76)</f>
        <v>0</v>
      </c>
      <c r="N83" s="94">
        <f t="shared" si="57"/>
        <v>0</v>
      </c>
      <c r="O83" s="94">
        <f t="shared" si="58"/>
        <v>6.3</v>
      </c>
      <c r="P83" s="102" t="s">
        <v>236</v>
      </c>
      <c r="Q83" s="94">
        <f t="shared" si="34"/>
        <v>1</v>
      </c>
      <c r="R83" s="122">
        <f>IF(Q83="","",HLOOKUP(Q83,Headline!$Z$5:$CJ$6,2,FALSE))</f>
        <v>1</v>
      </c>
      <c r="S83" s="147">
        <v>1.117</v>
      </c>
      <c r="T83" s="147">
        <v>1.1830000000000001</v>
      </c>
      <c r="U83" s="147">
        <v>1.069</v>
      </c>
      <c r="V83" s="147">
        <v>0.96499999999999997</v>
      </c>
      <c r="W83" s="147">
        <v>1.224</v>
      </c>
      <c r="X83" s="96" t="str">
        <f t="shared" si="8"/>
        <v/>
      </c>
      <c r="Y83" s="101">
        <v>13</v>
      </c>
      <c r="Z83" s="631" t="s">
        <v>322</v>
      </c>
      <c r="AA83" s="632"/>
      <c r="AB83" s="632"/>
      <c r="AC83" s="632"/>
      <c r="AD83" s="62"/>
      <c r="AE83" s="21"/>
      <c r="AF83" s="22"/>
      <c r="AH83" s="29" t="str">
        <f t="shared" si="9"/>
        <v/>
      </c>
      <c r="AI83" s="29" t="str">
        <f t="shared" si="10"/>
        <v/>
      </c>
      <c r="AJ83" s="29" t="str">
        <f t="shared" si="11"/>
        <v/>
      </c>
      <c r="AK83" s="29" t="str">
        <f t="shared" si="12"/>
        <v/>
      </c>
      <c r="AL83" s="29" t="str">
        <f t="shared" si="13"/>
        <v/>
      </c>
      <c r="AM83" s="29" t="str">
        <f t="shared" si="14"/>
        <v/>
      </c>
      <c r="AN83" s="29" t="str">
        <f t="shared" si="15"/>
        <v/>
      </c>
      <c r="AO83" s="83">
        <f t="shared" si="59"/>
        <v>0.96499999999999997</v>
      </c>
      <c r="AP83" s="83">
        <f t="shared" si="60"/>
        <v>1.224</v>
      </c>
      <c r="AQ83" s="83">
        <f t="shared" si="61"/>
        <v>0.25900000000000001</v>
      </c>
      <c r="AR83" s="83">
        <f t="shared" si="62"/>
        <v>1.1115999999999999</v>
      </c>
      <c r="AS83" s="83">
        <f t="shared" si="63"/>
        <v>0.10132521897336322</v>
      </c>
      <c r="AT83" s="105" t="str">
        <f>IF(OR(Q83="",S83=""),"",IF(AND(C83="",AT76=""),"",(M83-L83)/(AS83*6)))</f>
        <v/>
      </c>
      <c r="AU83" s="105" t="str">
        <f>IF(OR(Q83="",S83=""),"",IF(AND(C83="",AU76=""),"",MIN((O83-AR83)/(3*AS83),(AR83-N83)/(3*AS83))))</f>
        <v/>
      </c>
      <c r="AV83">
        <f t="shared" si="64"/>
        <v>-1</v>
      </c>
    </row>
    <row r="84" spans="1:48" ht="17.25" customHeight="1">
      <c r="A84" s="27"/>
      <c r="B84" s="148">
        <v>3</v>
      </c>
      <c r="C84" s="104"/>
      <c r="D84" s="90"/>
      <c r="E84" s="111"/>
      <c r="F84" s="442"/>
      <c r="G84" s="443"/>
      <c r="H84" s="444"/>
      <c r="I84" s="99"/>
      <c r="J84" s="99"/>
      <c r="K84" s="94">
        <f>IF(Q84=1,F84,K83)</f>
        <v>6.3</v>
      </c>
      <c r="L84" s="94">
        <f>IF(Q84=1,I84,L83)</f>
        <v>-6.3</v>
      </c>
      <c r="M84" s="94">
        <f>IF(Q84=1,J84,M83)</f>
        <v>0</v>
      </c>
      <c r="N84" s="94">
        <f t="shared" si="57"/>
        <v>0</v>
      </c>
      <c r="O84" s="94">
        <f t="shared" si="58"/>
        <v>6.3</v>
      </c>
      <c r="P84" s="102" t="s">
        <v>236</v>
      </c>
      <c r="Q84" s="94">
        <f t="shared" si="34"/>
        <v>2</v>
      </c>
      <c r="R84" s="122">
        <f>IF(Q84="","",HLOOKUP(Q84,Headline!$Z$5:$CJ$6,2,FALSE))</f>
        <v>2</v>
      </c>
      <c r="S84" s="147">
        <v>2.04</v>
      </c>
      <c r="T84" s="147">
        <v>2.0099999999999998</v>
      </c>
      <c r="U84" s="147">
        <v>2.0499999999999998</v>
      </c>
      <c r="V84" s="147">
        <v>2.04</v>
      </c>
      <c r="W84" s="147">
        <v>2.09</v>
      </c>
      <c r="X84" s="96" t="str">
        <f t="shared" si="8"/>
        <v/>
      </c>
      <c r="Y84" s="101">
        <v>16</v>
      </c>
      <c r="Z84" s="445" t="s">
        <v>333</v>
      </c>
      <c r="AA84" s="446"/>
      <c r="AB84" s="446"/>
      <c r="AC84" s="446"/>
      <c r="AD84" s="62"/>
      <c r="AE84" s="21"/>
      <c r="AF84" s="22"/>
      <c r="AH84" s="29" t="str">
        <f t="shared" si="9"/>
        <v/>
      </c>
      <c r="AI84" s="29" t="str">
        <f t="shared" si="10"/>
        <v/>
      </c>
      <c r="AJ84" s="29" t="str">
        <f t="shared" si="11"/>
        <v/>
      </c>
      <c r="AK84" s="29" t="str">
        <f t="shared" si="12"/>
        <v/>
      </c>
      <c r="AL84" s="29" t="str">
        <f t="shared" si="13"/>
        <v/>
      </c>
      <c r="AM84" s="29" t="str">
        <f t="shared" si="14"/>
        <v/>
      </c>
      <c r="AN84" s="29" t="str">
        <f t="shared" si="15"/>
        <v/>
      </c>
      <c r="AO84" s="83">
        <f t="shared" si="59"/>
        <v>2.0099999999999998</v>
      </c>
      <c r="AP84" s="83">
        <f t="shared" si="60"/>
        <v>2.09</v>
      </c>
      <c r="AQ84" s="83">
        <f t="shared" si="61"/>
        <v>8.0000000000000071E-2</v>
      </c>
      <c r="AR84" s="83">
        <f t="shared" si="62"/>
        <v>2.0460000000000003</v>
      </c>
      <c r="AS84" s="83">
        <f t="shared" si="63"/>
        <v>2.8809720581775871E-2</v>
      </c>
      <c r="AT84" s="105" t="str">
        <f>IF(OR(Q84="",S84=""),"",IF(AND(C84="",AT83=""),"",(M84-L84)/(AS84*6)))</f>
        <v/>
      </c>
      <c r="AU84" s="105" t="str">
        <f>IF(OR(Q84="",S84=""),"",IF(AND(C84="",AU83=""),"",MIN((O84-AR84)/(3*AS84),(AR84-N84)/(3*AS84))))</f>
        <v/>
      </c>
      <c r="AV84">
        <f t="shared" si="64"/>
        <v>-1</v>
      </c>
    </row>
    <row r="85" spans="1:48" ht="17.25" customHeight="1">
      <c r="A85" s="27"/>
      <c r="B85" s="98"/>
      <c r="C85" s="104"/>
      <c r="D85" s="90"/>
      <c r="E85" s="111"/>
      <c r="F85" s="442"/>
      <c r="G85" s="443"/>
      <c r="H85" s="444"/>
      <c r="I85" s="99"/>
      <c r="J85" s="99"/>
      <c r="K85" s="94">
        <f>IF(Q85=1,F85,K84)</f>
        <v>6.3</v>
      </c>
      <c r="L85" s="94">
        <f>IF(Q85=1,I85,L84)</f>
        <v>-6.3</v>
      </c>
      <c r="M85" s="94">
        <f>IF(Q85=1,J85,M84)</f>
        <v>0</v>
      </c>
      <c r="N85" s="94">
        <f t="shared" si="57"/>
        <v>0</v>
      </c>
      <c r="O85" s="94">
        <f t="shared" si="58"/>
        <v>6.3</v>
      </c>
      <c r="P85" s="102"/>
      <c r="Q85" s="94" t="str">
        <f t="shared" si="34"/>
        <v/>
      </c>
      <c r="R85" s="122" t="str">
        <f>IF(Q85="","",HLOOKUP(Q85,Headline!$Z$5:$CJ$6,2,FALSE))</f>
        <v/>
      </c>
      <c r="S85" s="147"/>
      <c r="T85" s="147"/>
      <c r="U85" s="147" t="s">
        <v>255</v>
      </c>
      <c r="V85" s="147" t="s">
        <v>255</v>
      </c>
      <c r="W85" s="147" t="s">
        <v>255</v>
      </c>
      <c r="X85" s="96" t="str">
        <f t="shared" si="8"/>
        <v/>
      </c>
      <c r="Y85" s="101"/>
      <c r="Z85" s="445"/>
      <c r="AA85" s="446"/>
      <c r="AB85" s="446"/>
      <c r="AC85" s="454"/>
      <c r="AD85" s="62"/>
      <c r="AE85" s="21"/>
      <c r="AF85" s="22"/>
      <c r="AH85" s="29" t="str">
        <f t="shared" si="9"/>
        <v/>
      </c>
      <c r="AI85" s="29" t="str">
        <f t="shared" si="10"/>
        <v/>
      </c>
      <c r="AJ85" s="29" t="str">
        <f t="shared" si="11"/>
        <v/>
      </c>
      <c r="AK85" s="29" t="str">
        <f t="shared" si="12"/>
        <v/>
      </c>
      <c r="AL85" s="29" t="str">
        <f t="shared" si="13"/>
        <v/>
      </c>
      <c r="AM85" s="29" t="str">
        <f t="shared" si="14"/>
        <v/>
      </c>
      <c r="AN85" s="29" t="str">
        <f t="shared" si="15"/>
        <v/>
      </c>
      <c r="AO85" s="83" t="str">
        <f t="shared" si="59"/>
        <v/>
      </c>
      <c r="AP85" s="83" t="str">
        <f t="shared" si="60"/>
        <v/>
      </c>
      <c r="AQ85" s="83" t="str">
        <f t="shared" si="61"/>
        <v/>
      </c>
      <c r="AR85" s="83" t="str">
        <f t="shared" si="62"/>
        <v/>
      </c>
      <c r="AS85" s="83" t="str">
        <f t="shared" si="63"/>
        <v/>
      </c>
      <c r="AT85" s="105" t="str">
        <f>IF(OR(Q85="",S85=""),"",IF(AND(C85="",AT84=""),"",(M85-L85)/(AS85*6)))</f>
        <v/>
      </c>
      <c r="AU85" s="105" t="str">
        <f>IF(OR(Q85="",S85=""),"",IF(AND(C85="",AU84=""),"",MIN((O85-AR85)/(3*AS85),(AR85-N85)/(3*AS85))))</f>
        <v/>
      </c>
      <c r="AV85">
        <f t="shared" si="64"/>
        <v>-1</v>
      </c>
    </row>
    <row r="86" spans="1:48" ht="21.75" customHeight="1">
      <c r="A86" s="27"/>
      <c r="B86" s="98">
        <v>106</v>
      </c>
      <c r="C86" s="104"/>
      <c r="D86" s="144" t="s">
        <v>187</v>
      </c>
      <c r="E86" s="111"/>
      <c r="F86" s="442">
        <v>6.3</v>
      </c>
      <c r="G86" s="443"/>
      <c r="H86" s="444"/>
      <c r="I86" s="99">
        <v>-6.3</v>
      </c>
      <c r="J86" s="99">
        <v>0</v>
      </c>
      <c r="K86" s="94">
        <f>IF(Q86=1,F86,K79)</f>
        <v>6.3</v>
      </c>
      <c r="L86" s="94">
        <f>IF(Q86=1,I86,L79)</f>
        <v>-6.3</v>
      </c>
      <c r="M86" s="94">
        <f>IF(Q86=1,J86,M79)</f>
        <v>0</v>
      </c>
      <c r="N86" s="94">
        <f t="shared" ref="N86:N100" si="65">K86+L86</f>
        <v>0</v>
      </c>
      <c r="O86" s="94">
        <f t="shared" ref="O86:O100" si="66">K86+M86</f>
        <v>6.3</v>
      </c>
      <c r="P86" s="102" t="s">
        <v>236</v>
      </c>
      <c r="Q86" s="94">
        <f t="shared" si="34"/>
        <v>1</v>
      </c>
      <c r="R86" s="122">
        <f>IF(Q86="","",HLOOKUP(Q86,Headline!$Z$5:$CJ$6,2,FALSE))</f>
        <v>1</v>
      </c>
      <c r="S86" s="147">
        <v>1.4950000000000001</v>
      </c>
      <c r="T86" s="147">
        <v>1.4490000000000001</v>
      </c>
      <c r="U86" s="147">
        <v>1.482</v>
      </c>
      <c r="V86" s="147">
        <v>1.3240000000000001</v>
      </c>
      <c r="W86" s="147">
        <v>1.167</v>
      </c>
      <c r="X86" s="96" t="str">
        <f t="shared" si="8"/>
        <v/>
      </c>
      <c r="Y86" s="101">
        <v>13</v>
      </c>
      <c r="Z86" s="631" t="s">
        <v>322</v>
      </c>
      <c r="AA86" s="632"/>
      <c r="AB86" s="632"/>
      <c r="AC86" s="632"/>
      <c r="AD86" s="62"/>
      <c r="AE86" s="21"/>
      <c r="AF86" s="22"/>
      <c r="AH86" s="29" t="str">
        <f t="shared" si="9"/>
        <v/>
      </c>
      <c r="AI86" s="29" t="str">
        <f t="shared" si="10"/>
        <v/>
      </c>
      <c r="AJ86" s="29" t="str">
        <f t="shared" si="11"/>
        <v/>
      </c>
      <c r="AK86" s="29" t="str">
        <f t="shared" si="12"/>
        <v/>
      </c>
      <c r="AL86" s="29" t="str">
        <f t="shared" si="13"/>
        <v/>
      </c>
      <c r="AM86" s="29" t="str">
        <f t="shared" si="14"/>
        <v/>
      </c>
      <c r="AN86" s="29" t="str">
        <f t="shared" si="15"/>
        <v/>
      </c>
      <c r="AO86" s="83">
        <f t="shared" ref="AO86:AO100" si="67">IF(S86="","",MIN(S86:W86))</f>
        <v>1.167</v>
      </c>
      <c r="AP86" s="83">
        <f t="shared" ref="AP86:AP100" si="68">IF(S86="","",MAX(S86:W86))</f>
        <v>1.4950000000000001</v>
      </c>
      <c r="AQ86" s="83">
        <f t="shared" ref="AQ86:AQ100" si="69">IF(AO86="","",AP86-AO86)</f>
        <v>0.32800000000000007</v>
      </c>
      <c r="AR86" s="83">
        <f t="shared" ref="AR86:AR100" si="70">IF(S86="","",AVERAGE(S86:W86))</f>
        <v>1.3834</v>
      </c>
      <c r="AS86" s="83">
        <f t="shared" ref="AS86:AS100" si="71">IF(S86="","",STDEV(S86:W86))</f>
        <v>0.138597619027168</v>
      </c>
      <c r="AT86" s="105" t="str">
        <f>IF(OR(Q86="",S86=""),"",IF(AND(C86="",AT79=""),"",(M86-L86)/(AS86*6)))</f>
        <v/>
      </c>
      <c r="AU86" s="105" t="str">
        <f>IF(OR(Q86="",S86=""),"",IF(AND(C86="",AU79=""),"",MIN((O86-AR86)/(3*AS86),(AR86-N86)/(3*AS86))))</f>
        <v/>
      </c>
      <c r="AV86">
        <f>IF(AT86="",-1,AS74)</f>
        <v>-1</v>
      </c>
    </row>
    <row r="87" spans="1:48" ht="17.25" customHeight="1">
      <c r="A87" s="27"/>
      <c r="B87" s="148">
        <v>4</v>
      </c>
      <c r="C87" s="104"/>
      <c r="D87" s="90"/>
      <c r="E87" s="111"/>
      <c r="F87" s="442"/>
      <c r="G87" s="443"/>
      <c r="H87" s="444"/>
      <c r="I87" s="99"/>
      <c r="J87" s="99"/>
      <c r="K87" s="94">
        <f>IF(Q87=1,F87,K86)</f>
        <v>6.3</v>
      </c>
      <c r="L87" s="94">
        <f>IF(Q87=1,I87,L86)</f>
        <v>-6.3</v>
      </c>
      <c r="M87" s="94">
        <f>IF(Q87=1,J87,M86)</f>
        <v>0</v>
      </c>
      <c r="N87" s="94">
        <f t="shared" si="65"/>
        <v>0</v>
      </c>
      <c r="O87" s="94">
        <f t="shared" si="66"/>
        <v>6.3</v>
      </c>
      <c r="P87" s="102" t="s">
        <v>236</v>
      </c>
      <c r="Q87" s="94">
        <f t="shared" si="34"/>
        <v>2</v>
      </c>
      <c r="R87" s="122">
        <f>IF(Q87="","",HLOOKUP(Q87,Headline!$Z$5:$CJ$6,2,FALSE))</f>
        <v>2</v>
      </c>
      <c r="S87" s="147">
        <v>1.9890000000000001</v>
      </c>
      <c r="T87" s="147">
        <v>2.0169999999999999</v>
      </c>
      <c r="U87" s="147">
        <v>2.21</v>
      </c>
      <c r="V87" s="147">
        <v>1.873</v>
      </c>
      <c r="W87" s="147">
        <v>2.3180000000000001</v>
      </c>
      <c r="X87" s="96" t="str">
        <f t="shared" ref="X87:X94" si="72">IF(S87="","",IF(AND(AM87="-",AN87="+"),"78",IF(AM87="-","7",IF(AN87="+","8",""))))</f>
        <v/>
      </c>
      <c r="Y87" s="101">
        <v>16</v>
      </c>
      <c r="Z87" s="445" t="s">
        <v>333</v>
      </c>
      <c r="AA87" s="446"/>
      <c r="AB87" s="446"/>
      <c r="AC87" s="446"/>
      <c r="AD87" s="62"/>
      <c r="AE87" s="21"/>
      <c r="AF87" s="22"/>
      <c r="AH87" s="29" t="str">
        <f t="shared" ref="AH87:AH150" si="73">IF(S87="","",IF(S87&lt;$N87,"-",IF(S87&gt;$O87,"+","")))</f>
        <v/>
      </c>
      <c r="AI87" s="29" t="str">
        <f t="shared" ref="AI87:AI150" si="74">IF(T87="","",IF(T87&lt;$N87,"-",IF(T87&gt;$O87,"+","")))</f>
        <v/>
      </c>
      <c r="AJ87" s="29" t="str">
        <f t="shared" ref="AJ87:AJ150" si="75">IF(U87="","",IF(U87&lt;$N87,"-",IF(U87&gt;$O87,"+","")))</f>
        <v/>
      </c>
      <c r="AK87" s="29" t="str">
        <f t="shared" ref="AK87:AK150" si="76">IF(V87="","",IF(V87&lt;$N87,"-",IF(V87&gt;$O87,"+","")))</f>
        <v/>
      </c>
      <c r="AL87" s="29" t="str">
        <f t="shared" ref="AL87:AL150" si="77">IF(W87="","",IF(W87&lt;$N87,"-",IF(W87&gt;$O87,"+","")))</f>
        <v/>
      </c>
      <c r="AM87" s="29" t="str">
        <f t="shared" ref="AM87:AM150" si="78">IF(OR($AH87="-",$AI87="-",$AJ87="-",$AK87="-",$AL87="-"),"-","")</f>
        <v/>
      </c>
      <c r="AN87" s="29" t="str">
        <f t="shared" ref="AN87:AN150" si="79">IF(OR($AH87="+",$AI87="+",$AJ87="+",$AK87="+",$AL87="+"),"+","")</f>
        <v/>
      </c>
      <c r="AO87" s="83">
        <f t="shared" si="67"/>
        <v>1.873</v>
      </c>
      <c r="AP87" s="83">
        <f t="shared" si="68"/>
        <v>2.3180000000000001</v>
      </c>
      <c r="AQ87" s="83">
        <f t="shared" si="69"/>
        <v>0.44500000000000006</v>
      </c>
      <c r="AR87" s="83">
        <f t="shared" si="70"/>
        <v>2.0813999999999999</v>
      </c>
      <c r="AS87" s="83">
        <f t="shared" si="71"/>
        <v>0.17932735429933716</v>
      </c>
      <c r="AT87" s="105" t="str">
        <f>IF(OR(Q87="",S87=""),"",IF(AND(C87="",AT86=""),"",(M87-L87)/(AS87*6)))</f>
        <v/>
      </c>
      <c r="AU87" s="105" t="str">
        <f>IF(OR(Q87="",S87=""),"",IF(AND(C87="",AU86=""),"",MIN((O87-AR87)/(3*AS87),(AR87-N87)/(3*AS87))))</f>
        <v/>
      </c>
      <c r="AV87">
        <f>IF(AT87="",-1,AS75)</f>
        <v>-1</v>
      </c>
    </row>
    <row r="88" spans="1:48" ht="17.25" customHeight="1">
      <c r="A88" s="27"/>
      <c r="B88" s="98"/>
      <c r="C88" s="104"/>
      <c r="D88" s="90"/>
      <c r="E88" s="111"/>
      <c r="F88" s="442"/>
      <c r="G88" s="443"/>
      <c r="H88" s="444"/>
      <c r="I88" s="99"/>
      <c r="J88" s="99"/>
      <c r="K88" s="94">
        <f>IF(Q88=1,F88,K87)</f>
        <v>6.3</v>
      </c>
      <c r="L88" s="94">
        <f>IF(Q88=1,I88,L87)</f>
        <v>-6.3</v>
      </c>
      <c r="M88" s="94">
        <f>IF(Q88=1,J88,M87)</f>
        <v>0</v>
      </c>
      <c r="N88" s="94">
        <f t="shared" si="65"/>
        <v>0</v>
      </c>
      <c r="O88" s="94">
        <f t="shared" si="66"/>
        <v>6.3</v>
      </c>
      <c r="P88" s="102"/>
      <c r="Q88" s="94" t="str">
        <f t="shared" si="34"/>
        <v/>
      </c>
      <c r="R88" s="122" t="str">
        <f>IF(Q88="","",HLOOKUP(Q88,Headline!$Z$5:$CJ$6,2,FALSE))</f>
        <v/>
      </c>
      <c r="S88" s="147"/>
      <c r="T88" s="147"/>
      <c r="U88" s="147" t="s">
        <v>255</v>
      </c>
      <c r="V88" s="147" t="s">
        <v>255</v>
      </c>
      <c r="W88" s="147" t="s">
        <v>255</v>
      </c>
      <c r="X88" s="96" t="str">
        <f t="shared" si="72"/>
        <v/>
      </c>
      <c r="Y88" s="101"/>
      <c r="Z88" s="445"/>
      <c r="AA88" s="446"/>
      <c r="AB88" s="446"/>
      <c r="AC88" s="454"/>
      <c r="AD88" s="62"/>
      <c r="AE88" s="21"/>
      <c r="AF88" s="22"/>
      <c r="AH88" s="29" t="str">
        <f t="shared" si="73"/>
        <v/>
      </c>
      <c r="AI88" s="29" t="str">
        <f t="shared" si="74"/>
        <v/>
      </c>
      <c r="AJ88" s="29" t="str">
        <f t="shared" si="75"/>
        <v/>
      </c>
      <c r="AK88" s="29" t="str">
        <f t="shared" si="76"/>
        <v/>
      </c>
      <c r="AL88" s="29" t="str">
        <f t="shared" si="77"/>
        <v/>
      </c>
      <c r="AM88" s="29" t="str">
        <f t="shared" si="78"/>
        <v/>
      </c>
      <c r="AN88" s="29" t="str">
        <f t="shared" si="79"/>
        <v/>
      </c>
      <c r="AO88" s="83" t="str">
        <f t="shared" si="67"/>
        <v/>
      </c>
      <c r="AP88" s="83" t="str">
        <f t="shared" si="68"/>
        <v/>
      </c>
      <c r="AQ88" s="83" t="str">
        <f t="shared" si="69"/>
        <v/>
      </c>
      <c r="AR88" s="83" t="str">
        <f t="shared" si="70"/>
        <v/>
      </c>
      <c r="AS88" s="83" t="str">
        <f t="shared" si="71"/>
        <v/>
      </c>
      <c r="AT88" s="105" t="str">
        <f>IF(OR(Q88="",S88=""),"",IF(AND(C88="",AT87=""),"",(M88-L88)/(AS88*6)))</f>
        <v/>
      </c>
      <c r="AU88" s="105" t="str">
        <f>IF(OR(Q88="",S88=""),"",IF(AND(C88="",AU87=""),"",MIN((O88-AR88)/(3*AS88),(AR88-N88)/(3*AS88))))</f>
        <v/>
      </c>
      <c r="AV88">
        <f>IF(AT88="",-1,AS76)</f>
        <v>-1</v>
      </c>
    </row>
    <row r="89" spans="1:48" ht="17.25" customHeight="1">
      <c r="A89" s="27"/>
      <c r="B89" s="98">
        <v>107</v>
      </c>
      <c r="C89" s="104"/>
      <c r="D89" s="144" t="s">
        <v>187</v>
      </c>
      <c r="E89" s="111"/>
      <c r="F89" s="442">
        <v>1.6</v>
      </c>
      <c r="G89" s="443"/>
      <c r="H89" s="443"/>
      <c r="I89" s="99">
        <v>-1.6</v>
      </c>
      <c r="J89" s="99">
        <v>0</v>
      </c>
      <c r="K89" s="94">
        <f>IF(Q89=1,F89,K79)</f>
        <v>1.6</v>
      </c>
      <c r="L89" s="94">
        <f>IF(Q89=1,I89,L79)</f>
        <v>-1.6</v>
      </c>
      <c r="M89" s="94">
        <f>IF(Q89=1,J89,M79)</f>
        <v>0</v>
      </c>
      <c r="N89" s="94">
        <f t="shared" si="65"/>
        <v>0</v>
      </c>
      <c r="O89" s="94">
        <f t="shared" si="66"/>
        <v>1.6</v>
      </c>
      <c r="P89" s="102" t="s">
        <v>236</v>
      </c>
      <c r="Q89" s="94">
        <f t="shared" ref="Q89:Q94" si="80">IF(AND(F89&lt;&gt;"",Q73=""),1,IF(AND(Q73&lt;emp,Q73&lt;&gt;""),Q73+1,""))</f>
        <v>1</v>
      </c>
      <c r="R89" s="122">
        <f>IF(Q89="","",HLOOKUP(Q89,Headline!$Z$5:$CJ$6,2,FALSE))</f>
        <v>1</v>
      </c>
      <c r="S89" s="147">
        <v>1.3160000000000001</v>
      </c>
      <c r="T89" s="147">
        <v>1.254</v>
      </c>
      <c r="U89" s="147">
        <f>1.418-0.008</f>
        <v>1.41</v>
      </c>
      <c r="V89" s="147">
        <v>1.2549999999999999</v>
      </c>
      <c r="W89" s="147">
        <v>1.1299999999999999</v>
      </c>
      <c r="X89" s="96" t="str">
        <f t="shared" si="72"/>
        <v/>
      </c>
      <c r="Y89" s="101">
        <v>13</v>
      </c>
      <c r="Z89" s="445" t="s">
        <v>333</v>
      </c>
      <c r="AA89" s="446"/>
      <c r="AB89" s="446"/>
      <c r="AC89" s="446"/>
      <c r="AD89" s="62"/>
      <c r="AE89" s="21"/>
      <c r="AF89" s="22"/>
      <c r="AH89" s="29" t="str">
        <f t="shared" si="73"/>
        <v/>
      </c>
      <c r="AI89" s="29" t="str">
        <f t="shared" si="74"/>
        <v/>
      </c>
      <c r="AJ89" s="29" t="str">
        <f t="shared" si="75"/>
        <v/>
      </c>
      <c r="AK89" s="29" t="str">
        <f t="shared" si="76"/>
        <v/>
      </c>
      <c r="AL89" s="29" t="str">
        <f t="shared" si="77"/>
        <v/>
      </c>
      <c r="AM89" s="29" t="str">
        <f t="shared" si="78"/>
        <v/>
      </c>
      <c r="AN89" s="29" t="str">
        <f t="shared" si="79"/>
        <v/>
      </c>
      <c r="AO89" s="83">
        <f t="shared" si="67"/>
        <v>1.1299999999999999</v>
      </c>
      <c r="AP89" s="83">
        <f t="shared" si="68"/>
        <v>1.41</v>
      </c>
      <c r="AQ89" s="83">
        <f t="shared" si="69"/>
        <v>0.28000000000000003</v>
      </c>
      <c r="AR89" s="83">
        <f t="shared" si="70"/>
        <v>1.2730000000000001</v>
      </c>
      <c r="AS89" s="83">
        <f t="shared" si="71"/>
        <v>0.10216653072312872</v>
      </c>
      <c r="AT89" s="105" t="str">
        <f>IF(OR(Q89="",S89=""),"",IF(AND(C89="",AT79=""),"",(M89-L89)/(AS89*6)))</f>
        <v/>
      </c>
      <c r="AU89" s="105" t="str">
        <f>IF(OR(Q89="",S89=""),"",IF(AND(C89="",AU79=""),"",MIN((O89-AR89)/(3*AS89),(AR89-N89)/(3*AS89))))</f>
        <v/>
      </c>
      <c r="AV89">
        <f t="shared" ref="AV89:AV94" si="81">IF(AT89="",-1,AS68)</f>
        <v>-1</v>
      </c>
    </row>
    <row r="90" spans="1:48" ht="17.25" customHeight="1">
      <c r="A90" s="27"/>
      <c r="B90" s="148">
        <v>1</v>
      </c>
      <c r="C90" s="104"/>
      <c r="D90" s="90"/>
      <c r="E90" s="111"/>
      <c r="F90" s="442"/>
      <c r="G90" s="443"/>
      <c r="H90" s="443"/>
      <c r="I90" s="99"/>
      <c r="J90" s="99"/>
      <c r="K90" s="94">
        <f>IF(Q90=1,F90,K89)</f>
        <v>1.6</v>
      </c>
      <c r="L90" s="94">
        <f>IF(Q90=1,I90,L89)</f>
        <v>-1.6</v>
      </c>
      <c r="M90" s="94">
        <f>IF(Q90=1,J90,M89)</f>
        <v>0</v>
      </c>
      <c r="N90" s="94">
        <f t="shared" si="65"/>
        <v>0</v>
      </c>
      <c r="O90" s="94">
        <f t="shared" si="66"/>
        <v>1.6</v>
      </c>
      <c r="P90" s="102" t="s">
        <v>236</v>
      </c>
      <c r="Q90" s="94">
        <f t="shared" si="80"/>
        <v>2</v>
      </c>
      <c r="R90" s="122">
        <f>IF(Q90="","",HLOOKUP(Q90,Headline!$Z$5:$CJ$6,2,FALSE))</f>
        <v>2</v>
      </c>
      <c r="S90" s="147">
        <v>1.262</v>
      </c>
      <c r="T90" s="147">
        <v>1.373</v>
      </c>
      <c r="U90" s="147">
        <v>1.2809999999999999</v>
      </c>
      <c r="V90" s="147">
        <v>1.248</v>
      </c>
      <c r="W90" s="147">
        <v>1.365</v>
      </c>
      <c r="X90" s="96" t="str">
        <f t="shared" si="72"/>
        <v/>
      </c>
      <c r="Y90" s="101">
        <v>16</v>
      </c>
      <c r="Z90" s="445" t="s">
        <v>723</v>
      </c>
      <c r="AA90" s="446"/>
      <c r="AB90" s="446"/>
      <c r="AC90" s="446"/>
      <c r="AD90" s="62"/>
      <c r="AE90" s="21"/>
      <c r="AF90" s="22"/>
      <c r="AH90" s="29" t="str">
        <f t="shared" si="73"/>
        <v/>
      </c>
      <c r="AI90" s="29" t="str">
        <f t="shared" si="74"/>
        <v/>
      </c>
      <c r="AJ90" s="29" t="str">
        <f t="shared" si="75"/>
        <v/>
      </c>
      <c r="AK90" s="29" t="str">
        <f t="shared" si="76"/>
        <v/>
      </c>
      <c r="AL90" s="29" t="str">
        <f t="shared" si="77"/>
        <v/>
      </c>
      <c r="AM90" s="29" t="str">
        <f t="shared" si="78"/>
        <v/>
      </c>
      <c r="AN90" s="29" t="str">
        <f t="shared" si="79"/>
        <v/>
      </c>
      <c r="AO90" s="83">
        <f t="shared" si="67"/>
        <v>1.248</v>
      </c>
      <c r="AP90" s="83">
        <f t="shared" si="68"/>
        <v>1.373</v>
      </c>
      <c r="AQ90" s="83">
        <f t="shared" si="69"/>
        <v>0.125</v>
      </c>
      <c r="AR90" s="83">
        <f t="shared" si="70"/>
        <v>1.3058000000000001</v>
      </c>
      <c r="AS90" s="83">
        <f t="shared" si="71"/>
        <v>5.8938103125227917E-2</v>
      </c>
      <c r="AT90" s="105" t="str">
        <f>IF(OR(Q90="",S90=""),"",IF(AND(C90="",AT89=""),"",(M90-L90)/(AS90*6)))</f>
        <v/>
      </c>
      <c r="AU90" s="105" t="str">
        <f>IF(OR(Q90="",S90=""),"",IF(AND(C90="",AU89=""),"",MIN((O90-AR90)/(3*AS90),(AR90-N90)/(3*AS90))))</f>
        <v/>
      </c>
      <c r="AV90">
        <f t="shared" si="81"/>
        <v>-1</v>
      </c>
    </row>
    <row r="91" spans="1:48" ht="17.25" customHeight="1">
      <c r="A91" s="27"/>
      <c r="B91" s="98"/>
      <c r="C91" s="104"/>
      <c r="D91" s="90"/>
      <c r="E91" s="111"/>
      <c r="F91" s="442"/>
      <c r="G91" s="443"/>
      <c r="H91" s="444"/>
      <c r="I91" s="99"/>
      <c r="J91" s="99"/>
      <c r="K91" s="94">
        <f>IF(Q91=1,F91,K90)</f>
        <v>1.6</v>
      </c>
      <c r="L91" s="94">
        <f>IF(Q91=1,I91,L90)</f>
        <v>-1.6</v>
      </c>
      <c r="M91" s="94">
        <f>IF(Q91=1,J91,M90)</f>
        <v>0</v>
      </c>
      <c r="N91" s="94">
        <f t="shared" si="65"/>
        <v>0</v>
      </c>
      <c r="O91" s="94">
        <f t="shared" si="66"/>
        <v>1.6</v>
      </c>
      <c r="P91" s="102"/>
      <c r="Q91" s="94" t="str">
        <f t="shared" si="80"/>
        <v/>
      </c>
      <c r="R91" s="122" t="str">
        <f>IF(Q91="","",HLOOKUP(Q91,Headline!$Z$5:$CJ$6,2,FALSE))</f>
        <v/>
      </c>
      <c r="S91" s="147"/>
      <c r="T91" s="147"/>
      <c r="U91" s="147" t="s">
        <v>255</v>
      </c>
      <c r="V91" s="147" t="s">
        <v>255</v>
      </c>
      <c r="W91" s="147" t="s">
        <v>255</v>
      </c>
      <c r="X91" s="96" t="str">
        <f t="shared" si="72"/>
        <v/>
      </c>
      <c r="Y91" s="101"/>
      <c r="Z91" s="445"/>
      <c r="AA91" s="446"/>
      <c r="AB91" s="446"/>
      <c r="AC91" s="446"/>
      <c r="AD91" s="62"/>
      <c r="AE91" s="21"/>
      <c r="AF91" s="22"/>
      <c r="AH91" s="29" t="str">
        <f t="shared" si="73"/>
        <v/>
      </c>
      <c r="AI91" s="29" t="str">
        <f t="shared" si="74"/>
        <v/>
      </c>
      <c r="AJ91" s="29" t="str">
        <f t="shared" si="75"/>
        <v/>
      </c>
      <c r="AK91" s="29" t="str">
        <f t="shared" si="76"/>
        <v/>
      </c>
      <c r="AL91" s="29" t="str">
        <f t="shared" si="77"/>
        <v/>
      </c>
      <c r="AM91" s="29" t="str">
        <f t="shared" si="78"/>
        <v/>
      </c>
      <c r="AN91" s="29" t="str">
        <f t="shared" si="79"/>
        <v/>
      </c>
      <c r="AO91" s="83" t="str">
        <f t="shared" si="67"/>
        <v/>
      </c>
      <c r="AP91" s="83" t="str">
        <f t="shared" si="68"/>
        <v/>
      </c>
      <c r="AQ91" s="83" t="str">
        <f t="shared" si="69"/>
        <v/>
      </c>
      <c r="AR91" s="83" t="str">
        <f t="shared" si="70"/>
        <v/>
      </c>
      <c r="AS91" s="83" t="str">
        <f t="shared" si="71"/>
        <v/>
      </c>
      <c r="AT91" s="105" t="str">
        <f>IF(OR(Q91="",S91=""),"",IF(AND(C91="",AT90=""),"",(M91-L91)/(AS91*6)))</f>
        <v/>
      </c>
      <c r="AU91" s="105" t="str">
        <f>IF(OR(Q91="",S91=""),"",IF(AND(C91="",AU90=""),"",MIN((O91-AR91)/(3*AS91),(AR91-N91)/(3*AS91))))</f>
        <v/>
      </c>
      <c r="AV91">
        <f t="shared" si="81"/>
        <v>-1</v>
      </c>
    </row>
    <row r="92" spans="1:48" ht="17.25" customHeight="1">
      <c r="A92" s="27"/>
      <c r="B92" s="98">
        <v>107</v>
      </c>
      <c r="C92" s="104"/>
      <c r="D92" s="144" t="s">
        <v>187</v>
      </c>
      <c r="E92" s="111"/>
      <c r="F92" s="442">
        <v>1.6</v>
      </c>
      <c r="G92" s="443"/>
      <c r="H92" s="443"/>
      <c r="I92" s="99">
        <v>-1.6</v>
      </c>
      <c r="J92" s="99">
        <v>0</v>
      </c>
      <c r="K92" s="94">
        <f>IF(Q92=1,F92,K82)</f>
        <v>1.6</v>
      </c>
      <c r="L92" s="94">
        <f>IF(Q92=1,I92,L82)</f>
        <v>-1.6</v>
      </c>
      <c r="M92" s="94">
        <f>IF(Q92=1,J92,M82)</f>
        <v>0</v>
      </c>
      <c r="N92" s="94">
        <f t="shared" si="65"/>
        <v>0</v>
      </c>
      <c r="O92" s="94">
        <f t="shared" si="66"/>
        <v>1.6</v>
      </c>
      <c r="P92" s="102" t="s">
        <v>236</v>
      </c>
      <c r="Q92" s="94">
        <f t="shared" si="80"/>
        <v>1</v>
      </c>
      <c r="R92" s="122">
        <f>IF(Q92="","",HLOOKUP(Q92,Headline!$Z$5:$CJ$6,2,FALSE))</f>
        <v>1</v>
      </c>
      <c r="S92" s="147">
        <f>1.67-0.1</f>
        <v>1.5699999999999998</v>
      </c>
      <c r="T92" s="147">
        <f>1.743-0.15</f>
        <v>1.5930000000000002</v>
      </c>
      <c r="U92" s="147">
        <f>1.894-0.3</f>
        <v>1.5939999999999999</v>
      </c>
      <c r="V92" s="147">
        <v>1.5680000000000001</v>
      </c>
      <c r="W92" s="147">
        <f>1.683-0.1</f>
        <v>1.583</v>
      </c>
      <c r="X92" s="96" t="str">
        <f t="shared" si="72"/>
        <v/>
      </c>
      <c r="Y92" s="101">
        <v>13</v>
      </c>
      <c r="Z92" s="445" t="s">
        <v>333</v>
      </c>
      <c r="AA92" s="446"/>
      <c r="AB92" s="446"/>
      <c r="AC92" s="446"/>
      <c r="AD92" s="62"/>
      <c r="AE92" s="21"/>
      <c r="AF92" s="22"/>
      <c r="AH92" s="29" t="str">
        <f t="shared" si="73"/>
        <v/>
      </c>
      <c r="AI92" s="29" t="str">
        <f t="shared" si="74"/>
        <v/>
      </c>
      <c r="AJ92" s="29" t="str">
        <f t="shared" si="75"/>
        <v/>
      </c>
      <c r="AK92" s="29" t="str">
        <f t="shared" si="76"/>
        <v/>
      </c>
      <c r="AL92" s="29" t="str">
        <f t="shared" si="77"/>
        <v/>
      </c>
      <c r="AM92" s="29" t="str">
        <f t="shared" si="78"/>
        <v/>
      </c>
      <c r="AN92" s="29" t="str">
        <f t="shared" si="79"/>
        <v/>
      </c>
      <c r="AO92" s="83">
        <f t="shared" si="67"/>
        <v>1.5680000000000001</v>
      </c>
      <c r="AP92" s="83">
        <f t="shared" si="68"/>
        <v>1.5939999999999999</v>
      </c>
      <c r="AQ92" s="83">
        <f t="shared" si="69"/>
        <v>2.5999999999999801E-2</v>
      </c>
      <c r="AR92" s="83">
        <f t="shared" si="70"/>
        <v>1.5815999999999999</v>
      </c>
      <c r="AS92" s="83">
        <f t="shared" si="71"/>
        <v>1.2300406497347994E-2</v>
      </c>
      <c r="AT92" s="105" t="str">
        <f>IF(OR(Q92="",S92=""),"",IF(AND(C92="",AT82=""),"",(M92-L92)/(AS92*6)))</f>
        <v/>
      </c>
      <c r="AU92" s="105" t="str">
        <f>IF(OR(Q92="",S92=""),"",IF(AND(C92="",AU82=""),"",MIN((O92-AR92)/(3*AS92),(AR92-N92)/(3*AS92))))</f>
        <v/>
      </c>
      <c r="AV92">
        <f t="shared" si="81"/>
        <v>-1</v>
      </c>
    </row>
    <row r="93" spans="1:48" ht="17.25" customHeight="1">
      <c r="A93" s="27"/>
      <c r="B93" s="148">
        <v>2</v>
      </c>
      <c r="C93" s="104"/>
      <c r="D93" s="90"/>
      <c r="E93" s="111"/>
      <c r="F93" s="442"/>
      <c r="G93" s="443"/>
      <c r="H93" s="443"/>
      <c r="I93" s="99"/>
      <c r="J93" s="99"/>
      <c r="K93" s="94">
        <f>IF(Q93=1,F93,K92)</f>
        <v>1.6</v>
      </c>
      <c r="L93" s="94">
        <f>IF(Q93=1,I93,L92)</f>
        <v>-1.6</v>
      </c>
      <c r="M93" s="94">
        <f>IF(Q93=1,J93,M92)</f>
        <v>0</v>
      </c>
      <c r="N93" s="94">
        <f t="shared" si="65"/>
        <v>0</v>
      </c>
      <c r="O93" s="94">
        <f t="shared" si="66"/>
        <v>1.6</v>
      </c>
      <c r="P93" s="102" t="s">
        <v>236</v>
      </c>
      <c r="Q93" s="94">
        <f t="shared" si="80"/>
        <v>2</v>
      </c>
      <c r="R93" s="122">
        <f>IF(Q93="","",HLOOKUP(Q93,Headline!$Z$5:$CJ$6,2,FALSE))</f>
        <v>2</v>
      </c>
      <c r="S93" s="147">
        <v>0.80400000000000005</v>
      </c>
      <c r="T93" s="147">
        <v>0.92</v>
      </c>
      <c r="U93" s="147">
        <v>0.85299999999999998</v>
      </c>
      <c r="V93" s="147">
        <v>0.77100000000000002</v>
      </c>
      <c r="W93" s="147">
        <v>0.9</v>
      </c>
      <c r="X93" s="96" t="str">
        <f t="shared" si="72"/>
        <v/>
      </c>
      <c r="Y93" s="101">
        <v>16</v>
      </c>
      <c r="Z93" s="445" t="s">
        <v>723</v>
      </c>
      <c r="AA93" s="446"/>
      <c r="AB93" s="446"/>
      <c r="AC93" s="446"/>
      <c r="AD93" s="62"/>
      <c r="AE93" s="21"/>
      <c r="AF93" s="22"/>
      <c r="AH93" s="29" t="str">
        <f t="shared" si="73"/>
        <v/>
      </c>
      <c r="AI93" s="29" t="str">
        <f t="shared" si="74"/>
        <v/>
      </c>
      <c r="AJ93" s="29" t="str">
        <f t="shared" si="75"/>
        <v/>
      </c>
      <c r="AK93" s="29" t="str">
        <f t="shared" si="76"/>
        <v/>
      </c>
      <c r="AL93" s="29" t="str">
        <f t="shared" si="77"/>
        <v/>
      </c>
      <c r="AM93" s="29" t="str">
        <f t="shared" si="78"/>
        <v/>
      </c>
      <c r="AN93" s="29" t="str">
        <f t="shared" si="79"/>
        <v/>
      </c>
      <c r="AO93" s="83">
        <f t="shared" si="67"/>
        <v>0.77100000000000002</v>
      </c>
      <c r="AP93" s="83">
        <f t="shared" si="68"/>
        <v>0.92</v>
      </c>
      <c r="AQ93" s="83">
        <f t="shared" si="69"/>
        <v>0.14900000000000002</v>
      </c>
      <c r="AR93" s="83">
        <f t="shared" si="70"/>
        <v>0.84960000000000002</v>
      </c>
      <c r="AS93" s="83">
        <f t="shared" si="71"/>
        <v>6.277977381290889E-2</v>
      </c>
      <c r="AT93" s="105" t="str">
        <f>IF(OR(Q93="",S93=""),"",IF(AND(C93="",AT92=""),"",(M93-L93)/(AS93*6)))</f>
        <v/>
      </c>
      <c r="AU93" s="105" t="str">
        <f>IF(OR(Q93="",S93=""),"",IF(AND(C93="",AU92=""),"",MIN((O93-AR93)/(3*AS93),(AR93-N93)/(3*AS93))))</f>
        <v/>
      </c>
      <c r="AV93">
        <f t="shared" si="81"/>
        <v>-1</v>
      </c>
    </row>
    <row r="94" spans="1:48" ht="17.25" customHeight="1">
      <c r="A94" s="27"/>
      <c r="B94" s="98"/>
      <c r="C94" s="104"/>
      <c r="D94" s="90"/>
      <c r="E94" s="111"/>
      <c r="F94" s="442"/>
      <c r="G94" s="443"/>
      <c r="H94" s="444"/>
      <c r="I94" s="99"/>
      <c r="J94" s="99"/>
      <c r="K94" s="94">
        <f>IF(Q94=1,F94,K93)</f>
        <v>1.6</v>
      </c>
      <c r="L94" s="94">
        <f>IF(Q94=1,I94,L93)</f>
        <v>-1.6</v>
      </c>
      <c r="M94" s="94">
        <f>IF(Q94=1,J94,M93)</f>
        <v>0</v>
      </c>
      <c r="N94" s="94">
        <f t="shared" si="65"/>
        <v>0</v>
      </c>
      <c r="O94" s="94">
        <f t="shared" si="66"/>
        <v>1.6</v>
      </c>
      <c r="P94" s="102"/>
      <c r="Q94" s="94" t="str">
        <f t="shared" si="80"/>
        <v/>
      </c>
      <c r="R94" s="122" t="str">
        <f>IF(Q94="","",HLOOKUP(Q94,Headline!$Z$5:$CJ$6,2,FALSE))</f>
        <v/>
      </c>
      <c r="S94" s="100"/>
      <c r="T94" s="100"/>
      <c r="U94" s="100"/>
      <c r="V94" s="100"/>
      <c r="W94" s="100"/>
      <c r="X94" s="96" t="str">
        <f t="shared" si="72"/>
        <v/>
      </c>
      <c r="Y94" s="101"/>
      <c r="Z94" s="445"/>
      <c r="AA94" s="446"/>
      <c r="AB94" s="446"/>
      <c r="AC94" s="446"/>
      <c r="AD94" s="62"/>
      <c r="AE94" s="21"/>
      <c r="AF94" s="22"/>
      <c r="AH94" s="29" t="str">
        <f t="shared" si="73"/>
        <v/>
      </c>
      <c r="AI94" s="29" t="str">
        <f t="shared" si="74"/>
        <v/>
      </c>
      <c r="AJ94" s="29" t="str">
        <f t="shared" si="75"/>
        <v/>
      </c>
      <c r="AK94" s="29" t="str">
        <f t="shared" si="76"/>
        <v/>
      </c>
      <c r="AL94" s="29" t="str">
        <f t="shared" si="77"/>
        <v/>
      </c>
      <c r="AM94" s="29" t="str">
        <f t="shared" si="78"/>
        <v/>
      </c>
      <c r="AN94" s="29" t="str">
        <f t="shared" si="79"/>
        <v/>
      </c>
      <c r="AO94" s="83" t="str">
        <f t="shared" si="67"/>
        <v/>
      </c>
      <c r="AP94" s="83" t="str">
        <f t="shared" si="68"/>
        <v/>
      </c>
      <c r="AQ94" s="83" t="str">
        <f t="shared" si="69"/>
        <v/>
      </c>
      <c r="AR94" s="83" t="str">
        <f t="shared" si="70"/>
        <v/>
      </c>
      <c r="AS94" s="83" t="str">
        <f t="shared" si="71"/>
        <v/>
      </c>
      <c r="AT94" s="105" t="str">
        <f>IF(OR(Q94="",S94=""),"",IF(AND(C94="",AT93=""),"",(M94-L94)/(AS94*6)))</f>
        <v/>
      </c>
      <c r="AU94" s="105" t="str">
        <f>IF(OR(Q94="",S94=""),"",IF(AND(C94="",AU93=""),"",MIN((O94-AR94)/(3*AS94),(AR94-N94)/(3*AS94))))</f>
        <v/>
      </c>
      <c r="AV94">
        <f t="shared" si="81"/>
        <v>-1</v>
      </c>
    </row>
    <row r="95" spans="1:48" ht="17.25" customHeight="1">
      <c r="A95" s="27"/>
      <c r="B95" s="98">
        <v>108</v>
      </c>
      <c r="C95" s="104"/>
      <c r="D95" s="90"/>
      <c r="E95" s="111"/>
      <c r="F95" s="442">
        <v>2.1</v>
      </c>
      <c r="G95" s="443"/>
      <c r="H95" s="444"/>
      <c r="I95" s="99">
        <v>0</v>
      </c>
      <c r="J95" s="168">
        <v>0.5</v>
      </c>
      <c r="K95" s="94">
        <f>IF(Q95=1,F95,K91)</f>
        <v>2.1</v>
      </c>
      <c r="L95" s="94">
        <f>IF(Q95=1,I95,L91)</f>
        <v>0</v>
      </c>
      <c r="M95" s="94">
        <f>IF(Q95=1,J95,M91)</f>
        <v>0.5</v>
      </c>
      <c r="N95" s="94">
        <f t="shared" si="65"/>
        <v>2.1</v>
      </c>
      <c r="O95" s="94">
        <f t="shared" si="66"/>
        <v>2.6</v>
      </c>
      <c r="P95" s="102" t="s">
        <v>346</v>
      </c>
      <c r="Q95" s="94">
        <f>IF(AND(F95&lt;&gt;"",Q76=""),1,IF(AND(Q76&lt;emp,Q76&lt;&gt;""),Q76+1,""))</f>
        <v>1</v>
      </c>
      <c r="R95" s="122">
        <f>IF(Q95="","",HLOOKUP(Q95,Headline!$Z$5:$CJ$6,2,FALSE))</f>
        <v>1</v>
      </c>
      <c r="S95" s="147">
        <v>2.2090000000000001</v>
      </c>
      <c r="T95" s="147"/>
      <c r="U95" s="147"/>
      <c r="V95" s="147"/>
      <c r="W95" s="147"/>
      <c r="X95" s="96"/>
      <c r="Y95" s="101">
        <v>14</v>
      </c>
      <c r="Z95" s="458" t="s">
        <v>357</v>
      </c>
      <c r="AA95" s="459"/>
      <c r="AB95" s="459"/>
      <c r="AC95" s="460"/>
      <c r="AD95" s="62"/>
      <c r="AE95" s="169" t="s">
        <v>331</v>
      </c>
      <c r="AF95" s="22"/>
      <c r="AH95" s="29" t="str">
        <f t="shared" si="73"/>
        <v/>
      </c>
      <c r="AI95" s="29" t="str">
        <f t="shared" si="74"/>
        <v/>
      </c>
      <c r="AJ95" s="29" t="str">
        <f t="shared" si="75"/>
        <v/>
      </c>
      <c r="AK95" s="29" t="str">
        <f t="shared" si="76"/>
        <v/>
      </c>
      <c r="AL95" s="29" t="str">
        <f t="shared" si="77"/>
        <v/>
      </c>
      <c r="AM95" s="29" t="str">
        <f t="shared" si="78"/>
        <v/>
      </c>
      <c r="AN95" s="29" t="str">
        <f t="shared" si="79"/>
        <v/>
      </c>
      <c r="AO95" s="83">
        <f t="shared" si="67"/>
        <v>2.2090000000000001</v>
      </c>
      <c r="AP95" s="83">
        <f t="shared" si="68"/>
        <v>2.2090000000000001</v>
      </c>
      <c r="AQ95" s="83">
        <f t="shared" si="69"/>
        <v>0</v>
      </c>
      <c r="AR95" s="83">
        <f t="shared" si="70"/>
        <v>2.2090000000000001</v>
      </c>
      <c r="AS95" s="83" t="e">
        <f t="shared" si="71"/>
        <v>#DIV/0!</v>
      </c>
      <c r="AT95" s="105" t="str">
        <f>IF(OR(Q95="",S95=""),"",IF(AND(C95="",AT91=""),"",(M95-L95)/(AS95*6)))</f>
        <v/>
      </c>
      <c r="AU95" s="105" t="str">
        <f>IF(OR(Q95="",S95=""),"",IF(AND(C95="",AU91=""),"",MIN((O95-AR95)/(3*AS95),(AR95-N95)/(3*AS95))))</f>
        <v/>
      </c>
      <c r="AV95">
        <f>IF(AT95="",-1,AS77)</f>
        <v>-1</v>
      </c>
    </row>
    <row r="96" spans="1:48" ht="17.25" customHeight="1">
      <c r="A96" s="27"/>
      <c r="B96" s="98"/>
      <c r="C96" s="104"/>
      <c r="D96" s="90"/>
      <c r="E96" s="111"/>
      <c r="F96" s="442" t="s">
        <v>221</v>
      </c>
      <c r="G96" s="443"/>
      <c r="H96" s="444"/>
      <c r="I96" s="99"/>
      <c r="J96" s="99"/>
      <c r="K96" s="94">
        <f>IF(Q96=1,F96,K95)</f>
        <v>2.1</v>
      </c>
      <c r="L96" s="94">
        <f>IF(Q96=1,I96,L95)</f>
        <v>0</v>
      </c>
      <c r="M96" s="94">
        <f>IF(Q96=1,J96,M95)</f>
        <v>0.5</v>
      </c>
      <c r="N96" s="94">
        <f t="shared" si="65"/>
        <v>2.1</v>
      </c>
      <c r="O96" s="94">
        <f t="shared" si="66"/>
        <v>2.6</v>
      </c>
      <c r="P96" s="102" t="s">
        <v>346</v>
      </c>
      <c r="Q96" s="94">
        <f>IF(AND(F96&lt;&gt;"",Q77=""),1,IF(AND(Q77&lt;emp,Q77&lt;&gt;""),Q77+1,""))</f>
        <v>2</v>
      </c>
      <c r="R96" s="122">
        <f>IF(Q96="","",HLOOKUP(Q96,Headline!$Z$5:$CJ$6,2,FALSE))</f>
        <v>2</v>
      </c>
      <c r="S96" s="147">
        <v>2.1779999999999999</v>
      </c>
      <c r="T96" s="147">
        <v>2.177</v>
      </c>
      <c r="U96" s="147"/>
      <c r="V96" s="147"/>
      <c r="W96" s="147"/>
      <c r="X96" s="96"/>
      <c r="Y96" s="101">
        <v>16</v>
      </c>
      <c r="Z96" s="525"/>
      <c r="AA96" s="526"/>
      <c r="AB96" s="526"/>
      <c r="AC96" s="527"/>
      <c r="AD96" s="62"/>
      <c r="AE96" s="21"/>
      <c r="AF96" s="22"/>
      <c r="AH96" s="29" t="str">
        <f t="shared" si="73"/>
        <v/>
      </c>
      <c r="AI96" s="29" t="str">
        <f t="shared" si="74"/>
        <v/>
      </c>
      <c r="AJ96" s="29" t="str">
        <f t="shared" si="75"/>
        <v/>
      </c>
      <c r="AK96" s="29" t="str">
        <f t="shared" si="76"/>
        <v/>
      </c>
      <c r="AL96" s="29" t="str">
        <f t="shared" si="77"/>
        <v/>
      </c>
      <c r="AM96" s="29" t="str">
        <f t="shared" si="78"/>
        <v/>
      </c>
      <c r="AN96" s="29" t="str">
        <f t="shared" si="79"/>
        <v/>
      </c>
      <c r="AO96" s="83">
        <f t="shared" si="67"/>
        <v>2.177</v>
      </c>
      <c r="AP96" s="83">
        <f t="shared" si="68"/>
        <v>2.1779999999999999</v>
      </c>
      <c r="AQ96" s="83">
        <f t="shared" si="69"/>
        <v>9.9999999999988987E-4</v>
      </c>
      <c r="AR96" s="83">
        <f t="shared" si="70"/>
        <v>2.1775000000000002</v>
      </c>
      <c r="AS96" s="83">
        <f t="shared" si="71"/>
        <v>7.0710678118646967E-4</v>
      </c>
      <c r="AT96" s="105" t="str">
        <f>IF(OR(Q96="",S96=""),"",IF(AND(C96="",AT95=""),"",(M96-L96)/(AS96*6)))</f>
        <v/>
      </c>
      <c r="AU96" s="105" t="str">
        <f>IF(OR(Q96="",S96=""),"",IF(AND(C96="",AU95=""),"",MIN((O96-AR96)/(3*AS96),(AR96-N96)/(3*AS96))))</f>
        <v/>
      </c>
      <c r="AV96">
        <f>IF(AT96="",-1,AS78)</f>
        <v>-1</v>
      </c>
    </row>
    <row r="97" spans="1:48" ht="17.25" customHeight="1">
      <c r="A97" s="27"/>
      <c r="B97" s="98"/>
      <c r="C97" s="104"/>
      <c r="D97" s="90"/>
      <c r="E97" s="111"/>
      <c r="F97" s="442"/>
      <c r="G97" s="443"/>
      <c r="H97" s="444"/>
      <c r="I97" s="99"/>
      <c r="J97" s="99"/>
      <c r="K97" s="94">
        <f>IF(Q97=1,F97,K96)</f>
        <v>2.1</v>
      </c>
      <c r="L97" s="94">
        <f>IF(Q97=1,I97,L96)</f>
        <v>0</v>
      </c>
      <c r="M97" s="94">
        <f>IF(Q97=1,J97,M96)</f>
        <v>0.5</v>
      </c>
      <c r="N97" s="94">
        <f t="shared" si="65"/>
        <v>2.1</v>
      </c>
      <c r="O97" s="94">
        <f t="shared" si="66"/>
        <v>2.6</v>
      </c>
      <c r="P97" s="102"/>
      <c r="Q97" s="94" t="str">
        <f>IF(AND(F97&lt;&gt;"",Q78=""),1,IF(AND(Q78&lt;emp,Q78&lt;&gt;""),Q78+1,""))</f>
        <v/>
      </c>
      <c r="R97" s="122" t="str">
        <f>IF(Q97="","",HLOOKUP(Q97,Headline!$Z$5:$CJ$6,2,FALSE))</f>
        <v/>
      </c>
      <c r="S97" s="147"/>
      <c r="T97" s="147"/>
      <c r="U97" s="147"/>
      <c r="V97" s="147"/>
      <c r="W97" s="147"/>
      <c r="X97" s="96"/>
      <c r="Y97" s="101"/>
      <c r="Z97" s="445"/>
      <c r="AA97" s="446"/>
      <c r="AB97" s="446"/>
      <c r="AC97" s="446"/>
      <c r="AD97" s="62"/>
      <c r="AE97" s="21"/>
      <c r="AF97" s="22"/>
      <c r="AH97" s="29" t="str">
        <f t="shared" si="73"/>
        <v/>
      </c>
      <c r="AI97" s="29" t="str">
        <f t="shared" si="74"/>
        <v/>
      </c>
      <c r="AJ97" s="29" t="str">
        <f t="shared" si="75"/>
        <v/>
      </c>
      <c r="AK97" s="29" t="str">
        <f t="shared" si="76"/>
        <v/>
      </c>
      <c r="AL97" s="29" t="str">
        <f t="shared" si="77"/>
        <v/>
      </c>
      <c r="AM97" s="29" t="str">
        <f t="shared" si="78"/>
        <v/>
      </c>
      <c r="AN97" s="29" t="str">
        <f t="shared" si="79"/>
        <v/>
      </c>
      <c r="AO97" s="83" t="str">
        <f t="shared" si="67"/>
        <v/>
      </c>
      <c r="AP97" s="83" t="str">
        <f t="shared" si="68"/>
        <v/>
      </c>
      <c r="AQ97" s="83" t="str">
        <f t="shared" si="69"/>
        <v/>
      </c>
      <c r="AR97" s="83" t="str">
        <f t="shared" si="70"/>
        <v/>
      </c>
      <c r="AS97" s="83" t="str">
        <f t="shared" si="71"/>
        <v/>
      </c>
      <c r="AT97" s="105" t="str">
        <f>IF(OR(Q97="",S97=""),"",IF(AND(C97="",AT96=""),"",(M97-L97)/(AS97*6)))</f>
        <v/>
      </c>
      <c r="AU97" s="105" t="str">
        <f>IF(OR(Q97="",S97=""),"",IF(AND(C97="",AU96=""),"",MIN((O97-AR97)/(3*AS97),(AR97-N97)/(3*AS97))))</f>
        <v/>
      </c>
      <c r="AV97">
        <f>IF(AT97="",-1,AS73)</f>
        <v>-1</v>
      </c>
    </row>
    <row r="98" spans="1:48" ht="17.25" customHeight="1">
      <c r="A98" s="27"/>
      <c r="B98" s="98">
        <v>108</v>
      </c>
      <c r="C98" s="104"/>
      <c r="D98" s="90"/>
      <c r="E98" s="111"/>
      <c r="F98" s="442">
        <v>2.1</v>
      </c>
      <c r="G98" s="443"/>
      <c r="H98" s="444"/>
      <c r="I98" s="99">
        <v>0</v>
      </c>
      <c r="J98" s="99">
        <v>0.4</v>
      </c>
      <c r="K98" s="94">
        <f>IF(Q98=1,F98,K97)</f>
        <v>2.1</v>
      </c>
      <c r="L98" s="94">
        <f>IF(Q98=1,I98,L97)</f>
        <v>0</v>
      </c>
      <c r="M98" s="94">
        <f>IF(Q98=1,J98,M97)</f>
        <v>0.4</v>
      </c>
      <c r="N98" s="94">
        <f t="shared" si="65"/>
        <v>2.1</v>
      </c>
      <c r="O98" s="94">
        <f t="shared" si="66"/>
        <v>2.5</v>
      </c>
      <c r="P98" s="102" t="s">
        <v>346</v>
      </c>
      <c r="Q98" s="94">
        <f>IF(AND(F98&lt;&gt;"",Q79=""),1,IF(AND(Q79&lt;emp,Q79&lt;&gt;""),Q79+1,""))</f>
        <v>1</v>
      </c>
      <c r="R98" s="122">
        <f>IF(Q98="","",HLOOKUP(Q98,Headline!$Z$5:$CJ$6,2,FALSE))</f>
        <v>1</v>
      </c>
      <c r="S98" s="147">
        <v>2.2090000000000001</v>
      </c>
      <c r="T98" s="147"/>
      <c r="U98" s="147"/>
      <c r="V98" s="147"/>
      <c r="W98" s="147"/>
      <c r="X98" s="96"/>
      <c r="Y98" s="101">
        <v>14</v>
      </c>
      <c r="Z98" s="445"/>
      <c r="AA98" s="446"/>
      <c r="AB98" s="446"/>
      <c r="AC98" s="446"/>
      <c r="AD98" s="62"/>
      <c r="AE98" s="21"/>
      <c r="AF98" s="22"/>
      <c r="AH98" s="29" t="str">
        <f t="shared" si="73"/>
        <v/>
      </c>
      <c r="AI98" s="29" t="str">
        <f t="shared" si="74"/>
        <v/>
      </c>
      <c r="AJ98" s="29" t="str">
        <f t="shared" si="75"/>
        <v/>
      </c>
      <c r="AK98" s="29" t="str">
        <f t="shared" si="76"/>
        <v/>
      </c>
      <c r="AL98" s="29" t="str">
        <f t="shared" si="77"/>
        <v/>
      </c>
      <c r="AM98" s="29" t="str">
        <f t="shared" si="78"/>
        <v/>
      </c>
      <c r="AN98" s="29" t="str">
        <f t="shared" si="79"/>
        <v/>
      </c>
      <c r="AO98" s="83">
        <f t="shared" si="67"/>
        <v>2.2090000000000001</v>
      </c>
      <c r="AP98" s="83">
        <f t="shared" si="68"/>
        <v>2.2090000000000001</v>
      </c>
      <c r="AQ98" s="83">
        <f t="shared" si="69"/>
        <v>0</v>
      </c>
      <c r="AR98" s="83">
        <f t="shared" si="70"/>
        <v>2.2090000000000001</v>
      </c>
      <c r="AS98" s="83" t="e">
        <f t="shared" si="71"/>
        <v>#DIV/0!</v>
      </c>
      <c r="AT98" s="105" t="str">
        <f>IF(OR(Q98="",S98=""),"",IF(AND(C98="",AT97=""),"",(M98-L98)/(AS98*6)))</f>
        <v/>
      </c>
      <c r="AU98" s="105" t="str">
        <f>IF(OR(Q98="",S98=""),"",IF(AND(C98="",AU97=""),"",MIN((O98-AR98)/(3*AS98),(AR98-N98)/(3*AS98))))</f>
        <v/>
      </c>
      <c r="AV98">
        <f>IF(AT98="",-1,AS89)</f>
        <v>-1</v>
      </c>
    </row>
    <row r="99" spans="1:48" ht="17.25" customHeight="1">
      <c r="A99" s="27"/>
      <c r="B99" s="98"/>
      <c r="C99" s="104"/>
      <c r="D99" s="90"/>
      <c r="E99" s="111"/>
      <c r="F99" s="442" t="s">
        <v>222</v>
      </c>
      <c r="G99" s="443"/>
      <c r="H99" s="444"/>
      <c r="I99" s="99"/>
      <c r="J99" s="99"/>
      <c r="K99" s="94">
        <f>IF(Q99=1,F99,K98)</f>
        <v>2.1</v>
      </c>
      <c r="L99" s="94">
        <f>IF(Q99=1,I99,L98)</f>
        <v>0</v>
      </c>
      <c r="M99" s="94">
        <f>IF(Q99=1,J99,M98)</f>
        <v>0.4</v>
      </c>
      <c r="N99" s="94">
        <f t="shared" si="65"/>
        <v>2.1</v>
      </c>
      <c r="O99" s="94">
        <f t="shared" si="66"/>
        <v>2.5</v>
      </c>
      <c r="P99" s="102" t="s">
        <v>346</v>
      </c>
      <c r="Q99" s="94">
        <f>IF(AND(F99&lt;&gt;"",Q89=""),1,IF(AND(Q89&lt;emp,Q89&lt;&gt;""),Q89+1,""))</f>
        <v>2</v>
      </c>
      <c r="R99" s="122">
        <f>IF(Q99="","",HLOOKUP(Q99,Headline!$Z$5:$CJ$6,2,FALSE))</f>
        <v>2</v>
      </c>
      <c r="S99" s="147">
        <v>2.2280000000000002</v>
      </c>
      <c r="T99" s="147">
        <v>2.2269999999999999</v>
      </c>
      <c r="U99" s="147"/>
      <c r="V99" s="147"/>
      <c r="W99" s="147"/>
      <c r="X99" s="96"/>
      <c r="Y99" s="101">
        <v>16</v>
      </c>
      <c r="Z99" s="445"/>
      <c r="AA99" s="446"/>
      <c r="AB99" s="446"/>
      <c r="AC99" s="446"/>
      <c r="AD99" s="62"/>
      <c r="AE99" s="21"/>
      <c r="AF99" s="22"/>
      <c r="AH99" s="29" t="str">
        <f t="shared" si="73"/>
        <v/>
      </c>
      <c r="AI99" s="29" t="str">
        <f t="shared" si="74"/>
        <v/>
      </c>
      <c r="AJ99" s="29" t="str">
        <f t="shared" si="75"/>
        <v/>
      </c>
      <c r="AK99" s="29" t="str">
        <f t="shared" si="76"/>
        <v/>
      </c>
      <c r="AL99" s="29" t="str">
        <f t="shared" si="77"/>
        <v/>
      </c>
      <c r="AM99" s="29" t="str">
        <f t="shared" si="78"/>
        <v/>
      </c>
      <c r="AN99" s="29" t="str">
        <f t="shared" si="79"/>
        <v/>
      </c>
      <c r="AO99" s="83">
        <f t="shared" si="67"/>
        <v>2.2269999999999999</v>
      </c>
      <c r="AP99" s="83">
        <f t="shared" si="68"/>
        <v>2.2280000000000002</v>
      </c>
      <c r="AQ99" s="83">
        <f t="shared" si="69"/>
        <v>1.000000000000334E-3</v>
      </c>
      <c r="AR99" s="83">
        <f t="shared" si="70"/>
        <v>2.2275</v>
      </c>
      <c r="AS99" s="83">
        <f t="shared" si="71"/>
        <v>7.0710678118678365E-4</v>
      </c>
      <c r="AT99" s="105" t="str">
        <f>IF(OR(Q99="",S99=""),"",IF(AND(C99="",AT98=""),"",(M99-L99)/(AS99*6)))</f>
        <v/>
      </c>
      <c r="AU99" s="105" t="str">
        <f>IF(OR(Q99="",S99=""),"",IF(AND(C99="",AU98=""),"",MIN((O99-AR99)/(3*AS99),(AR99-N99)/(3*AS99))))</f>
        <v/>
      </c>
      <c r="AV99">
        <f>IF(AT99="",-1,AS90)</f>
        <v>-1</v>
      </c>
    </row>
    <row r="100" spans="1:48" ht="17.25" customHeight="1">
      <c r="A100" s="27"/>
      <c r="B100" s="98"/>
      <c r="C100" s="104"/>
      <c r="D100" s="90"/>
      <c r="E100" s="111"/>
      <c r="F100" s="442"/>
      <c r="G100" s="443"/>
      <c r="H100" s="444"/>
      <c r="I100" s="99"/>
      <c r="J100" s="99"/>
      <c r="K100" s="94">
        <f>IF(Q100=1,F100,K96)</f>
        <v>2.1</v>
      </c>
      <c r="L100" s="94">
        <f>IF(Q100=1,I100,L96)</f>
        <v>0</v>
      </c>
      <c r="M100" s="94">
        <f>IF(Q100=1,J100,M96)</f>
        <v>0.5</v>
      </c>
      <c r="N100" s="94">
        <f t="shared" si="65"/>
        <v>2.1</v>
      </c>
      <c r="O100" s="94">
        <f t="shared" si="66"/>
        <v>2.6</v>
      </c>
      <c r="P100" s="102"/>
      <c r="Q100" s="94" t="str">
        <f>IF(AND(F100&lt;&gt;"",Q90=""),1,IF(AND(Q90&lt;emp,Q90&lt;&gt;""),Q90+1,""))</f>
        <v/>
      </c>
      <c r="R100" s="122" t="str">
        <f>IF(Q100="","",HLOOKUP(Q100,Headline!$Z$5:$CJ$6,2,FALSE))</f>
        <v/>
      </c>
      <c r="S100" s="147"/>
      <c r="T100" s="147"/>
      <c r="U100" s="147"/>
      <c r="V100" s="147"/>
      <c r="W100" s="147"/>
      <c r="X100" s="96"/>
      <c r="Y100" s="101"/>
      <c r="Z100" s="445"/>
      <c r="AA100" s="446"/>
      <c r="AB100" s="446"/>
      <c r="AC100" s="446"/>
      <c r="AD100" s="62"/>
      <c r="AE100" s="21"/>
      <c r="AF100" s="22"/>
      <c r="AH100" s="29" t="str">
        <f t="shared" si="73"/>
        <v/>
      </c>
      <c r="AI100" s="29" t="str">
        <f t="shared" si="74"/>
        <v/>
      </c>
      <c r="AJ100" s="29" t="str">
        <f t="shared" si="75"/>
        <v/>
      </c>
      <c r="AK100" s="29" t="str">
        <f t="shared" si="76"/>
        <v/>
      </c>
      <c r="AL100" s="29" t="str">
        <f t="shared" si="77"/>
        <v/>
      </c>
      <c r="AM100" s="29" t="str">
        <f t="shared" si="78"/>
        <v/>
      </c>
      <c r="AN100" s="29" t="str">
        <f t="shared" si="79"/>
        <v/>
      </c>
      <c r="AO100" s="83" t="str">
        <f t="shared" si="67"/>
        <v/>
      </c>
      <c r="AP100" s="83" t="str">
        <f t="shared" si="68"/>
        <v/>
      </c>
      <c r="AQ100" s="83" t="str">
        <f t="shared" si="69"/>
        <v/>
      </c>
      <c r="AR100" s="83" t="str">
        <f t="shared" si="70"/>
        <v/>
      </c>
      <c r="AS100" s="83" t="str">
        <f t="shared" si="71"/>
        <v/>
      </c>
      <c r="AT100" s="105" t="str">
        <f>IF(OR(Q100="",S100=""),"",IF(AND(C100="",AT96=""),"",(M100-L100)/(AS100*6)))</f>
        <v/>
      </c>
      <c r="AU100" s="105" t="str">
        <f>IF(OR(Q100="",S100=""),"",IF(AND(C100="",AU96=""),"",MIN((O100-AR100)/(3*AS100),(AR100-N100)/(3*AS100))))</f>
        <v/>
      </c>
      <c r="AV100">
        <f>IF(AT100="",-1,AS79)</f>
        <v>-1</v>
      </c>
    </row>
    <row r="101" spans="1:48" ht="17.25" customHeight="1">
      <c r="A101" s="27"/>
      <c r="B101" s="98">
        <v>108</v>
      </c>
      <c r="C101" s="104"/>
      <c r="D101" s="90"/>
      <c r="E101" s="111"/>
      <c r="F101" s="442">
        <v>2.1</v>
      </c>
      <c r="G101" s="443"/>
      <c r="H101" s="444"/>
      <c r="I101" s="99">
        <v>0</v>
      </c>
      <c r="J101" s="99">
        <v>0.4</v>
      </c>
      <c r="K101" s="94">
        <f>IF(Q101=1,F101,K97)</f>
        <v>2.1</v>
      </c>
      <c r="L101" s="94">
        <f>IF(Q101=1,I101,L97)</f>
        <v>0</v>
      </c>
      <c r="M101" s="94">
        <f>IF(Q101=1,J101,M97)</f>
        <v>0.4</v>
      </c>
      <c r="N101" s="94">
        <f t="shared" ref="N101:N117" si="82">K101+L101</f>
        <v>2.1</v>
      </c>
      <c r="O101" s="94">
        <f t="shared" ref="O101:O117" si="83">K101+M101</f>
        <v>2.5</v>
      </c>
      <c r="P101" s="102" t="s">
        <v>346</v>
      </c>
      <c r="Q101" s="94">
        <f>IF(AND(F101&lt;&gt;"",Q82=""),1,IF(AND(Q82&lt;emp,Q82&lt;&gt;""),Q82+1,""))</f>
        <v>1</v>
      </c>
      <c r="R101" s="122">
        <f>IF(Q101="","",HLOOKUP(Q101,Headline!$Z$5:$CJ$6,2,FALSE))</f>
        <v>1</v>
      </c>
      <c r="S101" s="147">
        <v>2.2090000000000001</v>
      </c>
      <c r="T101" s="147"/>
      <c r="U101" s="147"/>
      <c r="V101" s="147"/>
      <c r="W101" s="147"/>
      <c r="X101" s="96"/>
      <c r="Y101" s="101">
        <v>14</v>
      </c>
      <c r="Z101" s="445"/>
      <c r="AA101" s="446"/>
      <c r="AB101" s="446"/>
      <c r="AC101" s="446"/>
      <c r="AD101" s="62"/>
      <c r="AE101" s="21"/>
      <c r="AF101" s="22"/>
      <c r="AH101" s="29" t="str">
        <f t="shared" si="73"/>
        <v/>
      </c>
      <c r="AI101" s="29" t="str">
        <f t="shared" si="74"/>
        <v/>
      </c>
      <c r="AJ101" s="29" t="str">
        <f t="shared" si="75"/>
        <v/>
      </c>
      <c r="AK101" s="29" t="str">
        <f t="shared" si="76"/>
        <v/>
      </c>
      <c r="AL101" s="29" t="str">
        <f t="shared" si="77"/>
        <v/>
      </c>
      <c r="AM101" s="29" t="str">
        <f t="shared" si="78"/>
        <v/>
      </c>
      <c r="AN101" s="29" t="str">
        <f t="shared" si="79"/>
        <v/>
      </c>
      <c r="AO101" s="83">
        <f t="shared" ref="AO101:AO106" si="84">IF(S101="","",MIN(S101:W101))</f>
        <v>2.2090000000000001</v>
      </c>
      <c r="AP101" s="83">
        <f t="shared" ref="AP101:AP106" si="85">IF(S101="","",MAX(S101:W101))</f>
        <v>2.2090000000000001</v>
      </c>
      <c r="AQ101" s="83">
        <f t="shared" ref="AQ101:AQ106" si="86">IF(AO101="","",AP101-AO101)</f>
        <v>0</v>
      </c>
      <c r="AR101" s="83">
        <f t="shared" ref="AR101:AR106" si="87">IF(S101="","",AVERAGE(S101:W101))</f>
        <v>2.2090000000000001</v>
      </c>
      <c r="AS101" s="83" t="e">
        <f t="shared" ref="AS101:AS106" si="88">IF(S101="","",STDEV(S101:W101))</f>
        <v>#DIV/0!</v>
      </c>
      <c r="AT101" s="105" t="str">
        <f>IF(OR(Q101="",S101=""),"",IF(AND(C101="",AT97=""),"",(M101-L101)/(AS101*6)))</f>
        <v/>
      </c>
      <c r="AU101" s="105" t="str">
        <f>IF(OR(Q101="",S101=""),"",IF(AND(C101="",AU97=""),"",MIN((O101-AR101)/(3*AS101),(AR101-N101)/(3*AS101))))</f>
        <v/>
      </c>
      <c r="AV101">
        <f>IF(AT101="",-1,AS83)</f>
        <v>-1</v>
      </c>
    </row>
    <row r="102" spans="1:48" ht="17.25" customHeight="1">
      <c r="A102" s="27"/>
      <c r="B102" s="98"/>
      <c r="C102" s="104"/>
      <c r="D102" s="90"/>
      <c r="E102" s="111"/>
      <c r="F102" s="442" t="s">
        <v>223</v>
      </c>
      <c r="G102" s="443"/>
      <c r="H102" s="444"/>
      <c r="I102" s="99"/>
      <c r="J102" s="99"/>
      <c r="K102" s="94">
        <f>IF(Q102=1,F102,K101)</f>
        <v>2.1</v>
      </c>
      <c r="L102" s="94">
        <f>IF(Q102=1,I102,L101)</f>
        <v>0</v>
      </c>
      <c r="M102" s="94">
        <f>IF(Q102=1,J102,M101)</f>
        <v>0.4</v>
      </c>
      <c r="N102" s="94">
        <f t="shared" si="82"/>
        <v>2.1</v>
      </c>
      <c r="O102" s="94">
        <f t="shared" si="83"/>
        <v>2.5</v>
      </c>
      <c r="P102" s="102" t="s">
        <v>346</v>
      </c>
      <c r="Q102" s="94">
        <f>IF(AND(F102&lt;&gt;"",Q83=""),1,IF(AND(Q83&lt;emp,Q83&lt;&gt;""),Q83+1,""))</f>
        <v>2</v>
      </c>
      <c r="R102" s="122">
        <f>IF(Q102="","",HLOOKUP(Q102,Headline!$Z$5:$CJ$6,2,FALSE))</f>
        <v>2</v>
      </c>
      <c r="S102" s="147">
        <v>2.2829999999999999</v>
      </c>
      <c r="T102" s="147">
        <v>2.2839999999999998</v>
      </c>
      <c r="U102" s="147"/>
      <c r="V102" s="147"/>
      <c r="W102" s="147"/>
      <c r="X102" s="96"/>
      <c r="Y102" s="101">
        <v>16</v>
      </c>
      <c r="Z102" s="445"/>
      <c r="AA102" s="446"/>
      <c r="AB102" s="446"/>
      <c r="AC102" s="446"/>
      <c r="AD102" s="62"/>
      <c r="AE102" s="21"/>
      <c r="AF102" s="22"/>
      <c r="AH102" s="29" t="str">
        <f t="shared" si="73"/>
        <v/>
      </c>
      <c r="AI102" s="29" t="str">
        <f t="shared" si="74"/>
        <v/>
      </c>
      <c r="AJ102" s="29" t="str">
        <f t="shared" si="75"/>
        <v/>
      </c>
      <c r="AK102" s="29" t="str">
        <f t="shared" si="76"/>
        <v/>
      </c>
      <c r="AL102" s="29" t="str">
        <f t="shared" si="77"/>
        <v/>
      </c>
      <c r="AM102" s="29" t="str">
        <f t="shared" si="78"/>
        <v/>
      </c>
      <c r="AN102" s="29" t="str">
        <f t="shared" si="79"/>
        <v/>
      </c>
      <c r="AO102" s="83">
        <f t="shared" si="84"/>
        <v>2.2829999999999999</v>
      </c>
      <c r="AP102" s="83">
        <f t="shared" si="85"/>
        <v>2.2839999999999998</v>
      </c>
      <c r="AQ102" s="83">
        <f t="shared" si="86"/>
        <v>9.9999999999988987E-4</v>
      </c>
      <c r="AR102" s="83">
        <f t="shared" si="87"/>
        <v>2.2835000000000001</v>
      </c>
      <c r="AS102" s="83">
        <f t="shared" si="88"/>
        <v>7.0710678118646967E-4</v>
      </c>
      <c r="AT102" s="105" t="str">
        <f>IF(OR(Q102="",S102=""),"",IF(AND(C102="",AT101=""),"",(M102-L102)/(AS102*6)))</f>
        <v/>
      </c>
      <c r="AU102" s="105" t="str">
        <f>IF(OR(Q102="",S102=""),"",IF(AND(C102="",AU101=""),"",MIN((O102-AR102)/(3*AS102),(AR102-N102)/(3*AS102))))</f>
        <v/>
      </c>
      <c r="AV102">
        <f>IF(AT102="",-1,AS84)</f>
        <v>-1</v>
      </c>
    </row>
    <row r="103" spans="1:48" ht="17.25" customHeight="1">
      <c r="A103" s="27"/>
      <c r="B103" s="98"/>
      <c r="C103" s="104"/>
      <c r="D103" s="90"/>
      <c r="E103" s="111"/>
      <c r="F103" s="442"/>
      <c r="G103" s="443"/>
      <c r="H103" s="444"/>
      <c r="I103" s="99"/>
      <c r="J103" s="99"/>
      <c r="K103" s="94">
        <f>IF(Q103=1,F103,K102)</f>
        <v>2.1</v>
      </c>
      <c r="L103" s="94">
        <f>IF(Q103=1,I103,L102)</f>
        <v>0</v>
      </c>
      <c r="M103" s="94">
        <f>IF(Q103=1,J103,M102)</f>
        <v>0.4</v>
      </c>
      <c r="N103" s="94">
        <f t="shared" si="82"/>
        <v>2.1</v>
      </c>
      <c r="O103" s="94">
        <f t="shared" si="83"/>
        <v>2.5</v>
      </c>
      <c r="P103" s="102"/>
      <c r="Q103" s="94" t="str">
        <f>IF(AND(F103&lt;&gt;"",Q84=""),1,IF(AND(Q84&lt;emp,Q84&lt;&gt;""),Q84+1,""))</f>
        <v/>
      </c>
      <c r="R103" s="122" t="str">
        <f>IF(Q103="","",HLOOKUP(Q103,Headline!$Z$5:$CJ$6,2,FALSE))</f>
        <v/>
      </c>
      <c r="S103" s="147"/>
      <c r="T103" s="147"/>
      <c r="U103" s="147"/>
      <c r="V103" s="147"/>
      <c r="W103" s="147"/>
      <c r="X103" s="96"/>
      <c r="Y103" s="101"/>
      <c r="Z103" s="445"/>
      <c r="AA103" s="446"/>
      <c r="AB103" s="446"/>
      <c r="AC103" s="446"/>
      <c r="AD103" s="62"/>
      <c r="AE103" s="21"/>
      <c r="AF103" s="22"/>
      <c r="AH103" s="29" t="str">
        <f t="shared" si="73"/>
        <v/>
      </c>
      <c r="AI103" s="29" t="str">
        <f t="shared" si="74"/>
        <v/>
      </c>
      <c r="AJ103" s="29" t="str">
        <f t="shared" si="75"/>
        <v/>
      </c>
      <c r="AK103" s="29" t="str">
        <f t="shared" si="76"/>
        <v/>
      </c>
      <c r="AL103" s="29" t="str">
        <f t="shared" si="77"/>
        <v/>
      </c>
      <c r="AM103" s="29" t="str">
        <f t="shared" si="78"/>
        <v/>
      </c>
      <c r="AN103" s="29" t="str">
        <f t="shared" si="79"/>
        <v/>
      </c>
      <c r="AO103" s="83" t="str">
        <f t="shared" si="84"/>
        <v/>
      </c>
      <c r="AP103" s="83" t="str">
        <f t="shared" si="85"/>
        <v/>
      </c>
      <c r="AQ103" s="83" t="str">
        <f t="shared" si="86"/>
        <v/>
      </c>
      <c r="AR103" s="83" t="str">
        <f t="shared" si="87"/>
        <v/>
      </c>
      <c r="AS103" s="83" t="str">
        <f t="shared" si="88"/>
        <v/>
      </c>
      <c r="AT103" s="105" t="str">
        <f>IF(OR(Q103="",S103=""),"",IF(AND(C103="",AT102=""),"",(M103-L103)/(AS103*6)))</f>
        <v/>
      </c>
      <c r="AU103" s="105" t="str">
        <f>IF(OR(Q103="",S103=""),"",IF(AND(C103="",AU102=""),"",MIN((O103-AR103)/(3*AS103),(AR103-N103)/(3*AS103))))</f>
        <v/>
      </c>
      <c r="AV103">
        <f>IF(AT103="",-1,AS79)</f>
        <v>-1</v>
      </c>
    </row>
    <row r="104" spans="1:48" ht="17.25" customHeight="1">
      <c r="A104" s="27"/>
      <c r="B104" s="98">
        <v>108</v>
      </c>
      <c r="C104" s="104"/>
      <c r="D104" s="90"/>
      <c r="E104" s="111"/>
      <c r="F104" s="442">
        <v>2.1</v>
      </c>
      <c r="G104" s="443"/>
      <c r="H104" s="444"/>
      <c r="I104" s="99">
        <v>0</v>
      </c>
      <c r="J104" s="99">
        <v>0.4</v>
      </c>
      <c r="K104" s="94">
        <f>IF(Q104=1,F104,K103)</f>
        <v>2.1</v>
      </c>
      <c r="L104" s="94">
        <f>IF(Q104=1,I104,L103)</f>
        <v>0</v>
      </c>
      <c r="M104" s="94">
        <f>IF(Q104=1,J104,M103)</f>
        <v>0.4</v>
      </c>
      <c r="N104" s="94">
        <f t="shared" si="82"/>
        <v>2.1</v>
      </c>
      <c r="O104" s="94">
        <f t="shared" si="83"/>
        <v>2.5</v>
      </c>
      <c r="P104" s="102" t="s">
        <v>346</v>
      </c>
      <c r="Q104" s="94">
        <f>IF(AND(F104&lt;&gt;"",Q85=""),1,IF(AND(Q85&lt;emp,Q85&lt;&gt;""),Q85+1,""))</f>
        <v>1</v>
      </c>
      <c r="R104" s="122">
        <f>IF(Q104="","",HLOOKUP(Q104,Headline!$Z$5:$CJ$6,2,FALSE))</f>
        <v>1</v>
      </c>
      <c r="S104" s="147">
        <v>2.21</v>
      </c>
      <c r="T104" s="147"/>
      <c r="U104" s="147"/>
      <c r="V104" s="147"/>
      <c r="W104" s="147"/>
      <c r="X104" s="96"/>
      <c r="Y104" s="101">
        <v>14</v>
      </c>
      <c r="Z104" s="445"/>
      <c r="AA104" s="446"/>
      <c r="AB104" s="446"/>
      <c r="AC104" s="446"/>
      <c r="AD104" s="62"/>
      <c r="AE104" s="21"/>
      <c r="AF104" s="22"/>
      <c r="AH104" s="29" t="str">
        <f t="shared" si="73"/>
        <v/>
      </c>
      <c r="AI104" s="29" t="str">
        <f t="shared" si="74"/>
        <v/>
      </c>
      <c r="AJ104" s="29" t="str">
        <f t="shared" si="75"/>
        <v/>
      </c>
      <c r="AK104" s="29" t="str">
        <f t="shared" si="76"/>
        <v/>
      </c>
      <c r="AL104" s="29" t="str">
        <f t="shared" si="77"/>
        <v/>
      </c>
      <c r="AM104" s="29" t="str">
        <f t="shared" si="78"/>
        <v/>
      </c>
      <c r="AN104" s="29" t="str">
        <f t="shared" si="79"/>
        <v/>
      </c>
      <c r="AO104" s="83">
        <f t="shared" si="84"/>
        <v>2.21</v>
      </c>
      <c r="AP104" s="83">
        <f t="shared" si="85"/>
        <v>2.21</v>
      </c>
      <c r="AQ104" s="83">
        <f t="shared" si="86"/>
        <v>0</v>
      </c>
      <c r="AR104" s="83">
        <f t="shared" si="87"/>
        <v>2.21</v>
      </c>
      <c r="AS104" s="83" t="e">
        <f t="shared" si="88"/>
        <v>#DIV/0!</v>
      </c>
      <c r="AT104" s="105" t="str">
        <f>IF(OR(Q104="",S104=""),"",IF(AND(C104="",AT103=""),"",(M104-L104)/(AS104*6)))</f>
        <v/>
      </c>
      <c r="AU104" s="105" t="str">
        <f>IF(OR(Q104="",S104=""),"",IF(AND(C104="",AU103=""),"",MIN((O104-AR104)/(3*AS104),(AR104-N104)/(3*AS104))))</f>
        <v/>
      </c>
      <c r="AV104">
        <f>IF(AT104="",-1,AS95)</f>
        <v>-1</v>
      </c>
    </row>
    <row r="105" spans="1:48" ht="17.25" customHeight="1">
      <c r="A105" s="27"/>
      <c r="B105" s="98"/>
      <c r="C105" s="104"/>
      <c r="D105" s="90"/>
      <c r="E105" s="111"/>
      <c r="F105" s="442" t="s">
        <v>224</v>
      </c>
      <c r="G105" s="443"/>
      <c r="H105" s="444"/>
      <c r="I105" s="99"/>
      <c r="J105" s="99"/>
      <c r="K105" s="94">
        <f>IF(Q105=1,F105,K104)</f>
        <v>2.1</v>
      </c>
      <c r="L105" s="94">
        <f>IF(Q105=1,I105,L104)</f>
        <v>0</v>
      </c>
      <c r="M105" s="94">
        <f>IF(Q105=1,J105,M104)</f>
        <v>0.4</v>
      </c>
      <c r="N105" s="94">
        <f t="shared" si="82"/>
        <v>2.1</v>
      </c>
      <c r="O105" s="94">
        <f t="shared" si="83"/>
        <v>2.5</v>
      </c>
      <c r="P105" s="102" t="s">
        <v>346</v>
      </c>
      <c r="Q105" s="94">
        <f>IF(AND(F105&lt;&gt;"",Q95=""),1,IF(AND(Q95&lt;emp,Q95&lt;&gt;""),Q95+1,""))</f>
        <v>2</v>
      </c>
      <c r="R105" s="122">
        <f>IF(Q105="","",HLOOKUP(Q105,Headline!$Z$5:$CJ$6,2,FALSE))</f>
        <v>2</v>
      </c>
      <c r="S105" s="147">
        <v>2.3340000000000001</v>
      </c>
      <c r="T105" s="147">
        <v>2.34</v>
      </c>
      <c r="U105" s="147"/>
      <c r="V105" s="147"/>
      <c r="W105" s="147"/>
      <c r="X105" s="96"/>
      <c r="Y105" s="101">
        <v>16</v>
      </c>
      <c r="Z105" s="445"/>
      <c r="AA105" s="446"/>
      <c r="AB105" s="446"/>
      <c r="AC105" s="446"/>
      <c r="AD105" s="62"/>
      <c r="AE105" s="21"/>
      <c r="AF105" s="22"/>
      <c r="AH105" s="29" t="str">
        <f t="shared" si="73"/>
        <v/>
      </c>
      <c r="AI105" s="29" t="str">
        <f t="shared" si="74"/>
        <v/>
      </c>
      <c r="AJ105" s="29" t="str">
        <f t="shared" si="75"/>
        <v/>
      </c>
      <c r="AK105" s="29" t="str">
        <f t="shared" si="76"/>
        <v/>
      </c>
      <c r="AL105" s="29" t="str">
        <f t="shared" si="77"/>
        <v/>
      </c>
      <c r="AM105" s="29" t="str">
        <f t="shared" si="78"/>
        <v/>
      </c>
      <c r="AN105" s="29" t="str">
        <f t="shared" si="79"/>
        <v/>
      </c>
      <c r="AO105" s="83">
        <f t="shared" si="84"/>
        <v>2.3340000000000001</v>
      </c>
      <c r="AP105" s="83">
        <f t="shared" si="85"/>
        <v>2.34</v>
      </c>
      <c r="AQ105" s="83">
        <f t="shared" si="86"/>
        <v>5.9999999999997833E-3</v>
      </c>
      <c r="AR105" s="83">
        <f t="shared" si="87"/>
        <v>2.3369999999999997</v>
      </c>
      <c r="AS105" s="83">
        <f t="shared" si="88"/>
        <v>4.2426406871191322E-3</v>
      </c>
      <c r="AT105" s="105" t="str">
        <f>IF(OR(Q105="",S105=""),"",IF(AND(C105="",AT104=""),"",(M105-L105)/(AS105*6)))</f>
        <v/>
      </c>
      <c r="AU105" s="105" t="str">
        <f>IF(OR(Q105="",S105=""),"",IF(AND(C105="",AU104=""),"",MIN((O105-AR105)/(3*AS105),(AR105-N105)/(3*AS105))))</f>
        <v/>
      </c>
      <c r="AV105">
        <f>IF(AT105="",-1,AS96)</f>
        <v>-1</v>
      </c>
    </row>
    <row r="106" spans="1:48" ht="17.25" customHeight="1">
      <c r="A106" s="27"/>
      <c r="B106" s="98"/>
      <c r="C106" s="104"/>
      <c r="D106" s="90"/>
      <c r="E106" s="111"/>
      <c r="F106" s="442"/>
      <c r="G106" s="443"/>
      <c r="H106" s="444"/>
      <c r="I106" s="99"/>
      <c r="J106" s="99"/>
      <c r="K106" s="94">
        <f>IF(Q106=1,F106,K102)</f>
        <v>2.1</v>
      </c>
      <c r="L106" s="94">
        <f>IF(Q106=1,I106,L102)</f>
        <v>0</v>
      </c>
      <c r="M106" s="94">
        <f>IF(Q106=1,J106,M102)</f>
        <v>0.4</v>
      </c>
      <c r="N106" s="94">
        <f t="shared" si="82"/>
        <v>2.1</v>
      </c>
      <c r="O106" s="94">
        <f t="shared" si="83"/>
        <v>2.5</v>
      </c>
      <c r="P106" s="102"/>
      <c r="Q106" s="94" t="str">
        <f>IF(AND(F106&lt;&gt;"",Q96=""),1,IF(AND(Q96&lt;emp,Q96&lt;&gt;""),Q96+1,""))</f>
        <v/>
      </c>
      <c r="R106" s="122" t="str">
        <f>IF(Q106="","",HLOOKUP(Q106,Headline!$Z$5:$CJ$6,2,FALSE))</f>
        <v/>
      </c>
      <c r="S106" s="147"/>
      <c r="T106" s="147"/>
      <c r="U106" s="147"/>
      <c r="V106" s="147"/>
      <c r="W106" s="147"/>
      <c r="X106" s="96"/>
      <c r="Y106" s="101"/>
      <c r="Z106" s="445"/>
      <c r="AA106" s="446"/>
      <c r="AB106" s="446"/>
      <c r="AC106" s="446"/>
      <c r="AD106" s="62"/>
      <c r="AE106" s="21"/>
      <c r="AF106" s="22"/>
      <c r="AH106" s="29" t="str">
        <f t="shared" si="73"/>
        <v/>
      </c>
      <c r="AI106" s="29" t="str">
        <f t="shared" si="74"/>
        <v/>
      </c>
      <c r="AJ106" s="29" t="str">
        <f t="shared" si="75"/>
        <v/>
      </c>
      <c r="AK106" s="29" t="str">
        <f t="shared" si="76"/>
        <v/>
      </c>
      <c r="AL106" s="29" t="str">
        <f t="shared" si="77"/>
        <v/>
      </c>
      <c r="AM106" s="29" t="str">
        <f t="shared" si="78"/>
        <v/>
      </c>
      <c r="AN106" s="29" t="str">
        <f t="shared" si="79"/>
        <v/>
      </c>
      <c r="AO106" s="83" t="str">
        <f t="shared" si="84"/>
        <v/>
      </c>
      <c r="AP106" s="83" t="str">
        <f t="shared" si="85"/>
        <v/>
      </c>
      <c r="AQ106" s="83" t="str">
        <f t="shared" si="86"/>
        <v/>
      </c>
      <c r="AR106" s="83" t="str">
        <f t="shared" si="87"/>
        <v/>
      </c>
      <c r="AS106" s="83" t="str">
        <f t="shared" si="88"/>
        <v/>
      </c>
      <c r="AT106" s="105" t="str">
        <f>IF(OR(Q106="",S106=""),"",IF(AND(C106="",AT102=""),"",(M106-L106)/(AS106*6)))</f>
        <v/>
      </c>
      <c r="AU106" s="105" t="str">
        <f>IF(OR(Q106="",S106=""),"",IF(AND(C106="",AU102=""),"",MIN((O106-AR106)/(3*AS106),(AR106-N106)/(3*AS106))))</f>
        <v/>
      </c>
      <c r="AV106">
        <f>IF(AT106="",-1,AS85)</f>
        <v>-1</v>
      </c>
    </row>
    <row r="107" spans="1:48" ht="17.25" customHeight="1">
      <c r="A107" s="27"/>
      <c r="B107" s="98">
        <v>109</v>
      </c>
      <c r="C107" s="174"/>
      <c r="D107" s="90"/>
      <c r="E107" s="111"/>
      <c r="F107" s="442">
        <v>3.1</v>
      </c>
      <c r="G107" s="443"/>
      <c r="H107" s="444"/>
      <c r="I107" s="99">
        <v>0</v>
      </c>
      <c r="J107" s="99">
        <v>0.25</v>
      </c>
      <c r="K107" s="94">
        <f>IF(Q107=1,F107,K100)</f>
        <v>3.1</v>
      </c>
      <c r="L107" s="94">
        <f>IF(Q107=1,I107,L100)</f>
        <v>0</v>
      </c>
      <c r="M107" s="94">
        <f>IF(Q107=1,J107,M100)</f>
        <v>0.25</v>
      </c>
      <c r="N107" s="94">
        <f t="shared" si="82"/>
        <v>3.1</v>
      </c>
      <c r="O107" s="94">
        <f t="shared" si="83"/>
        <v>3.35</v>
      </c>
      <c r="P107" s="102" t="s">
        <v>346</v>
      </c>
      <c r="Q107" s="94">
        <f>IF(AND(F107&lt;&gt;"",Q91=""),1,IF(AND(Q91&lt;emp,Q91&lt;&gt;""),Q91+1,""))</f>
        <v>1</v>
      </c>
      <c r="R107" s="122">
        <f>IF(Q107="","",HLOOKUP(Q107,Headline!$Z$5:$CJ$6,2,FALSE))</f>
        <v>1</v>
      </c>
      <c r="S107" s="147">
        <v>3.13</v>
      </c>
      <c r="T107" s="147">
        <v>3.14</v>
      </c>
      <c r="U107" s="147">
        <v>3.13</v>
      </c>
      <c r="V107" s="147">
        <v>3.14</v>
      </c>
      <c r="W107" s="147">
        <v>3.13</v>
      </c>
      <c r="X107" s="96" t="s">
        <v>255</v>
      </c>
      <c r="Y107" s="101">
        <v>13</v>
      </c>
      <c r="Z107" s="445"/>
      <c r="AA107" s="446"/>
      <c r="AB107" s="446"/>
      <c r="AC107" s="446"/>
      <c r="AD107" s="62"/>
      <c r="AE107" s="21"/>
      <c r="AF107" s="22"/>
      <c r="AH107" s="29" t="str">
        <f t="shared" si="73"/>
        <v/>
      </c>
      <c r="AI107" s="29" t="str">
        <f t="shared" si="74"/>
        <v/>
      </c>
      <c r="AJ107" s="29" t="str">
        <f t="shared" si="75"/>
        <v/>
      </c>
      <c r="AK107" s="29" t="str">
        <f t="shared" si="76"/>
        <v/>
      </c>
      <c r="AL107" s="29" t="str">
        <f t="shared" si="77"/>
        <v/>
      </c>
      <c r="AM107" s="29" t="str">
        <f t="shared" si="78"/>
        <v/>
      </c>
      <c r="AN107" s="29" t="str">
        <f t="shared" si="79"/>
        <v/>
      </c>
      <c r="AO107" s="83">
        <f>IF(S107="","",MIN(S107:W107))</f>
        <v>3.13</v>
      </c>
      <c r="AP107" s="83">
        <f>IF(S107="","",MAX(S107:W107))</f>
        <v>3.14</v>
      </c>
      <c r="AQ107" s="83">
        <f>IF(AO107="","",AP107-AO107)</f>
        <v>1.0000000000000231E-2</v>
      </c>
      <c r="AR107" s="83">
        <f>IF(S107="","",AVERAGE(S107:W107))</f>
        <v>3.1339999999999995</v>
      </c>
      <c r="AS107" s="83">
        <f>IF(S107="","",STDEV(S107:W107))</f>
        <v>5.4772255750517871E-3</v>
      </c>
      <c r="AT107" s="105" t="str">
        <f>IF(OR(Q107="",S107=""),"",IF(AND(C107="",AT100=""),"",(M107-L107)/(AS107*6)))</f>
        <v/>
      </c>
      <c r="AU107" s="105" t="str">
        <f>IF(OR(Q107="",S107=""),"",IF(AND(C107="",AU100=""),"",MIN((O107-AR107)/(3*AS107),(AR107-N107)/(3*AS107))))</f>
        <v/>
      </c>
      <c r="AV107">
        <f>IF(AT107="",-1,AS89)</f>
        <v>-1</v>
      </c>
    </row>
    <row r="108" spans="1:48" ht="17.25" customHeight="1">
      <c r="A108" s="27"/>
      <c r="B108" s="98"/>
      <c r="C108" s="104"/>
      <c r="D108" s="90"/>
      <c r="E108" s="111"/>
      <c r="F108" s="442" t="s">
        <v>221</v>
      </c>
      <c r="G108" s="443"/>
      <c r="H108" s="444"/>
      <c r="I108" s="99"/>
      <c r="J108" s="99"/>
      <c r="K108" s="94">
        <f>IF(Q108=1,F108,K107)</f>
        <v>3.1</v>
      </c>
      <c r="L108" s="94">
        <f>IF(Q108=1,I108,L107)</f>
        <v>0</v>
      </c>
      <c r="M108" s="94">
        <f>IF(Q108=1,J108,M107)</f>
        <v>0.25</v>
      </c>
      <c r="N108" s="94">
        <f t="shared" si="82"/>
        <v>3.1</v>
      </c>
      <c r="O108" s="94">
        <f t="shared" si="83"/>
        <v>3.35</v>
      </c>
      <c r="P108" s="102" t="s">
        <v>346</v>
      </c>
      <c r="Q108" s="94">
        <f t="shared" ref="Q108:Q113" si="89">IF(AND(F108&lt;&gt;"",Q95=""),1,IF(AND(Q95&lt;emp,Q95&lt;&gt;""),Q95+1,""))</f>
        <v>2</v>
      </c>
      <c r="R108" s="122">
        <f>IF(Q108="","",HLOOKUP(Q108,Headline!$Z$5:$CJ$6,2,FALSE))</f>
        <v>2</v>
      </c>
      <c r="S108" s="250">
        <v>3.1850000000000001</v>
      </c>
      <c r="T108" s="250">
        <v>3.177</v>
      </c>
      <c r="U108" s="147"/>
      <c r="V108" s="147"/>
      <c r="W108" s="147"/>
      <c r="X108" s="96"/>
      <c r="Y108" s="101">
        <v>16</v>
      </c>
      <c r="Z108" s="445"/>
      <c r="AA108" s="446"/>
      <c r="AB108" s="446"/>
      <c r="AC108" s="446"/>
      <c r="AD108" s="62"/>
      <c r="AE108" s="21"/>
      <c r="AF108" s="22"/>
      <c r="AH108" s="29" t="str">
        <f t="shared" si="73"/>
        <v/>
      </c>
      <c r="AI108" s="29" t="str">
        <f t="shared" si="74"/>
        <v/>
      </c>
      <c r="AJ108" s="29" t="str">
        <f t="shared" si="75"/>
        <v/>
      </c>
      <c r="AK108" s="29" t="str">
        <f t="shared" si="76"/>
        <v/>
      </c>
      <c r="AL108" s="29" t="str">
        <f t="shared" si="77"/>
        <v/>
      </c>
      <c r="AM108" s="29" t="str">
        <f t="shared" si="78"/>
        <v/>
      </c>
      <c r="AN108" s="29" t="str">
        <f t="shared" si="79"/>
        <v/>
      </c>
      <c r="AO108" s="83">
        <f>IF(S108="","",MIN(S108:W108))</f>
        <v>3.177</v>
      </c>
      <c r="AP108" s="83">
        <f>IF(S108="","",MAX(S108:W108))</f>
        <v>3.1850000000000001</v>
      </c>
      <c r="AQ108" s="83">
        <f>IF(AO108="","",AP108-AO108)</f>
        <v>8.0000000000000071E-3</v>
      </c>
      <c r="AR108" s="83">
        <f>IF(S108="","",AVERAGE(S108:W108))</f>
        <v>3.181</v>
      </c>
      <c r="AS108" s="83">
        <f>IF(S108="","",STDEV(S108:W108))</f>
        <v>5.6568542494923853E-3</v>
      </c>
      <c r="AT108" s="105" t="str">
        <f>IF(OR(Q108="",S108=""),"",IF(AND(C108="",AT107=""),"",(M108-L108)/(AS108*6)))</f>
        <v/>
      </c>
      <c r="AU108" s="105" t="str">
        <f>IF(OR(Q108="",S108=""),"",IF(AND(C108="",AU107=""),"",MIN((O108-AR108)/(3*AS108),(AR108-N108)/(3*AS108))))</f>
        <v/>
      </c>
      <c r="AV108">
        <f>IF(AT108="",-1,AS90)</f>
        <v>-1</v>
      </c>
    </row>
    <row r="109" spans="1:48" ht="17.25" customHeight="1">
      <c r="A109" s="27"/>
      <c r="B109" s="98"/>
      <c r="C109" s="104"/>
      <c r="D109" s="90"/>
      <c r="E109" s="111"/>
      <c r="F109" s="442"/>
      <c r="G109" s="443"/>
      <c r="H109" s="444"/>
      <c r="I109" s="99"/>
      <c r="J109" s="99"/>
      <c r="K109" s="94">
        <f>IF(Q109=1,F109,K108)</f>
        <v>3.1</v>
      </c>
      <c r="L109" s="94">
        <f>IF(Q109=1,I109,L108)</f>
        <v>0</v>
      </c>
      <c r="M109" s="94">
        <f>IF(Q109=1,J109,M108)</f>
        <v>0.25</v>
      </c>
      <c r="N109" s="94">
        <f t="shared" si="82"/>
        <v>3.1</v>
      </c>
      <c r="O109" s="94">
        <f t="shared" si="83"/>
        <v>3.35</v>
      </c>
      <c r="P109" s="102"/>
      <c r="Q109" s="94" t="str">
        <f t="shared" si="89"/>
        <v/>
      </c>
      <c r="R109" s="122" t="str">
        <f>IF(Q109="","",HLOOKUP(Q109,Headline!$Z$5:$CJ$6,2,FALSE))</f>
        <v/>
      </c>
      <c r="S109" s="147"/>
      <c r="T109" s="147"/>
      <c r="U109" s="147"/>
      <c r="V109" s="147"/>
      <c r="W109" s="147"/>
      <c r="X109" s="96"/>
      <c r="Y109" s="101"/>
      <c r="Z109" s="445"/>
      <c r="AA109" s="446"/>
      <c r="AB109" s="446"/>
      <c r="AC109" s="446"/>
      <c r="AD109" s="62"/>
      <c r="AE109" s="21"/>
      <c r="AF109" s="22"/>
      <c r="AH109" s="29" t="str">
        <f t="shared" si="73"/>
        <v/>
      </c>
      <c r="AI109" s="29" t="str">
        <f t="shared" si="74"/>
        <v/>
      </c>
      <c r="AJ109" s="29" t="str">
        <f t="shared" si="75"/>
        <v/>
      </c>
      <c r="AK109" s="29" t="str">
        <f t="shared" si="76"/>
        <v/>
      </c>
      <c r="AL109" s="29" t="str">
        <f t="shared" si="77"/>
        <v/>
      </c>
      <c r="AM109" s="29" t="str">
        <f t="shared" si="78"/>
        <v/>
      </c>
      <c r="AN109" s="29" t="str">
        <f t="shared" si="79"/>
        <v/>
      </c>
      <c r="AO109" s="83" t="str">
        <f>IF(S109="","",MIN(S109:W109))</f>
        <v/>
      </c>
      <c r="AP109" s="83" t="str">
        <f>IF(S109="","",MAX(S109:W109))</f>
        <v/>
      </c>
      <c r="AQ109" s="83" t="str">
        <f>IF(AO109="","",AP109-AO109)</f>
        <v/>
      </c>
      <c r="AR109" s="83" t="str">
        <f>IF(S109="","",AVERAGE(S109:W109))</f>
        <v/>
      </c>
      <c r="AS109" s="83" t="str">
        <f>IF(S109="","",STDEV(S109:W109))</f>
        <v/>
      </c>
      <c r="AT109" s="105" t="str">
        <f>IF(OR(Q109="",S109=""),"",IF(AND(C109="",AT108=""),"",(M109-L109)/(AS109*6)))</f>
        <v/>
      </c>
      <c r="AU109" s="105" t="str">
        <f>IF(OR(Q109="",S109=""),"",IF(AND(C109="",AU108=""),"",MIN((O109-AR109)/(3*AS109),(AR109-N109)/(3*AS109))))</f>
        <v/>
      </c>
      <c r="AV109">
        <f>IF(AT109="",-1,AS91)</f>
        <v>-1</v>
      </c>
    </row>
    <row r="110" spans="1:48" ht="17.25" customHeight="1">
      <c r="A110" s="27"/>
      <c r="B110" s="98">
        <v>109</v>
      </c>
      <c r="C110" s="104">
        <v>1</v>
      </c>
      <c r="D110" s="90"/>
      <c r="E110" s="111"/>
      <c r="F110" s="442">
        <v>3.1</v>
      </c>
      <c r="G110" s="443"/>
      <c r="H110" s="444"/>
      <c r="I110" s="99">
        <v>0</v>
      </c>
      <c r="J110" s="99">
        <v>0.2</v>
      </c>
      <c r="K110" s="94">
        <f t="shared" ref="K110:K117" si="90">IF(Q110=1,F110,K109)</f>
        <v>3.1</v>
      </c>
      <c r="L110" s="94">
        <f t="shared" ref="L110:L117" si="91">IF(Q110=1,I110,L109)</f>
        <v>0</v>
      </c>
      <c r="M110" s="94">
        <f t="shared" ref="M110:M117" si="92">IF(Q110=1,J110,M109)</f>
        <v>0.2</v>
      </c>
      <c r="N110" s="94">
        <f t="shared" si="82"/>
        <v>3.1</v>
      </c>
      <c r="O110" s="94">
        <f t="shared" si="83"/>
        <v>3.3000000000000003</v>
      </c>
      <c r="P110" s="102" t="s">
        <v>346</v>
      </c>
      <c r="Q110" s="94">
        <f t="shared" si="89"/>
        <v>1</v>
      </c>
      <c r="R110" s="122">
        <f>IF(Q110="","",HLOOKUP(Q110,Headline!$Z$5:$CJ$6,2,FALSE))</f>
        <v>1</v>
      </c>
      <c r="S110" s="147">
        <v>3.17</v>
      </c>
      <c r="T110" s="147">
        <v>3.16</v>
      </c>
      <c r="U110" s="147">
        <v>3.17</v>
      </c>
      <c r="V110" s="147">
        <v>3.16</v>
      </c>
      <c r="W110" s="147">
        <v>3.16</v>
      </c>
      <c r="X110" s="96" t="s">
        <v>255</v>
      </c>
      <c r="Y110" s="101">
        <v>13</v>
      </c>
      <c r="Z110" s="445"/>
      <c r="AA110" s="446"/>
      <c r="AB110" s="446"/>
      <c r="AC110" s="446"/>
      <c r="AD110" s="62"/>
      <c r="AE110" s="21"/>
      <c r="AF110" s="22"/>
      <c r="AH110" s="29" t="str">
        <f t="shared" si="73"/>
        <v/>
      </c>
      <c r="AI110" s="29" t="str">
        <f t="shared" si="74"/>
        <v/>
      </c>
      <c r="AJ110" s="29" t="str">
        <f t="shared" si="75"/>
        <v/>
      </c>
      <c r="AK110" s="29" t="str">
        <f t="shared" si="76"/>
        <v/>
      </c>
      <c r="AL110" s="29" t="str">
        <f t="shared" si="77"/>
        <v/>
      </c>
      <c r="AM110" s="29" t="str">
        <f t="shared" si="78"/>
        <v/>
      </c>
      <c r="AN110" s="29" t="str">
        <f t="shared" si="79"/>
        <v/>
      </c>
      <c r="AO110" s="83">
        <f t="shared" ref="AO110:AO118" si="93">IF(S110="","",MIN(S110:W110))</f>
        <v>3.16</v>
      </c>
      <c r="AP110" s="83">
        <f t="shared" ref="AP110:AP118" si="94">IF(S110="","",MAX(S110:W110))</f>
        <v>3.17</v>
      </c>
      <c r="AQ110" s="83">
        <f t="shared" ref="AQ110:AQ118" si="95">IF(AO110="","",AP110-AO110)</f>
        <v>9.9999999999997868E-3</v>
      </c>
      <c r="AR110" s="83">
        <f t="shared" ref="AR110:AR118" si="96">IF(S110="","",AVERAGE(S110:W110))</f>
        <v>3.1640000000000001</v>
      </c>
      <c r="AS110" s="83">
        <f t="shared" ref="AS110:AS118" si="97">IF(S110="","",STDEV(S110:W110))</f>
        <v>5.4772255750515442E-3</v>
      </c>
      <c r="AT110" s="105">
        <f t="shared" ref="AT110:AT118" si="98">IF(OR(Q110="",S110=""),"",IF(AND(C110="",AT109=""),"",(M110-L110)/(AS110*6)))</f>
        <v>6.0858061945019752</v>
      </c>
      <c r="AU110" s="105">
        <f t="shared" ref="AU110:AU118" si="99">IF(OR(Q110="",S110=""),"",IF(AND(C110="",AU109=""),"",MIN((O110-AR110)/(3*AS110),(AR110-N110)/(3*AS110))))</f>
        <v>3.8949159644812679</v>
      </c>
      <c r="AV110" t="e">
        <f>IF(AT110="",-1,AS95)</f>
        <v>#DIV/0!</v>
      </c>
    </row>
    <row r="111" spans="1:48" ht="17.25" customHeight="1">
      <c r="A111" s="27"/>
      <c r="B111" s="98"/>
      <c r="C111" s="104"/>
      <c r="D111" s="90"/>
      <c r="E111" s="111"/>
      <c r="F111" s="442" t="s">
        <v>222</v>
      </c>
      <c r="G111" s="443"/>
      <c r="H111" s="444"/>
      <c r="I111" s="99"/>
      <c r="J111" s="99"/>
      <c r="K111" s="94">
        <f t="shared" si="90"/>
        <v>3.1</v>
      </c>
      <c r="L111" s="94">
        <f t="shared" si="91"/>
        <v>0</v>
      </c>
      <c r="M111" s="94">
        <f t="shared" si="92"/>
        <v>0.2</v>
      </c>
      <c r="N111" s="94">
        <f t="shared" si="82"/>
        <v>3.1</v>
      </c>
      <c r="O111" s="94">
        <f t="shared" si="83"/>
        <v>3.3000000000000003</v>
      </c>
      <c r="P111" s="102" t="s">
        <v>346</v>
      </c>
      <c r="Q111" s="94">
        <f t="shared" si="89"/>
        <v>2</v>
      </c>
      <c r="R111" s="122">
        <f>IF(Q111="","",HLOOKUP(Q111,Headline!$Z$5:$CJ$6,2,FALSE))</f>
        <v>2</v>
      </c>
      <c r="S111" s="238">
        <v>3.149</v>
      </c>
      <c r="T111" s="238">
        <v>3.137</v>
      </c>
      <c r="U111" s="147"/>
      <c r="V111" s="147"/>
      <c r="W111" s="147"/>
      <c r="X111" s="96"/>
      <c r="Y111" s="101">
        <v>16</v>
      </c>
      <c r="Z111" s="445"/>
      <c r="AA111" s="446"/>
      <c r="AB111" s="446"/>
      <c r="AC111" s="446"/>
      <c r="AD111" s="62"/>
      <c r="AE111" s="21"/>
      <c r="AF111" s="22"/>
      <c r="AH111" s="29" t="str">
        <f t="shared" si="73"/>
        <v/>
      </c>
      <c r="AI111" s="29" t="str">
        <f t="shared" si="74"/>
        <v/>
      </c>
      <c r="AJ111" s="29" t="str">
        <f t="shared" si="75"/>
        <v/>
      </c>
      <c r="AK111" s="29" t="str">
        <f t="shared" si="76"/>
        <v/>
      </c>
      <c r="AL111" s="29" t="str">
        <f t="shared" si="77"/>
        <v/>
      </c>
      <c r="AM111" s="29" t="str">
        <f t="shared" si="78"/>
        <v/>
      </c>
      <c r="AN111" s="29" t="str">
        <f t="shared" si="79"/>
        <v/>
      </c>
      <c r="AO111" s="83">
        <f t="shared" si="93"/>
        <v>3.137</v>
      </c>
      <c r="AP111" s="83">
        <f t="shared" si="94"/>
        <v>3.149</v>
      </c>
      <c r="AQ111" s="83">
        <f t="shared" si="95"/>
        <v>1.2000000000000011E-2</v>
      </c>
      <c r="AR111" s="83">
        <f t="shared" si="96"/>
        <v>3.1429999999999998</v>
      </c>
      <c r="AS111" s="83">
        <f t="shared" si="97"/>
        <v>8.4852813742385784E-3</v>
      </c>
      <c r="AT111" s="105">
        <f t="shared" si="98"/>
        <v>3.9283710065919273</v>
      </c>
      <c r="AU111" s="105">
        <f t="shared" si="99"/>
        <v>1.6891995328345171</v>
      </c>
      <c r="AV111">
        <f>IF(AT111="",-1,AS96)</f>
        <v>7.0710678118646967E-4</v>
      </c>
    </row>
    <row r="112" spans="1:48" ht="17.25" customHeight="1">
      <c r="A112" s="27"/>
      <c r="B112" s="98"/>
      <c r="C112" s="104"/>
      <c r="D112" s="90"/>
      <c r="E112" s="111"/>
      <c r="F112" s="442"/>
      <c r="G112" s="443"/>
      <c r="H112" s="444"/>
      <c r="I112" s="99"/>
      <c r="J112" s="99"/>
      <c r="K112" s="94">
        <f t="shared" si="90"/>
        <v>3.1</v>
      </c>
      <c r="L112" s="94">
        <f t="shared" si="91"/>
        <v>0</v>
      </c>
      <c r="M112" s="94">
        <f t="shared" si="92"/>
        <v>0.2</v>
      </c>
      <c r="N112" s="94">
        <f t="shared" si="82"/>
        <v>3.1</v>
      </c>
      <c r="O112" s="94">
        <f t="shared" si="83"/>
        <v>3.3000000000000003</v>
      </c>
      <c r="P112" s="102"/>
      <c r="Q112" s="94" t="str">
        <f t="shared" si="89"/>
        <v/>
      </c>
      <c r="R112" s="122" t="str">
        <f>IF(Q112="","",HLOOKUP(Q112,Headline!$Z$5:$CJ$6,2,FALSE))</f>
        <v/>
      </c>
      <c r="S112" s="238"/>
      <c r="T112" s="238"/>
      <c r="U112" s="147"/>
      <c r="V112" s="147"/>
      <c r="W112" s="147"/>
      <c r="X112" s="96"/>
      <c r="Y112" s="101"/>
      <c r="Z112" s="445"/>
      <c r="AA112" s="446"/>
      <c r="AB112" s="446"/>
      <c r="AC112" s="446"/>
      <c r="AD112" s="62"/>
      <c r="AE112" s="21"/>
      <c r="AF112" s="22"/>
      <c r="AH112" s="29" t="str">
        <f t="shared" si="73"/>
        <v/>
      </c>
      <c r="AI112" s="29" t="str">
        <f t="shared" si="74"/>
        <v/>
      </c>
      <c r="AJ112" s="29" t="str">
        <f t="shared" si="75"/>
        <v/>
      </c>
      <c r="AK112" s="29" t="str">
        <f t="shared" si="76"/>
        <v/>
      </c>
      <c r="AL112" s="29" t="str">
        <f t="shared" si="77"/>
        <v/>
      </c>
      <c r="AM112" s="29" t="str">
        <f t="shared" si="78"/>
        <v/>
      </c>
      <c r="AN112" s="29" t="str">
        <f t="shared" si="79"/>
        <v/>
      </c>
      <c r="AO112" s="83" t="str">
        <f t="shared" si="93"/>
        <v/>
      </c>
      <c r="AP112" s="83" t="str">
        <f t="shared" si="94"/>
        <v/>
      </c>
      <c r="AQ112" s="83" t="str">
        <f t="shared" si="95"/>
        <v/>
      </c>
      <c r="AR112" s="83" t="str">
        <f t="shared" si="96"/>
        <v/>
      </c>
      <c r="AS112" s="83" t="str">
        <f t="shared" si="97"/>
        <v/>
      </c>
      <c r="AT112" s="105" t="str">
        <f t="shared" si="98"/>
        <v/>
      </c>
      <c r="AU112" s="105" t="str">
        <f t="shared" si="99"/>
        <v/>
      </c>
      <c r="AV112">
        <f>IF(AT112="",-1,AS100)</f>
        <v>-1</v>
      </c>
    </row>
    <row r="113" spans="1:48" ht="17.25" customHeight="1">
      <c r="A113" s="27"/>
      <c r="B113" s="98">
        <v>109</v>
      </c>
      <c r="C113" s="104">
        <v>1</v>
      </c>
      <c r="D113" s="90"/>
      <c r="E113" s="111"/>
      <c r="F113" s="442">
        <v>3.1</v>
      </c>
      <c r="G113" s="443"/>
      <c r="H113" s="444"/>
      <c r="I113" s="99">
        <v>0</v>
      </c>
      <c r="J113" s="99">
        <v>0.2</v>
      </c>
      <c r="K113" s="94">
        <f t="shared" si="90"/>
        <v>3.1</v>
      </c>
      <c r="L113" s="94">
        <f t="shared" si="91"/>
        <v>0</v>
      </c>
      <c r="M113" s="94">
        <f t="shared" si="92"/>
        <v>0.2</v>
      </c>
      <c r="N113" s="94">
        <f t="shared" si="82"/>
        <v>3.1</v>
      </c>
      <c r="O113" s="94">
        <f t="shared" si="83"/>
        <v>3.3000000000000003</v>
      </c>
      <c r="P113" s="102" t="s">
        <v>346</v>
      </c>
      <c r="Q113" s="94">
        <f t="shared" si="89"/>
        <v>1</v>
      </c>
      <c r="R113" s="122">
        <f>IF(Q113="","",HLOOKUP(Q113,Headline!$Z$5:$CJ$6,2,FALSE))</f>
        <v>1</v>
      </c>
      <c r="S113" s="238">
        <v>3.15</v>
      </c>
      <c r="T113" s="238">
        <v>3.15</v>
      </c>
      <c r="U113" s="147">
        <v>3.14</v>
      </c>
      <c r="V113" s="147">
        <v>3.15</v>
      </c>
      <c r="W113" s="147">
        <v>3.15</v>
      </c>
      <c r="X113" s="96" t="s">
        <v>255</v>
      </c>
      <c r="Y113" s="101">
        <v>13</v>
      </c>
      <c r="Z113" s="445"/>
      <c r="AA113" s="446"/>
      <c r="AB113" s="446"/>
      <c r="AC113" s="446"/>
      <c r="AD113" s="62"/>
      <c r="AE113" s="21"/>
      <c r="AF113" s="22"/>
      <c r="AH113" s="29" t="str">
        <f t="shared" si="73"/>
        <v/>
      </c>
      <c r="AI113" s="29" t="str">
        <f t="shared" si="74"/>
        <v/>
      </c>
      <c r="AJ113" s="29" t="str">
        <f t="shared" si="75"/>
        <v/>
      </c>
      <c r="AK113" s="29" t="str">
        <f t="shared" si="76"/>
        <v/>
      </c>
      <c r="AL113" s="29" t="str">
        <f t="shared" si="77"/>
        <v/>
      </c>
      <c r="AM113" s="29" t="str">
        <f t="shared" si="78"/>
        <v/>
      </c>
      <c r="AN113" s="29" t="str">
        <f t="shared" si="79"/>
        <v/>
      </c>
      <c r="AO113" s="83">
        <f t="shared" si="93"/>
        <v>3.14</v>
      </c>
      <c r="AP113" s="83">
        <f t="shared" si="94"/>
        <v>3.15</v>
      </c>
      <c r="AQ113" s="83">
        <f t="shared" si="95"/>
        <v>9.9999999999997868E-3</v>
      </c>
      <c r="AR113" s="83">
        <f t="shared" si="96"/>
        <v>3.1480000000000001</v>
      </c>
      <c r="AS113" s="83">
        <f t="shared" si="97"/>
        <v>4.4721359549994844E-3</v>
      </c>
      <c r="AT113" s="105">
        <f t="shared" si="98"/>
        <v>7.4535599249994577</v>
      </c>
      <c r="AU113" s="105">
        <f t="shared" si="99"/>
        <v>3.5777087639997429</v>
      </c>
      <c r="AV113">
        <f t="shared" ref="AV113:AV118" si="100">IF(AT113="",-1,AS107)</f>
        <v>5.4772255750517871E-3</v>
      </c>
    </row>
    <row r="114" spans="1:48" ht="17.25" customHeight="1">
      <c r="A114" s="27"/>
      <c r="B114" s="98"/>
      <c r="C114" s="104"/>
      <c r="D114" s="90"/>
      <c r="E114" s="111"/>
      <c r="F114" s="442" t="s">
        <v>223</v>
      </c>
      <c r="G114" s="443"/>
      <c r="H114" s="444"/>
      <c r="I114" s="99"/>
      <c r="J114" s="99"/>
      <c r="K114" s="94">
        <f t="shared" si="90"/>
        <v>3.1</v>
      </c>
      <c r="L114" s="94">
        <f t="shared" si="91"/>
        <v>0</v>
      </c>
      <c r="M114" s="94">
        <f t="shared" si="92"/>
        <v>0.2</v>
      </c>
      <c r="N114" s="94">
        <f t="shared" si="82"/>
        <v>3.1</v>
      </c>
      <c r="O114" s="94">
        <f t="shared" si="83"/>
        <v>3.3000000000000003</v>
      </c>
      <c r="P114" s="102" t="s">
        <v>346</v>
      </c>
      <c r="Q114" s="94">
        <f>IF(AND(F114&lt;&gt;"",Q107=""),1,IF(AND(Q107&lt;emp,Q107&lt;&gt;""),Q107+1,""))</f>
        <v>2</v>
      </c>
      <c r="R114" s="122">
        <f>IF(Q114="","",HLOOKUP(Q114,Headline!$Z$5:$CJ$6,2,FALSE))</f>
        <v>2</v>
      </c>
      <c r="S114" s="238">
        <v>3.153</v>
      </c>
      <c r="T114" s="238">
        <v>3.1589999999999998</v>
      </c>
      <c r="U114" s="147"/>
      <c r="V114" s="147"/>
      <c r="W114" s="147"/>
      <c r="X114" s="96"/>
      <c r="Y114" s="101">
        <v>16</v>
      </c>
      <c r="Z114" s="445"/>
      <c r="AA114" s="446"/>
      <c r="AB114" s="446"/>
      <c r="AC114" s="446"/>
      <c r="AD114" s="62"/>
      <c r="AE114" s="21"/>
      <c r="AF114" s="22"/>
      <c r="AH114" s="29" t="str">
        <f t="shared" si="73"/>
        <v/>
      </c>
      <c r="AI114" s="29" t="str">
        <f t="shared" si="74"/>
        <v/>
      </c>
      <c r="AJ114" s="29" t="str">
        <f t="shared" si="75"/>
        <v/>
      </c>
      <c r="AK114" s="29" t="str">
        <f t="shared" si="76"/>
        <v/>
      </c>
      <c r="AL114" s="29" t="str">
        <f t="shared" si="77"/>
        <v/>
      </c>
      <c r="AM114" s="29" t="str">
        <f t="shared" si="78"/>
        <v/>
      </c>
      <c r="AN114" s="29" t="str">
        <f t="shared" si="79"/>
        <v/>
      </c>
      <c r="AO114" s="83">
        <f t="shared" si="93"/>
        <v>3.153</v>
      </c>
      <c r="AP114" s="83">
        <f t="shared" si="94"/>
        <v>3.1589999999999998</v>
      </c>
      <c r="AQ114" s="83">
        <f t="shared" si="95"/>
        <v>5.9999999999997833E-3</v>
      </c>
      <c r="AR114" s="83">
        <f t="shared" si="96"/>
        <v>3.1559999999999997</v>
      </c>
      <c r="AS114" s="83">
        <f t="shared" si="97"/>
        <v>4.2426406871191322E-3</v>
      </c>
      <c r="AT114" s="105">
        <f t="shared" si="98"/>
        <v>7.8567420131841441</v>
      </c>
      <c r="AU114" s="105">
        <f t="shared" si="99"/>
        <v>4.3997755273830901</v>
      </c>
      <c r="AV114">
        <f t="shared" si="100"/>
        <v>5.6568542494923853E-3</v>
      </c>
    </row>
    <row r="115" spans="1:48" ht="17.25" customHeight="1">
      <c r="A115" s="27"/>
      <c r="B115" s="98"/>
      <c r="C115" s="104"/>
      <c r="D115" s="90"/>
      <c r="E115" s="111"/>
      <c r="F115" s="442"/>
      <c r="G115" s="443"/>
      <c r="H115" s="444"/>
      <c r="I115" s="99"/>
      <c r="J115" s="99"/>
      <c r="K115" s="94">
        <f t="shared" si="90"/>
        <v>3.1</v>
      </c>
      <c r="L115" s="94">
        <f t="shared" si="91"/>
        <v>0</v>
      </c>
      <c r="M115" s="94">
        <f t="shared" si="92"/>
        <v>0.2</v>
      </c>
      <c r="N115" s="94">
        <f t="shared" si="82"/>
        <v>3.1</v>
      </c>
      <c r="O115" s="94">
        <f t="shared" si="83"/>
        <v>3.3000000000000003</v>
      </c>
      <c r="P115" s="102"/>
      <c r="Q115" s="94" t="str">
        <f>IF(AND(F115&lt;&gt;"",Q108=""),1,IF(AND(Q108&lt;emp,Q108&lt;&gt;""),Q108+1,""))</f>
        <v/>
      </c>
      <c r="R115" s="122" t="str">
        <f>IF(Q115="","",HLOOKUP(Q115,Headline!$Z$5:$CJ$6,2,FALSE))</f>
        <v/>
      </c>
      <c r="S115" s="238"/>
      <c r="T115" s="238"/>
      <c r="U115" s="147"/>
      <c r="V115" s="147"/>
      <c r="W115" s="147"/>
      <c r="X115" s="96"/>
      <c r="Y115" s="101"/>
      <c r="Z115" s="445"/>
      <c r="AA115" s="446"/>
      <c r="AB115" s="446"/>
      <c r="AC115" s="446"/>
      <c r="AD115" s="62"/>
      <c r="AE115" s="21"/>
      <c r="AF115" s="22"/>
      <c r="AH115" s="29" t="str">
        <f t="shared" si="73"/>
        <v/>
      </c>
      <c r="AI115" s="29" t="str">
        <f t="shared" si="74"/>
        <v/>
      </c>
      <c r="AJ115" s="29" t="str">
        <f t="shared" si="75"/>
        <v/>
      </c>
      <c r="AK115" s="29" t="str">
        <f t="shared" si="76"/>
        <v/>
      </c>
      <c r="AL115" s="29" t="str">
        <f t="shared" si="77"/>
        <v/>
      </c>
      <c r="AM115" s="29" t="str">
        <f t="shared" si="78"/>
        <v/>
      </c>
      <c r="AN115" s="29" t="str">
        <f t="shared" si="79"/>
        <v/>
      </c>
      <c r="AO115" s="83" t="str">
        <f t="shared" si="93"/>
        <v/>
      </c>
      <c r="AP115" s="83" t="str">
        <f t="shared" si="94"/>
        <v/>
      </c>
      <c r="AQ115" s="83" t="str">
        <f t="shared" si="95"/>
        <v/>
      </c>
      <c r="AR115" s="83" t="str">
        <f t="shared" si="96"/>
        <v/>
      </c>
      <c r="AS115" s="83" t="str">
        <f t="shared" si="97"/>
        <v/>
      </c>
      <c r="AT115" s="105" t="str">
        <f t="shared" si="98"/>
        <v/>
      </c>
      <c r="AU115" s="105" t="str">
        <f t="shared" si="99"/>
        <v/>
      </c>
      <c r="AV115">
        <f t="shared" si="100"/>
        <v>-1</v>
      </c>
    </row>
    <row r="116" spans="1:48" ht="17.25" customHeight="1">
      <c r="A116" s="27"/>
      <c r="B116" s="98">
        <v>109</v>
      </c>
      <c r="C116" s="104">
        <v>1</v>
      </c>
      <c r="D116" s="90"/>
      <c r="E116" s="111"/>
      <c r="F116" s="442">
        <v>3.1</v>
      </c>
      <c r="G116" s="443"/>
      <c r="H116" s="444"/>
      <c r="I116" s="99">
        <v>0</v>
      </c>
      <c r="J116" s="99">
        <v>0.2</v>
      </c>
      <c r="K116" s="94">
        <f t="shared" si="90"/>
        <v>3.1</v>
      </c>
      <c r="L116" s="94">
        <f t="shared" si="91"/>
        <v>0</v>
      </c>
      <c r="M116" s="94">
        <f t="shared" si="92"/>
        <v>0.2</v>
      </c>
      <c r="N116" s="94">
        <f t="shared" si="82"/>
        <v>3.1</v>
      </c>
      <c r="O116" s="94">
        <f t="shared" si="83"/>
        <v>3.3000000000000003</v>
      </c>
      <c r="P116" s="102" t="s">
        <v>346</v>
      </c>
      <c r="Q116" s="94">
        <f>IF(AND(F116&lt;&gt;"",Q109=""),1,IF(AND(Q109&lt;emp,Q109&lt;&gt;""),Q109+1,""))</f>
        <v>1</v>
      </c>
      <c r="R116" s="122">
        <f>IF(Q116="","",HLOOKUP(Q116,Headline!$Z$5:$CJ$6,2,FALSE))</f>
        <v>1</v>
      </c>
      <c r="S116" s="238">
        <v>3.13</v>
      </c>
      <c r="T116" s="238">
        <v>3.13</v>
      </c>
      <c r="U116" s="147">
        <v>3.14</v>
      </c>
      <c r="V116" s="147">
        <v>3.13</v>
      </c>
      <c r="W116" s="147">
        <v>3.13</v>
      </c>
      <c r="X116" s="96" t="s">
        <v>255</v>
      </c>
      <c r="Y116" s="101">
        <v>13</v>
      </c>
      <c r="Z116" s="445"/>
      <c r="AA116" s="446"/>
      <c r="AB116" s="446"/>
      <c r="AC116" s="446"/>
      <c r="AD116" s="62"/>
      <c r="AE116" s="21"/>
      <c r="AF116" s="22"/>
      <c r="AH116" s="29" t="str">
        <f t="shared" si="73"/>
        <v/>
      </c>
      <c r="AI116" s="29" t="str">
        <f t="shared" si="74"/>
        <v/>
      </c>
      <c r="AJ116" s="29" t="str">
        <f t="shared" si="75"/>
        <v/>
      </c>
      <c r="AK116" s="29" t="str">
        <f t="shared" si="76"/>
        <v/>
      </c>
      <c r="AL116" s="29" t="str">
        <f t="shared" si="77"/>
        <v/>
      </c>
      <c r="AM116" s="29" t="str">
        <f t="shared" si="78"/>
        <v/>
      </c>
      <c r="AN116" s="29" t="str">
        <f t="shared" si="79"/>
        <v/>
      </c>
      <c r="AO116" s="83">
        <f t="shared" si="93"/>
        <v>3.13</v>
      </c>
      <c r="AP116" s="83">
        <f t="shared" si="94"/>
        <v>3.14</v>
      </c>
      <c r="AQ116" s="83">
        <f t="shared" si="95"/>
        <v>1.0000000000000231E-2</v>
      </c>
      <c r="AR116" s="83">
        <f t="shared" si="96"/>
        <v>3.1320000000000001</v>
      </c>
      <c r="AS116" s="83">
        <f t="shared" si="97"/>
        <v>4.472135954999683E-3</v>
      </c>
      <c r="AT116" s="105">
        <f t="shared" si="98"/>
        <v>7.4535599249991265</v>
      </c>
      <c r="AU116" s="105">
        <f t="shared" si="99"/>
        <v>2.3851391759997225</v>
      </c>
      <c r="AV116">
        <f t="shared" si="100"/>
        <v>5.4772255750515442E-3</v>
      </c>
    </row>
    <row r="117" spans="1:48" ht="17.25" customHeight="1">
      <c r="A117" s="27"/>
      <c r="B117" s="98"/>
      <c r="C117" s="104"/>
      <c r="D117" s="90"/>
      <c r="E117" s="111"/>
      <c r="F117" s="442" t="s">
        <v>224</v>
      </c>
      <c r="G117" s="443"/>
      <c r="H117" s="444"/>
      <c r="I117" s="99"/>
      <c r="J117" s="99"/>
      <c r="K117" s="94">
        <f t="shared" si="90"/>
        <v>3.1</v>
      </c>
      <c r="L117" s="94">
        <f t="shared" si="91"/>
        <v>0</v>
      </c>
      <c r="M117" s="94">
        <f t="shared" si="92"/>
        <v>0.2</v>
      </c>
      <c r="N117" s="94">
        <f t="shared" si="82"/>
        <v>3.1</v>
      </c>
      <c r="O117" s="94">
        <f t="shared" si="83"/>
        <v>3.3000000000000003</v>
      </c>
      <c r="P117" s="102" t="s">
        <v>346</v>
      </c>
      <c r="Q117" s="94">
        <f>IF(AND(F117&lt;&gt;"",Q110=""),1,IF(AND(Q110&lt;emp,Q110&lt;&gt;""),Q110+1,""))</f>
        <v>2</v>
      </c>
      <c r="R117" s="122">
        <f>IF(Q117="","",HLOOKUP(Q117,Headline!$Z$5:$CJ$6,2,FALSE))</f>
        <v>2</v>
      </c>
      <c r="S117" s="238">
        <v>3.18</v>
      </c>
      <c r="T117" s="238">
        <v>3.1819999999999999</v>
      </c>
      <c r="U117" s="147"/>
      <c r="V117" s="147"/>
      <c r="W117" s="147"/>
      <c r="X117" s="96"/>
      <c r="Y117" s="101">
        <v>16</v>
      </c>
      <c r="Z117" s="445"/>
      <c r="AA117" s="446"/>
      <c r="AB117" s="446"/>
      <c r="AC117" s="446"/>
      <c r="AD117" s="62"/>
      <c r="AE117" s="21"/>
      <c r="AF117" s="22"/>
      <c r="AH117" s="29" t="str">
        <f t="shared" si="73"/>
        <v/>
      </c>
      <c r="AI117" s="29" t="str">
        <f t="shared" si="74"/>
        <v/>
      </c>
      <c r="AJ117" s="29" t="str">
        <f t="shared" si="75"/>
        <v/>
      </c>
      <c r="AK117" s="29" t="str">
        <f t="shared" si="76"/>
        <v/>
      </c>
      <c r="AL117" s="29" t="str">
        <f t="shared" si="77"/>
        <v/>
      </c>
      <c r="AM117" s="29" t="str">
        <f t="shared" si="78"/>
        <v/>
      </c>
      <c r="AN117" s="29" t="str">
        <f t="shared" si="79"/>
        <v/>
      </c>
      <c r="AO117" s="83">
        <f t="shared" si="93"/>
        <v>3.18</v>
      </c>
      <c r="AP117" s="83">
        <f t="shared" si="94"/>
        <v>3.1819999999999999</v>
      </c>
      <c r="AQ117" s="83">
        <f t="shared" si="95"/>
        <v>1.9999999999997797E-3</v>
      </c>
      <c r="AR117" s="83">
        <f t="shared" si="96"/>
        <v>3.181</v>
      </c>
      <c r="AS117" s="83">
        <f t="shared" si="97"/>
        <v>1.4142135623729393E-3</v>
      </c>
      <c r="AT117" s="105">
        <f t="shared" si="98"/>
        <v>23.570226039554178</v>
      </c>
      <c r="AU117" s="105">
        <f t="shared" si="99"/>
        <v>19.091883092038874</v>
      </c>
      <c r="AV117">
        <f t="shared" si="100"/>
        <v>8.4852813742385784E-3</v>
      </c>
    </row>
    <row r="118" spans="1:48" ht="17.25" customHeight="1">
      <c r="A118" s="27"/>
      <c r="B118" s="98"/>
      <c r="C118" s="104"/>
      <c r="D118" s="90"/>
      <c r="E118" s="111"/>
      <c r="F118" s="442"/>
      <c r="G118" s="443"/>
      <c r="H118" s="444"/>
      <c r="I118" s="99"/>
      <c r="J118" s="99"/>
      <c r="K118" s="94">
        <f t="shared" ref="K118" si="101">IF(Q118=1,F118,K117)</f>
        <v>3.1</v>
      </c>
      <c r="L118" s="94">
        <f t="shared" ref="L118" si="102">IF(Q118=1,I118,L117)</f>
        <v>0</v>
      </c>
      <c r="M118" s="94">
        <f t="shared" ref="M118" si="103">IF(Q118=1,J118,M117)</f>
        <v>0.2</v>
      </c>
      <c r="N118" s="94">
        <f t="shared" ref="N118" si="104">K118+L118</f>
        <v>3.1</v>
      </c>
      <c r="O118" s="94">
        <f t="shared" ref="O118" si="105">K118+M118</f>
        <v>3.3000000000000003</v>
      </c>
      <c r="P118" s="102"/>
      <c r="Q118" s="94" t="str">
        <f>IF(AND(F118&lt;&gt;"",Q111=""),1,IF(AND(Q111&lt;emp,Q111&lt;&gt;""),Q111+1,""))</f>
        <v/>
      </c>
      <c r="R118" s="122" t="str">
        <f>IF(Q118="","",HLOOKUP(Q118,Headline!$Z$5:$CJ$6,2,FALSE))</f>
        <v/>
      </c>
      <c r="S118" s="100"/>
      <c r="T118" s="100"/>
      <c r="U118" s="100"/>
      <c r="V118" s="100"/>
      <c r="W118" s="100"/>
      <c r="X118" s="96"/>
      <c r="Y118" s="101"/>
      <c r="Z118" s="445"/>
      <c r="AA118" s="446"/>
      <c r="AB118" s="446"/>
      <c r="AC118" s="454"/>
      <c r="AD118" s="62"/>
      <c r="AE118" s="21"/>
      <c r="AF118" s="22"/>
      <c r="AH118" s="29" t="str">
        <f t="shared" si="73"/>
        <v/>
      </c>
      <c r="AI118" s="29" t="str">
        <f t="shared" si="74"/>
        <v/>
      </c>
      <c r="AJ118" s="29" t="str">
        <f t="shared" si="75"/>
        <v/>
      </c>
      <c r="AK118" s="29" t="str">
        <f t="shared" si="76"/>
        <v/>
      </c>
      <c r="AL118" s="29" t="str">
        <f t="shared" si="77"/>
        <v/>
      </c>
      <c r="AM118" s="29" t="str">
        <f t="shared" si="78"/>
        <v/>
      </c>
      <c r="AN118" s="29" t="str">
        <f t="shared" si="79"/>
        <v/>
      </c>
      <c r="AO118" s="83" t="str">
        <f t="shared" si="93"/>
        <v/>
      </c>
      <c r="AP118" s="83" t="str">
        <f t="shared" si="94"/>
        <v/>
      </c>
      <c r="AQ118" s="83" t="str">
        <f t="shared" si="95"/>
        <v/>
      </c>
      <c r="AR118" s="83" t="str">
        <f t="shared" si="96"/>
        <v/>
      </c>
      <c r="AS118" s="83" t="str">
        <f t="shared" si="97"/>
        <v/>
      </c>
      <c r="AT118" s="105" t="str">
        <f t="shared" si="98"/>
        <v/>
      </c>
      <c r="AU118" s="105" t="str">
        <f t="shared" si="99"/>
        <v/>
      </c>
      <c r="AV118">
        <f t="shared" si="100"/>
        <v>-1</v>
      </c>
    </row>
    <row r="119" spans="1:48" ht="17.25" customHeight="1">
      <c r="A119" s="27"/>
      <c r="B119" s="98">
        <v>110</v>
      </c>
      <c r="C119" s="104"/>
      <c r="D119" s="90"/>
      <c r="E119" s="111"/>
      <c r="F119" s="442">
        <v>2.1</v>
      </c>
      <c r="G119" s="443"/>
      <c r="H119" s="443"/>
      <c r="I119" s="99">
        <v>0</v>
      </c>
      <c r="J119" s="99">
        <v>0.4</v>
      </c>
      <c r="K119" s="94">
        <f>IF(Q119=1,F119,K109)</f>
        <v>2.1</v>
      </c>
      <c r="L119" s="94">
        <f>IF(Q119=1,I119,L109)</f>
        <v>0</v>
      </c>
      <c r="M119" s="94">
        <f>IF(Q119=1,J119,M109)</f>
        <v>0.4</v>
      </c>
      <c r="N119" s="94">
        <f t="shared" ref="N119:N138" si="106">K119+L119</f>
        <v>2.1</v>
      </c>
      <c r="O119" s="94">
        <f t="shared" ref="O119:O138" si="107">K119+M119</f>
        <v>2.5</v>
      </c>
      <c r="P119" s="102" t="s">
        <v>346</v>
      </c>
      <c r="Q119" s="94">
        <f t="shared" ref="Q119:Q125" si="108">IF(AND(F119&lt;&gt;"",Q112=""),1,IF(AND(Q112&lt;emp,Q112&lt;&gt;""),Q112+1,""))</f>
        <v>1</v>
      </c>
      <c r="R119" s="122">
        <f>IF(Q119="","",HLOOKUP(Q119,Headline!$Z$5:$CJ$6,2,FALSE))</f>
        <v>1</v>
      </c>
      <c r="S119" s="147">
        <v>2.391</v>
      </c>
      <c r="T119" s="147"/>
      <c r="U119" s="100"/>
      <c r="V119" s="100"/>
      <c r="W119" s="100"/>
      <c r="X119" s="96"/>
      <c r="Y119" s="101">
        <v>14</v>
      </c>
      <c r="Z119" s="513" t="s">
        <v>742</v>
      </c>
      <c r="AA119" s="514"/>
      <c r="AB119" s="514"/>
      <c r="AC119" s="515"/>
      <c r="AD119" s="62"/>
      <c r="AE119" s="21"/>
      <c r="AF119" s="22"/>
      <c r="AH119" s="29" t="str">
        <f t="shared" si="73"/>
        <v/>
      </c>
      <c r="AI119" s="29" t="str">
        <f t="shared" si="74"/>
        <v/>
      </c>
      <c r="AJ119" s="29" t="str">
        <f t="shared" si="75"/>
        <v/>
      </c>
      <c r="AK119" s="29" t="str">
        <f t="shared" si="76"/>
        <v/>
      </c>
      <c r="AL119" s="29" t="str">
        <f t="shared" si="77"/>
        <v/>
      </c>
      <c r="AM119" s="29" t="str">
        <f t="shared" si="78"/>
        <v/>
      </c>
      <c r="AN119" s="29" t="str">
        <f t="shared" si="79"/>
        <v/>
      </c>
      <c r="AO119" s="83">
        <f t="shared" ref="AO119:AO150" si="109">IF(S119="","",MIN(S119:W119))</f>
        <v>2.391</v>
      </c>
      <c r="AP119" s="83">
        <f t="shared" ref="AP119:AP150" si="110">IF(S119="","",MAX(S119:W119))</f>
        <v>2.391</v>
      </c>
      <c r="AQ119" s="83">
        <f t="shared" ref="AQ119:AQ150" si="111">IF(AO119="","",AP119-AO119)</f>
        <v>0</v>
      </c>
      <c r="AR119" s="83">
        <f t="shared" ref="AR119:AR150" si="112">IF(S119="","",AVERAGE(S119:W119))</f>
        <v>2.391</v>
      </c>
      <c r="AS119" s="83" t="e">
        <f t="shared" ref="AS119:AS150" si="113">IF(S119="","",STDEV(S119:W119))</f>
        <v>#DIV/0!</v>
      </c>
      <c r="AT119" s="105" t="str">
        <f>IF(OR(Q119="",S119=""),"",IF(AND(C119="",AT109=""),"",(M119-L119)/(AS119*6)))</f>
        <v/>
      </c>
      <c r="AU119" s="105" t="str">
        <f>IF(OR(Q119="",S119=""),"",IF(AND(C119="",AU109=""),"",MIN((O119-AR119)/(3*AS119),(AR119-N119)/(3*AS119))))</f>
        <v/>
      </c>
      <c r="AV119">
        <f>IF(AT119="",-1,AS95)</f>
        <v>-1</v>
      </c>
    </row>
    <row r="120" spans="1:48" ht="17.25" customHeight="1">
      <c r="A120" s="27"/>
      <c r="B120" s="98"/>
      <c r="C120" s="104"/>
      <c r="D120" s="90"/>
      <c r="E120" s="111"/>
      <c r="F120" s="442"/>
      <c r="G120" s="443"/>
      <c r="H120" s="443"/>
      <c r="I120" s="99"/>
      <c r="J120" s="99"/>
      <c r="K120" s="94">
        <f>IF(Q120=1,F120,K119)</f>
        <v>2.1</v>
      </c>
      <c r="L120" s="94">
        <f>IF(Q120=1,I120,L119)</f>
        <v>0</v>
      </c>
      <c r="M120" s="94">
        <f>IF(Q120=1,J120,M119)</f>
        <v>0.4</v>
      </c>
      <c r="N120" s="94">
        <f t="shared" si="106"/>
        <v>2.1</v>
      </c>
      <c r="O120" s="94">
        <f t="shared" si="107"/>
        <v>2.5</v>
      </c>
      <c r="P120" s="102" t="s">
        <v>346</v>
      </c>
      <c r="Q120" s="94">
        <f t="shared" si="108"/>
        <v>2</v>
      </c>
      <c r="R120" s="122">
        <f>IF(Q120="","",HLOOKUP(Q120,Headline!$Z$5:$CJ$6,2,FALSE))</f>
        <v>2</v>
      </c>
      <c r="S120" s="147">
        <v>2.4849999999999999</v>
      </c>
      <c r="T120" s="147">
        <v>2.4750000000000001</v>
      </c>
      <c r="U120" s="100"/>
      <c r="V120" s="100"/>
      <c r="W120" s="100"/>
      <c r="X120" s="96"/>
      <c r="Y120" s="101">
        <v>16</v>
      </c>
      <c r="Z120" s="516"/>
      <c r="AA120" s="517"/>
      <c r="AB120" s="517"/>
      <c r="AC120" s="518"/>
      <c r="AD120" s="62"/>
      <c r="AE120" s="21"/>
      <c r="AF120" s="22"/>
      <c r="AH120" s="29" t="str">
        <f t="shared" si="73"/>
        <v/>
      </c>
      <c r="AI120" s="29" t="str">
        <f t="shared" si="74"/>
        <v/>
      </c>
      <c r="AJ120" s="29" t="str">
        <f t="shared" si="75"/>
        <v/>
      </c>
      <c r="AK120" s="29" t="str">
        <f t="shared" si="76"/>
        <v/>
      </c>
      <c r="AL120" s="29" t="str">
        <f t="shared" si="77"/>
        <v/>
      </c>
      <c r="AM120" s="29" t="str">
        <f t="shared" si="78"/>
        <v/>
      </c>
      <c r="AN120" s="29" t="str">
        <f t="shared" si="79"/>
        <v/>
      </c>
      <c r="AO120" s="83">
        <f t="shared" si="109"/>
        <v>2.4750000000000001</v>
      </c>
      <c r="AP120" s="83">
        <f t="shared" si="110"/>
        <v>2.4849999999999999</v>
      </c>
      <c r="AQ120" s="83">
        <f t="shared" si="111"/>
        <v>9.9999999999997868E-3</v>
      </c>
      <c r="AR120" s="83">
        <f t="shared" si="112"/>
        <v>2.48</v>
      </c>
      <c r="AS120" s="83">
        <f t="shared" si="113"/>
        <v>7.0710678118653244E-3</v>
      </c>
      <c r="AT120" s="105" t="str">
        <f>IF(OR(Q120="",S120=""),"",IF(AND(C120="",AT119=""),"",(M120-L120)/(AS120*6)))</f>
        <v/>
      </c>
      <c r="AU120" s="105" t="str">
        <f>IF(OR(Q120="",S120=""),"",IF(AND(C120="",AU119=""),"",MIN((O120-AR120)/(3*AS120),(AR120-N120)/(3*AS120))))</f>
        <v/>
      </c>
      <c r="AV120">
        <f>IF(AT120="",-1,AS96)</f>
        <v>-1</v>
      </c>
    </row>
    <row r="121" spans="1:48" ht="17.25" customHeight="1">
      <c r="A121" s="27"/>
      <c r="B121" s="98"/>
      <c r="C121" s="104"/>
      <c r="D121" s="90"/>
      <c r="E121" s="111"/>
      <c r="F121" s="442"/>
      <c r="G121" s="443"/>
      <c r="H121" s="444"/>
      <c r="I121" s="99"/>
      <c r="J121" s="99"/>
      <c r="K121" s="94">
        <f>IF(Q121=1,F121,K120)</f>
        <v>2.1</v>
      </c>
      <c r="L121" s="94">
        <f>IF(Q121=1,I121,L120)</f>
        <v>0</v>
      </c>
      <c r="M121" s="94">
        <f>IF(Q121=1,J121,M120)</f>
        <v>0.4</v>
      </c>
      <c r="N121" s="94">
        <f t="shared" si="106"/>
        <v>2.1</v>
      </c>
      <c r="O121" s="94">
        <f t="shared" si="107"/>
        <v>2.5</v>
      </c>
      <c r="P121" s="102"/>
      <c r="Q121" s="94" t="str">
        <f t="shared" si="108"/>
        <v/>
      </c>
      <c r="R121" s="122" t="str">
        <f>IF(Q121="","",HLOOKUP(Q121,Headline!$Z$5:$CJ$6,2,FALSE))</f>
        <v/>
      </c>
      <c r="S121" s="100"/>
      <c r="T121" s="100"/>
      <c r="U121" s="100"/>
      <c r="V121" s="100"/>
      <c r="W121" s="100"/>
      <c r="X121" s="96"/>
      <c r="Y121" s="101"/>
      <c r="Z121" s="445"/>
      <c r="AA121" s="446"/>
      <c r="AB121" s="446"/>
      <c r="AC121" s="446"/>
      <c r="AD121" s="62"/>
      <c r="AE121" s="21"/>
      <c r="AF121" s="22"/>
      <c r="AH121" s="29" t="str">
        <f t="shared" si="73"/>
        <v/>
      </c>
      <c r="AI121" s="29" t="str">
        <f t="shared" si="74"/>
        <v/>
      </c>
      <c r="AJ121" s="29" t="str">
        <f t="shared" si="75"/>
        <v/>
      </c>
      <c r="AK121" s="29" t="str">
        <f t="shared" si="76"/>
        <v/>
      </c>
      <c r="AL121" s="29" t="str">
        <f t="shared" si="77"/>
        <v/>
      </c>
      <c r="AM121" s="29" t="str">
        <f t="shared" si="78"/>
        <v/>
      </c>
      <c r="AN121" s="29" t="str">
        <f t="shared" si="79"/>
        <v/>
      </c>
      <c r="AO121" s="83" t="str">
        <f t="shared" si="109"/>
        <v/>
      </c>
      <c r="AP121" s="83" t="str">
        <f t="shared" si="110"/>
        <v/>
      </c>
      <c r="AQ121" s="83" t="str">
        <f t="shared" si="111"/>
        <v/>
      </c>
      <c r="AR121" s="83" t="str">
        <f t="shared" si="112"/>
        <v/>
      </c>
      <c r="AS121" s="83" t="str">
        <f t="shared" si="113"/>
        <v/>
      </c>
      <c r="AT121" s="105" t="str">
        <f>IF(OR(Q121="",S121=""),"",IF(AND(C121="",AT120=""),"",(M121-L121)/(AS121*6)))</f>
        <v/>
      </c>
      <c r="AU121" s="105" t="str">
        <f>IF(OR(Q121="",S121=""),"",IF(AND(C121="",AU120=""),"",MIN((O121-AR121)/(3*AS121),(AR121-N121)/(3*AS121))))</f>
        <v/>
      </c>
      <c r="AV121">
        <f>IF(AT121="",-1,AS100)</f>
        <v>-1</v>
      </c>
    </row>
    <row r="122" spans="1:48" ht="17.25" customHeight="1">
      <c r="A122" s="27"/>
      <c r="B122" s="98">
        <v>110</v>
      </c>
      <c r="C122" s="104"/>
      <c r="D122" s="90"/>
      <c r="E122" s="111"/>
      <c r="F122" s="442">
        <v>2.1</v>
      </c>
      <c r="G122" s="443"/>
      <c r="H122" s="443"/>
      <c r="I122" s="99">
        <v>0</v>
      </c>
      <c r="J122" s="99">
        <v>0.4</v>
      </c>
      <c r="K122" s="94">
        <f>IF(Q122=1,F122,K112)</f>
        <v>2.1</v>
      </c>
      <c r="L122" s="94">
        <f>IF(Q122=1,I122,L112)</f>
        <v>0</v>
      </c>
      <c r="M122" s="94">
        <f>IF(Q122=1,J122,M112)</f>
        <v>0.4</v>
      </c>
      <c r="N122" s="94">
        <f t="shared" si="106"/>
        <v>2.1</v>
      </c>
      <c r="O122" s="94">
        <f t="shared" si="107"/>
        <v>2.5</v>
      </c>
      <c r="P122" s="102" t="s">
        <v>346</v>
      </c>
      <c r="Q122" s="94">
        <f t="shared" si="108"/>
        <v>1</v>
      </c>
      <c r="R122" s="122">
        <f>IF(Q122="","",HLOOKUP(Q122,Headline!$Z$5:$CJ$6,2,FALSE))</f>
        <v>1</v>
      </c>
      <c r="S122" s="147">
        <v>2.2589999999999999</v>
      </c>
      <c r="T122" s="147"/>
      <c r="U122" s="100"/>
      <c r="V122" s="100"/>
      <c r="W122" s="100"/>
      <c r="X122" s="96"/>
      <c r="Y122" s="101">
        <v>14</v>
      </c>
      <c r="Z122" s="513" t="s">
        <v>743</v>
      </c>
      <c r="AA122" s="514"/>
      <c r="AB122" s="514"/>
      <c r="AC122" s="515"/>
      <c r="AD122" s="62"/>
      <c r="AE122" s="21"/>
      <c r="AF122" s="22"/>
      <c r="AH122" s="29" t="str">
        <f t="shared" si="73"/>
        <v/>
      </c>
      <c r="AI122" s="29" t="str">
        <f t="shared" si="74"/>
        <v/>
      </c>
      <c r="AJ122" s="29" t="str">
        <f t="shared" si="75"/>
        <v/>
      </c>
      <c r="AK122" s="29" t="str">
        <f t="shared" si="76"/>
        <v/>
      </c>
      <c r="AL122" s="29" t="str">
        <f t="shared" si="77"/>
        <v/>
      </c>
      <c r="AM122" s="29" t="str">
        <f t="shared" si="78"/>
        <v/>
      </c>
      <c r="AN122" s="29" t="str">
        <f t="shared" si="79"/>
        <v/>
      </c>
      <c r="AO122" s="83">
        <f t="shared" si="109"/>
        <v>2.2589999999999999</v>
      </c>
      <c r="AP122" s="83">
        <f t="shared" si="110"/>
        <v>2.2589999999999999</v>
      </c>
      <c r="AQ122" s="83">
        <f t="shared" si="111"/>
        <v>0</v>
      </c>
      <c r="AR122" s="83">
        <f t="shared" si="112"/>
        <v>2.2589999999999999</v>
      </c>
      <c r="AS122" s="83" t="e">
        <f t="shared" si="113"/>
        <v>#DIV/0!</v>
      </c>
      <c r="AT122" s="105" t="str">
        <f>IF(OR(Q122="",S122=""),"",IF(AND(C122="",AT112=""),"",(M122-L122)/(AS122*6)))</f>
        <v/>
      </c>
      <c r="AU122" s="105" t="str">
        <f>IF(OR(Q122="",S122=""),"",IF(AND(C122="",AU112=""),"",MIN((O122-AR122)/(3*AS122),(AR122-N122)/(3*AS122))))</f>
        <v/>
      </c>
      <c r="AV122">
        <f>IF(AT122="",-1,AS98)</f>
        <v>-1</v>
      </c>
    </row>
    <row r="123" spans="1:48" ht="17.25" customHeight="1">
      <c r="A123" s="27"/>
      <c r="B123" s="98"/>
      <c r="C123" s="104"/>
      <c r="D123" s="90"/>
      <c r="E123" s="111"/>
      <c r="F123" s="442"/>
      <c r="G123" s="443"/>
      <c r="H123" s="443"/>
      <c r="I123" s="99"/>
      <c r="J123" s="99"/>
      <c r="K123" s="94">
        <f>IF(Q123=1,F123,K122)</f>
        <v>2.1</v>
      </c>
      <c r="L123" s="94">
        <f>IF(Q123=1,I123,L122)</f>
        <v>0</v>
      </c>
      <c r="M123" s="94">
        <f>IF(Q123=1,J123,M122)</f>
        <v>0.4</v>
      </c>
      <c r="N123" s="94">
        <f t="shared" si="106"/>
        <v>2.1</v>
      </c>
      <c r="O123" s="94">
        <f t="shared" si="107"/>
        <v>2.5</v>
      </c>
      <c r="P123" s="102" t="s">
        <v>346</v>
      </c>
      <c r="Q123" s="94">
        <f t="shared" si="108"/>
        <v>2</v>
      </c>
      <c r="R123" s="122">
        <f>IF(Q123="","",HLOOKUP(Q123,Headline!$Z$5:$CJ$6,2,FALSE))</f>
        <v>2</v>
      </c>
      <c r="S123" s="147">
        <v>2.3660000000000001</v>
      </c>
      <c r="T123" s="147">
        <v>2.3580000000000001</v>
      </c>
      <c r="U123" s="100"/>
      <c r="V123" s="100"/>
      <c r="W123" s="100"/>
      <c r="X123" s="96"/>
      <c r="Y123" s="101">
        <v>16</v>
      </c>
      <c r="Z123" s="516"/>
      <c r="AA123" s="517"/>
      <c r="AB123" s="517"/>
      <c r="AC123" s="518"/>
      <c r="AD123" s="62"/>
      <c r="AE123" s="21"/>
      <c r="AF123" s="22"/>
      <c r="AH123" s="29" t="str">
        <f t="shared" si="73"/>
        <v/>
      </c>
      <c r="AI123" s="29" t="str">
        <f t="shared" si="74"/>
        <v/>
      </c>
      <c r="AJ123" s="29" t="str">
        <f t="shared" si="75"/>
        <v/>
      </c>
      <c r="AK123" s="29" t="str">
        <f t="shared" si="76"/>
        <v/>
      </c>
      <c r="AL123" s="29" t="str">
        <f t="shared" si="77"/>
        <v/>
      </c>
      <c r="AM123" s="29" t="str">
        <f t="shared" si="78"/>
        <v/>
      </c>
      <c r="AN123" s="29" t="str">
        <f t="shared" si="79"/>
        <v/>
      </c>
      <c r="AO123" s="83">
        <f t="shared" si="109"/>
        <v>2.3580000000000001</v>
      </c>
      <c r="AP123" s="83">
        <f t="shared" si="110"/>
        <v>2.3660000000000001</v>
      </c>
      <c r="AQ123" s="83">
        <f t="shared" si="111"/>
        <v>8.0000000000000071E-3</v>
      </c>
      <c r="AR123" s="83">
        <f t="shared" si="112"/>
        <v>2.3620000000000001</v>
      </c>
      <c r="AS123" s="83">
        <f t="shared" si="113"/>
        <v>5.6568542494923853E-3</v>
      </c>
      <c r="AT123" s="105" t="str">
        <f>IF(OR(Q123="",S123=""),"",IF(AND(C123="",AT122=""),"",(M123-L123)/(AS123*6)))</f>
        <v/>
      </c>
      <c r="AU123" s="105" t="str">
        <f>IF(OR(Q123="",S123=""),"",IF(AND(C123="",AU122=""),"",MIN((O123-AR123)/(3*AS123),(AR123-N123)/(3*AS123))))</f>
        <v/>
      </c>
      <c r="AV123">
        <f>IF(AT123="",-1,AS99)</f>
        <v>-1</v>
      </c>
    </row>
    <row r="124" spans="1:48" ht="17.25" customHeight="1">
      <c r="A124" s="27"/>
      <c r="B124" s="98"/>
      <c r="C124" s="104"/>
      <c r="D124" s="90"/>
      <c r="E124" s="111"/>
      <c r="F124" s="442"/>
      <c r="G124" s="443"/>
      <c r="H124" s="444"/>
      <c r="I124" s="99"/>
      <c r="J124" s="99"/>
      <c r="K124" s="94">
        <f>IF(Q124=1,F124,K123)</f>
        <v>2.1</v>
      </c>
      <c r="L124" s="94">
        <f>IF(Q124=1,I124,L123)</f>
        <v>0</v>
      </c>
      <c r="M124" s="94">
        <f>IF(Q124=1,J124,M123)</f>
        <v>0.4</v>
      </c>
      <c r="N124" s="94">
        <f t="shared" si="106"/>
        <v>2.1</v>
      </c>
      <c r="O124" s="94">
        <f t="shared" si="107"/>
        <v>2.5</v>
      </c>
      <c r="P124" s="102"/>
      <c r="Q124" s="94" t="str">
        <f t="shared" si="108"/>
        <v/>
      </c>
      <c r="R124" s="122" t="str">
        <f>IF(Q124="","",HLOOKUP(Q124,Headline!$Z$5:$CJ$6,2,FALSE))</f>
        <v/>
      </c>
      <c r="S124" s="100"/>
      <c r="T124" s="100"/>
      <c r="U124" s="100"/>
      <c r="V124" s="100"/>
      <c r="W124" s="100"/>
      <c r="X124" s="96"/>
      <c r="Y124" s="101"/>
      <c r="Z124" s="445"/>
      <c r="AA124" s="446"/>
      <c r="AB124" s="446"/>
      <c r="AC124" s="446"/>
      <c r="AD124" s="62"/>
      <c r="AE124" s="21"/>
      <c r="AF124" s="22"/>
      <c r="AH124" s="29" t="str">
        <f t="shared" si="73"/>
        <v/>
      </c>
      <c r="AI124" s="29" t="str">
        <f t="shared" si="74"/>
        <v/>
      </c>
      <c r="AJ124" s="29" t="str">
        <f t="shared" si="75"/>
        <v/>
      </c>
      <c r="AK124" s="29" t="str">
        <f t="shared" si="76"/>
        <v/>
      </c>
      <c r="AL124" s="29" t="str">
        <f t="shared" si="77"/>
        <v/>
      </c>
      <c r="AM124" s="29" t="str">
        <f t="shared" si="78"/>
        <v/>
      </c>
      <c r="AN124" s="29" t="str">
        <f t="shared" si="79"/>
        <v/>
      </c>
      <c r="AO124" s="83" t="str">
        <f t="shared" si="109"/>
        <v/>
      </c>
      <c r="AP124" s="83" t="str">
        <f t="shared" si="110"/>
        <v/>
      </c>
      <c r="AQ124" s="83" t="str">
        <f t="shared" si="111"/>
        <v/>
      </c>
      <c r="AR124" s="83" t="str">
        <f t="shared" si="112"/>
        <v/>
      </c>
      <c r="AS124" s="83" t="str">
        <f t="shared" si="113"/>
        <v/>
      </c>
      <c r="AT124" s="105" t="str">
        <f>IF(OR(Q124="",S124=""),"",IF(AND(C124="",AT123=""),"",(M124-L124)/(AS124*6)))</f>
        <v/>
      </c>
      <c r="AU124" s="105" t="str">
        <f>IF(OR(Q124="",S124=""),"",IF(AND(C124="",AU123=""),"",MIN((O124-AR124)/(3*AS124),(AR124-N124)/(3*AS124))))</f>
        <v/>
      </c>
      <c r="AV124">
        <f>IF(AT124="",-1,AS109)</f>
        <v>-1</v>
      </c>
    </row>
    <row r="125" spans="1:48" ht="17.25" customHeight="1">
      <c r="A125" s="27"/>
      <c r="B125" s="98">
        <v>110</v>
      </c>
      <c r="C125" s="104"/>
      <c r="D125" s="90"/>
      <c r="E125" s="111"/>
      <c r="F125" s="442">
        <v>2.1</v>
      </c>
      <c r="G125" s="443"/>
      <c r="H125" s="443"/>
      <c r="I125" s="99">
        <v>0</v>
      </c>
      <c r="J125" s="99">
        <v>0.4</v>
      </c>
      <c r="K125" s="94">
        <f>IF(Q125=1,F125,K115)</f>
        <v>2.1</v>
      </c>
      <c r="L125" s="94">
        <f>IF(Q125=1,I125,L115)</f>
        <v>0</v>
      </c>
      <c r="M125" s="94">
        <f>IF(Q125=1,J125,M115)</f>
        <v>0.4</v>
      </c>
      <c r="N125" s="94">
        <f>K125+L125</f>
        <v>2.1</v>
      </c>
      <c r="O125" s="94">
        <f>K125+M125</f>
        <v>2.5</v>
      </c>
      <c r="P125" s="102" t="s">
        <v>346</v>
      </c>
      <c r="Q125" s="94">
        <f t="shared" si="108"/>
        <v>1</v>
      </c>
      <c r="R125" s="122">
        <f>IF(Q125="","",HLOOKUP(Q125,Headline!$Z$5:$CJ$6,2,FALSE))</f>
        <v>1</v>
      </c>
      <c r="S125" s="147">
        <v>2.1</v>
      </c>
      <c r="T125" s="147"/>
      <c r="U125" s="100"/>
      <c r="V125" s="100"/>
      <c r="W125" s="100"/>
      <c r="X125" s="96"/>
      <c r="Y125" s="101">
        <v>14</v>
      </c>
      <c r="Z125" s="490" t="s">
        <v>744</v>
      </c>
      <c r="AA125" s="514"/>
      <c r="AB125" s="514"/>
      <c r="AC125" s="515"/>
      <c r="AD125" s="62"/>
      <c r="AE125" s="21"/>
      <c r="AF125" s="22"/>
      <c r="AH125" s="29" t="str">
        <f t="shared" si="73"/>
        <v/>
      </c>
      <c r="AI125" s="29" t="str">
        <f t="shared" si="74"/>
        <v/>
      </c>
      <c r="AJ125" s="29" t="str">
        <f t="shared" si="75"/>
        <v/>
      </c>
      <c r="AK125" s="29" t="str">
        <f t="shared" si="76"/>
        <v/>
      </c>
      <c r="AL125" s="29" t="str">
        <f t="shared" si="77"/>
        <v/>
      </c>
      <c r="AM125" s="29" t="str">
        <f t="shared" si="78"/>
        <v/>
      </c>
      <c r="AN125" s="29" t="str">
        <f t="shared" si="79"/>
        <v/>
      </c>
      <c r="AO125" s="83">
        <f t="shared" si="109"/>
        <v>2.1</v>
      </c>
      <c r="AP125" s="83">
        <f t="shared" si="110"/>
        <v>2.1</v>
      </c>
      <c r="AQ125" s="83">
        <f t="shared" si="111"/>
        <v>0</v>
      </c>
      <c r="AR125" s="83">
        <f t="shared" si="112"/>
        <v>2.1</v>
      </c>
      <c r="AS125" s="83" t="e">
        <f t="shared" si="113"/>
        <v>#DIV/0!</v>
      </c>
      <c r="AT125" s="105" t="str">
        <f>IF(OR(Q125="",S125=""),"",IF(AND(C125="",AT115=""),"",(M125-L125)/(AS125*6)))</f>
        <v/>
      </c>
      <c r="AU125" s="105" t="str">
        <f>IF(OR(Q125="",S125=""),"",IF(AND(C125="",AU115=""),"",MIN((O125-AR125)/(3*AS125),(AR125-N125)/(3*AS125))))</f>
        <v/>
      </c>
      <c r="AV125">
        <f>IF(AT125="",-1,AS101)</f>
        <v>-1</v>
      </c>
    </row>
    <row r="126" spans="1:48" ht="17.25" customHeight="1">
      <c r="A126" s="27"/>
      <c r="B126" s="98"/>
      <c r="C126" s="104"/>
      <c r="D126" s="90"/>
      <c r="E126" s="111"/>
      <c r="F126" s="442"/>
      <c r="G126" s="443"/>
      <c r="H126" s="443"/>
      <c r="I126" s="99"/>
      <c r="J126" s="99"/>
      <c r="K126" s="94">
        <f>IF(Q126=1,F126,K125)</f>
        <v>2.1</v>
      </c>
      <c r="L126" s="94">
        <f>IF(Q126=1,I126,L125)</f>
        <v>0</v>
      </c>
      <c r="M126" s="94">
        <f>IF(Q126=1,J126,M125)</f>
        <v>0.4</v>
      </c>
      <c r="N126" s="94">
        <f>K126+L126</f>
        <v>2.1</v>
      </c>
      <c r="O126" s="94">
        <f>K126+M126</f>
        <v>2.5</v>
      </c>
      <c r="P126" s="102" t="s">
        <v>346</v>
      </c>
      <c r="Q126" s="94">
        <f>IF(AND(F126&lt;&gt;"",Q119=""),1,IF(AND(Q119&lt;emp,Q119&lt;&gt;""),Q119+1,""))</f>
        <v>2</v>
      </c>
      <c r="R126" s="122">
        <f>IF(Q126="","",HLOOKUP(Q126,Headline!$Z$5:$CJ$6,2,FALSE))</f>
        <v>2</v>
      </c>
      <c r="S126" s="147">
        <v>2.222</v>
      </c>
      <c r="T126" s="147">
        <v>2.2149999999999999</v>
      </c>
      <c r="U126" s="100"/>
      <c r="V126" s="100"/>
      <c r="W126" s="100"/>
      <c r="X126" s="96"/>
      <c r="Y126" s="101">
        <v>16</v>
      </c>
      <c r="Z126" s="516"/>
      <c r="AA126" s="517"/>
      <c r="AB126" s="517"/>
      <c r="AC126" s="518"/>
      <c r="AD126" s="62"/>
      <c r="AE126" s="21"/>
      <c r="AF126" s="22"/>
      <c r="AH126" s="29" t="str">
        <f t="shared" si="73"/>
        <v/>
      </c>
      <c r="AI126" s="29" t="str">
        <f t="shared" si="74"/>
        <v/>
      </c>
      <c r="AJ126" s="29" t="str">
        <f t="shared" si="75"/>
        <v/>
      </c>
      <c r="AK126" s="29" t="str">
        <f t="shared" si="76"/>
        <v/>
      </c>
      <c r="AL126" s="29" t="str">
        <f t="shared" si="77"/>
        <v/>
      </c>
      <c r="AM126" s="29" t="str">
        <f t="shared" si="78"/>
        <v/>
      </c>
      <c r="AN126" s="29" t="str">
        <f t="shared" si="79"/>
        <v/>
      </c>
      <c r="AO126" s="83">
        <f t="shared" si="109"/>
        <v>2.2149999999999999</v>
      </c>
      <c r="AP126" s="83">
        <f t="shared" si="110"/>
        <v>2.222</v>
      </c>
      <c r="AQ126" s="83">
        <f t="shared" si="111"/>
        <v>7.0000000000001172E-3</v>
      </c>
      <c r="AR126" s="83">
        <f t="shared" si="112"/>
        <v>2.2184999999999997</v>
      </c>
      <c r="AS126" s="83">
        <f t="shared" si="113"/>
        <v>4.9497474683059157E-3</v>
      </c>
      <c r="AT126" s="105" t="str">
        <f>IF(OR(Q126="",S126=""),"",IF(AND(C126="",AT125=""),"",(M126-L126)/(AS126*6)))</f>
        <v/>
      </c>
      <c r="AU126" s="105" t="str">
        <f>IF(OR(Q126="",S126=""),"",IF(AND(C126="",AU125=""),"",MIN((O126-AR126)/(3*AS126),(AR126-N126)/(3*AS126))))</f>
        <v/>
      </c>
      <c r="AV126">
        <f>IF(AT126="",-1,AS102)</f>
        <v>-1</v>
      </c>
    </row>
    <row r="127" spans="1:48" ht="17.25" customHeight="1">
      <c r="A127" s="27"/>
      <c r="B127" s="98"/>
      <c r="C127" s="104"/>
      <c r="D127" s="90"/>
      <c r="E127" s="111"/>
      <c r="F127" s="442"/>
      <c r="G127" s="443"/>
      <c r="H127" s="444"/>
      <c r="I127" s="99"/>
      <c r="J127" s="99"/>
      <c r="K127" s="94">
        <f>IF(Q127=1,F127,K126)</f>
        <v>2.1</v>
      </c>
      <c r="L127" s="94">
        <f>IF(Q127=1,I127,L126)</f>
        <v>0</v>
      </c>
      <c r="M127" s="94">
        <f>IF(Q127=1,J127,M126)</f>
        <v>0.4</v>
      </c>
      <c r="N127" s="94">
        <f>K127+L127</f>
        <v>2.1</v>
      </c>
      <c r="O127" s="94">
        <f>K127+M127</f>
        <v>2.5</v>
      </c>
      <c r="P127" s="102"/>
      <c r="Q127" s="94" t="str">
        <f>IF(AND(F127&lt;&gt;"",Q120=""),1,IF(AND(Q120&lt;emp,Q120&lt;&gt;""),Q120+1,""))</f>
        <v/>
      </c>
      <c r="R127" s="122" t="str">
        <f>IF(Q127="","",HLOOKUP(Q127,Headline!$Z$5:$CJ$6,2,FALSE))</f>
        <v/>
      </c>
      <c r="S127" s="147"/>
      <c r="T127" s="147"/>
      <c r="U127" s="147"/>
      <c r="V127" s="147"/>
      <c r="W127" s="147" t="s">
        <v>255</v>
      </c>
      <c r="X127" s="96" t="str">
        <f t="shared" ref="X127:X136" si="114">IF(S127="","",IF(AND(AM127="-",AN127="+"),"78",IF(AM127="-","7",IF(AN127="+","8",""))))</f>
        <v/>
      </c>
      <c r="Y127" s="101"/>
      <c r="Z127" s="445"/>
      <c r="AA127" s="446"/>
      <c r="AB127" s="446"/>
      <c r="AC127" s="446"/>
      <c r="AD127" s="62"/>
      <c r="AE127" s="21"/>
      <c r="AF127" s="22"/>
      <c r="AH127" s="29" t="str">
        <f t="shared" si="73"/>
        <v/>
      </c>
      <c r="AI127" s="29" t="str">
        <f t="shared" si="74"/>
        <v/>
      </c>
      <c r="AJ127" s="29" t="str">
        <f t="shared" si="75"/>
        <v/>
      </c>
      <c r="AK127" s="29" t="str">
        <f t="shared" si="76"/>
        <v/>
      </c>
      <c r="AL127" s="29" t="str">
        <f t="shared" si="77"/>
        <v/>
      </c>
      <c r="AM127" s="29" t="str">
        <f t="shared" si="78"/>
        <v/>
      </c>
      <c r="AN127" s="29" t="str">
        <f t="shared" si="79"/>
        <v/>
      </c>
      <c r="AO127" s="83" t="str">
        <f t="shared" si="109"/>
        <v/>
      </c>
      <c r="AP127" s="83" t="str">
        <f t="shared" si="110"/>
        <v/>
      </c>
      <c r="AQ127" s="83" t="str">
        <f t="shared" si="111"/>
        <v/>
      </c>
      <c r="AR127" s="83" t="str">
        <f t="shared" si="112"/>
        <v/>
      </c>
      <c r="AS127" s="83" t="str">
        <f t="shared" si="113"/>
        <v/>
      </c>
      <c r="AT127" s="105" t="str">
        <f>IF(OR(Q127="",S127=""),"",IF(AND(C127="",AT126=""),"",(M127-L127)/(AS127*6)))</f>
        <v/>
      </c>
      <c r="AU127" s="105" t="str">
        <f>IF(OR(Q127="",S127=""),"",IF(AND(C127="",AU126=""),"",MIN((O127-AR127)/(3*AS127),(AR127-N127)/(3*AS127))))</f>
        <v/>
      </c>
      <c r="AV127">
        <f>IF(AT127="",-1,AS106)</f>
        <v>-1</v>
      </c>
    </row>
    <row r="128" spans="1:48" ht="17.25" customHeight="1">
      <c r="A128" s="27"/>
      <c r="B128" s="98">
        <v>111</v>
      </c>
      <c r="C128" s="104"/>
      <c r="D128" s="144" t="s">
        <v>188</v>
      </c>
      <c r="E128" s="111"/>
      <c r="F128" s="442">
        <v>0.3</v>
      </c>
      <c r="G128" s="443"/>
      <c r="H128" s="444"/>
      <c r="I128" s="99">
        <v>-0.2</v>
      </c>
      <c r="J128" s="99">
        <v>0.2</v>
      </c>
      <c r="K128" s="94">
        <f>IF(Q128=1,F128,K121)</f>
        <v>0.3</v>
      </c>
      <c r="L128" s="94">
        <f>IF(Q128=1,I128,L121)</f>
        <v>-0.2</v>
      </c>
      <c r="M128" s="94">
        <f>IF(Q128=1,J128,M121)</f>
        <v>0.2</v>
      </c>
      <c r="N128" s="94">
        <f t="shared" si="106"/>
        <v>9.9999999999999978E-2</v>
      </c>
      <c r="O128" s="94">
        <f t="shared" si="107"/>
        <v>0.5</v>
      </c>
      <c r="P128" s="102" t="s">
        <v>50</v>
      </c>
      <c r="Q128" s="94">
        <f>IF(AND(F128&lt;&gt;"",Q118=""),1,IF(AND(Q118&lt;emp,Q118&lt;&gt;""),Q118+1,""))</f>
        <v>1</v>
      </c>
      <c r="R128" s="122">
        <f>IF(Q128="","",HLOOKUP(Q128,Headline!$Z$5:$CJ$6,2,FALSE))</f>
        <v>1</v>
      </c>
      <c r="S128" s="147">
        <v>0.24</v>
      </c>
      <c r="T128" s="147">
        <v>0.28000000000000003</v>
      </c>
      <c r="U128" s="147">
        <v>0.25</v>
      </c>
      <c r="V128" s="147">
        <v>0.24</v>
      </c>
      <c r="W128" s="147">
        <v>0.26</v>
      </c>
      <c r="X128" s="96" t="str">
        <f t="shared" si="114"/>
        <v/>
      </c>
      <c r="Y128" s="101">
        <v>13</v>
      </c>
      <c r="Z128" s="445"/>
      <c r="AA128" s="446"/>
      <c r="AB128" s="446"/>
      <c r="AC128" s="446"/>
      <c r="AD128" s="62"/>
      <c r="AE128" s="21"/>
      <c r="AF128" s="22"/>
      <c r="AH128" s="29" t="str">
        <f t="shared" si="73"/>
        <v/>
      </c>
      <c r="AI128" s="29" t="str">
        <f t="shared" si="74"/>
        <v/>
      </c>
      <c r="AJ128" s="29" t="str">
        <f t="shared" si="75"/>
        <v/>
      </c>
      <c r="AK128" s="29" t="str">
        <f t="shared" si="76"/>
        <v/>
      </c>
      <c r="AL128" s="29" t="str">
        <f t="shared" si="77"/>
        <v/>
      </c>
      <c r="AM128" s="29" t="str">
        <f t="shared" si="78"/>
        <v/>
      </c>
      <c r="AN128" s="29" t="str">
        <f t="shared" si="79"/>
        <v/>
      </c>
      <c r="AO128" s="83">
        <f t="shared" si="109"/>
        <v>0.24</v>
      </c>
      <c r="AP128" s="83">
        <f t="shared" si="110"/>
        <v>0.28000000000000003</v>
      </c>
      <c r="AQ128" s="83">
        <f t="shared" si="111"/>
        <v>4.0000000000000036E-2</v>
      </c>
      <c r="AR128" s="83">
        <f t="shared" si="112"/>
        <v>0.254</v>
      </c>
      <c r="AS128" s="83">
        <f t="shared" si="113"/>
        <v>1.6733200530681527E-2</v>
      </c>
      <c r="AT128" s="105" t="str">
        <f>IF(OR(Q128="",S128=""),"",IF(AND(C128="",AT121=""),"",(M128-L128)/(AS128*6)))</f>
        <v/>
      </c>
      <c r="AU128" s="105" t="str">
        <f>IF(OR(Q128="",S128=""),"",IF(AND(C128="",AU121=""),"",MIN((O128-AR128)/(3*AS128),(AR128-N128)/(3*AS128))))</f>
        <v/>
      </c>
      <c r="AV128">
        <f>IF(AT128="",-1,AS107)</f>
        <v>-1</v>
      </c>
    </row>
    <row r="129" spans="1:48" ht="17.25" customHeight="1">
      <c r="A129" s="27"/>
      <c r="B129" s="98"/>
      <c r="C129" s="104"/>
      <c r="D129" s="90"/>
      <c r="E129" s="111"/>
      <c r="F129" s="442"/>
      <c r="G129" s="443"/>
      <c r="H129" s="444"/>
      <c r="I129" s="99"/>
      <c r="J129" s="99"/>
      <c r="K129" s="94">
        <f t="shared" ref="K129:K136" si="115">IF(Q129=1,F129,K128)</f>
        <v>0.3</v>
      </c>
      <c r="L129" s="94">
        <f t="shared" ref="L129:L136" si="116">IF(Q129=1,I129,L128)</f>
        <v>-0.2</v>
      </c>
      <c r="M129" s="94">
        <f t="shared" ref="M129:M136" si="117">IF(Q129=1,J129,M128)</f>
        <v>0.2</v>
      </c>
      <c r="N129" s="94">
        <f t="shared" si="106"/>
        <v>9.9999999999999978E-2</v>
      </c>
      <c r="O129" s="94">
        <f t="shared" si="107"/>
        <v>0.5</v>
      </c>
      <c r="P129" s="102" t="s">
        <v>50</v>
      </c>
      <c r="Q129" s="94">
        <f t="shared" ref="Q129:Q134" si="118">IF(AND(F129&lt;&gt;"",Q119=""),1,IF(AND(Q119&lt;emp,Q119&lt;&gt;""),Q119+1,""))</f>
        <v>2</v>
      </c>
      <c r="R129" s="122">
        <f>IF(Q129="","",HLOOKUP(Q129,Headline!$Z$5:$CJ$6,2,FALSE))</f>
        <v>2</v>
      </c>
      <c r="S129" s="147">
        <v>0.35</v>
      </c>
      <c r="T129" s="147">
        <v>0.26</v>
      </c>
      <c r="U129" s="147">
        <v>0.31</v>
      </c>
      <c r="V129" s="147">
        <v>0.28000000000000003</v>
      </c>
      <c r="W129" s="147">
        <v>0.28000000000000003</v>
      </c>
      <c r="X129" s="96" t="str">
        <f t="shared" si="114"/>
        <v/>
      </c>
      <c r="Y129" s="101"/>
      <c r="Z129" s="445"/>
      <c r="AA129" s="446"/>
      <c r="AB129" s="446"/>
      <c r="AC129" s="446"/>
      <c r="AD129" s="62"/>
      <c r="AE129" s="21"/>
      <c r="AF129" s="22"/>
      <c r="AH129" s="29" t="str">
        <f t="shared" si="73"/>
        <v/>
      </c>
      <c r="AI129" s="29" t="str">
        <f t="shared" si="74"/>
        <v/>
      </c>
      <c r="AJ129" s="29" t="str">
        <f t="shared" si="75"/>
        <v/>
      </c>
      <c r="AK129" s="29" t="str">
        <f t="shared" si="76"/>
        <v/>
      </c>
      <c r="AL129" s="29" t="str">
        <f t="shared" si="77"/>
        <v/>
      </c>
      <c r="AM129" s="29" t="str">
        <f t="shared" si="78"/>
        <v/>
      </c>
      <c r="AN129" s="29" t="str">
        <f t="shared" si="79"/>
        <v/>
      </c>
      <c r="AO129" s="83">
        <f t="shared" si="109"/>
        <v>0.26</v>
      </c>
      <c r="AP129" s="83">
        <f t="shared" si="110"/>
        <v>0.35</v>
      </c>
      <c r="AQ129" s="83">
        <f t="shared" si="111"/>
        <v>8.9999999999999969E-2</v>
      </c>
      <c r="AR129" s="83">
        <f t="shared" si="112"/>
        <v>0.29599999999999999</v>
      </c>
      <c r="AS129" s="83">
        <f t="shared" si="113"/>
        <v>3.5071355833500691E-2</v>
      </c>
      <c r="AT129" s="105" t="str">
        <f t="shared" ref="AT129:AT136" si="119">IF(OR(Q129="",S129=""),"",IF(AND(C129="",AT128=""),"",(M129-L129)/(AS129*6)))</f>
        <v/>
      </c>
      <c r="AU129" s="105" t="str">
        <f t="shared" ref="AU129:AU136" si="120">IF(OR(Q129="",S129=""),"",IF(AND(C129="",AU128=""),"",MIN((O129-AR129)/(3*AS129),(AR129-N129)/(3*AS129))))</f>
        <v/>
      </c>
      <c r="AV129">
        <f>IF(AT129="",-1,AS108)</f>
        <v>-1</v>
      </c>
    </row>
    <row r="130" spans="1:48" ht="17.25" customHeight="1">
      <c r="A130" s="27"/>
      <c r="B130" s="98"/>
      <c r="C130" s="104"/>
      <c r="D130" s="90"/>
      <c r="E130" s="111"/>
      <c r="F130" s="442"/>
      <c r="G130" s="443"/>
      <c r="H130" s="444"/>
      <c r="I130" s="99"/>
      <c r="J130" s="99"/>
      <c r="K130" s="94">
        <f t="shared" si="115"/>
        <v>0.3</v>
      </c>
      <c r="L130" s="94">
        <f t="shared" si="116"/>
        <v>-0.2</v>
      </c>
      <c r="M130" s="94">
        <f t="shared" si="117"/>
        <v>0.2</v>
      </c>
      <c r="N130" s="94">
        <f t="shared" si="106"/>
        <v>9.9999999999999978E-2</v>
      </c>
      <c r="O130" s="94">
        <f t="shared" si="107"/>
        <v>0.5</v>
      </c>
      <c r="P130" s="102"/>
      <c r="Q130" s="94" t="str">
        <f t="shared" si="118"/>
        <v/>
      </c>
      <c r="R130" s="122" t="str">
        <f>IF(Q130="","",HLOOKUP(Q130,Headline!$Z$5:$CJ$6,2,FALSE))</f>
        <v/>
      </c>
      <c r="S130" s="100"/>
      <c r="T130" s="100"/>
      <c r="U130" s="100"/>
      <c r="V130" s="100"/>
      <c r="W130" s="100"/>
      <c r="X130" s="96" t="str">
        <f t="shared" si="114"/>
        <v/>
      </c>
      <c r="Y130" s="101"/>
      <c r="Z130" s="445"/>
      <c r="AA130" s="446"/>
      <c r="AB130" s="446"/>
      <c r="AC130" s="446"/>
      <c r="AD130" s="62"/>
      <c r="AE130" s="21"/>
      <c r="AF130" s="22"/>
      <c r="AH130" s="29" t="str">
        <f t="shared" si="73"/>
        <v/>
      </c>
      <c r="AI130" s="29" t="str">
        <f t="shared" si="74"/>
        <v/>
      </c>
      <c r="AJ130" s="29" t="str">
        <f t="shared" si="75"/>
        <v/>
      </c>
      <c r="AK130" s="29" t="str">
        <f t="shared" si="76"/>
        <v/>
      </c>
      <c r="AL130" s="29" t="str">
        <f t="shared" si="77"/>
        <v/>
      </c>
      <c r="AM130" s="29" t="str">
        <f t="shared" si="78"/>
        <v/>
      </c>
      <c r="AN130" s="29" t="str">
        <f t="shared" si="79"/>
        <v/>
      </c>
      <c r="AO130" s="83" t="str">
        <f t="shared" si="109"/>
        <v/>
      </c>
      <c r="AP130" s="83" t="str">
        <f t="shared" si="110"/>
        <v/>
      </c>
      <c r="AQ130" s="83" t="str">
        <f t="shared" si="111"/>
        <v/>
      </c>
      <c r="AR130" s="83" t="str">
        <f t="shared" si="112"/>
        <v/>
      </c>
      <c r="AS130" s="83" t="str">
        <f t="shared" si="113"/>
        <v/>
      </c>
      <c r="AT130" s="105" t="str">
        <f t="shared" si="119"/>
        <v/>
      </c>
      <c r="AU130" s="105" t="str">
        <f t="shared" si="120"/>
        <v/>
      </c>
      <c r="AV130">
        <f>IF(AT130="",-1,AS109)</f>
        <v>-1</v>
      </c>
    </row>
    <row r="131" spans="1:48" ht="17.25" customHeight="1">
      <c r="A131" s="27"/>
      <c r="B131" s="98">
        <v>112</v>
      </c>
      <c r="C131" s="104"/>
      <c r="D131" s="90"/>
      <c r="E131" s="111"/>
      <c r="F131" s="442">
        <v>3.25</v>
      </c>
      <c r="G131" s="443"/>
      <c r="H131" s="444"/>
      <c r="I131" s="99">
        <v>-0.2</v>
      </c>
      <c r="J131" s="99">
        <v>0.2</v>
      </c>
      <c r="K131" s="94">
        <f t="shared" si="115"/>
        <v>3.25</v>
      </c>
      <c r="L131" s="94">
        <f t="shared" si="116"/>
        <v>-0.2</v>
      </c>
      <c r="M131" s="94">
        <f t="shared" si="117"/>
        <v>0.2</v>
      </c>
      <c r="N131" s="94">
        <f t="shared" si="106"/>
        <v>3.05</v>
      </c>
      <c r="O131" s="94">
        <f t="shared" si="107"/>
        <v>3.45</v>
      </c>
      <c r="P131" s="102" t="s">
        <v>235</v>
      </c>
      <c r="Q131" s="94">
        <f t="shared" si="118"/>
        <v>1</v>
      </c>
      <c r="R131" s="122">
        <f>IF(Q131="","",HLOOKUP(Q131,Headline!$Z$5:$CJ$6,2,FALSE))</f>
        <v>1</v>
      </c>
      <c r="S131" s="147">
        <v>3.36</v>
      </c>
      <c r="T131" s="147">
        <v>3.36</v>
      </c>
      <c r="U131" s="147">
        <v>3.35</v>
      </c>
      <c r="V131" s="147">
        <v>3.36</v>
      </c>
      <c r="W131" s="147">
        <v>3.36</v>
      </c>
      <c r="X131" s="96" t="str">
        <f t="shared" si="114"/>
        <v/>
      </c>
      <c r="Y131" s="101">
        <v>13</v>
      </c>
      <c r="Z131" s="490"/>
      <c r="AA131" s="491"/>
      <c r="AB131" s="491"/>
      <c r="AC131" s="492"/>
      <c r="AD131" s="62"/>
      <c r="AE131" s="21"/>
      <c r="AF131" s="22"/>
      <c r="AH131" s="29" t="str">
        <f t="shared" si="73"/>
        <v/>
      </c>
      <c r="AI131" s="29" t="str">
        <f t="shared" si="74"/>
        <v/>
      </c>
      <c r="AJ131" s="29" t="str">
        <f t="shared" si="75"/>
        <v/>
      </c>
      <c r="AK131" s="29" t="str">
        <f t="shared" si="76"/>
        <v/>
      </c>
      <c r="AL131" s="29" t="str">
        <f t="shared" si="77"/>
        <v/>
      </c>
      <c r="AM131" s="29" t="str">
        <f t="shared" si="78"/>
        <v/>
      </c>
      <c r="AN131" s="29" t="str">
        <f t="shared" si="79"/>
        <v/>
      </c>
      <c r="AO131" s="83">
        <f t="shared" si="109"/>
        <v>3.35</v>
      </c>
      <c r="AP131" s="83">
        <f t="shared" si="110"/>
        <v>3.36</v>
      </c>
      <c r="AQ131" s="83">
        <f t="shared" si="111"/>
        <v>9.9999999999997868E-3</v>
      </c>
      <c r="AR131" s="83">
        <f t="shared" si="112"/>
        <v>3.3579999999999997</v>
      </c>
      <c r="AS131" s="83">
        <f t="shared" si="113"/>
        <v>4.4721359549994844E-3</v>
      </c>
      <c r="AT131" s="105" t="str">
        <f t="shared" si="119"/>
        <v/>
      </c>
      <c r="AU131" s="105" t="str">
        <f t="shared" si="120"/>
        <v/>
      </c>
      <c r="AV131">
        <f>IF(AT131="",-1,AS119)</f>
        <v>-1</v>
      </c>
    </row>
    <row r="132" spans="1:48" ht="17.25" customHeight="1">
      <c r="A132" s="27"/>
      <c r="B132" s="98"/>
      <c r="C132" s="104"/>
      <c r="D132" s="90"/>
      <c r="E132" s="111"/>
      <c r="F132" s="637">
        <v>1</v>
      </c>
      <c r="G132" s="638"/>
      <c r="H132" s="639"/>
      <c r="I132" s="99"/>
      <c r="J132" s="99"/>
      <c r="K132" s="94">
        <f t="shared" si="115"/>
        <v>3.25</v>
      </c>
      <c r="L132" s="94">
        <f t="shared" si="116"/>
        <v>-0.2</v>
      </c>
      <c r="M132" s="94">
        <f t="shared" si="117"/>
        <v>0.2</v>
      </c>
      <c r="N132" s="94">
        <f t="shared" si="106"/>
        <v>3.05</v>
      </c>
      <c r="O132" s="94">
        <f t="shared" si="107"/>
        <v>3.45</v>
      </c>
      <c r="P132" s="102" t="s">
        <v>235</v>
      </c>
      <c r="Q132" s="94">
        <f t="shared" si="118"/>
        <v>2</v>
      </c>
      <c r="R132" s="122">
        <f>IF(Q132="","",HLOOKUP(Q132,Headline!$Z$5:$CJ$6,2,FALSE))</f>
        <v>2</v>
      </c>
      <c r="S132" s="147">
        <v>3.22</v>
      </c>
      <c r="T132" s="147">
        <v>3.22</v>
      </c>
      <c r="U132" s="147"/>
      <c r="V132" s="147"/>
      <c r="W132" s="147"/>
      <c r="X132" s="96" t="str">
        <f t="shared" si="114"/>
        <v/>
      </c>
      <c r="Y132" s="101">
        <v>15</v>
      </c>
      <c r="Z132" s="490"/>
      <c r="AA132" s="491"/>
      <c r="AB132" s="491"/>
      <c r="AC132" s="492"/>
      <c r="AD132" s="62"/>
      <c r="AE132" s="21"/>
      <c r="AF132" s="22"/>
      <c r="AH132" s="29" t="str">
        <f t="shared" si="73"/>
        <v/>
      </c>
      <c r="AI132" s="29" t="str">
        <f t="shared" si="74"/>
        <v/>
      </c>
      <c r="AJ132" s="29" t="str">
        <f t="shared" si="75"/>
        <v/>
      </c>
      <c r="AK132" s="29" t="str">
        <f t="shared" si="76"/>
        <v/>
      </c>
      <c r="AL132" s="29" t="str">
        <f t="shared" si="77"/>
        <v/>
      </c>
      <c r="AM132" s="29" t="str">
        <f t="shared" si="78"/>
        <v/>
      </c>
      <c r="AN132" s="29" t="str">
        <f t="shared" si="79"/>
        <v/>
      </c>
      <c r="AO132" s="83">
        <f t="shared" si="109"/>
        <v>3.22</v>
      </c>
      <c r="AP132" s="83">
        <f t="shared" si="110"/>
        <v>3.22</v>
      </c>
      <c r="AQ132" s="83">
        <f t="shared" si="111"/>
        <v>0</v>
      </c>
      <c r="AR132" s="83">
        <f t="shared" si="112"/>
        <v>3.22</v>
      </c>
      <c r="AS132" s="83">
        <f t="shared" si="113"/>
        <v>0</v>
      </c>
      <c r="AT132" s="105" t="str">
        <f t="shared" si="119"/>
        <v/>
      </c>
      <c r="AU132" s="105" t="str">
        <f t="shared" si="120"/>
        <v/>
      </c>
      <c r="AV132">
        <f>IF(AT132="",-1,AS120)</f>
        <v>-1</v>
      </c>
    </row>
    <row r="133" spans="1:48" ht="17.25" customHeight="1">
      <c r="A133" s="27"/>
      <c r="B133" s="98"/>
      <c r="C133" s="104"/>
      <c r="D133" s="90"/>
      <c r="E133" s="111"/>
      <c r="F133" s="442"/>
      <c r="G133" s="443"/>
      <c r="H133" s="444"/>
      <c r="I133" s="99"/>
      <c r="J133" s="99"/>
      <c r="K133" s="94">
        <f t="shared" si="115"/>
        <v>3.25</v>
      </c>
      <c r="L133" s="94">
        <f t="shared" si="116"/>
        <v>-0.2</v>
      </c>
      <c r="M133" s="94">
        <f t="shared" si="117"/>
        <v>0.2</v>
      </c>
      <c r="N133" s="94">
        <f t="shared" si="106"/>
        <v>3.05</v>
      </c>
      <c r="O133" s="94">
        <f t="shared" si="107"/>
        <v>3.45</v>
      </c>
      <c r="P133" s="102"/>
      <c r="Q133" s="94" t="str">
        <f t="shared" si="118"/>
        <v/>
      </c>
      <c r="R133" s="122" t="str">
        <f>IF(Q133="","",HLOOKUP(Q133,Headline!$Z$5:$CJ$6,2,FALSE))</f>
        <v/>
      </c>
      <c r="S133" s="147"/>
      <c r="T133" s="147"/>
      <c r="U133" s="147"/>
      <c r="V133" s="147"/>
      <c r="W133" s="147"/>
      <c r="X133" s="96" t="str">
        <f t="shared" si="114"/>
        <v/>
      </c>
      <c r="Y133" s="101"/>
      <c r="Z133" s="490"/>
      <c r="AA133" s="491"/>
      <c r="AB133" s="491"/>
      <c r="AC133" s="492"/>
      <c r="AD133" s="62"/>
      <c r="AE133" s="21"/>
      <c r="AF133" s="22"/>
      <c r="AH133" s="29" t="str">
        <f t="shared" si="73"/>
        <v/>
      </c>
      <c r="AI133" s="29" t="str">
        <f t="shared" si="74"/>
        <v/>
      </c>
      <c r="AJ133" s="29" t="str">
        <f t="shared" si="75"/>
        <v/>
      </c>
      <c r="AK133" s="29" t="str">
        <f t="shared" si="76"/>
        <v/>
      </c>
      <c r="AL133" s="29" t="str">
        <f t="shared" si="77"/>
        <v/>
      </c>
      <c r="AM133" s="29" t="str">
        <f t="shared" si="78"/>
        <v/>
      </c>
      <c r="AN133" s="29" t="str">
        <f t="shared" si="79"/>
        <v/>
      </c>
      <c r="AO133" s="83" t="str">
        <f t="shared" si="109"/>
        <v/>
      </c>
      <c r="AP133" s="83" t="str">
        <f t="shared" si="110"/>
        <v/>
      </c>
      <c r="AQ133" s="83" t="str">
        <f t="shared" si="111"/>
        <v/>
      </c>
      <c r="AR133" s="83" t="str">
        <f t="shared" si="112"/>
        <v/>
      </c>
      <c r="AS133" s="83" t="str">
        <f t="shared" si="113"/>
        <v/>
      </c>
      <c r="AT133" s="105" t="str">
        <f t="shared" si="119"/>
        <v/>
      </c>
      <c r="AU133" s="105" t="str">
        <f t="shared" si="120"/>
        <v/>
      </c>
      <c r="AV133">
        <f>IF(AT133="",-1,AS121)</f>
        <v>-1</v>
      </c>
    </row>
    <row r="134" spans="1:48" ht="17.25" customHeight="1">
      <c r="A134" s="27"/>
      <c r="B134" s="98">
        <v>112</v>
      </c>
      <c r="C134" s="104"/>
      <c r="D134" s="90"/>
      <c r="E134" s="111"/>
      <c r="F134" s="442">
        <v>3.25</v>
      </c>
      <c r="G134" s="443"/>
      <c r="H134" s="444"/>
      <c r="I134" s="99">
        <v>-0.2</v>
      </c>
      <c r="J134" s="99">
        <v>0.2</v>
      </c>
      <c r="K134" s="94">
        <f t="shared" si="115"/>
        <v>3.25</v>
      </c>
      <c r="L134" s="94">
        <f t="shared" si="116"/>
        <v>-0.2</v>
      </c>
      <c r="M134" s="94">
        <f t="shared" si="117"/>
        <v>0.2</v>
      </c>
      <c r="N134" s="94">
        <f t="shared" si="106"/>
        <v>3.05</v>
      </c>
      <c r="O134" s="94">
        <f t="shared" si="107"/>
        <v>3.45</v>
      </c>
      <c r="P134" s="102" t="s">
        <v>235</v>
      </c>
      <c r="Q134" s="94">
        <f t="shared" si="118"/>
        <v>1</v>
      </c>
      <c r="R134" s="122">
        <f>IF(Q134="","",HLOOKUP(Q134,Headline!$Z$5:$CJ$6,2,FALSE))</f>
        <v>1</v>
      </c>
      <c r="S134" s="147">
        <v>3.35</v>
      </c>
      <c r="T134" s="147">
        <v>3.35</v>
      </c>
      <c r="U134" s="147">
        <v>3.35</v>
      </c>
      <c r="V134" s="147">
        <v>3.34</v>
      </c>
      <c r="W134" s="147">
        <v>3.35</v>
      </c>
      <c r="X134" s="96" t="str">
        <f t="shared" si="114"/>
        <v/>
      </c>
      <c r="Y134" s="101">
        <v>13</v>
      </c>
      <c r="Z134" s="490"/>
      <c r="AA134" s="491"/>
      <c r="AB134" s="491"/>
      <c r="AC134" s="492"/>
      <c r="AD134" s="62"/>
      <c r="AE134" s="21"/>
      <c r="AF134" s="22"/>
      <c r="AH134" s="29" t="str">
        <f t="shared" si="73"/>
        <v/>
      </c>
      <c r="AI134" s="29" t="str">
        <f t="shared" si="74"/>
        <v/>
      </c>
      <c r="AJ134" s="29" t="str">
        <f t="shared" si="75"/>
        <v/>
      </c>
      <c r="AK134" s="29" t="str">
        <f t="shared" si="76"/>
        <v/>
      </c>
      <c r="AL134" s="29" t="str">
        <f t="shared" si="77"/>
        <v/>
      </c>
      <c r="AM134" s="29" t="str">
        <f t="shared" si="78"/>
        <v/>
      </c>
      <c r="AN134" s="29" t="str">
        <f t="shared" si="79"/>
        <v/>
      </c>
      <c r="AO134" s="83">
        <f t="shared" si="109"/>
        <v>3.34</v>
      </c>
      <c r="AP134" s="83">
        <f t="shared" si="110"/>
        <v>3.35</v>
      </c>
      <c r="AQ134" s="83">
        <f t="shared" si="111"/>
        <v>1.0000000000000231E-2</v>
      </c>
      <c r="AR134" s="83">
        <f t="shared" si="112"/>
        <v>3.3480000000000003</v>
      </c>
      <c r="AS134" s="83">
        <f t="shared" si="113"/>
        <v>4.472135954999683E-3</v>
      </c>
      <c r="AT134" s="105" t="str">
        <f t="shared" si="119"/>
        <v/>
      </c>
      <c r="AU134" s="105" t="str">
        <f t="shared" si="120"/>
        <v/>
      </c>
      <c r="AV134">
        <f>IF(AT134="",-1,AS128)</f>
        <v>-1</v>
      </c>
    </row>
    <row r="135" spans="1:48" ht="17.25" customHeight="1">
      <c r="A135" s="27"/>
      <c r="B135" s="98"/>
      <c r="C135" s="104"/>
      <c r="D135" s="90"/>
      <c r="E135" s="111"/>
      <c r="F135" s="637">
        <v>2</v>
      </c>
      <c r="G135" s="638"/>
      <c r="H135" s="639"/>
      <c r="I135" s="99"/>
      <c r="J135" s="99"/>
      <c r="K135" s="94">
        <f t="shared" si="115"/>
        <v>3.25</v>
      </c>
      <c r="L135" s="94">
        <f t="shared" si="116"/>
        <v>-0.2</v>
      </c>
      <c r="M135" s="94">
        <f t="shared" si="117"/>
        <v>0.2</v>
      </c>
      <c r="N135" s="94">
        <f t="shared" si="106"/>
        <v>3.05</v>
      </c>
      <c r="O135" s="94">
        <f t="shared" si="107"/>
        <v>3.45</v>
      </c>
      <c r="P135" s="102" t="s">
        <v>235</v>
      </c>
      <c r="Q135" s="94">
        <f t="shared" ref="Q135:Q149" si="121">IF(AND(F135&lt;&gt;"",Q128=""),1,IF(AND(Q128&lt;emp,Q128&lt;&gt;""),Q128+1,""))</f>
        <v>2</v>
      </c>
      <c r="R135" s="122">
        <f>IF(Q135="","",HLOOKUP(Q135,Headline!$Z$5:$CJ$6,2,FALSE))</f>
        <v>2</v>
      </c>
      <c r="S135" s="147">
        <v>3.25</v>
      </c>
      <c r="T135" s="147">
        <v>3.26</v>
      </c>
      <c r="U135" s="147"/>
      <c r="V135" s="147"/>
      <c r="W135" s="147"/>
      <c r="X135" s="96" t="str">
        <f t="shared" si="114"/>
        <v/>
      </c>
      <c r="Y135" s="101">
        <v>15</v>
      </c>
      <c r="Z135" s="490"/>
      <c r="AA135" s="491"/>
      <c r="AB135" s="491"/>
      <c r="AC135" s="492"/>
      <c r="AD135" s="62"/>
      <c r="AE135" s="21"/>
      <c r="AF135" s="22"/>
      <c r="AH135" s="29" t="str">
        <f t="shared" si="73"/>
        <v/>
      </c>
      <c r="AI135" s="29" t="str">
        <f t="shared" si="74"/>
        <v/>
      </c>
      <c r="AJ135" s="29" t="str">
        <f t="shared" si="75"/>
        <v/>
      </c>
      <c r="AK135" s="29" t="str">
        <f t="shared" si="76"/>
        <v/>
      </c>
      <c r="AL135" s="29" t="str">
        <f t="shared" si="77"/>
        <v/>
      </c>
      <c r="AM135" s="29" t="str">
        <f t="shared" si="78"/>
        <v/>
      </c>
      <c r="AN135" s="29" t="str">
        <f t="shared" si="79"/>
        <v/>
      </c>
      <c r="AO135" s="83">
        <f t="shared" si="109"/>
        <v>3.25</v>
      </c>
      <c r="AP135" s="83">
        <f t="shared" si="110"/>
        <v>3.26</v>
      </c>
      <c r="AQ135" s="83">
        <f t="shared" si="111"/>
        <v>9.9999999999997868E-3</v>
      </c>
      <c r="AR135" s="83">
        <f t="shared" si="112"/>
        <v>3.2549999999999999</v>
      </c>
      <c r="AS135" s="83">
        <f t="shared" si="113"/>
        <v>7.0710678118653244E-3</v>
      </c>
      <c r="AT135" s="105" t="str">
        <f t="shared" si="119"/>
        <v/>
      </c>
      <c r="AU135" s="105" t="str">
        <f t="shared" si="120"/>
        <v/>
      </c>
      <c r="AV135">
        <f>IF(AT135="",-1,AS129)</f>
        <v>-1</v>
      </c>
    </row>
    <row r="136" spans="1:48" ht="17.25" customHeight="1">
      <c r="A136" s="27"/>
      <c r="B136" s="98"/>
      <c r="C136" s="104"/>
      <c r="D136" s="90"/>
      <c r="E136" s="111"/>
      <c r="F136" s="442"/>
      <c r="G136" s="443"/>
      <c r="H136" s="444"/>
      <c r="I136" s="99"/>
      <c r="J136" s="99"/>
      <c r="K136" s="94">
        <f t="shared" si="115"/>
        <v>3.25</v>
      </c>
      <c r="L136" s="94">
        <f t="shared" si="116"/>
        <v>-0.2</v>
      </c>
      <c r="M136" s="94">
        <f t="shared" si="117"/>
        <v>0.2</v>
      </c>
      <c r="N136" s="94">
        <f t="shared" si="106"/>
        <v>3.05</v>
      </c>
      <c r="O136" s="94">
        <f t="shared" si="107"/>
        <v>3.45</v>
      </c>
      <c r="P136" s="102"/>
      <c r="Q136" s="94" t="str">
        <f t="shared" si="121"/>
        <v/>
      </c>
      <c r="R136" s="122" t="str">
        <f>IF(Q136="","",HLOOKUP(Q136,Headline!$Z$5:$CJ$6,2,FALSE))</f>
        <v/>
      </c>
      <c r="S136" s="147"/>
      <c r="T136" s="147"/>
      <c r="U136" s="147"/>
      <c r="V136" s="147"/>
      <c r="W136" s="147"/>
      <c r="X136" s="96" t="str">
        <f t="shared" si="114"/>
        <v/>
      </c>
      <c r="Y136" s="101"/>
      <c r="Z136" s="445"/>
      <c r="AA136" s="446"/>
      <c r="AB136" s="446"/>
      <c r="AC136" s="446"/>
      <c r="AD136" s="62"/>
      <c r="AE136" s="21"/>
      <c r="AF136" s="22"/>
      <c r="AH136" s="29" t="str">
        <f t="shared" si="73"/>
        <v/>
      </c>
      <c r="AI136" s="29" t="str">
        <f t="shared" si="74"/>
        <v/>
      </c>
      <c r="AJ136" s="29" t="str">
        <f t="shared" si="75"/>
        <v/>
      </c>
      <c r="AK136" s="29" t="str">
        <f t="shared" si="76"/>
        <v/>
      </c>
      <c r="AL136" s="29" t="str">
        <f t="shared" si="77"/>
        <v/>
      </c>
      <c r="AM136" s="29" t="str">
        <f t="shared" si="78"/>
        <v/>
      </c>
      <c r="AN136" s="29" t="str">
        <f t="shared" si="79"/>
        <v/>
      </c>
      <c r="AO136" s="83" t="str">
        <f t="shared" si="109"/>
        <v/>
      </c>
      <c r="AP136" s="83" t="str">
        <f t="shared" si="110"/>
        <v/>
      </c>
      <c r="AQ136" s="83" t="str">
        <f t="shared" si="111"/>
        <v/>
      </c>
      <c r="AR136" s="83" t="str">
        <f t="shared" si="112"/>
        <v/>
      </c>
      <c r="AS136" s="83" t="str">
        <f t="shared" si="113"/>
        <v/>
      </c>
      <c r="AT136" s="105" t="str">
        <f t="shared" si="119"/>
        <v/>
      </c>
      <c r="AU136" s="105" t="str">
        <f t="shared" si="120"/>
        <v/>
      </c>
      <c r="AV136">
        <f>IF(AT136="",-1,AS130)</f>
        <v>-1</v>
      </c>
    </row>
    <row r="137" spans="1:48" ht="17.25" customHeight="1">
      <c r="A137" s="27"/>
      <c r="B137" s="98">
        <v>113</v>
      </c>
      <c r="C137" s="104"/>
      <c r="D137" s="90"/>
      <c r="E137" s="111"/>
      <c r="F137" s="442">
        <v>3.1</v>
      </c>
      <c r="G137" s="443"/>
      <c r="H137" s="444"/>
      <c r="I137" s="99">
        <v>0</v>
      </c>
      <c r="J137" s="168">
        <v>0.25</v>
      </c>
      <c r="K137" s="94">
        <f>IF(Q137=1,F137,K133)</f>
        <v>3.1</v>
      </c>
      <c r="L137" s="94">
        <f>IF(Q137=1,I137,L133)</f>
        <v>0</v>
      </c>
      <c r="M137" s="94">
        <f>IF(Q137=1,J137,M133)</f>
        <v>0.25</v>
      </c>
      <c r="N137" s="94">
        <f t="shared" si="106"/>
        <v>3.1</v>
      </c>
      <c r="O137" s="94">
        <f t="shared" si="107"/>
        <v>3.35</v>
      </c>
      <c r="P137" s="102" t="s">
        <v>346</v>
      </c>
      <c r="Q137" s="94">
        <f t="shared" si="121"/>
        <v>1</v>
      </c>
      <c r="R137" s="122">
        <f>IF(Q137="","",HLOOKUP(Q137,Headline!$Z$5:$CJ$6,2,FALSE))</f>
        <v>1</v>
      </c>
      <c r="S137" s="147">
        <v>3.3570000000000002</v>
      </c>
      <c r="T137" s="147"/>
      <c r="U137" s="147"/>
      <c r="V137" s="147"/>
      <c r="W137" s="147"/>
      <c r="X137" s="96"/>
      <c r="Y137" s="101">
        <v>14</v>
      </c>
      <c r="Z137" s="513" t="s">
        <v>742</v>
      </c>
      <c r="AA137" s="514"/>
      <c r="AB137" s="514"/>
      <c r="AC137" s="515"/>
      <c r="AD137" s="62"/>
      <c r="AE137" s="169" t="s">
        <v>331</v>
      </c>
      <c r="AF137" s="22"/>
      <c r="AH137" s="29" t="str">
        <f t="shared" si="73"/>
        <v>+</v>
      </c>
      <c r="AI137" s="29" t="str">
        <f t="shared" si="74"/>
        <v/>
      </c>
      <c r="AJ137" s="29" t="str">
        <f t="shared" si="75"/>
        <v/>
      </c>
      <c r="AK137" s="29" t="str">
        <f t="shared" si="76"/>
        <v/>
      </c>
      <c r="AL137" s="29" t="str">
        <f t="shared" si="77"/>
        <v/>
      </c>
      <c r="AM137" s="29" t="str">
        <f t="shared" si="78"/>
        <v/>
      </c>
      <c r="AN137" s="29" t="str">
        <f t="shared" si="79"/>
        <v>+</v>
      </c>
      <c r="AO137" s="83">
        <f t="shared" si="109"/>
        <v>3.3570000000000002</v>
      </c>
      <c r="AP137" s="83">
        <f t="shared" si="110"/>
        <v>3.3570000000000002</v>
      </c>
      <c r="AQ137" s="83">
        <f t="shared" si="111"/>
        <v>0</v>
      </c>
      <c r="AR137" s="83">
        <f t="shared" si="112"/>
        <v>3.3570000000000002</v>
      </c>
      <c r="AS137" s="83" t="e">
        <f t="shared" si="113"/>
        <v>#DIV/0!</v>
      </c>
      <c r="AT137" s="105" t="str">
        <f>IF(OR(Q137="",S137=""),"",IF(AND(C137="",AT133=""),"",(M137-L137)/(AS137*6)))</f>
        <v/>
      </c>
      <c r="AU137" s="105" t="str">
        <f>IF(OR(Q137="",S137=""),"",IF(AND(C137="",AU133=""),"",MIN((O137-AR137)/(3*AS137),(AR137-N137)/(3*AS137))))</f>
        <v/>
      </c>
      <c r="AV137">
        <f t="shared" ref="AV137:AV142" si="122">IF(AT137="",-1,AS128)</f>
        <v>-1</v>
      </c>
    </row>
    <row r="138" spans="1:48" ht="17.25" customHeight="1">
      <c r="A138" s="27"/>
      <c r="B138" s="98"/>
      <c r="C138" s="104"/>
      <c r="D138" s="90"/>
      <c r="E138" s="111"/>
      <c r="F138" s="442"/>
      <c r="G138" s="443"/>
      <c r="H138" s="444"/>
      <c r="I138" s="99"/>
      <c r="J138" s="99"/>
      <c r="K138" s="94">
        <f>IF(Q138=1,F138,K137)</f>
        <v>3.1</v>
      </c>
      <c r="L138" s="94">
        <f>IF(Q138=1,I138,L137)</f>
        <v>0</v>
      </c>
      <c r="M138" s="94">
        <f>IF(Q138=1,J138,M137)</f>
        <v>0.25</v>
      </c>
      <c r="N138" s="94">
        <f t="shared" si="106"/>
        <v>3.1</v>
      </c>
      <c r="O138" s="94">
        <f t="shared" si="107"/>
        <v>3.35</v>
      </c>
      <c r="P138" s="102" t="s">
        <v>346</v>
      </c>
      <c r="Q138" s="94">
        <f t="shared" si="121"/>
        <v>2</v>
      </c>
      <c r="R138" s="122">
        <f>IF(Q138="","",HLOOKUP(Q138,Headline!$Z$5:$CJ$6,2,FALSE))</f>
        <v>2</v>
      </c>
      <c r="S138" s="147">
        <v>3.0529999999999999</v>
      </c>
      <c r="T138" s="147">
        <v>3.0609999999999999</v>
      </c>
      <c r="U138" s="147"/>
      <c r="V138" s="147"/>
      <c r="W138" s="147"/>
      <c r="X138" s="96"/>
      <c r="Y138" s="101">
        <v>16</v>
      </c>
      <c r="Z138" s="516"/>
      <c r="AA138" s="517"/>
      <c r="AB138" s="517"/>
      <c r="AC138" s="518"/>
      <c r="AD138" s="62"/>
      <c r="AE138" s="245" t="s">
        <v>331</v>
      </c>
      <c r="AF138" s="22"/>
      <c r="AH138" s="29" t="str">
        <f t="shared" si="73"/>
        <v>-</v>
      </c>
      <c r="AI138" s="29" t="str">
        <f t="shared" si="74"/>
        <v>-</v>
      </c>
      <c r="AJ138" s="29" t="str">
        <f t="shared" si="75"/>
        <v/>
      </c>
      <c r="AK138" s="29" t="str">
        <f t="shared" si="76"/>
        <v/>
      </c>
      <c r="AL138" s="29" t="str">
        <f t="shared" si="77"/>
        <v/>
      </c>
      <c r="AM138" s="29" t="str">
        <f t="shared" si="78"/>
        <v>-</v>
      </c>
      <c r="AN138" s="29" t="str">
        <f t="shared" si="79"/>
        <v/>
      </c>
      <c r="AO138" s="83">
        <f t="shared" si="109"/>
        <v>3.0529999999999999</v>
      </c>
      <c r="AP138" s="83">
        <f t="shared" si="110"/>
        <v>3.0609999999999999</v>
      </c>
      <c r="AQ138" s="83">
        <f t="shared" si="111"/>
        <v>8.0000000000000071E-3</v>
      </c>
      <c r="AR138" s="83">
        <f t="shared" si="112"/>
        <v>3.0569999999999999</v>
      </c>
      <c r="AS138" s="83">
        <f t="shared" si="113"/>
        <v>5.6568542494923853E-3</v>
      </c>
      <c r="AT138" s="105" t="str">
        <f>IF(OR(Q138="",S138=""),"",IF(AND(C138="",AT137=""),"",(M138-L138)/(AS138*6)))</f>
        <v/>
      </c>
      <c r="AU138" s="105" t="str">
        <f>IF(OR(Q138="",S138=""),"",IF(AND(C138="",AU137=""),"",MIN((O138-AR138)/(3*AS138),(AR138-N138)/(3*AS138))))</f>
        <v/>
      </c>
      <c r="AV138">
        <f t="shared" si="122"/>
        <v>-1</v>
      </c>
    </row>
    <row r="139" spans="1:48" ht="17.25" customHeight="1">
      <c r="A139" s="27"/>
      <c r="B139" s="98"/>
      <c r="C139" s="104"/>
      <c r="D139" s="90"/>
      <c r="E139" s="111"/>
      <c r="F139" s="442"/>
      <c r="G139" s="443"/>
      <c r="H139" s="444"/>
      <c r="I139" s="99"/>
      <c r="J139" s="99"/>
      <c r="K139" s="94">
        <f>IF(Q139=1,F139,K138)</f>
        <v>3.1</v>
      </c>
      <c r="L139" s="94">
        <f>IF(Q139=1,I139,L138)</f>
        <v>0</v>
      </c>
      <c r="M139" s="94">
        <f>IF(Q139=1,J139,M138)</f>
        <v>0.25</v>
      </c>
      <c r="N139" s="94">
        <f t="shared" ref="N139:N165" si="123">K139+L139</f>
        <v>3.1</v>
      </c>
      <c r="O139" s="94">
        <f t="shared" ref="O139:O165" si="124">K139+M139</f>
        <v>3.35</v>
      </c>
      <c r="P139" s="102"/>
      <c r="Q139" s="94" t="str">
        <f t="shared" si="121"/>
        <v/>
      </c>
      <c r="R139" s="122" t="str">
        <f>IF(Q139="","",HLOOKUP(Q139,Headline!$Z$5:$CJ$6,2,FALSE))</f>
        <v/>
      </c>
      <c r="S139" s="147"/>
      <c r="T139" s="147"/>
      <c r="U139" s="147"/>
      <c r="V139" s="147"/>
      <c r="W139" s="147"/>
      <c r="X139" s="96"/>
      <c r="Y139" s="101"/>
      <c r="Z139" s="451" t="s">
        <v>332</v>
      </c>
      <c r="AA139" s="452"/>
      <c r="AB139" s="452"/>
      <c r="AC139" s="452"/>
      <c r="AD139" s="62"/>
      <c r="AE139" s="21"/>
      <c r="AF139" s="22"/>
      <c r="AH139" s="29" t="str">
        <f t="shared" si="73"/>
        <v/>
      </c>
      <c r="AI139" s="29" t="str">
        <f t="shared" si="74"/>
        <v/>
      </c>
      <c r="AJ139" s="29" t="str">
        <f t="shared" si="75"/>
        <v/>
      </c>
      <c r="AK139" s="29" t="str">
        <f t="shared" si="76"/>
        <v/>
      </c>
      <c r="AL139" s="29" t="str">
        <f t="shared" si="77"/>
        <v/>
      </c>
      <c r="AM139" s="29" t="str">
        <f t="shared" si="78"/>
        <v/>
      </c>
      <c r="AN139" s="29" t="str">
        <f t="shared" si="79"/>
        <v/>
      </c>
      <c r="AO139" s="83" t="str">
        <f t="shared" si="109"/>
        <v/>
      </c>
      <c r="AP139" s="83" t="str">
        <f t="shared" si="110"/>
        <v/>
      </c>
      <c r="AQ139" s="83" t="str">
        <f t="shared" si="111"/>
        <v/>
      </c>
      <c r="AR139" s="83" t="str">
        <f t="shared" si="112"/>
        <v/>
      </c>
      <c r="AS139" s="83" t="str">
        <f t="shared" si="113"/>
        <v/>
      </c>
      <c r="AT139" s="105" t="str">
        <f>IF(OR(Q139="",S139=""),"",IF(AND(C139="",AT138=""),"",(M139-L139)/(AS139*6)))</f>
        <v/>
      </c>
      <c r="AU139" s="105" t="str">
        <f>IF(OR(Q139="",S139=""),"",IF(AND(C139="",AU138=""),"",MIN((O139-AR139)/(3*AS139),(AR139-N139)/(3*AS139))))</f>
        <v/>
      </c>
      <c r="AV139">
        <f t="shared" si="122"/>
        <v>-1</v>
      </c>
    </row>
    <row r="140" spans="1:48" ht="17.25" customHeight="1">
      <c r="A140" s="27"/>
      <c r="B140" s="98">
        <v>113</v>
      </c>
      <c r="C140" s="104"/>
      <c r="D140" s="90"/>
      <c r="E140" s="111"/>
      <c r="F140" s="442">
        <v>3.1</v>
      </c>
      <c r="G140" s="443"/>
      <c r="H140" s="444"/>
      <c r="I140" s="99">
        <v>0</v>
      </c>
      <c r="J140" s="168">
        <v>0.25</v>
      </c>
      <c r="K140" s="94">
        <f>IF(Q140=1,F140,K139)</f>
        <v>3.1</v>
      </c>
      <c r="L140" s="94">
        <f>IF(Q140=1,I140,L139)</f>
        <v>0</v>
      </c>
      <c r="M140" s="94">
        <f>IF(Q140=1,J140,M139)</f>
        <v>0.25</v>
      </c>
      <c r="N140" s="94">
        <f t="shared" si="123"/>
        <v>3.1</v>
      </c>
      <c r="O140" s="94">
        <f t="shared" si="124"/>
        <v>3.35</v>
      </c>
      <c r="P140" s="102" t="s">
        <v>346</v>
      </c>
      <c r="Q140" s="94">
        <f t="shared" si="121"/>
        <v>1</v>
      </c>
      <c r="R140" s="122">
        <f>IF(Q140="","",HLOOKUP(Q140,Headline!$Z$5:$CJ$6,2,FALSE))</f>
        <v>1</v>
      </c>
      <c r="S140" s="147">
        <v>3.3660000000000001</v>
      </c>
      <c r="T140" s="147"/>
      <c r="U140" s="147"/>
      <c r="V140" s="147"/>
      <c r="W140" s="147"/>
      <c r="X140" s="96"/>
      <c r="Y140" s="101">
        <v>14</v>
      </c>
      <c r="Z140" s="513" t="s">
        <v>743</v>
      </c>
      <c r="AA140" s="514"/>
      <c r="AB140" s="514"/>
      <c r="AC140" s="515"/>
      <c r="AD140" s="62"/>
      <c r="AE140" s="169" t="s">
        <v>331</v>
      </c>
      <c r="AF140" s="22"/>
      <c r="AH140" s="29" t="str">
        <f t="shared" si="73"/>
        <v>+</v>
      </c>
      <c r="AI140" s="29" t="str">
        <f t="shared" si="74"/>
        <v/>
      </c>
      <c r="AJ140" s="29" t="str">
        <f t="shared" si="75"/>
        <v/>
      </c>
      <c r="AK140" s="29" t="str">
        <f t="shared" si="76"/>
        <v/>
      </c>
      <c r="AL140" s="29" t="str">
        <f t="shared" si="77"/>
        <v/>
      </c>
      <c r="AM140" s="29" t="str">
        <f t="shared" si="78"/>
        <v/>
      </c>
      <c r="AN140" s="29" t="str">
        <f t="shared" si="79"/>
        <v>+</v>
      </c>
      <c r="AO140" s="83">
        <f t="shared" si="109"/>
        <v>3.3660000000000001</v>
      </c>
      <c r="AP140" s="83">
        <f t="shared" si="110"/>
        <v>3.3660000000000001</v>
      </c>
      <c r="AQ140" s="83">
        <f t="shared" si="111"/>
        <v>0</v>
      </c>
      <c r="AR140" s="83">
        <f t="shared" si="112"/>
        <v>3.3660000000000001</v>
      </c>
      <c r="AS140" s="83" t="e">
        <f t="shared" si="113"/>
        <v>#DIV/0!</v>
      </c>
      <c r="AT140" s="105" t="str">
        <f>IF(OR(Q140="",S140=""),"",IF(AND(C140="",AT139=""),"",(M140-L140)/(AS140*6)))</f>
        <v/>
      </c>
      <c r="AU140" s="105" t="str">
        <f>IF(OR(Q140="",S140=""),"",IF(AND(C140="",AU139=""),"",MIN((O140-AR140)/(3*AS140),(AR140-N140)/(3*AS140))))</f>
        <v/>
      </c>
      <c r="AV140">
        <f t="shared" si="122"/>
        <v>-1</v>
      </c>
    </row>
    <row r="141" spans="1:48" ht="17.25" customHeight="1">
      <c r="A141" s="27"/>
      <c r="B141" s="98"/>
      <c r="C141" s="104"/>
      <c r="D141" s="90"/>
      <c r="E141" s="111"/>
      <c r="F141" s="442"/>
      <c r="G141" s="443"/>
      <c r="H141" s="444"/>
      <c r="I141" s="99"/>
      <c r="J141" s="99"/>
      <c r="K141" s="94">
        <f>IF(Q141=1,F141,K140)</f>
        <v>3.1</v>
      </c>
      <c r="L141" s="94">
        <f>IF(Q141=1,I141,L140)</f>
        <v>0</v>
      </c>
      <c r="M141" s="94">
        <f>IF(Q141=1,J141,M140)</f>
        <v>0.25</v>
      </c>
      <c r="N141" s="94">
        <f t="shared" si="123"/>
        <v>3.1</v>
      </c>
      <c r="O141" s="94">
        <f t="shared" si="124"/>
        <v>3.35</v>
      </c>
      <c r="P141" s="102" t="s">
        <v>346</v>
      </c>
      <c r="Q141" s="94">
        <f t="shared" si="121"/>
        <v>2</v>
      </c>
      <c r="R141" s="122">
        <f>IF(Q141="","",HLOOKUP(Q141,Headline!$Z$5:$CJ$6,2,FALSE))</f>
        <v>2</v>
      </c>
      <c r="S141" s="147">
        <v>3.1179999999999999</v>
      </c>
      <c r="T141" s="147">
        <v>3.1240000000000001</v>
      </c>
      <c r="U141" s="147"/>
      <c r="V141" s="147"/>
      <c r="W141" s="147"/>
      <c r="X141" s="96"/>
      <c r="Y141" s="101">
        <v>16</v>
      </c>
      <c r="Z141" s="516"/>
      <c r="AA141" s="517"/>
      <c r="AB141" s="517"/>
      <c r="AC141" s="518"/>
      <c r="AD141" s="62"/>
      <c r="AE141" s="21"/>
      <c r="AF141" s="22"/>
      <c r="AH141" s="29" t="str">
        <f t="shared" si="73"/>
        <v/>
      </c>
      <c r="AI141" s="29" t="str">
        <f t="shared" si="74"/>
        <v/>
      </c>
      <c r="AJ141" s="29" t="str">
        <f t="shared" si="75"/>
        <v/>
      </c>
      <c r="AK141" s="29" t="str">
        <f t="shared" si="76"/>
        <v/>
      </c>
      <c r="AL141" s="29" t="str">
        <f t="shared" si="77"/>
        <v/>
      </c>
      <c r="AM141" s="29" t="str">
        <f t="shared" si="78"/>
        <v/>
      </c>
      <c r="AN141" s="29" t="str">
        <f t="shared" si="79"/>
        <v/>
      </c>
      <c r="AO141" s="83">
        <f t="shared" si="109"/>
        <v>3.1179999999999999</v>
      </c>
      <c r="AP141" s="83">
        <f t="shared" si="110"/>
        <v>3.1240000000000001</v>
      </c>
      <c r="AQ141" s="83">
        <f t="shared" si="111"/>
        <v>6.0000000000002274E-3</v>
      </c>
      <c r="AR141" s="83">
        <f t="shared" si="112"/>
        <v>3.121</v>
      </c>
      <c r="AS141" s="83">
        <f t="shared" si="113"/>
        <v>4.2426406871194462E-3</v>
      </c>
      <c r="AT141" s="105" t="str">
        <f>IF(OR(Q141="",S141=""),"",IF(AND(C141="",AT140=""),"",(M141-L141)/(AS141*6)))</f>
        <v/>
      </c>
      <c r="AU141" s="105" t="str">
        <f>IF(OR(Q141="",S141=""),"",IF(AND(C141="",AU140=""),"",MIN((O141-AR141)/(3*AS141),(AR141-N141)/(3*AS141))))</f>
        <v/>
      </c>
      <c r="AV141">
        <f t="shared" si="122"/>
        <v>-1</v>
      </c>
    </row>
    <row r="142" spans="1:48" ht="17.25" customHeight="1">
      <c r="A142" s="27"/>
      <c r="B142" s="98"/>
      <c r="C142" s="104"/>
      <c r="D142" s="90"/>
      <c r="E142" s="111"/>
      <c r="F142" s="442"/>
      <c r="G142" s="443"/>
      <c r="H142" s="444"/>
      <c r="I142" s="99"/>
      <c r="J142" s="99"/>
      <c r="K142" s="94">
        <f>IF(Q142=1,F142,K141)</f>
        <v>3.1</v>
      </c>
      <c r="L142" s="94">
        <f>IF(Q142=1,I142,L141)</f>
        <v>0</v>
      </c>
      <c r="M142" s="94">
        <f>IF(Q142=1,J142,M141)</f>
        <v>0.25</v>
      </c>
      <c r="N142" s="94">
        <f>K142+L142</f>
        <v>3.1</v>
      </c>
      <c r="O142" s="94">
        <f>K142+M142</f>
        <v>3.35</v>
      </c>
      <c r="P142" s="102"/>
      <c r="Q142" s="94" t="str">
        <f t="shared" si="121"/>
        <v/>
      </c>
      <c r="R142" s="122" t="str">
        <f>IF(Q142="","",HLOOKUP(Q142,Headline!$Z$5:$CJ$6,2,FALSE))</f>
        <v/>
      </c>
      <c r="S142" s="147"/>
      <c r="T142" s="147"/>
      <c r="U142" s="147"/>
      <c r="V142" s="147"/>
      <c r="W142" s="147"/>
      <c r="X142" s="96"/>
      <c r="Y142" s="101"/>
      <c r="Z142" s="451" t="s">
        <v>332</v>
      </c>
      <c r="AA142" s="452"/>
      <c r="AB142" s="452"/>
      <c r="AC142" s="452"/>
      <c r="AD142" s="62"/>
      <c r="AE142" s="21"/>
      <c r="AF142" s="22"/>
      <c r="AH142" s="29" t="str">
        <f t="shared" si="73"/>
        <v/>
      </c>
      <c r="AI142" s="29" t="str">
        <f t="shared" si="74"/>
        <v/>
      </c>
      <c r="AJ142" s="29" t="str">
        <f t="shared" si="75"/>
        <v/>
      </c>
      <c r="AK142" s="29" t="str">
        <f t="shared" si="76"/>
        <v/>
      </c>
      <c r="AL142" s="29" t="str">
        <f t="shared" si="77"/>
        <v/>
      </c>
      <c r="AM142" s="29" t="str">
        <f t="shared" si="78"/>
        <v/>
      </c>
      <c r="AN142" s="29" t="str">
        <f t="shared" si="79"/>
        <v/>
      </c>
      <c r="AO142" s="83" t="str">
        <f t="shared" si="109"/>
        <v/>
      </c>
      <c r="AP142" s="83" t="str">
        <f t="shared" si="110"/>
        <v/>
      </c>
      <c r="AQ142" s="83" t="str">
        <f t="shared" si="111"/>
        <v/>
      </c>
      <c r="AR142" s="83" t="str">
        <f t="shared" si="112"/>
        <v/>
      </c>
      <c r="AS142" s="83" t="str">
        <f t="shared" si="113"/>
        <v/>
      </c>
      <c r="AT142" s="105" t="str">
        <f>IF(OR(Q142="",S142=""),"",IF(AND(C142="",AT141=""),"",(M142-L142)/(AS142*6)))</f>
        <v/>
      </c>
      <c r="AU142" s="105" t="str">
        <f>IF(OR(Q142="",S142=""),"",IF(AND(C142="",AU141=""),"",MIN((O142-AR142)/(3*AS142),(AR142-N142)/(3*AS142))))</f>
        <v/>
      </c>
      <c r="AV142">
        <f t="shared" si="122"/>
        <v>-1</v>
      </c>
    </row>
    <row r="143" spans="1:48" ht="17.25" customHeight="1">
      <c r="A143" s="27"/>
      <c r="B143" s="98">
        <v>113</v>
      </c>
      <c r="C143" s="104"/>
      <c r="D143" s="90"/>
      <c r="E143" s="111"/>
      <c r="F143" s="442">
        <v>3.1</v>
      </c>
      <c r="G143" s="443"/>
      <c r="H143" s="444"/>
      <c r="I143" s="99">
        <v>0</v>
      </c>
      <c r="J143" s="168">
        <v>0.25</v>
      </c>
      <c r="K143" s="94">
        <f>IF(Q143=1,F143,K139)</f>
        <v>3.1</v>
      </c>
      <c r="L143" s="94">
        <f>IF(Q143=1,I143,L139)</f>
        <v>0</v>
      </c>
      <c r="M143" s="94">
        <f>IF(Q143=1,J143,M139)</f>
        <v>0.25</v>
      </c>
      <c r="N143" s="94">
        <f>K143+L143</f>
        <v>3.1</v>
      </c>
      <c r="O143" s="94">
        <f>K143+M143</f>
        <v>3.35</v>
      </c>
      <c r="P143" s="102" t="s">
        <v>346</v>
      </c>
      <c r="Q143" s="94">
        <f t="shared" si="121"/>
        <v>1</v>
      </c>
      <c r="R143" s="122">
        <f>IF(Q143="","",HLOOKUP(Q143,Headline!$Z$5:$CJ$6,2,FALSE))</f>
        <v>1</v>
      </c>
      <c r="S143" s="147">
        <v>3.3730000000000002</v>
      </c>
      <c r="T143" s="147"/>
      <c r="U143" s="147"/>
      <c r="V143" s="147"/>
      <c r="W143" s="147"/>
      <c r="X143" s="96"/>
      <c r="Y143" s="101">
        <v>14</v>
      </c>
      <c r="Z143" s="490" t="s">
        <v>744</v>
      </c>
      <c r="AA143" s="514"/>
      <c r="AB143" s="514"/>
      <c r="AC143" s="515"/>
      <c r="AD143" s="62"/>
      <c r="AE143" s="169" t="s">
        <v>331</v>
      </c>
      <c r="AF143" s="22"/>
      <c r="AH143" s="29" t="str">
        <f t="shared" si="73"/>
        <v>+</v>
      </c>
      <c r="AI143" s="29" t="str">
        <f t="shared" si="74"/>
        <v/>
      </c>
      <c r="AJ143" s="29" t="str">
        <f t="shared" si="75"/>
        <v/>
      </c>
      <c r="AK143" s="29" t="str">
        <f t="shared" si="76"/>
        <v/>
      </c>
      <c r="AL143" s="29" t="str">
        <f t="shared" si="77"/>
        <v/>
      </c>
      <c r="AM143" s="29" t="str">
        <f t="shared" si="78"/>
        <v/>
      </c>
      <c r="AN143" s="29" t="str">
        <f t="shared" si="79"/>
        <v>+</v>
      </c>
      <c r="AO143" s="83">
        <f t="shared" si="109"/>
        <v>3.3730000000000002</v>
      </c>
      <c r="AP143" s="83">
        <f t="shared" si="110"/>
        <v>3.3730000000000002</v>
      </c>
      <c r="AQ143" s="83">
        <f t="shared" si="111"/>
        <v>0</v>
      </c>
      <c r="AR143" s="83">
        <f t="shared" si="112"/>
        <v>3.3730000000000002</v>
      </c>
      <c r="AS143" s="83" t="e">
        <f t="shared" si="113"/>
        <v>#DIV/0!</v>
      </c>
      <c r="AT143" s="105" t="str">
        <f>IF(OR(Q143="",S143=""),"",IF(AND(C143="",AT139=""),"",(M143-L143)/(AS143*6)))</f>
        <v/>
      </c>
      <c r="AU143" s="105" t="str">
        <f>IF(OR(Q143="",S143=""),"",IF(AND(C143="",AU139=""),"",MIN((O143-AR143)/(3*AS143),(AR143-N143)/(3*AS143))))</f>
        <v/>
      </c>
      <c r="AV143">
        <f>IF(AT143="",-1,AS134)</f>
        <v>-1</v>
      </c>
    </row>
    <row r="144" spans="1:48" ht="17.25" customHeight="1">
      <c r="A144" s="27"/>
      <c r="B144" s="98"/>
      <c r="C144" s="104"/>
      <c r="D144" s="90"/>
      <c r="E144" s="111"/>
      <c r="F144" s="442"/>
      <c r="G144" s="443"/>
      <c r="H144" s="444"/>
      <c r="I144" s="99"/>
      <c r="J144" s="99"/>
      <c r="K144" s="94">
        <f>IF(Q144=1,F144,K143)</f>
        <v>3.1</v>
      </c>
      <c r="L144" s="94">
        <f>IF(Q144=1,I144,L143)</f>
        <v>0</v>
      </c>
      <c r="M144" s="94">
        <f>IF(Q144=1,J144,M143)</f>
        <v>0.25</v>
      </c>
      <c r="N144" s="94">
        <f>K144+L144</f>
        <v>3.1</v>
      </c>
      <c r="O144" s="94">
        <f>K144+M144</f>
        <v>3.35</v>
      </c>
      <c r="P144" s="102" t="s">
        <v>346</v>
      </c>
      <c r="Q144" s="94">
        <f t="shared" si="121"/>
        <v>2</v>
      </c>
      <c r="R144" s="122">
        <f>IF(Q144="","",HLOOKUP(Q144,Headline!$Z$5:$CJ$6,2,FALSE))</f>
        <v>2</v>
      </c>
      <c r="S144" s="147">
        <v>3.2090000000000001</v>
      </c>
      <c r="T144" s="147">
        <v>3.2130000000000001</v>
      </c>
      <c r="U144" s="147"/>
      <c r="V144" s="147"/>
      <c r="W144" s="147"/>
      <c r="X144" s="96"/>
      <c r="Y144" s="101">
        <v>16</v>
      </c>
      <c r="Z144" s="516"/>
      <c r="AA144" s="517"/>
      <c r="AB144" s="517"/>
      <c r="AC144" s="518"/>
      <c r="AD144" s="62"/>
      <c r="AE144" s="21"/>
      <c r="AF144" s="22"/>
      <c r="AH144" s="29" t="str">
        <f t="shared" si="73"/>
        <v/>
      </c>
      <c r="AI144" s="29" t="str">
        <f t="shared" si="74"/>
        <v/>
      </c>
      <c r="AJ144" s="29" t="str">
        <f t="shared" si="75"/>
        <v/>
      </c>
      <c r="AK144" s="29" t="str">
        <f t="shared" si="76"/>
        <v/>
      </c>
      <c r="AL144" s="29" t="str">
        <f t="shared" si="77"/>
        <v/>
      </c>
      <c r="AM144" s="29" t="str">
        <f t="shared" si="78"/>
        <v/>
      </c>
      <c r="AN144" s="29" t="str">
        <f t="shared" si="79"/>
        <v/>
      </c>
      <c r="AO144" s="83">
        <f t="shared" si="109"/>
        <v>3.2090000000000001</v>
      </c>
      <c r="AP144" s="83">
        <f t="shared" si="110"/>
        <v>3.2130000000000001</v>
      </c>
      <c r="AQ144" s="83">
        <f t="shared" si="111"/>
        <v>4.0000000000000036E-3</v>
      </c>
      <c r="AR144" s="83">
        <f t="shared" si="112"/>
        <v>3.2110000000000003</v>
      </c>
      <c r="AS144" s="83">
        <f t="shared" si="113"/>
        <v>2.8284271247461927E-3</v>
      </c>
      <c r="AT144" s="105" t="str">
        <f>IF(OR(Q144="",S144=""),"",IF(AND(C144="",AT143=""),"",(M144-L144)/(AS144*6)))</f>
        <v/>
      </c>
      <c r="AU144" s="105" t="str">
        <f>IF(OR(Q144="",S144=""),"",IF(AND(C144="",AU143=""),"",MIN((O144-AR144)/(3*AS144),(AR144-N144)/(3*AS144))))</f>
        <v/>
      </c>
      <c r="AV144">
        <f>IF(AT144="",-1,AS135)</f>
        <v>-1</v>
      </c>
    </row>
    <row r="145" spans="1:48" ht="17.25" customHeight="1">
      <c r="A145" s="27"/>
      <c r="B145" s="98"/>
      <c r="C145" s="104"/>
      <c r="D145" s="90"/>
      <c r="E145" s="111"/>
      <c r="F145" s="442"/>
      <c r="G145" s="443"/>
      <c r="H145" s="444"/>
      <c r="I145" s="99"/>
      <c r="J145" s="99"/>
      <c r="K145" s="94">
        <f>IF(Q145=1,F145,K144)</f>
        <v>3.1</v>
      </c>
      <c r="L145" s="94">
        <f>IF(Q145=1,I145,L144)</f>
        <v>0</v>
      </c>
      <c r="M145" s="94">
        <f>IF(Q145=1,J145,M144)</f>
        <v>0.25</v>
      </c>
      <c r="N145" s="94">
        <f>K145+L145</f>
        <v>3.1</v>
      </c>
      <c r="O145" s="94">
        <f>K145+M145</f>
        <v>3.35</v>
      </c>
      <c r="P145" s="102"/>
      <c r="Q145" s="94" t="str">
        <f t="shared" si="121"/>
        <v/>
      </c>
      <c r="R145" s="122" t="str">
        <f>IF(Q145="","",HLOOKUP(Q145,Headline!$Z$5:$CJ$6,2,FALSE))</f>
        <v/>
      </c>
      <c r="S145" s="147"/>
      <c r="T145" s="147"/>
      <c r="U145" s="147"/>
      <c r="V145" s="147"/>
      <c r="W145" s="147"/>
      <c r="X145" s="96" t="str">
        <f t="shared" ref="X145:X150" si="125">IF(S145="","",IF(AND(AM145="-",AN145="+"),"78",IF(AM145="-","7",IF(AN145="+","8",""))))</f>
        <v/>
      </c>
      <c r="Y145" s="101"/>
      <c r="Z145" s="451" t="s">
        <v>332</v>
      </c>
      <c r="AA145" s="452"/>
      <c r="AB145" s="452"/>
      <c r="AC145" s="452"/>
      <c r="AD145" s="62"/>
      <c r="AE145" s="21"/>
      <c r="AF145" s="22"/>
      <c r="AH145" s="29" t="str">
        <f t="shared" si="73"/>
        <v/>
      </c>
      <c r="AI145" s="29" t="str">
        <f t="shared" si="74"/>
        <v/>
      </c>
      <c r="AJ145" s="29" t="str">
        <f t="shared" si="75"/>
        <v/>
      </c>
      <c r="AK145" s="29" t="str">
        <f t="shared" si="76"/>
        <v/>
      </c>
      <c r="AL145" s="29" t="str">
        <f t="shared" si="77"/>
        <v/>
      </c>
      <c r="AM145" s="29" t="str">
        <f t="shared" si="78"/>
        <v/>
      </c>
      <c r="AN145" s="29" t="str">
        <f t="shared" si="79"/>
        <v/>
      </c>
      <c r="AO145" s="83" t="str">
        <f t="shared" si="109"/>
        <v/>
      </c>
      <c r="AP145" s="83" t="str">
        <f t="shared" si="110"/>
        <v/>
      </c>
      <c r="AQ145" s="83" t="str">
        <f t="shared" si="111"/>
        <v/>
      </c>
      <c r="AR145" s="83" t="str">
        <f t="shared" si="112"/>
        <v/>
      </c>
      <c r="AS145" s="83" t="str">
        <f t="shared" si="113"/>
        <v/>
      </c>
      <c r="AT145" s="105" t="str">
        <f>IF(OR(Q145="",S145=""),"",IF(AND(C145="",AT144=""),"",(M145-L145)/(AS145*6)))</f>
        <v/>
      </c>
      <c r="AU145" s="105" t="str">
        <f>IF(OR(Q145="",S145=""),"",IF(AND(C145="",AU144=""),"",MIN((O145-AR145)/(3*AS145),(AR145-N145)/(3*AS145))))</f>
        <v/>
      </c>
      <c r="AV145">
        <f>IF(AT145="",-1,AS136)</f>
        <v>-1</v>
      </c>
    </row>
    <row r="146" spans="1:48" ht="17.25" customHeight="1">
      <c r="A146" s="27"/>
      <c r="B146" s="98">
        <v>114</v>
      </c>
      <c r="C146" s="104"/>
      <c r="D146" s="90"/>
      <c r="E146" s="111"/>
      <c r="F146" s="442">
        <v>5.5</v>
      </c>
      <c r="G146" s="443"/>
      <c r="H146" s="443"/>
      <c r="I146" s="99">
        <v>-0.1</v>
      </c>
      <c r="J146" s="168">
        <v>0.2</v>
      </c>
      <c r="K146" s="94">
        <f>IF(Q146=1,F146,K139)</f>
        <v>5.5</v>
      </c>
      <c r="L146" s="94">
        <f>IF(Q146=1,I146,L139)</f>
        <v>-0.1</v>
      </c>
      <c r="M146" s="94">
        <f>IF(Q146=1,J146,M139)</f>
        <v>0.2</v>
      </c>
      <c r="N146" s="94">
        <f t="shared" si="123"/>
        <v>5.4</v>
      </c>
      <c r="O146" s="94">
        <f t="shared" si="124"/>
        <v>5.7</v>
      </c>
      <c r="P146" s="102" t="s">
        <v>50</v>
      </c>
      <c r="Q146" s="94">
        <f t="shared" si="121"/>
        <v>1</v>
      </c>
      <c r="R146" s="122">
        <f>IF(Q146="","",HLOOKUP(Q146,Headline!$Z$5:$CJ$6,2,FALSE))</f>
        <v>1</v>
      </c>
      <c r="S146" s="147">
        <v>5.56</v>
      </c>
      <c r="T146" s="147">
        <v>5.54</v>
      </c>
      <c r="U146" s="147">
        <v>5.56</v>
      </c>
      <c r="V146" s="147">
        <v>5.55</v>
      </c>
      <c r="W146" s="147">
        <v>5.56</v>
      </c>
      <c r="X146" s="96" t="str">
        <f t="shared" si="125"/>
        <v/>
      </c>
      <c r="Y146" s="101">
        <v>13</v>
      </c>
      <c r="Z146" s="458" t="s">
        <v>357</v>
      </c>
      <c r="AA146" s="459"/>
      <c r="AB146" s="459"/>
      <c r="AC146" s="460"/>
      <c r="AD146" s="62"/>
      <c r="AE146" s="169" t="s">
        <v>331</v>
      </c>
      <c r="AF146" s="22"/>
      <c r="AH146" s="29" t="str">
        <f t="shared" si="73"/>
        <v/>
      </c>
      <c r="AI146" s="29" t="str">
        <f t="shared" si="74"/>
        <v/>
      </c>
      <c r="AJ146" s="29" t="str">
        <f t="shared" si="75"/>
        <v/>
      </c>
      <c r="AK146" s="29" t="str">
        <f t="shared" si="76"/>
        <v/>
      </c>
      <c r="AL146" s="29" t="str">
        <f t="shared" si="77"/>
        <v/>
      </c>
      <c r="AM146" s="29" t="str">
        <f t="shared" si="78"/>
        <v/>
      </c>
      <c r="AN146" s="29" t="str">
        <f t="shared" si="79"/>
        <v/>
      </c>
      <c r="AO146" s="83">
        <f t="shared" si="109"/>
        <v>5.54</v>
      </c>
      <c r="AP146" s="83">
        <f t="shared" si="110"/>
        <v>5.56</v>
      </c>
      <c r="AQ146" s="83">
        <f t="shared" si="111"/>
        <v>1.9999999999999574E-2</v>
      </c>
      <c r="AR146" s="83">
        <f t="shared" si="112"/>
        <v>5.5540000000000003</v>
      </c>
      <c r="AS146" s="83">
        <f t="shared" si="113"/>
        <v>8.9442719099989687E-3</v>
      </c>
      <c r="AT146" s="105" t="str">
        <f>IF(OR(Q146="",S146=""),"",IF(AND(C146="",AT139=""),"",(M146-L146)/(AS146*6)))</f>
        <v/>
      </c>
      <c r="AU146" s="105" t="str">
        <f>IF(OR(Q146="",S146=""),"",IF(AND(C146="",AU139=""),"",MIN((O146-AR146)/(3*AS146),(AR146-N146)/(3*AS146))))</f>
        <v/>
      </c>
      <c r="AV146">
        <f>IF(AT146="",-1,AS131)</f>
        <v>-1</v>
      </c>
    </row>
    <row r="147" spans="1:48" ht="17.25" customHeight="1">
      <c r="A147" s="27"/>
      <c r="B147" s="98"/>
      <c r="C147" s="104"/>
      <c r="D147" s="90"/>
      <c r="E147" s="111"/>
      <c r="F147" s="442"/>
      <c r="G147" s="443"/>
      <c r="H147" s="444"/>
      <c r="I147" s="99"/>
      <c r="J147" s="99"/>
      <c r="K147" s="94">
        <f t="shared" ref="K147:K170" si="126">IF(Q147=1,F147,K146)</f>
        <v>5.5</v>
      </c>
      <c r="L147" s="94">
        <f t="shared" ref="L147:L169" si="127">IF(Q147=1,I147,L146)</f>
        <v>-0.1</v>
      </c>
      <c r="M147" s="94">
        <f t="shared" ref="M147:M169" si="128">IF(Q147=1,J147,M146)</f>
        <v>0.2</v>
      </c>
      <c r="N147" s="94">
        <f t="shared" si="123"/>
        <v>5.4</v>
      </c>
      <c r="O147" s="94">
        <f t="shared" si="124"/>
        <v>5.7</v>
      </c>
      <c r="P147" s="102" t="s">
        <v>50</v>
      </c>
      <c r="Q147" s="94">
        <f t="shared" si="121"/>
        <v>2</v>
      </c>
      <c r="R147" s="122">
        <f>IF(Q147="","",HLOOKUP(Q147,Headline!$Z$5:$CJ$6,2,FALSE))</f>
        <v>2</v>
      </c>
      <c r="S147" s="147">
        <v>5.48</v>
      </c>
      <c r="T147" s="147">
        <v>5.49</v>
      </c>
      <c r="U147" s="147">
        <v>5.49</v>
      </c>
      <c r="V147" s="147">
        <v>5.47</v>
      </c>
      <c r="W147" s="147">
        <v>5.46</v>
      </c>
      <c r="X147" s="96" t="str">
        <f t="shared" si="125"/>
        <v/>
      </c>
      <c r="Y147" s="101">
        <v>16</v>
      </c>
      <c r="Z147" s="525"/>
      <c r="AA147" s="526"/>
      <c r="AB147" s="526"/>
      <c r="AC147" s="527"/>
      <c r="AD147" s="62"/>
      <c r="AE147" s="21"/>
      <c r="AF147" s="22"/>
      <c r="AH147" s="29" t="str">
        <f t="shared" si="73"/>
        <v/>
      </c>
      <c r="AI147" s="29" t="str">
        <f t="shared" si="74"/>
        <v/>
      </c>
      <c r="AJ147" s="29" t="str">
        <f t="shared" si="75"/>
        <v/>
      </c>
      <c r="AK147" s="29" t="str">
        <f t="shared" si="76"/>
        <v/>
      </c>
      <c r="AL147" s="29" t="str">
        <f t="shared" si="77"/>
        <v/>
      </c>
      <c r="AM147" s="29" t="str">
        <f t="shared" si="78"/>
        <v/>
      </c>
      <c r="AN147" s="29" t="str">
        <f t="shared" si="79"/>
        <v/>
      </c>
      <c r="AO147" s="83">
        <f t="shared" si="109"/>
        <v>5.46</v>
      </c>
      <c r="AP147" s="83">
        <f t="shared" si="110"/>
        <v>5.49</v>
      </c>
      <c r="AQ147" s="83">
        <f t="shared" si="111"/>
        <v>3.0000000000000249E-2</v>
      </c>
      <c r="AR147" s="83">
        <f t="shared" si="112"/>
        <v>5.4779999999999998</v>
      </c>
      <c r="AS147" s="83">
        <f t="shared" si="113"/>
        <v>1.3038404810405463E-2</v>
      </c>
      <c r="AT147" s="105" t="str">
        <f t="shared" ref="AT147:AT170" si="129">IF(OR(Q147="",S147=""),"",IF(AND(C147="",AT146=""),"",(M147-L147)/(AS147*6)))</f>
        <v/>
      </c>
      <c r="AU147" s="105" t="str">
        <f t="shared" ref="AU147:AU170" si="130">IF(OR(Q147="",S147=""),"",IF(AND(C147="",AU146=""),"",MIN((O147-AR147)/(3*AS147),(AR147-N147)/(3*AS147))))</f>
        <v/>
      </c>
      <c r="AV147">
        <f>IF(AT147="",-1,AS132)</f>
        <v>-1</v>
      </c>
    </row>
    <row r="148" spans="1:48" ht="17.25" customHeight="1">
      <c r="A148" s="27"/>
      <c r="B148" s="98"/>
      <c r="C148" s="104"/>
      <c r="D148" s="90"/>
      <c r="E148" s="111"/>
      <c r="F148" s="442"/>
      <c r="G148" s="443"/>
      <c r="H148" s="444"/>
      <c r="I148" s="99"/>
      <c r="J148" s="99"/>
      <c r="K148" s="94">
        <f t="shared" si="126"/>
        <v>5.5</v>
      </c>
      <c r="L148" s="94">
        <f t="shared" si="127"/>
        <v>-0.1</v>
      </c>
      <c r="M148" s="94">
        <f t="shared" si="128"/>
        <v>0.2</v>
      </c>
      <c r="N148" s="94">
        <f t="shared" si="123"/>
        <v>5.4</v>
      </c>
      <c r="O148" s="94">
        <f t="shared" si="124"/>
        <v>5.7</v>
      </c>
      <c r="P148" s="102"/>
      <c r="Q148" s="94" t="str">
        <f t="shared" si="121"/>
        <v/>
      </c>
      <c r="R148" s="122" t="str">
        <f>IF(Q148="","",HLOOKUP(Q148,Headline!$Z$5:$CJ$6,2,FALSE))</f>
        <v/>
      </c>
      <c r="S148" s="100"/>
      <c r="T148" s="100"/>
      <c r="U148" s="100"/>
      <c r="V148" s="100"/>
      <c r="W148" s="100"/>
      <c r="X148" s="96" t="str">
        <f t="shared" si="125"/>
        <v/>
      </c>
      <c r="Y148" s="101"/>
      <c r="Z148" s="445"/>
      <c r="AA148" s="446"/>
      <c r="AB148" s="446"/>
      <c r="AC148" s="446"/>
      <c r="AD148" s="62"/>
      <c r="AE148" s="21"/>
      <c r="AF148" s="22"/>
      <c r="AH148" s="29" t="str">
        <f t="shared" si="73"/>
        <v/>
      </c>
      <c r="AI148" s="29" t="str">
        <f t="shared" si="74"/>
        <v/>
      </c>
      <c r="AJ148" s="29" t="str">
        <f t="shared" si="75"/>
        <v/>
      </c>
      <c r="AK148" s="29" t="str">
        <f t="shared" si="76"/>
        <v/>
      </c>
      <c r="AL148" s="29" t="str">
        <f t="shared" si="77"/>
        <v/>
      </c>
      <c r="AM148" s="29" t="str">
        <f t="shared" si="78"/>
        <v/>
      </c>
      <c r="AN148" s="29" t="str">
        <f t="shared" si="79"/>
        <v/>
      </c>
      <c r="AO148" s="83" t="str">
        <f t="shared" si="109"/>
        <v/>
      </c>
      <c r="AP148" s="83" t="str">
        <f t="shared" si="110"/>
        <v/>
      </c>
      <c r="AQ148" s="83" t="str">
        <f t="shared" si="111"/>
        <v/>
      </c>
      <c r="AR148" s="83" t="str">
        <f t="shared" si="112"/>
        <v/>
      </c>
      <c r="AS148" s="83" t="str">
        <f t="shared" si="113"/>
        <v/>
      </c>
      <c r="AT148" s="105" t="str">
        <f t="shared" si="129"/>
        <v/>
      </c>
      <c r="AU148" s="105" t="str">
        <f t="shared" si="130"/>
        <v/>
      </c>
      <c r="AV148">
        <f>IF(AT148="",-1,AS133)</f>
        <v>-1</v>
      </c>
    </row>
    <row r="149" spans="1:48" ht="17.25" customHeight="1">
      <c r="A149" s="27"/>
      <c r="B149" s="98">
        <v>115</v>
      </c>
      <c r="C149" s="104"/>
      <c r="D149" s="144" t="s">
        <v>189</v>
      </c>
      <c r="E149" s="111"/>
      <c r="F149" s="442">
        <v>9.6999999999999993</v>
      </c>
      <c r="G149" s="443"/>
      <c r="H149" s="444"/>
      <c r="I149" s="99">
        <v>-0.11</v>
      </c>
      <c r="J149" s="99">
        <v>0.11</v>
      </c>
      <c r="K149" s="94">
        <f t="shared" si="126"/>
        <v>9.6999999999999993</v>
      </c>
      <c r="L149" s="94">
        <f t="shared" si="127"/>
        <v>-0.11</v>
      </c>
      <c r="M149" s="94">
        <f t="shared" si="128"/>
        <v>0.11</v>
      </c>
      <c r="N149" s="94">
        <f t="shared" si="123"/>
        <v>9.59</v>
      </c>
      <c r="O149" s="94">
        <f t="shared" si="124"/>
        <v>9.8099999999999987</v>
      </c>
      <c r="P149" s="102" t="s">
        <v>50</v>
      </c>
      <c r="Q149" s="94">
        <f t="shared" si="121"/>
        <v>1</v>
      </c>
      <c r="R149" s="122">
        <f>IF(Q149="","",HLOOKUP(Q149,Headline!$Z$5:$CJ$6,2,FALSE))</f>
        <v>1</v>
      </c>
      <c r="S149" s="147">
        <v>9.65</v>
      </c>
      <c r="T149" s="147">
        <v>9.64</v>
      </c>
      <c r="U149" s="147">
        <v>9.65</v>
      </c>
      <c r="V149" s="147">
        <v>9.64</v>
      </c>
      <c r="W149" s="147">
        <v>9.65</v>
      </c>
      <c r="X149" s="96" t="str">
        <f t="shared" si="125"/>
        <v/>
      </c>
      <c r="Y149" s="101">
        <v>13</v>
      </c>
      <c r="Z149" s="445"/>
      <c r="AA149" s="446"/>
      <c r="AB149" s="446"/>
      <c r="AC149" s="446"/>
      <c r="AD149" s="62"/>
      <c r="AE149" s="21"/>
      <c r="AF149" s="22"/>
      <c r="AH149" s="29" t="str">
        <f t="shared" si="73"/>
        <v/>
      </c>
      <c r="AI149" s="29" t="str">
        <f t="shared" si="74"/>
        <v/>
      </c>
      <c r="AJ149" s="29" t="str">
        <f t="shared" si="75"/>
        <v/>
      </c>
      <c r="AK149" s="29" t="str">
        <f t="shared" si="76"/>
        <v/>
      </c>
      <c r="AL149" s="29" t="str">
        <f t="shared" si="77"/>
        <v/>
      </c>
      <c r="AM149" s="29" t="str">
        <f t="shared" si="78"/>
        <v/>
      </c>
      <c r="AN149" s="29" t="str">
        <f t="shared" si="79"/>
        <v/>
      </c>
      <c r="AO149" s="83">
        <f t="shared" si="109"/>
        <v>9.64</v>
      </c>
      <c r="AP149" s="83">
        <f t="shared" si="110"/>
        <v>9.65</v>
      </c>
      <c r="AQ149" s="83">
        <f t="shared" si="111"/>
        <v>9.9999999999997868E-3</v>
      </c>
      <c r="AR149" s="83">
        <f t="shared" si="112"/>
        <v>9.645999999999999</v>
      </c>
      <c r="AS149" s="83">
        <f t="shared" si="113"/>
        <v>5.4772255750515442E-3</v>
      </c>
      <c r="AT149" s="105" t="str">
        <f t="shared" si="129"/>
        <v/>
      </c>
      <c r="AU149" s="105" t="str">
        <f t="shared" si="130"/>
        <v/>
      </c>
      <c r="AV149">
        <f>IF(AT149="",-1,AS137)</f>
        <v>-1</v>
      </c>
    </row>
    <row r="150" spans="1:48" ht="17.25" customHeight="1">
      <c r="A150" s="27"/>
      <c r="B150" s="98"/>
      <c r="C150" s="104"/>
      <c r="D150" s="90"/>
      <c r="E150" s="111"/>
      <c r="F150" s="442"/>
      <c r="G150" s="443"/>
      <c r="H150" s="444"/>
      <c r="I150" s="99"/>
      <c r="J150" s="99"/>
      <c r="K150" s="94">
        <f t="shared" si="126"/>
        <v>9.6999999999999993</v>
      </c>
      <c r="L150" s="94">
        <f t="shared" si="127"/>
        <v>-0.11</v>
      </c>
      <c r="M150" s="94">
        <f t="shared" si="128"/>
        <v>0.11</v>
      </c>
      <c r="N150" s="94">
        <f t="shared" si="123"/>
        <v>9.59</v>
      </c>
      <c r="O150" s="94">
        <f t="shared" si="124"/>
        <v>9.8099999999999987</v>
      </c>
      <c r="P150" s="102" t="s">
        <v>50</v>
      </c>
      <c r="Q150" s="94">
        <f t="shared" ref="Q150:Q177" si="131">IF(AND(F150&lt;&gt;"",Q146=""),1,IF(AND(Q146&lt;emp,Q146&lt;&gt;""),Q146+1,""))</f>
        <v>2</v>
      </c>
      <c r="R150" s="122">
        <f>IF(Q150="","",HLOOKUP(Q150,Headline!$Z$5:$CJ$6,2,FALSE))</f>
        <v>2</v>
      </c>
      <c r="S150" s="147">
        <v>10.44</v>
      </c>
      <c r="T150" s="147">
        <v>10.42</v>
      </c>
      <c r="U150" s="147">
        <v>10.45</v>
      </c>
      <c r="V150" s="147">
        <v>10.4</v>
      </c>
      <c r="W150" s="147">
        <v>10.39</v>
      </c>
      <c r="X150" s="96" t="str">
        <f t="shared" si="125"/>
        <v>8</v>
      </c>
      <c r="Y150" s="101">
        <v>17</v>
      </c>
      <c r="Z150" s="445"/>
      <c r="AA150" s="446"/>
      <c r="AB150" s="446"/>
      <c r="AC150" s="446"/>
      <c r="AD150" s="62"/>
      <c r="AE150" s="21"/>
      <c r="AF150" s="255" t="s">
        <v>95</v>
      </c>
      <c r="AH150" s="29" t="str">
        <f t="shared" si="73"/>
        <v>+</v>
      </c>
      <c r="AI150" s="29" t="str">
        <f t="shared" si="74"/>
        <v>+</v>
      </c>
      <c r="AJ150" s="29" t="str">
        <f t="shared" si="75"/>
        <v>+</v>
      </c>
      <c r="AK150" s="29" t="str">
        <f t="shared" si="76"/>
        <v>+</v>
      </c>
      <c r="AL150" s="29" t="str">
        <f t="shared" si="77"/>
        <v>+</v>
      </c>
      <c r="AM150" s="29" t="str">
        <f t="shared" si="78"/>
        <v/>
      </c>
      <c r="AN150" s="29" t="str">
        <f t="shared" si="79"/>
        <v>+</v>
      </c>
      <c r="AO150" s="83">
        <f t="shared" si="109"/>
        <v>10.39</v>
      </c>
      <c r="AP150" s="83">
        <f t="shared" si="110"/>
        <v>10.45</v>
      </c>
      <c r="AQ150" s="83">
        <f t="shared" si="111"/>
        <v>5.9999999999998721E-2</v>
      </c>
      <c r="AR150" s="83">
        <f t="shared" si="112"/>
        <v>10.42</v>
      </c>
      <c r="AS150" s="83">
        <f t="shared" si="113"/>
        <v>2.5495097567963379E-2</v>
      </c>
      <c r="AT150" s="105" t="str">
        <f t="shared" si="129"/>
        <v/>
      </c>
      <c r="AU150" s="105" t="str">
        <f t="shared" si="130"/>
        <v/>
      </c>
      <c r="AV150">
        <f>IF(AT150="",-1,AS138)</f>
        <v>-1</v>
      </c>
    </row>
    <row r="151" spans="1:48" ht="17.25" customHeight="1">
      <c r="A151" s="27"/>
      <c r="B151" s="98"/>
      <c r="C151" s="104"/>
      <c r="D151" s="90"/>
      <c r="E151" s="111"/>
      <c r="F151" s="442"/>
      <c r="G151" s="443"/>
      <c r="H151" s="444"/>
      <c r="I151" s="99"/>
      <c r="J151" s="99"/>
      <c r="K151" s="94">
        <f t="shared" si="126"/>
        <v>9.6999999999999993</v>
      </c>
      <c r="L151" s="94">
        <f t="shared" si="127"/>
        <v>-0.11</v>
      </c>
      <c r="M151" s="94">
        <f t="shared" si="128"/>
        <v>0.11</v>
      </c>
      <c r="N151" s="94">
        <f t="shared" si="123"/>
        <v>9.59</v>
      </c>
      <c r="O151" s="94">
        <f t="shared" si="124"/>
        <v>9.8099999999999987</v>
      </c>
      <c r="P151" s="102"/>
      <c r="Q151" s="94" t="str">
        <f t="shared" si="131"/>
        <v/>
      </c>
      <c r="R151" s="122" t="str">
        <f>IF(Q151="","",HLOOKUP(Q151,Headline!$Z$5:$CJ$6,2,FALSE))</f>
        <v/>
      </c>
      <c r="S151" s="100"/>
      <c r="T151" s="100"/>
      <c r="U151" s="100"/>
      <c r="V151" s="100"/>
      <c r="W151" s="100"/>
      <c r="X151" s="96" t="str">
        <f t="shared" ref="X151:X198" si="132">IF(S151="","",IF(AND(AM151="-",AN151="+"),"78",IF(AM151="-","7",IF(AN151="+","8",""))))</f>
        <v/>
      </c>
      <c r="Y151" s="101"/>
      <c r="Z151" s="445"/>
      <c r="AA151" s="446"/>
      <c r="AB151" s="446"/>
      <c r="AC151" s="446"/>
      <c r="AD151" s="62"/>
      <c r="AE151" s="21"/>
      <c r="AF151" s="22"/>
      <c r="AH151" s="29" t="str">
        <f t="shared" ref="AH151:AH214" si="133">IF(S151="","",IF(S151&lt;$N151,"-",IF(S151&gt;$O151,"+","")))</f>
        <v/>
      </c>
      <c r="AI151" s="29" t="str">
        <f t="shared" ref="AI151:AI214" si="134">IF(T151="","",IF(T151&lt;$N151,"-",IF(T151&gt;$O151,"+","")))</f>
        <v/>
      </c>
      <c r="AJ151" s="29" t="str">
        <f t="shared" ref="AJ151:AJ214" si="135">IF(U151="","",IF(U151&lt;$N151,"-",IF(U151&gt;$O151,"+","")))</f>
        <v/>
      </c>
      <c r="AK151" s="29" t="str">
        <f t="shared" ref="AK151:AK214" si="136">IF(V151="","",IF(V151&lt;$N151,"-",IF(V151&gt;$O151,"+","")))</f>
        <v/>
      </c>
      <c r="AL151" s="29" t="str">
        <f t="shared" ref="AL151:AL214" si="137">IF(W151="","",IF(W151&lt;$N151,"-",IF(W151&gt;$O151,"+","")))</f>
        <v/>
      </c>
      <c r="AM151" s="29" t="str">
        <f t="shared" ref="AM151:AM214" si="138">IF(OR($AH151="-",$AI151="-",$AJ151="-",$AK151="-",$AL151="-"),"-","")</f>
        <v/>
      </c>
      <c r="AN151" s="29" t="str">
        <f t="shared" ref="AN151:AN214" si="139">IF(OR($AH151="+",$AI151="+",$AJ151="+",$AK151="+",$AL151="+"),"+","")</f>
        <v/>
      </c>
      <c r="AO151" s="83" t="str">
        <f t="shared" ref="AO151:AO170" si="140">IF(S151="","",MIN(S151:W151))</f>
        <v/>
      </c>
      <c r="AP151" s="83" t="str">
        <f t="shared" ref="AP151:AP170" si="141">IF(S151="","",MAX(S151:W151))</f>
        <v/>
      </c>
      <c r="AQ151" s="83" t="str">
        <f t="shared" ref="AQ151:AQ170" si="142">IF(AO151="","",AP151-AO151)</f>
        <v/>
      </c>
      <c r="AR151" s="83" t="str">
        <f t="shared" ref="AR151:AR170" si="143">IF(S151="","",AVERAGE(S151:W151))</f>
        <v/>
      </c>
      <c r="AS151" s="83" t="str">
        <f t="shared" ref="AS151:AS170" si="144">IF(S151="","",STDEV(S151:W151))</f>
        <v/>
      </c>
      <c r="AT151" s="105" t="str">
        <f t="shared" si="129"/>
        <v/>
      </c>
      <c r="AU151" s="105" t="str">
        <f t="shared" si="130"/>
        <v/>
      </c>
      <c r="AV151">
        <f>IF(AT151="",-1,AS139)</f>
        <v>-1</v>
      </c>
    </row>
    <row r="152" spans="1:48" ht="17.25" customHeight="1">
      <c r="A152" s="27"/>
      <c r="B152" s="98">
        <v>116</v>
      </c>
      <c r="C152" s="104"/>
      <c r="D152" s="90"/>
      <c r="E152" s="111"/>
      <c r="F152" s="442">
        <v>24.2</v>
      </c>
      <c r="G152" s="443"/>
      <c r="H152" s="444"/>
      <c r="I152" s="99"/>
      <c r="J152" s="99"/>
      <c r="K152" s="94">
        <f t="shared" si="126"/>
        <v>24.2</v>
      </c>
      <c r="L152" s="94">
        <f t="shared" si="127"/>
        <v>0</v>
      </c>
      <c r="M152" s="94">
        <f t="shared" si="128"/>
        <v>0</v>
      </c>
      <c r="N152" s="94">
        <f t="shared" si="123"/>
        <v>24.2</v>
      </c>
      <c r="O152" s="94">
        <f t="shared" si="124"/>
        <v>24.2</v>
      </c>
      <c r="P152" s="102" t="s">
        <v>238</v>
      </c>
      <c r="Q152" s="94">
        <f t="shared" si="131"/>
        <v>1</v>
      </c>
      <c r="R152" s="122">
        <f>IF(Q152="","",HLOOKUP(Q152,Headline!$Z$5:$CJ$6,2,FALSE))</f>
        <v>1</v>
      </c>
      <c r="S152" s="502" t="s">
        <v>239</v>
      </c>
      <c r="T152" s="503"/>
      <c r="U152" s="503"/>
      <c r="V152" s="503"/>
      <c r="W152" s="504"/>
      <c r="X152" s="96"/>
      <c r="Y152" s="101"/>
      <c r="Z152" s="445"/>
      <c r="AA152" s="446"/>
      <c r="AB152" s="446"/>
      <c r="AC152" s="446"/>
      <c r="AD152" s="62"/>
      <c r="AE152" s="21"/>
      <c r="AF152" s="22"/>
      <c r="AH152" s="29" t="str">
        <f t="shared" si="133"/>
        <v>+</v>
      </c>
      <c r="AI152" s="29" t="str">
        <f t="shared" si="134"/>
        <v/>
      </c>
      <c r="AJ152" s="29" t="str">
        <f t="shared" si="135"/>
        <v/>
      </c>
      <c r="AK152" s="29" t="str">
        <f t="shared" si="136"/>
        <v/>
      </c>
      <c r="AL152" s="29" t="str">
        <f t="shared" si="137"/>
        <v/>
      </c>
      <c r="AM152" s="29" t="str">
        <f t="shared" si="138"/>
        <v/>
      </c>
      <c r="AN152" s="29" t="str">
        <f t="shared" si="139"/>
        <v>+</v>
      </c>
      <c r="AO152" s="83">
        <f t="shared" si="140"/>
        <v>0</v>
      </c>
      <c r="AP152" s="83">
        <f t="shared" si="141"/>
        <v>0</v>
      </c>
      <c r="AQ152" s="83">
        <f t="shared" si="142"/>
        <v>0</v>
      </c>
      <c r="AR152" s="83" t="e">
        <f t="shared" si="143"/>
        <v>#DIV/0!</v>
      </c>
      <c r="AS152" s="83" t="e">
        <f t="shared" si="144"/>
        <v>#DIV/0!</v>
      </c>
      <c r="AT152" s="105" t="str">
        <f t="shared" si="129"/>
        <v/>
      </c>
      <c r="AU152" s="105" t="str">
        <f t="shared" si="130"/>
        <v/>
      </c>
      <c r="AV152">
        <f t="shared" ref="AV152:AV171" si="145">IF(AT152="",-1,AS146)</f>
        <v>-1</v>
      </c>
    </row>
    <row r="153" spans="1:48" ht="17.25" customHeight="1">
      <c r="A153" s="27"/>
      <c r="B153" s="98"/>
      <c r="C153" s="104"/>
      <c r="D153" s="90"/>
      <c r="E153" s="111"/>
      <c r="F153" s="442"/>
      <c r="G153" s="443"/>
      <c r="H153" s="444"/>
      <c r="I153" s="99"/>
      <c r="J153" s="99"/>
      <c r="K153" s="94">
        <f t="shared" si="126"/>
        <v>24.2</v>
      </c>
      <c r="L153" s="94">
        <f t="shared" si="127"/>
        <v>0</v>
      </c>
      <c r="M153" s="94">
        <f t="shared" si="128"/>
        <v>0</v>
      </c>
      <c r="N153" s="94">
        <f t="shared" si="123"/>
        <v>24.2</v>
      </c>
      <c r="O153" s="94">
        <f t="shared" si="124"/>
        <v>24.2</v>
      </c>
      <c r="P153" s="102" t="s">
        <v>238</v>
      </c>
      <c r="Q153" s="94">
        <f t="shared" si="131"/>
        <v>2</v>
      </c>
      <c r="R153" s="122">
        <f>IF(Q153="","",HLOOKUP(Q153,Headline!$Z$5:$CJ$6,2,FALSE))</f>
        <v>2</v>
      </c>
      <c r="S153" s="505"/>
      <c r="T153" s="506"/>
      <c r="U153" s="506"/>
      <c r="V153" s="506"/>
      <c r="W153" s="507"/>
      <c r="X153" s="96"/>
      <c r="Y153" s="101"/>
      <c r="Z153" s="445"/>
      <c r="AA153" s="446"/>
      <c r="AB153" s="446"/>
      <c r="AC153" s="446"/>
      <c r="AD153" s="62"/>
      <c r="AE153" s="21"/>
      <c r="AF153" s="22"/>
      <c r="AH153" s="29" t="str">
        <f t="shared" si="133"/>
        <v/>
      </c>
      <c r="AI153" s="29" t="str">
        <f t="shared" si="134"/>
        <v/>
      </c>
      <c r="AJ153" s="29" t="str">
        <f t="shared" si="135"/>
        <v/>
      </c>
      <c r="AK153" s="29" t="str">
        <f t="shared" si="136"/>
        <v/>
      </c>
      <c r="AL153" s="29" t="str">
        <f t="shared" si="137"/>
        <v/>
      </c>
      <c r="AM153" s="29" t="str">
        <f t="shared" si="138"/>
        <v/>
      </c>
      <c r="AN153" s="29" t="str">
        <f t="shared" si="139"/>
        <v/>
      </c>
      <c r="AO153" s="83" t="str">
        <f t="shared" si="140"/>
        <v/>
      </c>
      <c r="AP153" s="83" t="str">
        <f t="shared" si="141"/>
        <v/>
      </c>
      <c r="AQ153" s="83" t="str">
        <f t="shared" si="142"/>
        <v/>
      </c>
      <c r="AR153" s="83" t="str">
        <f t="shared" si="143"/>
        <v/>
      </c>
      <c r="AS153" s="83" t="str">
        <f t="shared" si="144"/>
        <v/>
      </c>
      <c r="AT153" s="105" t="str">
        <f t="shared" si="129"/>
        <v/>
      </c>
      <c r="AU153" s="105" t="str">
        <f t="shared" si="130"/>
        <v/>
      </c>
      <c r="AV153">
        <f t="shared" si="145"/>
        <v>-1</v>
      </c>
    </row>
    <row r="154" spans="1:48" ht="17.25" customHeight="1">
      <c r="A154" s="27"/>
      <c r="B154" s="98"/>
      <c r="C154" s="104"/>
      <c r="D154" s="90"/>
      <c r="E154" s="111"/>
      <c r="F154" s="442"/>
      <c r="G154" s="443"/>
      <c r="H154" s="443"/>
      <c r="I154" s="99"/>
      <c r="J154" s="99"/>
      <c r="K154" s="94">
        <f t="shared" si="126"/>
        <v>24.2</v>
      </c>
      <c r="L154" s="94">
        <f t="shared" si="127"/>
        <v>0</v>
      </c>
      <c r="M154" s="94">
        <f t="shared" si="128"/>
        <v>0</v>
      </c>
      <c r="N154" s="94">
        <f t="shared" si="123"/>
        <v>24.2</v>
      </c>
      <c r="O154" s="94">
        <f t="shared" si="124"/>
        <v>24.2</v>
      </c>
      <c r="P154" s="102"/>
      <c r="Q154" s="94" t="str">
        <f t="shared" si="131"/>
        <v/>
      </c>
      <c r="R154" s="122" t="str">
        <f>IF(Q154="","",HLOOKUP(Q154,Headline!$Z$5:$CJ$6,2,FALSE))</f>
        <v/>
      </c>
      <c r="S154" s="100"/>
      <c r="T154" s="100"/>
      <c r="U154" s="100"/>
      <c r="V154" s="100"/>
      <c r="W154" s="100"/>
      <c r="X154" s="96"/>
      <c r="Y154" s="101"/>
      <c r="Z154" s="445"/>
      <c r="AA154" s="446"/>
      <c r="AB154" s="446"/>
      <c r="AC154" s="446"/>
      <c r="AD154" s="62"/>
      <c r="AE154" s="21"/>
      <c r="AF154" s="22"/>
      <c r="AH154" s="29" t="str">
        <f t="shared" si="133"/>
        <v/>
      </c>
      <c r="AI154" s="29" t="str">
        <f t="shared" si="134"/>
        <v/>
      </c>
      <c r="AJ154" s="29" t="str">
        <f t="shared" si="135"/>
        <v/>
      </c>
      <c r="AK154" s="29" t="str">
        <f t="shared" si="136"/>
        <v/>
      </c>
      <c r="AL154" s="29" t="str">
        <f t="shared" si="137"/>
        <v/>
      </c>
      <c r="AM154" s="29" t="str">
        <f t="shared" si="138"/>
        <v/>
      </c>
      <c r="AN154" s="29" t="str">
        <f t="shared" si="139"/>
        <v/>
      </c>
      <c r="AO154" s="83" t="str">
        <f t="shared" si="140"/>
        <v/>
      </c>
      <c r="AP154" s="83" t="str">
        <f t="shared" si="141"/>
        <v/>
      </c>
      <c r="AQ154" s="83" t="str">
        <f t="shared" si="142"/>
        <v/>
      </c>
      <c r="AR154" s="83" t="str">
        <f t="shared" si="143"/>
        <v/>
      </c>
      <c r="AS154" s="83" t="str">
        <f t="shared" si="144"/>
        <v/>
      </c>
      <c r="AT154" s="105" t="str">
        <f t="shared" si="129"/>
        <v/>
      </c>
      <c r="AU154" s="105" t="str">
        <f t="shared" si="130"/>
        <v/>
      </c>
      <c r="AV154">
        <f t="shared" si="145"/>
        <v>-1</v>
      </c>
    </row>
    <row r="155" spans="1:48" ht="17.25" customHeight="1">
      <c r="A155" s="27"/>
      <c r="B155" s="98">
        <v>116</v>
      </c>
      <c r="C155" s="104"/>
      <c r="D155" s="90"/>
      <c r="E155" s="111"/>
      <c r="F155" s="442">
        <v>24.2</v>
      </c>
      <c r="G155" s="443"/>
      <c r="H155" s="443"/>
      <c r="I155" s="99"/>
      <c r="J155" s="99"/>
      <c r="K155" s="94">
        <f t="shared" si="126"/>
        <v>24.2</v>
      </c>
      <c r="L155" s="94">
        <f t="shared" si="127"/>
        <v>0</v>
      </c>
      <c r="M155" s="94">
        <f t="shared" si="128"/>
        <v>0</v>
      </c>
      <c r="N155" s="94">
        <f t="shared" si="123"/>
        <v>24.2</v>
      </c>
      <c r="O155" s="94">
        <f t="shared" si="124"/>
        <v>24.2</v>
      </c>
      <c r="P155" s="102" t="s">
        <v>238</v>
      </c>
      <c r="Q155" s="94">
        <f t="shared" si="131"/>
        <v>1</v>
      </c>
      <c r="R155" s="122">
        <f>IF(Q155="","",HLOOKUP(Q155,Headline!$Z$5:$CJ$6,2,FALSE))</f>
        <v>1</v>
      </c>
      <c r="S155" s="502" t="s">
        <v>239</v>
      </c>
      <c r="T155" s="503"/>
      <c r="U155" s="503"/>
      <c r="V155" s="503"/>
      <c r="W155" s="504"/>
      <c r="X155" s="96"/>
      <c r="Y155" s="101"/>
      <c r="Z155" s="445"/>
      <c r="AA155" s="446"/>
      <c r="AB155" s="446"/>
      <c r="AC155" s="446"/>
      <c r="AD155" s="62"/>
      <c r="AE155" s="21"/>
      <c r="AF155" s="22"/>
      <c r="AH155" s="29" t="str">
        <f t="shared" si="133"/>
        <v>+</v>
      </c>
      <c r="AI155" s="29" t="str">
        <f t="shared" si="134"/>
        <v/>
      </c>
      <c r="AJ155" s="29" t="str">
        <f t="shared" si="135"/>
        <v/>
      </c>
      <c r="AK155" s="29" t="str">
        <f t="shared" si="136"/>
        <v/>
      </c>
      <c r="AL155" s="29" t="str">
        <f t="shared" si="137"/>
        <v/>
      </c>
      <c r="AM155" s="29" t="str">
        <f t="shared" si="138"/>
        <v/>
      </c>
      <c r="AN155" s="29" t="str">
        <f t="shared" si="139"/>
        <v>+</v>
      </c>
      <c r="AO155" s="83">
        <f t="shared" si="140"/>
        <v>0</v>
      </c>
      <c r="AP155" s="83">
        <f t="shared" si="141"/>
        <v>0</v>
      </c>
      <c r="AQ155" s="83">
        <f t="shared" si="142"/>
        <v>0</v>
      </c>
      <c r="AR155" s="83" t="e">
        <f t="shared" si="143"/>
        <v>#DIV/0!</v>
      </c>
      <c r="AS155" s="83" t="e">
        <f t="shared" si="144"/>
        <v>#DIV/0!</v>
      </c>
      <c r="AT155" s="105" t="str">
        <f t="shared" si="129"/>
        <v/>
      </c>
      <c r="AU155" s="105" t="str">
        <f t="shared" si="130"/>
        <v/>
      </c>
      <c r="AV155">
        <f t="shared" si="145"/>
        <v>-1</v>
      </c>
    </row>
    <row r="156" spans="1:48" ht="17.25" customHeight="1">
      <c r="A156" s="27"/>
      <c r="B156" s="98"/>
      <c r="C156" s="104"/>
      <c r="D156" s="90"/>
      <c r="E156" s="111"/>
      <c r="F156" s="442"/>
      <c r="G156" s="443"/>
      <c r="H156" s="443"/>
      <c r="I156" s="99"/>
      <c r="J156" s="99"/>
      <c r="K156" s="94">
        <f t="shared" si="126"/>
        <v>24.2</v>
      </c>
      <c r="L156" s="94">
        <f t="shared" si="127"/>
        <v>0</v>
      </c>
      <c r="M156" s="94">
        <f t="shared" si="128"/>
        <v>0</v>
      </c>
      <c r="N156" s="94">
        <f t="shared" si="123"/>
        <v>24.2</v>
      </c>
      <c r="O156" s="94">
        <f t="shared" si="124"/>
        <v>24.2</v>
      </c>
      <c r="P156" s="102" t="s">
        <v>238</v>
      </c>
      <c r="Q156" s="94">
        <f t="shared" si="131"/>
        <v>2</v>
      </c>
      <c r="R156" s="122">
        <f>IF(Q156="","",HLOOKUP(Q156,Headline!$Z$5:$CJ$6,2,FALSE))</f>
        <v>2</v>
      </c>
      <c r="S156" s="505"/>
      <c r="T156" s="506"/>
      <c r="U156" s="506"/>
      <c r="V156" s="506"/>
      <c r="W156" s="507"/>
      <c r="X156" s="96"/>
      <c r="Y156" s="101"/>
      <c r="Z156" s="445"/>
      <c r="AA156" s="446"/>
      <c r="AB156" s="446"/>
      <c r="AC156" s="446"/>
      <c r="AD156" s="62"/>
      <c r="AE156" s="21"/>
      <c r="AF156" s="22"/>
      <c r="AH156" s="29" t="str">
        <f t="shared" si="133"/>
        <v/>
      </c>
      <c r="AI156" s="29" t="str">
        <f t="shared" si="134"/>
        <v/>
      </c>
      <c r="AJ156" s="29" t="str">
        <f t="shared" si="135"/>
        <v/>
      </c>
      <c r="AK156" s="29" t="str">
        <f t="shared" si="136"/>
        <v/>
      </c>
      <c r="AL156" s="29" t="str">
        <f t="shared" si="137"/>
        <v/>
      </c>
      <c r="AM156" s="29" t="str">
        <f t="shared" si="138"/>
        <v/>
      </c>
      <c r="AN156" s="29" t="str">
        <f t="shared" si="139"/>
        <v/>
      </c>
      <c r="AO156" s="83" t="str">
        <f t="shared" si="140"/>
        <v/>
      </c>
      <c r="AP156" s="83" t="str">
        <f t="shared" si="141"/>
        <v/>
      </c>
      <c r="AQ156" s="83" t="str">
        <f t="shared" si="142"/>
        <v/>
      </c>
      <c r="AR156" s="83" t="str">
        <f t="shared" si="143"/>
        <v/>
      </c>
      <c r="AS156" s="83" t="str">
        <f t="shared" si="144"/>
        <v/>
      </c>
      <c r="AT156" s="105" t="str">
        <f t="shared" si="129"/>
        <v/>
      </c>
      <c r="AU156" s="105" t="str">
        <f t="shared" si="130"/>
        <v/>
      </c>
      <c r="AV156">
        <f t="shared" si="145"/>
        <v>-1</v>
      </c>
    </row>
    <row r="157" spans="1:48" ht="17.25" customHeight="1">
      <c r="A157" s="27"/>
      <c r="B157" s="98"/>
      <c r="C157" s="104"/>
      <c r="D157" s="90"/>
      <c r="E157" s="111"/>
      <c r="F157" s="442"/>
      <c r="G157" s="443"/>
      <c r="H157" s="444"/>
      <c r="I157" s="99"/>
      <c r="J157" s="99"/>
      <c r="K157" s="94">
        <f t="shared" si="126"/>
        <v>24.2</v>
      </c>
      <c r="L157" s="94">
        <f t="shared" si="127"/>
        <v>0</v>
      </c>
      <c r="M157" s="94">
        <f t="shared" si="128"/>
        <v>0</v>
      </c>
      <c r="N157" s="94">
        <f t="shared" si="123"/>
        <v>24.2</v>
      </c>
      <c r="O157" s="94">
        <f t="shared" si="124"/>
        <v>24.2</v>
      </c>
      <c r="P157" s="102"/>
      <c r="Q157" s="94" t="str">
        <f t="shared" si="131"/>
        <v/>
      </c>
      <c r="R157" s="122" t="str">
        <f>IF(Q157="","",HLOOKUP(Q157,Headline!$Z$5:$CJ$6,2,FALSE))</f>
        <v/>
      </c>
      <c r="S157" s="100"/>
      <c r="T157" s="100"/>
      <c r="U157" s="100"/>
      <c r="V157" s="100"/>
      <c r="W157" s="100"/>
      <c r="X157" s="96"/>
      <c r="Y157" s="101"/>
      <c r="Z157" s="445"/>
      <c r="AA157" s="446"/>
      <c r="AB157" s="446"/>
      <c r="AC157" s="446"/>
      <c r="AD157" s="62"/>
      <c r="AE157" s="21"/>
      <c r="AF157" s="22"/>
      <c r="AH157" s="29" t="str">
        <f t="shared" si="133"/>
        <v/>
      </c>
      <c r="AI157" s="29" t="str">
        <f t="shared" si="134"/>
        <v/>
      </c>
      <c r="AJ157" s="29" t="str">
        <f t="shared" si="135"/>
        <v/>
      </c>
      <c r="AK157" s="29" t="str">
        <f t="shared" si="136"/>
        <v/>
      </c>
      <c r="AL157" s="29" t="str">
        <f t="shared" si="137"/>
        <v/>
      </c>
      <c r="AM157" s="29" t="str">
        <f t="shared" si="138"/>
        <v/>
      </c>
      <c r="AN157" s="29" t="str">
        <f t="shared" si="139"/>
        <v/>
      </c>
      <c r="AO157" s="83" t="str">
        <f t="shared" si="140"/>
        <v/>
      </c>
      <c r="AP157" s="83" t="str">
        <f t="shared" si="141"/>
        <v/>
      </c>
      <c r="AQ157" s="83" t="str">
        <f t="shared" si="142"/>
        <v/>
      </c>
      <c r="AR157" s="83" t="str">
        <f t="shared" si="143"/>
        <v/>
      </c>
      <c r="AS157" s="83" t="str">
        <f t="shared" si="144"/>
        <v/>
      </c>
      <c r="AT157" s="105" t="str">
        <f t="shared" si="129"/>
        <v/>
      </c>
      <c r="AU157" s="105" t="str">
        <f t="shared" si="130"/>
        <v/>
      </c>
      <c r="AV157">
        <f t="shared" si="145"/>
        <v>-1</v>
      </c>
    </row>
    <row r="158" spans="1:48" ht="17.25" customHeight="1">
      <c r="A158" s="27"/>
      <c r="B158" s="98">
        <v>117</v>
      </c>
      <c r="C158" s="104"/>
      <c r="D158" s="90"/>
      <c r="E158" s="111"/>
      <c r="F158" s="442">
        <v>18.5</v>
      </c>
      <c r="G158" s="443"/>
      <c r="H158" s="444"/>
      <c r="I158" s="99"/>
      <c r="J158" s="99"/>
      <c r="K158" s="94">
        <f t="shared" si="126"/>
        <v>18.5</v>
      </c>
      <c r="L158" s="94">
        <f t="shared" si="127"/>
        <v>0</v>
      </c>
      <c r="M158" s="94">
        <f t="shared" si="128"/>
        <v>0</v>
      </c>
      <c r="N158" s="94">
        <f t="shared" si="123"/>
        <v>18.5</v>
      </c>
      <c r="O158" s="94">
        <f t="shared" si="124"/>
        <v>18.5</v>
      </c>
      <c r="P158" s="102" t="s">
        <v>238</v>
      </c>
      <c r="Q158" s="94">
        <f t="shared" si="131"/>
        <v>1</v>
      </c>
      <c r="R158" s="122">
        <f>IF(Q158="","",HLOOKUP(Q158,Headline!$Z$5:$CJ$6,2,FALSE))</f>
        <v>1</v>
      </c>
      <c r="S158" s="502" t="s">
        <v>239</v>
      </c>
      <c r="T158" s="503"/>
      <c r="U158" s="503"/>
      <c r="V158" s="503"/>
      <c r="W158" s="504"/>
      <c r="X158" s="96"/>
      <c r="Y158" s="101"/>
      <c r="Z158" s="445"/>
      <c r="AA158" s="446"/>
      <c r="AB158" s="446"/>
      <c r="AC158" s="446"/>
      <c r="AD158" s="62"/>
      <c r="AE158" s="21"/>
      <c r="AF158" s="22"/>
      <c r="AH158" s="29" t="str">
        <f t="shared" si="133"/>
        <v>+</v>
      </c>
      <c r="AI158" s="29" t="str">
        <f t="shared" si="134"/>
        <v/>
      </c>
      <c r="AJ158" s="29" t="str">
        <f t="shared" si="135"/>
        <v/>
      </c>
      <c r="AK158" s="29" t="str">
        <f t="shared" si="136"/>
        <v/>
      </c>
      <c r="AL158" s="29" t="str">
        <f t="shared" si="137"/>
        <v/>
      </c>
      <c r="AM158" s="29" t="str">
        <f t="shared" si="138"/>
        <v/>
      </c>
      <c r="AN158" s="29" t="str">
        <f t="shared" si="139"/>
        <v>+</v>
      </c>
      <c r="AO158" s="83">
        <f t="shared" si="140"/>
        <v>0</v>
      </c>
      <c r="AP158" s="83">
        <f t="shared" si="141"/>
        <v>0</v>
      </c>
      <c r="AQ158" s="83">
        <f t="shared" si="142"/>
        <v>0</v>
      </c>
      <c r="AR158" s="83" t="e">
        <f t="shared" si="143"/>
        <v>#DIV/0!</v>
      </c>
      <c r="AS158" s="83" t="e">
        <f t="shared" si="144"/>
        <v>#DIV/0!</v>
      </c>
      <c r="AT158" s="105" t="str">
        <f t="shared" si="129"/>
        <v/>
      </c>
      <c r="AU158" s="105" t="str">
        <f t="shared" si="130"/>
        <v/>
      </c>
      <c r="AV158">
        <f t="shared" si="145"/>
        <v>-1</v>
      </c>
    </row>
    <row r="159" spans="1:48" ht="17.25" customHeight="1">
      <c r="A159" s="27"/>
      <c r="B159" s="98"/>
      <c r="C159" s="104"/>
      <c r="D159" s="90"/>
      <c r="E159" s="111"/>
      <c r="F159" s="442"/>
      <c r="G159" s="443"/>
      <c r="H159" s="444"/>
      <c r="I159" s="99"/>
      <c r="J159" s="99"/>
      <c r="K159" s="94">
        <f t="shared" si="126"/>
        <v>18.5</v>
      </c>
      <c r="L159" s="94">
        <f t="shared" si="127"/>
        <v>0</v>
      </c>
      <c r="M159" s="94">
        <f t="shared" si="128"/>
        <v>0</v>
      </c>
      <c r="N159" s="94">
        <f t="shared" si="123"/>
        <v>18.5</v>
      </c>
      <c r="O159" s="94">
        <f t="shared" si="124"/>
        <v>18.5</v>
      </c>
      <c r="P159" s="102" t="s">
        <v>238</v>
      </c>
      <c r="Q159" s="94">
        <f t="shared" si="131"/>
        <v>2</v>
      </c>
      <c r="R159" s="122">
        <f>IF(Q159="","",HLOOKUP(Q159,Headline!$Z$5:$CJ$6,2,FALSE))</f>
        <v>2</v>
      </c>
      <c r="S159" s="505"/>
      <c r="T159" s="506"/>
      <c r="U159" s="506"/>
      <c r="V159" s="506"/>
      <c r="W159" s="507"/>
      <c r="X159" s="96"/>
      <c r="Y159" s="101"/>
      <c r="Z159" s="445"/>
      <c r="AA159" s="446"/>
      <c r="AB159" s="446"/>
      <c r="AC159" s="446"/>
      <c r="AD159" s="62"/>
      <c r="AE159" s="21"/>
      <c r="AF159" s="22"/>
      <c r="AH159" s="29" t="str">
        <f t="shared" si="133"/>
        <v/>
      </c>
      <c r="AI159" s="29" t="str">
        <f t="shared" si="134"/>
        <v/>
      </c>
      <c r="AJ159" s="29" t="str">
        <f t="shared" si="135"/>
        <v/>
      </c>
      <c r="AK159" s="29" t="str">
        <f t="shared" si="136"/>
        <v/>
      </c>
      <c r="AL159" s="29" t="str">
        <f t="shared" si="137"/>
        <v/>
      </c>
      <c r="AM159" s="29" t="str">
        <f t="shared" si="138"/>
        <v/>
      </c>
      <c r="AN159" s="29" t="str">
        <f t="shared" si="139"/>
        <v/>
      </c>
      <c r="AO159" s="83" t="str">
        <f t="shared" si="140"/>
        <v/>
      </c>
      <c r="AP159" s="83" t="str">
        <f t="shared" si="141"/>
        <v/>
      </c>
      <c r="AQ159" s="83" t="str">
        <f t="shared" si="142"/>
        <v/>
      </c>
      <c r="AR159" s="83" t="str">
        <f t="shared" si="143"/>
        <v/>
      </c>
      <c r="AS159" s="83" t="str">
        <f t="shared" si="144"/>
        <v/>
      </c>
      <c r="AT159" s="105" t="str">
        <f t="shared" si="129"/>
        <v/>
      </c>
      <c r="AU159" s="105" t="str">
        <f t="shared" si="130"/>
        <v/>
      </c>
      <c r="AV159">
        <f t="shared" si="145"/>
        <v>-1</v>
      </c>
    </row>
    <row r="160" spans="1:48" ht="17.25" customHeight="1">
      <c r="A160" s="27"/>
      <c r="B160" s="98"/>
      <c r="C160" s="104"/>
      <c r="D160" s="90"/>
      <c r="E160" s="111"/>
      <c r="F160" s="442"/>
      <c r="G160" s="443"/>
      <c r="H160" s="444"/>
      <c r="I160" s="99"/>
      <c r="J160" s="99"/>
      <c r="K160" s="94">
        <f t="shared" si="126"/>
        <v>18.5</v>
      </c>
      <c r="L160" s="94">
        <f t="shared" si="127"/>
        <v>0</v>
      </c>
      <c r="M160" s="94">
        <f t="shared" si="128"/>
        <v>0</v>
      </c>
      <c r="N160" s="94">
        <f t="shared" si="123"/>
        <v>18.5</v>
      </c>
      <c r="O160" s="94">
        <f t="shared" si="124"/>
        <v>18.5</v>
      </c>
      <c r="P160" s="102"/>
      <c r="Q160" s="94" t="str">
        <f t="shared" si="131"/>
        <v/>
      </c>
      <c r="R160" s="122" t="str">
        <f>IF(Q160="","",HLOOKUP(Q160,Headline!$Z$5:$CJ$6,2,FALSE))</f>
        <v/>
      </c>
      <c r="S160" s="100"/>
      <c r="T160" s="100"/>
      <c r="U160" s="100"/>
      <c r="V160" s="100"/>
      <c r="W160" s="100"/>
      <c r="X160" s="96"/>
      <c r="Y160" s="101"/>
      <c r="Z160" s="445"/>
      <c r="AA160" s="446"/>
      <c r="AB160" s="446"/>
      <c r="AC160" s="446"/>
      <c r="AD160" s="62"/>
      <c r="AE160" s="21"/>
      <c r="AF160" s="22"/>
      <c r="AH160" s="29" t="str">
        <f t="shared" si="133"/>
        <v/>
      </c>
      <c r="AI160" s="29" t="str">
        <f t="shared" si="134"/>
        <v/>
      </c>
      <c r="AJ160" s="29" t="str">
        <f t="shared" si="135"/>
        <v/>
      </c>
      <c r="AK160" s="29" t="str">
        <f t="shared" si="136"/>
        <v/>
      </c>
      <c r="AL160" s="29" t="str">
        <f t="shared" si="137"/>
        <v/>
      </c>
      <c r="AM160" s="29" t="str">
        <f t="shared" si="138"/>
        <v/>
      </c>
      <c r="AN160" s="29" t="str">
        <f t="shared" si="139"/>
        <v/>
      </c>
      <c r="AO160" s="83" t="str">
        <f t="shared" si="140"/>
        <v/>
      </c>
      <c r="AP160" s="83" t="str">
        <f t="shared" si="141"/>
        <v/>
      </c>
      <c r="AQ160" s="83" t="str">
        <f t="shared" si="142"/>
        <v/>
      </c>
      <c r="AR160" s="83" t="str">
        <f t="shared" si="143"/>
        <v/>
      </c>
      <c r="AS160" s="83" t="str">
        <f t="shared" si="144"/>
        <v/>
      </c>
      <c r="AT160" s="105" t="str">
        <f t="shared" si="129"/>
        <v/>
      </c>
      <c r="AU160" s="105" t="str">
        <f t="shared" si="130"/>
        <v/>
      </c>
      <c r="AV160">
        <f t="shared" si="145"/>
        <v>-1</v>
      </c>
    </row>
    <row r="161" spans="1:48" ht="17.25" customHeight="1">
      <c r="A161" s="27"/>
      <c r="B161" s="98">
        <v>117</v>
      </c>
      <c r="C161" s="104"/>
      <c r="D161" s="90"/>
      <c r="E161" s="111"/>
      <c r="F161" s="442">
        <v>18.5</v>
      </c>
      <c r="G161" s="443"/>
      <c r="H161" s="444"/>
      <c r="I161" s="99"/>
      <c r="J161" s="99"/>
      <c r="K161" s="94">
        <f t="shared" si="126"/>
        <v>18.5</v>
      </c>
      <c r="L161" s="94">
        <f t="shared" si="127"/>
        <v>0</v>
      </c>
      <c r="M161" s="94">
        <f t="shared" si="128"/>
        <v>0</v>
      </c>
      <c r="N161" s="94">
        <f t="shared" si="123"/>
        <v>18.5</v>
      </c>
      <c r="O161" s="94">
        <f t="shared" si="124"/>
        <v>18.5</v>
      </c>
      <c r="P161" s="102" t="s">
        <v>238</v>
      </c>
      <c r="Q161" s="94">
        <f t="shared" si="131"/>
        <v>1</v>
      </c>
      <c r="R161" s="122">
        <f>IF(Q161="","",HLOOKUP(Q161,Headline!$Z$5:$CJ$6,2,FALSE))</f>
        <v>1</v>
      </c>
      <c r="S161" s="502" t="s">
        <v>239</v>
      </c>
      <c r="T161" s="503"/>
      <c r="U161" s="503"/>
      <c r="V161" s="503"/>
      <c r="W161" s="504"/>
      <c r="X161" s="96"/>
      <c r="Y161" s="101"/>
      <c r="Z161" s="445"/>
      <c r="AA161" s="446"/>
      <c r="AB161" s="446"/>
      <c r="AC161" s="446"/>
      <c r="AD161" s="62"/>
      <c r="AE161" s="21"/>
      <c r="AF161" s="22"/>
      <c r="AH161" s="29" t="str">
        <f t="shared" si="133"/>
        <v>+</v>
      </c>
      <c r="AI161" s="29" t="str">
        <f t="shared" si="134"/>
        <v/>
      </c>
      <c r="AJ161" s="29" t="str">
        <f t="shared" si="135"/>
        <v/>
      </c>
      <c r="AK161" s="29" t="str">
        <f t="shared" si="136"/>
        <v/>
      </c>
      <c r="AL161" s="29" t="str">
        <f t="shared" si="137"/>
        <v/>
      </c>
      <c r="AM161" s="29" t="str">
        <f t="shared" si="138"/>
        <v/>
      </c>
      <c r="AN161" s="29" t="str">
        <f t="shared" si="139"/>
        <v>+</v>
      </c>
      <c r="AO161" s="83">
        <f t="shared" si="140"/>
        <v>0</v>
      </c>
      <c r="AP161" s="83">
        <f t="shared" si="141"/>
        <v>0</v>
      </c>
      <c r="AQ161" s="83">
        <f t="shared" si="142"/>
        <v>0</v>
      </c>
      <c r="AR161" s="83" t="e">
        <f t="shared" si="143"/>
        <v>#DIV/0!</v>
      </c>
      <c r="AS161" s="83" t="e">
        <f t="shared" si="144"/>
        <v>#DIV/0!</v>
      </c>
      <c r="AT161" s="105" t="str">
        <f t="shared" si="129"/>
        <v/>
      </c>
      <c r="AU161" s="105" t="str">
        <f t="shared" si="130"/>
        <v/>
      </c>
      <c r="AV161">
        <f t="shared" si="145"/>
        <v>-1</v>
      </c>
    </row>
    <row r="162" spans="1:48" ht="17.25" customHeight="1">
      <c r="A162" s="27"/>
      <c r="B162" s="98"/>
      <c r="C162" s="104"/>
      <c r="D162" s="90"/>
      <c r="E162" s="111"/>
      <c r="F162" s="442"/>
      <c r="G162" s="443"/>
      <c r="H162" s="444"/>
      <c r="I162" s="99"/>
      <c r="J162" s="99"/>
      <c r="K162" s="94">
        <f t="shared" si="126"/>
        <v>18.5</v>
      </c>
      <c r="L162" s="94">
        <f t="shared" si="127"/>
        <v>0</v>
      </c>
      <c r="M162" s="94">
        <f t="shared" si="128"/>
        <v>0</v>
      </c>
      <c r="N162" s="94">
        <f t="shared" si="123"/>
        <v>18.5</v>
      </c>
      <c r="O162" s="94">
        <f t="shared" si="124"/>
        <v>18.5</v>
      </c>
      <c r="P162" s="102" t="s">
        <v>238</v>
      </c>
      <c r="Q162" s="94">
        <f t="shared" si="131"/>
        <v>2</v>
      </c>
      <c r="R162" s="122">
        <f>IF(Q162="","",HLOOKUP(Q162,Headline!$Z$5:$CJ$6,2,FALSE))</f>
        <v>2</v>
      </c>
      <c r="S162" s="505"/>
      <c r="T162" s="506"/>
      <c r="U162" s="506"/>
      <c r="V162" s="506"/>
      <c r="W162" s="507"/>
      <c r="X162" s="96"/>
      <c r="Y162" s="101"/>
      <c r="Z162" s="445"/>
      <c r="AA162" s="446"/>
      <c r="AB162" s="446"/>
      <c r="AC162" s="446"/>
      <c r="AD162" s="62"/>
      <c r="AE162" s="21"/>
      <c r="AF162" s="22"/>
      <c r="AH162" s="29" t="str">
        <f t="shared" si="133"/>
        <v/>
      </c>
      <c r="AI162" s="29" t="str">
        <f t="shared" si="134"/>
        <v/>
      </c>
      <c r="AJ162" s="29" t="str">
        <f t="shared" si="135"/>
        <v/>
      </c>
      <c r="AK162" s="29" t="str">
        <f t="shared" si="136"/>
        <v/>
      </c>
      <c r="AL162" s="29" t="str">
        <f t="shared" si="137"/>
        <v/>
      </c>
      <c r="AM162" s="29" t="str">
        <f t="shared" si="138"/>
        <v/>
      </c>
      <c r="AN162" s="29" t="str">
        <f t="shared" si="139"/>
        <v/>
      </c>
      <c r="AO162" s="83" t="str">
        <f t="shared" si="140"/>
        <v/>
      </c>
      <c r="AP162" s="83" t="str">
        <f t="shared" si="141"/>
        <v/>
      </c>
      <c r="AQ162" s="83" t="str">
        <f t="shared" si="142"/>
        <v/>
      </c>
      <c r="AR162" s="83" t="str">
        <f t="shared" si="143"/>
        <v/>
      </c>
      <c r="AS162" s="83" t="str">
        <f t="shared" si="144"/>
        <v/>
      </c>
      <c r="AT162" s="105" t="str">
        <f t="shared" si="129"/>
        <v/>
      </c>
      <c r="AU162" s="105" t="str">
        <f t="shared" si="130"/>
        <v/>
      </c>
      <c r="AV162">
        <f t="shared" si="145"/>
        <v>-1</v>
      </c>
    </row>
    <row r="163" spans="1:48" ht="17.25" customHeight="1">
      <c r="A163" s="27"/>
      <c r="B163" s="98"/>
      <c r="C163" s="104"/>
      <c r="D163" s="90"/>
      <c r="E163" s="111"/>
      <c r="F163" s="442"/>
      <c r="G163" s="443"/>
      <c r="H163" s="444"/>
      <c r="I163" s="99"/>
      <c r="J163" s="99"/>
      <c r="K163" s="94">
        <f t="shared" si="126"/>
        <v>18.5</v>
      </c>
      <c r="L163" s="94">
        <f t="shared" si="127"/>
        <v>0</v>
      </c>
      <c r="M163" s="94">
        <f t="shared" si="128"/>
        <v>0</v>
      </c>
      <c r="N163" s="94">
        <f t="shared" si="123"/>
        <v>18.5</v>
      </c>
      <c r="O163" s="94">
        <f t="shared" si="124"/>
        <v>18.5</v>
      </c>
      <c r="P163" s="102"/>
      <c r="Q163" s="94" t="str">
        <f t="shared" si="131"/>
        <v/>
      </c>
      <c r="R163" s="122" t="str">
        <f>IF(Q163="","",HLOOKUP(Q163,Headline!$Z$5:$CJ$6,2,FALSE))</f>
        <v/>
      </c>
      <c r="S163" s="100"/>
      <c r="T163" s="100"/>
      <c r="U163" s="100"/>
      <c r="V163" s="100"/>
      <c r="W163" s="100"/>
      <c r="X163" s="96"/>
      <c r="Y163" s="101"/>
      <c r="Z163" s="445"/>
      <c r="AA163" s="446"/>
      <c r="AB163" s="446"/>
      <c r="AC163" s="446"/>
      <c r="AD163" s="62"/>
      <c r="AE163" s="21"/>
      <c r="AF163" s="22"/>
      <c r="AH163" s="29" t="str">
        <f t="shared" si="133"/>
        <v/>
      </c>
      <c r="AI163" s="29" t="str">
        <f t="shared" si="134"/>
        <v/>
      </c>
      <c r="AJ163" s="29" t="str">
        <f t="shared" si="135"/>
        <v/>
      </c>
      <c r="AK163" s="29" t="str">
        <f t="shared" si="136"/>
        <v/>
      </c>
      <c r="AL163" s="29" t="str">
        <f t="shared" si="137"/>
        <v/>
      </c>
      <c r="AM163" s="29" t="str">
        <f t="shared" si="138"/>
        <v/>
      </c>
      <c r="AN163" s="29" t="str">
        <f t="shared" si="139"/>
        <v/>
      </c>
      <c r="AO163" s="83" t="str">
        <f t="shared" si="140"/>
        <v/>
      </c>
      <c r="AP163" s="83" t="str">
        <f t="shared" si="141"/>
        <v/>
      </c>
      <c r="AQ163" s="83" t="str">
        <f t="shared" si="142"/>
        <v/>
      </c>
      <c r="AR163" s="83" t="str">
        <f t="shared" si="143"/>
        <v/>
      </c>
      <c r="AS163" s="83" t="str">
        <f t="shared" si="144"/>
        <v/>
      </c>
      <c r="AT163" s="105" t="str">
        <f t="shared" si="129"/>
        <v/>
      </c>
      <c r="AU163" s="105" t="str">
        <f t="shared" si="130"/>
        <v/>
      </c>
      <c r="AV163">
        <f t="shared" si="145"/>
        <v>-1</v>
      </c>
    </row>
    <row r="164" spans="1:48" ht="17.25" customHeight="1">
      <c r="A164" s="27"/>
      <c r="B164" s="98">
        <v>118</v>
      </c>
      <c r="C164" s="104"/>
      <c r="D164" s="90"/>
      <c r="E164" s="111"/>
      <c r="F164" s="442">
        <v>10</v>
      </c>
      <c r="G164" s="443"/>
      <c r="H164" s="443"/>
      <c r="I164" s="99"/>
      <c r="J164" s="99"/>
      <c r="K164" s="94">
        <f t="shared" si="126"/>
        <v>10</v>
      </c>
      <c r="L164" s="94">
        <f t="shared" si="127"/>
        <v>0</v>
      </c>
      <c r="M164" s="94">
        <f t="shared" si="128"/>
        <v>0</v>
      </c>
      <c r="N164" s="94">
        <f t="shared" si="123"/>
        <v>10</v>
      </c>
      <c r="O164" s="94">
        <f t="shared" si="124"/>
        <v>10</v>
      </c>
      <c r="P164" s="102" t="s">
        <v>238</v>
      </c>
      <c r="Q164" s="94">
        <f t="shared" si="131"/>
        <v>1</v>
      </c>
      <c r="R164" s="122">
        <f>IF(Q164="","",HLOOKUP(Q164,Headline!$Z$5:$CJ$6,2,FALSE))</f>
        <v>1</v>
      </c>
      <c r="S164" s="502" t="s">
        <v>239</v>
      </c>
      <c r="T164" s="503"/>
      <c r="U164" s="503"/>
      <c r="V164" s="503"/>
      <c r="W164" s="504"/>
      <c r="X164" s="96"/>
      <c r="Y164" s="101"/>
      <c r="Z164" s="445"/>
      <c r="AA164" s="446"/>
      <c r="AB164" s="446"/>
      <c r="AC164" s="446"/>
      <c r="AD164" s="62"/>
      <c r="AE164" s="21"/>
      <c r="AF164" s="22"/>
      <c r="AH164" s="29" t="str">
        <f t="shared" si="133"/>
        <v>+</v>
      </c>
      <c r="AI164" s="29" t="str">
        <f t="shared" si="134"/>
        <v/>
      </c>
      <c r="AJ164" s="29" t="str">
        <f t="shared" si="135"/>
        <v/>
      </c>
      <c r="AK164" s="29" t="str">
        <f t="shared" si="136"/>
        <v/>
      </c>
      <c r="AL164" s="29" t="str">
        <f t="shared" si="137"/>
        <v/>
      </c>
      <c r="AM164" s="29" t="str">
        <f t="shared" si="138"/>
        <v/>
      </c>
      <c r="AN164" s="29" t="str">
        <f t="shared" si="139"/>
        <v>+</v>
      </c>
      <c r="AO164" s="83">
        <f t="shared" si="140"/>
        <v>0</v>
      </c>
      <c r="AP164" s="83">
        <f t="shared" si="141"/>
        <v>0</v>
      </c>
      <c r="AQ164" s="83">
        <f t="shared" si="142"/>
        <v>0</v>
      </c>
      <c r="AR164" s="83" t="e">
        <f t="shared" si="143"/>
        <v>#DIV/0!</v>
      </c>
      <c r="AS164" s="83" t="e">
        <f t="shared" si="144"/>
        <v>#DIV/0!</v>
      </c>
      <c r="AT164" s="105" t="str">
        <f t="shared" si="129"/>
        <v/>
      </c>
      <c r="AU164" s="105" t="str">
        <f t="shared" si="130"/>
        <v/>
      </c>
      <c r="AV164">
        <f t="shared" si="145"/>
        <v>-1</v>
      </c>
    </row>
    <row r="165" spans="1:48" ht="17.25" customHeight="1">
      <c r="A165" s="27"/>
      <c r="B165" s="98"/>
      <c r="C165" s="104"/>
      <c r="D165" s="90"/>
      <c r="E165" s="111"/>
      <c r="F165" s="442"/>
      <c r="G165" s="443"/>
      <c r="H165" s="444"/>
      <c r="I165" s="99"/>
      <c r="J165" s="99"/>
      <c r="K165" s="94">
        <f t="shared" si="126"/>
        <v>10</v>
      </c>
      <c r="L165" s="94">
        <f t="shared" si="127"/>
        <v>0</v>
      </c>
      <c r="M165" s="94">
        <f t="shared" si="128"/>
        <v>0</v>
      </c>
      <c r="N165" s="94">
        <f t="shared" si="123"/>
        <v>10</v>
      </c>
      <c r="O165" s="94">
        <f t="shared" si="124"/>
        <v>10</v>
      </c>
      <c r="P165" s="102" t="s">
        <v>238</v>
      </c>
      <c r="Q165" s="94">
        <f t="shared" si="131"/>
        <v>2</v>
      </c>
      <c r="R165" s="122">
        <f>IF(Q165="","",HLOOKUP(Q165,Headline!$Z$5:$CJ$6,2,FALSE))</f>
        <v>2</v>
      </c>
      <c r="S165" s="505"/>
      <c r="T165" s="506"/>
      <c r="U165" s="506"/>
      <c r="V165" s="506"/>
      <c r="W165" s="507"/>
      <c r="X165" s="96"/>
      <c r="Y165" s="101"/>
      <c r="Z165" s="445"/>
      <c r="AA165" s="446"/>
      <c r="AB165" s="446"/>
      <c r="AC165" s="446"/>
      <c r="AD165" s="62"/>
      <c r="AE165" s="21"/>
      <c r="AF165" s="22"/>
      <c r="AH165" s="29" t="str">
        <f t="shared" si="133"/>
        <v/>
      </c>
      <c r="AI165" s="29" t="str">
        <f t="shared" si="134"/>
        <v/>
      </c>
      <c r="AJ165" s="29" t="str">
        <f t="shared" si="135"/>
        <v/>
      </c>
      <c r="AK165" s="29" t="str">
        <f t="shared" si="136"/>
        <v/>
      </c>
      <c r="AL165" s="29" t="str">
        <f t="shared" si="137"/>
        <v/>
      </c>
      <c r="AM165" s="29" t="str">
        <f t="shared" si="138"/>
        <v/>
      </c>
      <c r="AN165" s="29" t="str">
        <f t="shared" si="139"/>
        <v/>
      </c>
      <c r="AO165" s="83" t="str">
        <f t="shared" si="140"/>
        <v/>
      </c>
      <c r="AP165" s="83" t="str">
        <f t="shared" si="141"/>
        <v/>
      </c>
      <c r="AQ165" s="83" t="str">
        <f t="shared" si="142"/>
        <v/>
      </c>
      <c r="AR165" s="83" t="str">
        <f t="shared" si="143"/>
        <v/>
      </c>
      <c r="AS165" s="83" t="str">
        <f t="shared" si="144"/>
        <v/>
      </c>
      <c r="AT165" s="105" t="str">
        <f t="shared" si="129"/>
        <v/>
      </c>
      <c r="AU165" s="105" t="str">
        <f t="shared" si="130"/>
        <v/>
      </c>
      <c r="AV165">
        <f t="shared" si="145"/>
        <v>-1</v>
      </c>
    </row>
    <row r="166" spans="1:48" ht="17.25" customHeight="1">
      <c r="A166" s="27"/>
      <c r="B166" s="98"/>
      <c r="C166" s="104"/>
      <c r="D166" s="90"/>
      <c r="E166" s="111"/>
      <c r="F166" s="442"/>
      <c r="G166" s="443"/>
      <c r="H166" s="443"/>
      <c r="I166" s="99"/>
      <c r="J166" s="99"/>
      <c r="K166" s="94">
        <f t="shared" si="126"/>
        <v>10</v>
      </c>
      <c r="L166" s="94">
        <f t="shared" si="127"/>
        <v>0</v>
      </c>
      <c r="M166" s="94">
        <f t="shared" si="128"/>
        <v>0</v>
      </c>
      <c r="N166" s="94">
        <f t="shared" ref="N166:N218" si="146">K166+L166</f>
        <v>10</v>
      </c>
      <c r="O166" s="94">
        <f t="shared" ref="O166:O218" si="147">K166+M166</f>
        <v>10</v>
      </c>
      <c r="P166" s="102"/>
      <c r="Q166" s="94" t="str">
        <f t="shared" si="131"/>
        <v/>
      </c>
      <c r="R166" s="122" t="str">
        <f>IF(Q166="","",HLOOKUP(Q166,Headline!$Z$5:$CJ$6,2,FALSE))</f>
        <v/>
      </c>
      <c r="S166" s="100"/>
      <c r="T166" s="100"/>
      <c r="U166" s="100"/>
      <c r="V166" s="100"/>
      <c r="W166" s="100"/>
      <c r="X166" s="96"/>
      <c r="Y166" s="101"/>
      <c r="Z166" s="445"/>
      <c r="AA166" s="446"/>
      <c r="AB166" s="446"/>
      <c r="AC166" s="446"/>
      <c r="AD166" s="62"/>
      <c r="AE166" s="21"/>
      <c r="AF166" s="22"/>
      <c r="AH166" s="29" t="str">
        <f t="shared" si="133"/>
        <v/>
      </c>
      <c r="AI166" s="29" t="str">
        <f t="shared" si="134"/>
        <v/>
      </c>
      <c r="AJ166" s="29" t="str">
        <f t="shared" si="135"/>
        <v/>
      </c>
      <c r="AK166" s="29" t="str">
        <f t="shared" si="136"/>
        <v/>
      </c>
      <c r="AL166" s="29" t="str">
        <f t="shared" si="137"/>
        <v/>
      </c>
      <c r="AM166" s="29" t="str">
        <f t="shared" si="138"/>
        <v/>
      </c>
      <c r="AN166" s="29" t="str">
        <f t="shared" si="139"/>
        <v/>
      </c>
      <c r="AO166" s="83" t="str">
        <f t="shared" si="140"/>
        <v/>
      </c>
      <c r="AP166" s="83" t="str">
        <f t="shared" si="141"/>
        <v/>
      </c>
      <c r="AQ166" s="83" t="str">
        <f t="shared" si="142"/>
        <v/>
      </c>
      <c r="AR166" s="83" t="str">
        <f t="shared" si="143"/>
        <v/>
      </c>
      <c r="AS166" s="83" t="str">
        <f t="shared" si="144"/>
        <v/>
      </c>
      <c r="AT166" s="105" t="str">
        <f t="shared" si="129"/>
        <v/>
      </c>
      <c r="AU166" s="105" t="str">
        <f t="shared" si="130"/>
        <v/>
      </c>
      <c r="AV166">
        <f t="shared" si="145"/>
        <v>-1</v>
      </c>
    </row>
    <row r="167" spans="1:48" ht="17.25" customHeight="1">
      <c r="A167" s="27"/>
      <c r="B167" s="98">
        <v>119</v>
      </c>
      <c r="C167" s="104"/>
      <c r="D167" s="90"/>
      <c r="E167" s="111"/>
      <c r="F167" s="442">
        <v>4</v>
      </c>
      <c r="G167" s="443"/>
      <c r="H167" s="443"/>
      <c r="I167" s="99"/>
      <c r="J167" s="99"/>
      <c r="K167" s="94">
        <f t="shared" si="126"/>
        <v>4</v>
      </c>
      <c r="L167" s="94">
        <f t="shared" si="127"/>
        <v>0</v>
      </c>
      <c r="M167" s="94">
        <f t="shared" si="128"/>
        <v>0</v>
      </c>
      <c r="N167" s="94">
        <f t="shared" si="146"/>
        <v>4</v>
      </c>
      <c r="O167" s="94">
        <f t="shared" si="147"/>
        <v>4</v>
      </c>
      <c r="P167" s="102" t="s">
        <v>238</v>
      </c>
      <c r="Q167" s="94">
        <f t="shared" si="131"/>
        <v>1</v>
      </c>
      <c r="R167" s="122">
        <f>IF(Q167="","",HLOOKUP(Q167,Headline!$Z$5:$CJ$6,2,FALSE))</f>
        <v>1</v>
      </c>
      <c r="S167" s="502" t="s">
        <v>239</v>
      </c>
      <c r="T167" s="503"/>
      <c r="U167" s="503"/>
      <c r="V167" s="503"/>
      <c r="W167" s="504"/>
      <c r="X167" s="96"/>
      <c r="Y167" s="101"/>
      <c r="Z167" s="445"/>
      <c r="AA167" s="446"/>
      <c r="AB167" s="446"/>
      <c r="AC167" s="446"/>
      <c r="AD167" s="62"/>
      <c r="AE167" s="21"/>
      <c r="AF167" s="22"/>
      <c r="AH167" s="29" t="str">
        <f t="shared" si="133"/>
        <v>+</v>
      </c>
      <c r="AI167" s="29" t="str">
        <f t="shared" si="134"/>
        <v/>
      </c>
      <c r="AJ167" s="29" t="str">
        <f t="shared" si="135"/>
        <v/>
      </c>
      <c r="AK167" s="29" t="str">
        <f t="shared" si="136"/>
        <v/>
      </c>
      <c r="AL167" s="29" t="str">
        <f t="shared" si="137"/>
        <v/>
      </c>
      <c r="AM167" s="29" t="str">
        <f t="shared" si="138"/>
        <v/>
      </c>
      <c r="AN167" s="29" t="str">
        <f t="shared" si="139"/>
        <v>+</v>
      </c>
      <c r="AO167" s="83">
        <f t="shared" si="140"/>
        <v>0</v>
      </c>
      <c r="AP167" s="83">
        <f t="shared" si="141"/>
        <v>0</v>
      </c>
      <c r="AQ167" s="83">
        <f t="shared" si="142"/>
        <v>0</v>
      </c>
      <c r="AR167" s="83" t="e">
        <f t="shared" si="143"/>
        <v>#DIV/0!</v>
      </c>
      <c r="AS167" s="83" t="e">
        <f t="shared" si="144"/>
        <v>#DIV/0!</v>
      </c>
      <c r="AT167" s="105" t="str">
        <f t="shared" si="129"/>
        <v/>
      </c>
      <c r="AU167" s="105" t="str">
        <f t="shared" si="130"/>
        <v/>
      </c>
      <c r="AV167">
        <f t="shared" si="145"/>
        <v>-1</v>
      </c>
    </row>
    <row r="168" spans="1:48" ht="17.25" customHeight="1">
      <c r="A168" s="27"/>
      <c r="B168" s="98"/>
      <c r="C168" s="104"/>
      <c r="D168" s="90"/>
      <c r="E168" s="111"/>
      <c r="F168" s="442"/>
      <c r="G168" s="443"/>
      <c r="H168" s="444"/>
      <c r="I168" s="99"/>
      <c r="J168" s="99"/>
      <c r="K168" s="94">
        <f t="shared" si="126"/>
        <v>4</v>
      </c>
      <c r="L168" s="94">
        <f t="shared" si="127"/>
        <v>0</v>
      </c>
      <c r="M168" s="94">
        <f t="shared" si="128"/>
        <v>0</v>
      </c>
      <c r="N168" s="94">
        <f t="shared" si="146"/>
        <v>4</v>
      </c>
      <c r="O168" s="94">
        <f t="shared" si="147"/>
        <v>4</v>
      </c>
      <c r="P168" s="102" t="s">
        <v>238</v>
      </c>
      <c r="Q168" s="94">
        <f t="shared" si="131"/>
        <v>2</v>
      </c>
      <c r="R168" s="122">
        <f>IF(Q168="","",HLOOKUP(Q168,Headline!$Z$5:$CJ$6,2,FALSE))</f>
        <v>2</v>
      </c>
      <c r="S168" s="505"/>
      <c r="T168" s="506"/>
      <c r="U168" s="506"/>
      <c r="V168" s="506"/>
      <c r="W168" s="507"/>
      <c r="X168" s="96"/>
      <c r="Y168" s="101"/>
      <c r="Z168" s="445"/>
      <c r="AA168" s="446"/>
      <c r="AB168" s="446"/>
      <c r="AC168" s="446"/>
      <c r="AD168" s="62"/>
      <c r="AE168" s="21"/>
      <c r="AF168" s="22"/>
      <c r="AH168" s="29" t="str">
        <f t="shared" si="133"/>
        <v/>
      </c>
      <c r="AI168" s="29" t="str">
        <f t="shared" si="134"/>
        <v/>
      </c>
      <c r="AJ168" s="29" t="str">
        <f t="shared" si="135"/>
        <v/>
      </c>
      <c r="AK168" s="29" t="str">
        <f t="shared" si="136"/>
        <v/>
      </c>
      <c r="AL168" s="29" t="str">
        <f t="shared" si="137"/>
        <v/>
      </c>
      <c r="AM168" s="29" t="str">
        <f t="shared" si="138"/>
        <v/>
      </c>
      <c r="AN168" s="29" t="str">
        <f t="shared" si="139"/>
        <v/>
      </c>
      <c r="AO168" s="83" t="str">
        <f t="shared" si="140"/>
        <v/>
      </c>
      <c r="AP168" s="83" t="str">
        <f t="shared" si="141"/>
        <v/>
      </c>
      <c r="AQ168" s="83" t="str">
        <f t="shared" si="142"/>
        <v/>
      </c>
      <c r="AR168" s="83" t="str">
        <f t="shared" si="143"/>
        <v/>
      </c>
      <c r="AS168" s="83" t="str">
        <f t="shared" si="144"/>
        <v/>
      </c>
      <c r="AT168" s="105" t="str">
        <f t="shared" si="129"/>
        <v/>
      </c>
      <c r="AU168" s="105" t="str">
        <f t="shared" si="130"/>
        <v/>
      </c>
      <c r="AV168">
        <f t="shared" si="145"/>
        <v>-1</v>
      </c>
    </row>
    <row r="169" spans="1:48" ht="17.25" customHeight="1">
      <c r="A169" s="27"/>
      <c r="B169" s="98"/>
      <c r="C169" s="104"/>
      <c r="D169" s="90"/>
      <c r="E169" s="111"/>
      <c r="F169" s="442"/>
      <c r="G169" s="443"/>
      <c r="H169" s="444"/>
      <c r="I169" s="99"/>
      <c r="J169" s="99"/>
      <c r="K169" s="94">
        <f t="shared" si="126"/>
        <v>4</v>
      </c>
      <c r="L169" s="94">
        <f t="shared" si="127"/>
        <v>0</v>
      </c>
      <c r="M169" s="94">
        <f t="shared" si="128"/>
        <v>0</v>
      </c>
      <c r="N169" s="94">
        <f t="shared" si="146"/>
        <v>4</v>
      </c>
      <c r="O169" s="94">
        <f t="shared" si="147"/>
        <v>4</v>
      </c>
      <c r="P169" s="102"/>
      <c r="Q169" s="94" t="str">
        <f t="shared" si="131"/>
        <v/>
      </c>
      <c r="R169" s="122" t="str">
        <f>IF(Q169="","",HLOOKUP(Q169,Headline!$Z$5:$CJ$6,2,FALSE))</f>
        <v/>
      </c>
      <c r="S169" s="100"/>
      <c r="T169" s="100"/>
      <c r="U169" s="100"/>
      <c r="V169" s="100"/>
      <c r="W169" s="100"/>
      <c r="X169" s="96"/>
      <c r="Y169" s="101"/>
      <c r="Z169" s="445"/>
      <c r="AA169" s="446"/>
      <c r="AB169" s="446"/>
      <c r="AC169" s="446"/>
      <c r="AD169" s="62"/>
      <c r="AE169" s="21"/>
      <c r="AF169" s="22"/>
      <c r="AH169" s="29" t="str">
        <f t="shared" si="133"/>
        <v/>
      </c>
      <c r="AI169" s="29" t="str">
        <f t="shared" si="134"/>
        <v/>
      </c>
      <c r="AJ169" s="29" t="str">
        <f t="shared" si="135"/>
        <v/>
      </c>
      <c r="AK169" s="29" t="str">
        <f t="shared" si="136"/>
        <v/>
      </c>
      <c r="AL169" s="29" t="str">
        <f t="shared" si="137"/>
        <v/>
      </c>
      <c r="AM169" s="29" t="str">
        <f t="shared" si="138"/>
        <v/>
      </c>
      <c r="AN169" s="29" t="str">
        <f t="shared" si="139"/>
        <v/>
      </c>
      <c r="AO169" s="83" t="str">
        <f t="shared" si="140"/>
        <v/>
      </c>
      <c r="AP169" s="83" t="str">
        <f t="shared" si="141"/>
        <v/>
      </c>
      <c r="AQ169" s="83" t="str">
        <f t="shared" si="142"/>
        <v/>
      </c>
      <c r="AR169" s="83" t="str">
        <f t="shared" si="143"/>
        <v/>
      </c>
      <c r="AS169" s="83" t="str">
        <f t="shared" si="144"/>
        <v/>
      </c>
      <c r="AT169" s="105" t="str">
        <f t="shared" si="129"/>
        <v/>
      </c>
      <c r="AU169" s="105" t="str">
        <f t="shared" si="130"/>
        <v/>
      </c>
      <c r="AV169">
        <f t="shared" si="145"/>
        <v>-1</v>
      </c>
    </row>
    <row r="170" spans="1:48" ht="17.25" customHeight="1">
      <c r="A170" s="27"/>
      <c r="B170" s="98">
        <v>120</v>
      </c>
      <c r="C170" s="104"/>
      <c r="D170" s="90"/>
      <c r="E170" s="111"/>
      <c r="F170" s="442">
        <v>4</v>
      </c>
      <c r="G170" s="443"/>
      <c r="H170" s="444"/>
      <c r="I170" s="99"/>
      <c r="J170" s="99"/>
      <c r="K170" s="94">
        <f t="shared" si="126"/>
        <v>4</v>
      </c>
      <c r="L170" s="94">
        <f t="shared" ref="L170:L251" si="148">IF(Q170=1,I170,L169)</f>
        <v>0</v>
      </c>
      <c r="M170" s="94">
        <f t="shared" ref="M170:M251" si="149">IF(Q170=1,J170,M169)</f>
        <v>0</v>
      </c>
      <c r="N170" s="94">
        <f t="shared" si="146"/>
        <v>4</v>
      </c>
      <c r="O170" s="94">
        <f t="shared" si="147"/>
        <v>4</v>
      </c>
      <c r="P170" s="102" t="s">
        <v>238</v>
      </c>
      <c r="Q170" s="94">
        <f t="shared" si="131"/>
        <v>1</v>
      </c>
      <c r="R170" s="122">
        <f>IF(Q170="","",HLOOKUP(Q170,Headline!$Z$5:$CJ$6,2,FALSE))</f>
        <v>1</v>
      </c>
      <c r="S170" s="502" t="s">
        <v>239</v>
      </c>
      <c r="T170" s="503"/>
      <c r="U170" s="503"/>
      <c r="V170" s="503"/>
      <c r="W170" s="504"/>
      <c r="X170" s="96"/>
      <c r="Y170" s="101"/>
      <c r="Z170" s="445"/>
      <c r="AA170" s="446"/>
      <c r="AB170" s="446"/>
      <c r="AC170" s="446"/>
      <c r="AD170" s="62"/>
      <c r="AE170" s="21"/>
      <c r="AF170" s="22"/>
      <c r="AH170" s="29" t="str">
        <f t="shared" si="133"/>
        <v>+</v>
      </c>
      <c r="AI170" s="29" t="str">
        <f t="shared" si="134"/>
        <v/>
      </c>
      <c r="AJ170" s="29" t="str">
        <f t="shared" si="135"/>
        <v/>
      </c>
      <c r="AK170" s="29" t="str">
        <f t="shared" si="136"/>
        <v/>
      </c>
      <c r="AL170" s="29" t="str">
        <f t="shared" si="137"/>
        <v/>
      </c>
      <c r="AM170" s="29" t="str">
        <f t="shared" si="138"/>
        <v/>
      </c>
      <c r="AN170" s="29" t="str">
        <f t="shared" si="139"/>
        <v>+</v>
      </c>
      <c r="AO170" s="83">
        <f t="shared" si="140"/>
        <v>0</v>
      </c>
      <c r="AP170" s="83">
        <f t="shared" si="141"/>
        <v>0</v>
      </c>
      <c r="AQ170" s="83">
        <f t="shared" si="142"/>
        <v>0</v>
      </c>
      <c r="AR170" s="83" t="e">
        <f t="shared" si="143"/>
        <v>#DIV/0!</v>
      </c>
      <c r="AS170" s="83" t="e">
        <f t="shared" si="144"/>
        <v>#DIV/0!</v>
      </c>
      <c r="AT170" s="105" t="str">
        <f t="shared" si="129"/>
        <v/>
      </c>
      <c r="AU170" s="105" t="str">
        <f t="shared" si="130"/>
        <v/>
      </c>
      <c r="AV170">
        <f t="shared" si="145"/>
        <v>-1</v>
      </c>
    </row>
    <row r="171" spans="1:48" ht="17.25" customHeight="1">
      <c r="A171" s="27"/>
      <c r="B171" s="98"/>
      <c r="C171" s="104"/>
      <c r="D171" s="90"/>
      <c r="E171" s="111"/>
      <c r="F171" s="442"/>
      <c r="G171" s="443"/>
      <c r="H171" s="444"/>
      <c r="I171" s="99"/>
      <c r="J171" s="99"/>
      <c r="K171" s="94">
        <f t="shared" ref="K171:K252" si="150">IF(Q171=1,F171,K170)</f>
        <v>4</v>
      </c>
      <c r="L171" s="94">
        <f t="shared" si="148"/>
        <v>0</v>
      </c>
      <c r="M171" s="94">
        <f t="shared" si="149"/>
        <v>0</v>
      </c>
      <c r="N171" s="94">
        <f t="shared" si="146"/>
        <v>4</v>
      </c>
      <c r="O171" s="94">
        <f t="shared" si="147"/>
        <v>4</v>
      </c>
      <c r="P171" s="102" t="s">
        <v>238</v>
      </c>
      <c r="Q171" s="94">
        <f t="shared" si="131"/>
        <v>2</v>
      </c>
      <c r="R171" s="122">
        <f>IF(Q171="","",HLOOKUP(Q171,Headline!$Z$5:$CJ$6,2,FALSE))</f>
        <v>2</v>
      </c>
      <c r="S171" s="505"/>
      <c r="T171" s="506"/>
      <c r="U171" s="506"/>
      <c r="V171" s="506"/>
      <c r="W171" s="507"/>
      <c r="X171" s="96"/>
      <c r="Y171" s="101"/>
      <c r="Z171" s="445"/>
      <c r="AA171" s="446"/>
      <c r="AB171" s="446"/>
      <c r="AC171" s="446"/>
      <c r="AD171" s="62"/>
      <c r="AE171" s="21"/>
      <c r="AF171" s="22"/>
      <c r="AH171" s="29" t="str">
        <f t="shared" si="133"/>
        <v/>
      </c>
      <c r="AI171" s="29" t="str">
        <f t="shared" si="134"/>
        <v/>
      </c>
      <c r="AJ171" s="29" t="str">
        <f t="shared" si="135"/>
        <v/>
      </c>
      <c r="AK171" s="29" t="str">
        <f t="shared" si="136"/>
        <v/>
      </c>
      <c r="AL171" s="29" t="str">
        <f t="shared" si="137"/>
        <v/>
      </c>
      <c r="AM171" s="29" t="str">
        <f t="shared" si="138"/>
        <v/>
      </c>
      <c r="AN171" s="29" t="str">
        <f t="shared" si="139"/>
        <v/>
      </c>
      <c r="AO171" s="83" t="str">
        <f t="shared" ref="AO171:AO252" si="151">IF(S171="","",MIN(S171:W171))</f>
        <v/>
      </c>
      <c r="AP171" s="83" t="str">
        <f t="shared" ref="AP171:AP252" si="152">IF(S171="","",MAX(S171:W171))</f>
        <v/>
      </c>
      <c r="AQ171" s="83" t="str">
        <f t="shared" ref="AQ171:AQ252" si="153">IF(AO171="","",AP171-AO171)</f>
        <v/>
      </c>
      <c r="AR171" s="83" t="str">
        <f t="shared" ref="AR171:AR252" si="154">IF(S171="","",AVERAGE(S171:W171))</f>
        <v/>
      </c>
      <c r="AS171" s="83" t="str">
        <f t="shared" ref="AS171:AS252" si="155">IF(S171="","",STDEV(S171:W171))</f>
        <v/>
      </c>
      <c r="AT171" s="105" t="str">
        <f t="shared" ref="AT171:AT252" si="156">IF(OR(Q171="",S171=""),"",IF(AND(C171="",AT170=""),"",(M171-L171)/(AS171*6)))</f>
        <v/>
      </c>
      <c r="AU171" s="105" t="str">
        <f t="shared" ref="AU171:AU252" si="157">IF(OR(Q171="",S171=""),"",IF(AND(C171="",AU170=""),"",MIN((O171-AR171)/(3*AS171),(AR171-N171)/(3*AS171))))</f>
        <v/>
      </c>
      <c r="AV171">
        <f t="shared" si="145"/>
        <v>-1</v>
      </c>
    </row>
    <row r="172" spans="1:48" ht="17.25" customHeight="1">
      <c r="A172" s="27"/>
      <c r="B172" s="98"/>
      <c r="C172" s="104"/>
      <c r="D172" s="90"/>
      <c r="E172" s="111"/>
      <c r="F172" s="442"/>
      <c r="G172" s="443"/>
      <c r="H172" s="444"/>
      <c r="I172" s="99"/>
      <c r="J172" s="99"/>
      <c r="K172" s="94">
        <f t="shared" si="150"/>
        <v>4</v>
      </c>
      <c r="L172" s="94">
        <f t="shared" si="148"/>
        <v>0</v>
      </c>
      <c r="M172" s="94">
        <f t="shared" si="149"/>
        <v>0</v>
      </c>
      <c r="N172" s="94">
        <f t="shared" si="146"/>
        <v>4</v>
      </c>
      <c r="O172" s="94">
        <f t="shared" si="147"/>
        <v>4</v>
      </c>
      <c r="P172" s="102"/>
      <c r="Q172" s="94" t="str">
        <f t="shared" si="131"/>
        <v/>
      </c>
      <c r="R172" s="122" t="str">
        <f>IF(Q172="","",HLOOKUP(Q172,Headline!$Z$5:$CJ$6,2,FALSE))</f>
        <v/>
      </c>
      <c r="S172" s="100"/>
      <c r="T172" s="100"/>
      <c r="U172" s="100"/>
      <c r="V172" s="100"/>
      <c r="W172" s="100"/>
      <c r="X172" s="96"/>
      <c r="Y172" s="101"/>
      <c r="Z172" s="445"/>
      <c r="AA172" s="446"/>
      <c r="AB172" s="446"/>
      <c r="AC172" s="446"/>
      <c r="AD172" s="62"/>
      <c r="AE172" s="21"/>
      <c r="AF172" s="22"/>
      <c r="AH172" s="29" t="str">
        <f t="shared" si="133"/>
        <v/>
      </c>
      <c r="AI172" s="29" t="str">
        <f t="shared" si="134"/>
        <v/>
      </c>
      <c r="AJ172" s="29" t="str">
        <f t="shared" si="135"/>
        <v/>
      </c>
      <c r="AK172" s="29" t="str">
        <f t="shared" si="136"/>
        <v/>
      </c>
      <c r="AL172" s="29" t="str">
        <f t="shared" si="137"/>
        <v/>
      </c>
      <c r="AM172" s="29" t="str">
        <f t="shared" si="138"/>
        <v/>
      </c>
      <c r="AN172" s="29" t="str">
        <f t="shared" si="139"/>
        <v/>
      </c>
      <c r="AO172" s="83" t="str">
        <f t="shared" si="151"/>
        <v/>
      </c>
      <c r="AP172" s="83" t="str">
        <f t="shared" si="152"/>
        <v/>
      </c>
      <c r="AQ172" s="83" t="str">
        <f t="shared" si="153"/>
        <v/>
      </c>
      <c r="AR172" s="83" t="str">
        <f t="shared" si="154"/>
        <v/>
      </c>
      <c r="AS172" s="83" t="str">
        <f t="shared" si="155"/>
        <v/>
      </c>
      <c r="AT172" s="105" t="str">
        <f t="shared" si="156"/>
        <v/>
      </c>
      <c r="AU172" s="105" t="str">
        <f t="shared" si="157"/>
        <v/>
      </c>
      <c r="AV172">
        <f t="shared" ref="AV172:AV253" si="158">IF(AT172="",-1,AS166)</f>
        <v>-1</v>
      </c>
    </row>
    <row r="173" spans="1:48" ht="17.25" customHeight="1">
      <c r="A173" s="27"/>
      <c r="B173" s="98">
        <v>121</v>
      </c>
      <c r="C173" s="104"/>
      <c r="D173" s="90"/>
      <c r="E173" s="111"/>
      <c r="F173" s="442">
        <v>10</v>
      </c>
      <c r="G173" s="443"/>
      <c r="H173" s="444"/>
      <c r="I173" s="99"/>
      <c r="J173" s="99"/>
      <c r="K173" s="94">
        <f t="shared" si="150"/>
        <v>10</v>
      </c>
      <c r="L173" s="94">
        <f t="shared" si="148"/>
        <v>0</v>
      </c>
      <c r="M173" s="94">
        <f t="shared" si="149"/>
        <v>0</v>
      </c>
      <c r="N173" s="94">
        <f t="shared" si="146"/>
        <v>10</v>
      </c>
      <c r="O173" s="94">
        <f t="shared" si="147"/>
        <v>10</v>
      </c>
      <c r="P173" s="102" t="s">
        <v>238</v>
      </c>
      <c r="Q173" s="94">
        <f t="shared" si="131"/>
        <v>1</v>
      </c>
      <c r="R173" s="122">
        <f>IF(Q173="","",HLOOKUP(Q173,Headline!$Z$5:$CJ$6,2,FALSE))</f>
        <v>1</v>
      </c>
      <c r="S173" s="502" t="s">
        <v>239</v>
      </c>
      <c r="T173" s="503"/>
      <c r="U173" s="503"/>
      <c r="V173" s="503"/>
      <c r="W173" s="504"/>
      <c r="X173" s="96"/>
      <c r="Y173" s="101"/>
      <c r="Z173" s="445"/>
      <c r="AA173" s="446"/>
      <c r="AB173" s="446"/>
      <c r="AC173" s="446"/>
      <c r="AD173" s="62"/>
      <c r="AE173" s="21"/>
      <c r="AF173" s="22"/>
      <c r="AH173" s="29" t="str">
        <f t="shared" si="133"/>
        <v>+</v>
      </c>
      <c r="AI173" s="29" t="str">
        <f t="shared" si="134"/>
        <v/>
      </c>
      <c r="AJ173" s="29" t="str">
        <f t="shared" si="135"/>
        <v/>
      </c>
      <c r="AK173" s="29" t="str">
        <f t="shared" si="136"/>
        <v/>
      </c>
      <c r="AL173" s="29" t="str">
        <f t="shared" si="137"/>
        <v/>
      </c>
      <c r="AM173" s="29" t="str">
        <f t="shared" si="138"/>
        <v/>
      </c>
      <c r="AN173" s="29" t="str">
        <f t="shared" si="139"/>
        <v>+</v>
      </c>
      <c r="AO173" s="83">
        <f t="shared" si="151"/>
        <v>0</v>
      </c>
      <c r="AP173" s="83">
        <f t="shared" si="152"/>
        <v>0</v>
      </c>
      <c r="AQ173" s="83">
        <f t="shared" si="153"/>
        <v>0</v>
      </c>
      <c r="AR173" s="83" t="e">
        <f t="shared" si="154"/>
        <v>#DIV/0!</v>
      </c>
      <c r="AS173" s="83" t="e">
        <f t="shared" si="155"/>
        <v>#DIV/0!</v>
      </c>
      <c r="AT173" s="105" t="str">
        <f t="shared" si="156"/>
        <v/>
      </c>
      <c r="AU173" s="105" t="str">
        <f t="shared" si="157"/>
        <v/>
      </c>
      <c r="AV173">
        <f t="shared" si="158"/>
        <v>-1</v>
      </c>
    </row>
    <row r="174" spans="1:48" ht="17.25" customHeight="1">
      <c r="A174" s="27"/>
      <c r="B174" s="98"/>
      <c r="C174" s="104"/>
      <c r="D174" s="90"/>
      <c r="E174" s="111"/>
      <c r="F174" s="442"/>
      <c r="G174" s="443"/>
      <c r="H174" s="444"/>
      <c r="I174" s="99"/>
      <c r="J174" s="99"/>
      <c r="K174" s="94">
        <f t="shared" si="150"/>
        <v>10</v>
      </c>
      <c r="L174" s="94">
        <f t="shared" si="148"/>
        <v>0</v>
      </c>
      <c r="M174" s="94">
        <f t="shared" si="149"/>
        <v>0</v>
      </c>
      <c r="N174" s="94">
        <f t="shared" si="146"/>
        <v>10</v>
      </c>
      <c r="O174" s="94">
        <f t="shared" si="147"/>
        <v>10</v>
      </c>
      <c r="P174" s="102" t="s">
        <v>238</v>
      </c>
      <c r="Q174" s="94">
        <f t="shared" si="131"/>
        <v>2</v>
      </c>
      <c r="R174" s="122">
        <f>IF(Q174="","",HLOOKUP(Q174,Headline!$Z$5:$CJ$6,2,FALSE))</f>
        <v>2</v>
      </c>
      <c r="S174" s="505"/>
      <c r="T174" s="506"/>
      <c r="U174" s="506"/>
      <c r="V174" s="506"/>
      <c r="W174" s="507"/>
      <c r="X174" s="96" t="str">
        <f t="shared" si="132"/>
        <v/>
      </c>
      <c r="Y174" s="101"/>
      <c r="Z174" s="445"/>
      <c r="AA174" s="446"/>
      <c r="AB174" s="446"/>
      <c r="AC174" s="446"/>
      <c r="AD174" s="62"/>
      <c r="AE174" s="21"/>
      <c r="AF174" s="22"/>
      <c r="AH174" s="29" t="str">
        <f t="shared" si="133"/>
        <v/>
      </c>
      <c r="AI174" s="29" t="str">
        <f t="shared" si="134"/>
        <v/>
      </c>
      <c r="AJ174" s="29" t="str">
        <f t="shared" si="135"/>
        <v/>
      </c>
      <c r="AK174" s="29" t="str">
        <f t="shared" si="136"/>
        <v/>
      </c>
      <c r="AL174" s="29" t="str">
        <f t="shared" si="137"/>
        <v/>
      </c>
      <c r="AM174" s="29" t="str">
        <f t="shared" si="138"/>
        <v/>
      </c>
      <c r="AN174" s="29" t="str">
        <f t="shared" si="139"/>
        <v/>
      </c>
      <c r="AO174" s="83" t="str">
        <f t="shared" si="151"/>
        <v/>
      </c>
      <c r="AP174" s="83" t="str">
        <f t="shared" si="152"/>
        <v/>
      </c>
      <c r="AQ174" s="83" t="str">
        <f t="shared" si="153"/>
        <v/>
      </c>
      <c r="AR174" s="83" t="str">
        <f t="shared" si="154"/>
        <v/>
      </c>
      <c r="AS174" s="83" t="str">
        <f t="shared" si="155"/>
        <v/>
      </c>
      <c r="AT174" s="105" t="str">
        <f t="shared" si="156"/>
        <v/>
      </c>
      <c r="AU174" s="105" t="str">
        <f t="shared" si="157"/>
        <v/>
      </c>
      <c r="AV174">
        <f t="shared" si="158"/>
        <v>-1</v>
      </c>
    </row>
    <row r="175" spans="1:48" ht="17.25" customHeight="1">
      <c r="A175" s="27"/>
      <c r="B175" s="98"/>
      <c r="C175" s="104"/>
      <c r="D175" s="90"/>
      <c r="E175" s="111"/>
      <c r="F175" s="442"/>
      <c r="G175" s="443"/>
      <c r="H175" s="443"/>
      <c r="I175" s="99"/>
      <c r="J175" s="99"/>
      <c r="K175" s="94">
        <f t="shared" si="150"/>
        <v>10</v>
      </c>
      <c r="L175" s="94">
        <f t="shared" si="148"/>
        <v>0</v>
      </c>
      <c r="M175" s="94">
        <f t="shared" si="149"/>
        <v>0</v>
      </c>
      <c r="N175" s="94">
        <f t="shared" si="146"/>
        <v>10</v>
      </c>
      <c r="O175" s="94">
        <f t="shared" si="147"/>
        <v>10</v>
      </c>
      <c r="P175" s="102"/>
      <c r="Q175" s="94" t="str">
        <f t="shared" si="131"/>
        <v/>
      </c>
      <c r="R175" s="122" t="str">
        <f>IF(Q175="","",HLOOKUP(Q175,Headline!$Z$5:$CJ$6,2,FALSE))</f>
        <v/>
      </c>
      <c r="S175" s="100"/>
      <c r="T175" s="100"/>
      <c r="U175" s="100"/>
      <c r="V175" s="100"/>
      <c r="W175" s="100"/>
      <c r="X175" s="96" t="str">
        <f t="shared" si="132"/>
        <v/>
      </c>
      <c r="Y175" s="101"/>
      <c r="Z175" s="445"/>
      <c r="AA175" s="446"/>
      <c r="AB175" s="446"/>
      <c r="AC175" s="446"/>
      <c r="AD175" s="62"/>
      <c r="AE175" s="21"/>
      <c r="AF175" s="22"/>
      <c r="AH175" s="29" t="str">
        <f t="shared" si="133"/>
        <v/>
      </c>
      <c r="AI175" s="29" t="str">
        <f t="shared" si="134"/>
        <v/>
      </c>
      <c r="AJ175" s="29" t="str">
        <f t="shared" si="135"/>
        <v/>
      </c>
      <c r="AK175" s="29" t="str">
        <f t="shared" si="136"/>
        <v/>
      </c>
      <c r="AL175" s="29" t="str">
        <f t="shared" si="137"/>
        <v/>
      </c>
      <c r="AM175" s="29" t="str">
        <f t="shared" si="138"/>
        <v/>
      </c>
      <c r="AN175" s="29" t="str">
        <f t="shared" si="139"/>
        <v/>
      </c>
      <c r="AO175" s="83" t="str">
        <f t="shared" si="151"/>
        <v/>
      </c>
      <c r="AP175" s="83" t="str">
        <f t="shared" si="152"/>
        <v/>
      </c>
      <c r="AQ175" s="83" t="str">
        <f t="shared" si="153"/>
        <v/>
      </c>
      <c r="AR175" s="83" t="str">
        <f t="shared" si="154"/>
        <v/>
      </c>
      <c r="AS175" s="83" t="str">
        <f t="shared" si="155"/>
        <v/>
      </c>
      <c r="AT175" s="105" t="str">
        <f t="shared" si="156"/>
        <v/>
      </c>
      <c r="AU175" s="105" t="str">
        <f t="shared" si="157"/>
        <v/>
      </c>
      <c r="AV175">
        <f t="shared" si="158"/>
        <v>-1</v>
      </c>
    </row>
    <row r="176" spans="1:48" ht="17.25" customHeight="1">
      <c r="A176" s="27"/>
      <c r="B176" s="98">
        <v>122</v>
      </c>
      <c r="C176" s="104"/>
      <c r="D176" s="144" t="s">
        <v>190</v>
      </c>
      <c r="E176" s="144" t="s">
        <v>189</v>
      </c>
      <c r="F176" s="442">
        <v>1.5</v>
      </c>
      <c r="G176" s="443"/>
      <c r="H176" s="443"/>
      <c r="I176" s="99">
        <v>-0.2</v>
      </c>
      <c r="J176" s="99">
        <v>0</v>
      </c>
      <c r="K176" s="94">
        <f t="shared" si="150"/>
        <v>1.5</v>
      </c>
      <c r="L176" s="94">
        <f t="shared" si="148"/>
        <v>-0.2</v>
      </c>
      <c r="M176" s="94">
        <f t="shared" si="149"/>
        <v>0</v>
      </c>
      <c r="N176" s="94">
        <f t="shared" si="146"/>
        <v>1.3</v>
      </c>
      <c r="O176" s="94">
        <f t="shared" si="147"/>
        <v>1.5</v>
      </c>
      <c r="P176" s="102" t="s">
        <v>50</v>
      </c>
      <c r="Q176" s="94">
        <f t="shared" si="131"/>
        <v>1</v>
      </c>
      <c r="R176" s="122">
        <f>IF(Q176="","",HLOOKUP(Q176,Headline!$Z$5:$CJ$6,2,FALSE))</f>
        <v>1</v>
      </c>
      <c r="S176" s="147">
        <v>1.1000000000000001</v>
      </c>
      <c r="T176" s="147">
        <v>1.1000000000000001</v>
      </c>
      <c r="U176" s="147">
        <v>1.1000000000000001</v>
      </c>
      <c r="V176" s="147">
        <v>1.1000000000000001</v>
      </c>
      <c r="W176" s="147">
        <v>1.1000000000000001</v>
      </c>
      <c r="X176" s="96" t="str">
        <f t="shared" si="132"/>
        <v>7</v>
      </c>
      <c r="Y176" s="101">
        <v>13</v>
      </c>
      <c r="Z176" s="487" t="s">
        <v>708</v>
      </c>
      <c r="AA176" s="488"/>
      <c r="AB176" s="488"/>
      <c r="AC176" s="488"/>
      <c r="AD176" s="62"/>
      <c r="AE176" s="245" t="s">
        <v>331</v>
      </c>
      <c r="AF176" s="22"/>
      <c r="AH176" s="29" t="str">
        <f t="shared" si="133"/>
        <v>-</v>
      </c>
      <c r="AI176" s="29" t="str">
        <f t="shared" si="134"/>
        <v>-</v>
      </c>
      <c r="AJ176" s="29" t="str">
        <f t="shared" si="135"/>
        <v>-</v>
      </c>
      <c r="AK176" s="29" t="str">
        <f t="shared" si="136"/>
        <v>-</v>
      </c>
      <c r="AL176" s="29" t="str">
        <f t="shared" si="137"/>
        <v>-</v>
      </c>
      <c r="AM176" s="29" t="str">
        <f t="shared" si="138"/>
        <v>-</v>
      </c>
      <c r="AN176" s="29" t="str">
        <f t="shared" si="139"/>
        <v/>
      </c>
      <c r="AO176" s="83">
        <f t="shared" si="151"/>
        <v>1.1000000000000001</v>
      </c>
      <c r="AP176" s="83">
        <f t="shared" si="152"/>
        <v>1.1000000000000001</v>
      </c>
      <c r="AQ176" s="83">
        <f t="shared" si="153"/>
        <v>0</v>
      </c>
      <c r="AR176" s="83">
        <f t="shared" si="154"/>
        <v>1.1000000000000001</v>
      </c>
      <c r="AS176" s="83">
        <f t="shared" si="155"/>
        <v>0</v>
      </c>
      <c r="AT176" s="105" t="str">
        <f t="shared" si="156"/>
        <v/>
      </c>
      <c r="AU176" s="105" t="str">
        <f t="shared" si="157"/>
        <v/>
      </c>
      <c r="AV176">
        <f t="shared" si="158"/>
        <v>-1</v>
      </c>
    </row>
    <row r="177" spans="1:48" ht="17.25" customHeight="1">
      <c r="A177" s="27"/>
      <c r="B177" s="98"/>
      <c r="C177" s="104"/>
      <c r="D177" s="90"/>
      <c r="E177" s="111"/>
      <c r="F177" s="442"/>
      <c r="G177" s="443"/>
      <c r="H177" s="444"/>
      <c r="I177" s="99"/>
      <c r="J177" s="99"/>
      <c r="K177" s="94">
        <f t="shared" si="150"/>
        <v>1.5</v>
      </c>
      <c r="L177" s="94">
        <f t="shared" si="148"/>
        <v>-0.2</v>
      </c>
      <c r="M177" s="94">
        <f t="shared" si="149"/>
        <v>0</v>
      </c>
      <c r="N177" s="94">
        <f t="shared" si="146"/>
        <v>1.3</v>
      </c>
      <c r="O177" s="94">
        <f t="shared" si="147"/>
        <v>1.5</v>
      </c>
      <c r="P177" s="102" t="s">
        <v>50</v>
      </c>
      <c r="Q177" s="94">
        <f t="shared" si="131"/>
        <v>2</v>
      </c>
      <c r="R177" s="122">
        <f>IF(Q177="","",HLOOKUP(Q177,Headline!$Z$5:$CJ$6,2,FALSE))</f>
        <v>2</v>
      </c>
      <c r="S177" s="147">
        <v>1.38</v>
      </c>
      <c r="T177" s="147">
        <v>1.35</v>
      </c>
      <c r="U177" s="147">
        <v>1.37</v>
      </c>
      <c r="V177" s="147">
        <v>1.37</v>
      </c>
      <c r="W177" s="147">
        <v>1.38</v>
      </c>
      <c r="X177" s="96" t="str">
        <f t="shared" si="132"/>
        <v/>
      </c>
      <c r="Y177" s="101">
        <v>16</v>
      </c>
      <c r="Z177" s="487"/>
      <c r="AA177" s="488"/>
      <c r="AB177" s="488"/>
      <c r="AC177" s="488"/>
      <c r="AD177" s="62"/>
      <c r="AE177" s="245" t="s">
        <v>331</v>
      </c>
      <c r="AF177" s="22"/>
      <c r="AH177" s="29" t="str">
        <f t="shared" si="133"/>
        <v/>
      </c>
      <c r="AI177" s="29" t="str">
        <f t="shared" si="134"/>
        <v/>
      </c>
      <c r="AJ177" s="29" t="str">
        <f t="shared" si="135"/>
        <v/>
      </c>
      <c r="AK177" s="29" t="str">
        <f t="shared" si="136"/>
        <v/>
      </c>
      <c r="AL177" s="29" t="str">
        <f t="shared" si="137"/>
        <v/>
      </c>
      <c r="AM177" s="29" t="str">
        <f t="shared" si="138"/>
        <v/>
      </c>
      <c r="AN177" s="29" t="str">
        <f t="shared" si="139"/>
        <v/>
      </c>
      <c r="AO177" s="83">
        <f t="shared" si="151"/>
        <v>1.35</v>
      </c>
      <c r="AP177" s="83">
        <f t="shared" si="152"/>
        <v>1.38</v>
      </c>
      <c r="AQ177" s="83">
        <f t="shared" si="153"/>
        <v>2.9999999999999805E-2</v>
      </c>
      <c r="AR177" s="83">
        <f t="shared" si="154"/>
        <v>1.3699999999999999</v>
      </c>
      <c r="AS177" s="83">
        <f t="shared" si="155"/>
        <v>1.2247448713915809E-2</v>
      </c>
      <c r="AT177" s="105" t="str">
        <f t="shared" si="156"/>
        <v/>
      </c>
      <c r="AU177" s="105" t="str">
        <f t="shared" si="157"/>
        <v/>
      </c>
      <c r="AV177">
        <f t="shared" si="158"/>
        <v>-1</v>
      </c>
    </row>
    <row r="178" spans="1:48" ht="17.25" customHeight="1">
      <c r="A178" s="27"/>
      <c r="B178" s="98"/>
      <c r="C178" s="104"/>
      <c r="D178" s="90"/>
      <c r="E178" s="111"/>
      <c r="F178" s="442"/>
      <c r="G178" s="443"/>
      <c r="H178" s="444"/>
      <c r="I178" s="99"/>
      <c r="J178" s="99"/>
      <c r="K178" s="94">
        <f t="shared" si="150"/>
        <v>1.5</v>
      </c>
      <c r="L178" s="94">
        <f t="shared" si="148"/>
        <v>-0.2</v>
      </c>
      <c r="M178" s="94">
        <f t="shared" si="149"/>
        <v>0</v>
      </c>
      <c r="N178" s="94">
        <f t="shared" si="146"/>
        <v>1.3</v>
      </c>
      <c r="O178" s="94">
        <f t="shared" si="147"/>
        <v>1.5</v>
      </c>
      <c r="P178" s="102"/>
      <c r="Q178" s="94" t="str">
        <f t="shared" ref="Q178:Q199" si="159">IF(AND(F178&lt;&gt;"",Q174=""),1,IF(AND(Q174&lt;emp,Q174&lt;&gt;""),Q174+1,""))</f>
        <v/>
      </c>
      <c r="R178" s="122" t="str">
        <f>IF(Q178="","",HLOOKUP(Q178,Headline!$Z$5:$CJ$6,2,FALSE))</f>
        <v/>
      </c>
      <c r="S178" s="100"/>
      <c r="T178" s="100"/>
      <c r="U178" s="100" t="s">
        <v>255</v>
      </c>
      <c r="V178" s="100" t="s">
        <v>255</v>
      </c>
      <c r="W178" s="100" t="s">
        <v>255</v>
      </c>
      <c r="X178" s="96" t="str">
        <f t="shared" si="132"/>
        <v/>
      </c>
      <c r="Y178" s="101"/>
      <c r="Z178" s="487"/>
      <c r="AA178" s="488"/>
      <c r="AB178" s="488"/>
      <c r="AC178" s="488"/>
      <c r="AD178" s="62"/>
      <c r="AE178" s="21"/>
      <c r="AF178" s="22"/>
      <c r="AH178" s="29" t="str">
        <f t="shared" si="133"/>
        <v/>
      </c>
      <c r="AI178" s="29" t="str">
        <f t="shared" si="134"/>
        <v/>
      </c>
      <c r="AJ178" s="29" t="str">
        <f t="shared" si="135"/>
        <v/>
      </c>
      <c r="AK178" s="29" t="str">
        <f t="shared" si="136"/>
        <v/>
      </c>
      <c r="AL178" s="29" t="str">
        <f t="shared" si="137"/>
        <v/>
      </c>
      <c r="AM178" s="29" t="str">
        <f t="shared" si="138"/>
        <v/>
      </c>
      <c r="AN178" s="29" t="str">
        <f t="shared" si="139"/>
        <v/>
      </c>
      <c r="AO178" s="83" t="str">
        <f t="shared" si="151"/>
        <v/>
      </c>
      <c r="AP178" s="83" t="str">
        <f t="shared" si="152"/>
        <v/>
      </c>
      <c r="AQ178" s="83" t="str">
        <f t="shared" si="153"/>
        <v/>
      </c>
      <c r="AR178" s="83" t="str">
        <f t="shared" si="154"/>
        <v/>
      </c>
      <c r="AS178" s="83" t="str">
        <f t="shared" si="155"/>
        <v/>
      </c>
      <c r="AT178" s="105" t="str">
        <f t="shared" si="156"/>
        <v/>
      </c>
      <c r="AU178" s="105" t="str">
        <f t="shared" si="157"/>
        <v/>
      </c>
      <c r="AV178">
        <f t="shared" si="158"/>
        <v>-1</v>
      </c>
    </row>
    <row r="179" spans="1:48" ht="17.25" customHeight="1">
      <c r="A179" s="27"/>
      <c r="B179" s="98">
        <v>122</v>
      </c>
      <c r="C179" s="104"/>
      <c r="D179" s="144" t="s">
        <v>190</v>
      </c>
      <c r="E179" s="144" t="s">
        <v>189</v>
      </c>
      <c r="F179" s="442">
        <v>-0.2</v>
      </c>
      <c r="G179" s="443"/>
      <c r="H179" s="443"/>
      <c r="I179" s="99">
        <v>0</v>
      </c>
      <c r="J179" s="99">
        <v>0.2</v>
      </c>
      <c r="K179" s="94">
        <f t="shared" ref="K179:K184" si="160">IF(Q179=1,F179,K178)</f>
        <v>-0.2</v>
      </c>
      <c r="L179" s="94">
        <f t="shared" ref="L179:L184" si="161">IF(Q179=1,I179,L178)</f>
        <v>0</v>
      </c>
      <c r="M179" s="94">
        <f t="shared" ref="M179:M184" si="162">IF(Q179=1,J179,M178)</f>
        <v>0.2</v>
      </c>
      <c r="N179" s="94">
        <f t="shared" ref="N179:N184" si="163">K179+L179</f>
        <v>-0.2</v>
      </c>
      <c r="O179" s="94">
        <f t="shared" ref="O179:O184" si="164">K179+M179</f>
        <v>0</v>
      </c>
      <c r="P179" s="102" t="s">
        <v>50</v>
      </c>
      <c r="Q179" s="94">
        <f t="shared" si="159"/>
        <v>1</v>
      </c>
      <c r="R179" s="122">
        <f>IF(Q179="","",HLOOKUP(Q179,Headline!$Z$5:$CJ$6,2,FALSE))</f>
        <v>1</v>
      </c>
      <c r="S179" s="147">
        <v>0.12</v>
      </c>
      <c r="T179" s="147">
        <v>0.11</v>
      </c>
      <c r="U179" s="147">
        <v>0.11</v>
      </c>
      <c r="V179" s="147">
        <v>0.1</v>
      </c>
      <c r="W179" s="147">
        <v>0.12</v>
      </c>
      <c r="X179" s="96" t="str">
        <f t="shared" si="132"/>
        <v>8</v>
      </c>
      <c r="Y179" s="101">
        <v>13</v>
      </c>
      <c r="Z179" s="487" t="s">
        <v>708</v>
      </c>
      <c r="AA179" s="488"/>
      <c r="AB179" s="488"/>
      <c r="AC179" s="488"/>
      <c r="AD179" s="62"/>
      <c r="AE179" s="245" t="s">
        <v>331</v>
      </c>
      <c r="AF179" s="22"/>
      <c r="AH179" s="29" t="str">
        <f t="shared" si="133"/>
        <v>+</v>
      </c>
      <c r="AI179" s="29" t="str">
        <f t="shared" si="134"/>
        <v>+</v>
      </c>
      <c r="AJ179" s="29" t="str">
        <f t="shared" si="135"/>
        <v>+</v>
      </c>
      <c r="AK179" s="29" t="str">
        <f t="shared" si="136"/>
        <v>+</v>
      </c>
      <c r="AL179" s="29" t="str">
        <f t="shared" si="137"/>
        <v>+</v>
      </c>
      <c r="AM179" s="29" t="str">
        <f t="shared" si="138"/>
        <v/>
      </c>
      <c r="AN179" s="29" t="str">
        <f t="shared" si="139"/>
        <v>+</v>
      </c>
      <c r="AO179" s="83">
        <f t="shared" ref="AO179:AO184" si="165">IF(S179="","",MIN(S179:W179))</f>
        <v>0.1</v>
      </c>
      <c r="AP179" s="83">
        <f t="shared" ref="AP179:AP184" si="166">IF(S179="","",MAX(S179:W179))</f>
        <v>0.12</v>
      </c>
      <c r="AQ179" s="83">
        <f t="shared" ref="AQ179:AQ184" si="167">IF(AO179="","",AP179-AO179)</f>
        <v>1.999999999999999E-2</v>
      </c>
      <c r="AR179" s="83">
        <f t="shared" ref="AR179:AR184" si="168">IF(S179="","",AVERAGE(S179:W179))</f>
        <v>0.11199999999999999</v>
      </c>
      <c r="AS179" s="83">
        <f t="shared" ref="AS179:AS184" si="169">IF(S179="","",STDEV(S179:W179))</f>
        <v>8.3666002653407512E-3</v>
      </c>
      <c r="AT179" s="105" t="str">
        <f t="shared" ref="AT179:AT184" si="170">IF(OR(Q179="",S179=""),"",IF(AND(C179="",AT178=""),"",(M179-L179)/(AS179*6)))</f>
        <v/>
      </c>
      <c r="AU179" s="105" t="str">
        <f t="shared" ref="AU179:AU184" si="171">IF(OR(Q179="",S179=""),"",IF(AND(C179="",AU178=""),"",MIN((O179-AR179)/(3*AS179),(AR179-N179)/(3*AS179))))</f>
        <v/>
      </c>
      <c r="AV179">
        <f t="shared" ref="AV179:AV184" si="172">IF(AT179="",-1,AS173)</f>
        <v>-1</v>
      </c>
    </row>
    <row r="180" spans="1:48" ht="17.25" customHeight="1">
      <c r="A180" s="27"/>
      <c r="B180" s="98"/>
      <c r="C180" s="104"/>
      <c r="D180" s="90"/>
      <c r="E180" s="111"/>
      <c r="F180" s="442"/>
      <c r="G180" s="443"/>
      <c r="H180" s="444"/>
      <c r="I180" s="99"/>
      <c r="J180" s="99"/>
      <c r="K180" s="94">
        <f t="shared" si="160"/>
        <v>-0.2</v>
      </c>
      <c r="L180" s="94">
        <f t="shared" si="161"/>
        <v>0</v>
      </c>
      <c r="M180" s="94">
        <f t="shared" si="162"/>
        <v>0.2</v>
      </c>
      <c r="N180" s="94">
        <f t="shared" si="163"/>
        <v>-0.2</v>
      </c>
      <c r="O180" s="94">
        <f t="shared" si="164"/>
        <v>0</v>
      </c>
      <c r="P180" s="102" t="s">
        <v>52</v>
      </c>
      <c r="Q180" s="94">
        <f t="shared" si="159"/>
        <v>2</v>
      </c>
      <c r="R180" s="122">
        <f>IF(Q180="","",HLOOKUP(Q180,Headline!$Z$5:$CJ$6,2,FALSE))</f>
        <v>2</v>
      </c>
      <c r="S180" s="147">
        <v>0.08</v>
      </c>
      <c r="T180" s="147">
        <v>7.0000000000000007E-2</v>
      </c>
      <c r="U180" s="147">
        <v>0.08</v>
      </c>
      <c r="V180" s="147">
        <v>0.08</v>
      </c>
      <c r="W180" s="147">
        <v>7.0000000000000007E-2</v>
      </c>
      <c r="X180" s="96" t="str">
        <f t="shared" si="132"/>
        <v>8</v>
      </c>
      <c r="Y180" s="101">
        <v>16</v>
      </c>
      <c r="Z180" s="487"/>
      <c r="AA180" s="488"/>
      <c r="AB180" s="488"/>
      <c r="AC180" s="488"/>
      <c r="AD180" s="62"/>
      <c r="AE180" s="245" t="s">
        <v>331</v>
      </c>
      <c r="AF180" s="22"/>
      <c r="AH180" s="29" t="str">
        <f t="shared" si="133"/>
        <v>+</v>
      </c>
      <c r="AI180" s="29" t="str">
        <f t="shared" si="134"/>
        <v>+</v>
      </c>
      <c r="AJ180" s="29" t="str">
        <f t="shared" si="135"/>
        <v>+</v>
      </c>
      <c r="AK180" s="29" t="str">
        <f t="shared" si="136"/>
        <v>+</v>
      </c>
      <c r="AL180" s="29" t="str">
        <f t="shared" si="137"/>
        <v>+</v>
      </c>
      <c r="AM180" s="29" t="str">
        <f t="shared" si="138"/>
        <v/>
      </c>
      <c r="AN180" s="29" t="str">
        <f t="shared" si="139"/>
        <v>+</v>
      </c>
      <c r="AO180" s="83">
        <f t="shared" si="165"/>
        <v>7.0000000000000007E-2</v>
      </c>
      <c r="AP180" s="83">
        <f t="shared" si="166"/>
        <v>0.08</v>
      </c>
      <c r="AQ180" s="83">
        <f t="shared" si="167"/>
        <v>9.999999999999995E-3</v>
      </c>
      <c r="AR180" s="83">
        <f t="shared" si="168"/>
        <v>7.6000000000000012E-2</v>
      </c>
      <c r="AS180" s="83">
        <f t="shared" si="169"/>
        <v>5.4772255750516578E-3</v>
      </c>
      <c r="AT180" s="105" t="str">
        <f t="shared" si="170"/>
        <v/>
      </c>
      <c r="AU180" s="105" t="str">
        <f t="shared" si="171"/>
        <v/>
      </c>
      <c r="AV180">
        <f t="shared" si="172"/>
        <v>-1</v>
      </c>
    </row>
    <row r="181" spans="1:48" ht="17.25" customHeight="1">
      <c r="A181" s="27"/>
      <c r="B181" s="98"/>
      <c r="C181" s="104"/>
      <c r="D181" s="90"/>
      <c r="E181" s="111"/>
      <c r="F181" s="442"/>
      <c r="G181" s="443"/>
      <c r="H181" s="444"/>
      <c r="I181" s="99"/>
      <c r="J181" s="99"/>
      <c r="K181" s="94">
        <f t="shared" si="160"/>
        <v>-0.2</v>
      </c>
      <c r="L181" s="94">
        <f t="shared" si="161"/>
        <v>0</v>
      </c>
      <c r="M181" s="94">
        <f t="shared" si="162"/>
        <v>0.2</v>
      </c>
      <c r="N181" s="94">
        <f t="shared" si="163"/>
        <v>-0.2</v>
      </c>
      <c r="O181" s="94">
        <f t="shared" si="164"/>
        <v>0</v>
      </c>
      <c r="P181" s="102"/>
      <c r="Q181" s="94" t="str">
        <f t="shared" si="159"/>
        <v/>
      </c>
      <c r="R181" s="122" t="str">
        <f>IF(Q181="","",HLOOKUP(Q181,Headline!$Z$5:$CJ$6,2,FALSE))</f>
        <v/>
      </c>
      <c r="S181" s="147"/>
      <c r="T181" s="147"/>
      <c r="U181" s="147"/>
      <c r="V181" s="147"/>
      <c r="W181" s="147"/>
      <c r="X181" s="96" t="str">
        <f t="shared" si="132"/>
        <v/>
      </c>
      <c r="Y181" s="101"/>
      <c r="Z181" s="487"/>
      <c r="AA181" s="488"/>
      <c r="AB181" s="488"/>
      <c r="AC181" s="488"/>
      <c r="AD181" s="62"/>
      <c r="AE181" s="21"/>
      <c r="AF181" s="22"/>
      <c r="AH181" s="29" t="str">
        <f t="shared" si="133"/>
        <v/>
      </c>
      <c r="AI181" s="29" t="str">
        <f t="shared" si="134"/>
        <v/>
      </c>
      <c r="AJ181" s="29" t="str">
        <f t="shared" si="135"/>
        <v/>
      </c>
      <c r="AK181" s="29" t="str">
        <f t="shared" si="136"/>
        <v/>
      </c>
      <c r="AL181" s="29" t="str">
        <f t="shared" si="137"/>
        <v/>
      </c>
      <c r="AM181" s="29" t="str">
        <f t="shared" si="138"/>
        <v/>
      </c>
      <c r="AN181" s="29" t="str">
        <f t="shared" si="139"/>
        <v/>
      </c>
      <c r="AO181" s="83" t="str">
        <f t="shared" si="165"/>
        <v/>
      </c>
      <c r="AP181" s="83" t="str">
        <f t="shared" si="166"/>
        <v/>
      </c>
      <c r="AQ181" s="83" t="str">
        <f t="shared" si="167"/>
        <v/>
      </c>
      <c r="AR181" s="83" t="str">
        <f t="shared" si="168"/>
        <v/>
      </c>
      <c r="AS181" s="83" t="str">
        <f t="shared" si="169"/>
        <v/>
      </c>
      <c r="AT181" s="105" t="str">
        <f t="shared" si="170"/>
        <v/>
      </c>
      <c r="AU181" s="105" t="str">
        <f t="shared" si="171"/>
        <v/>
      </c>
      <c r="AV181">
        <f t="shared" si="172"/>
        <v>-1</v>
      </c>
    </row>
    <row r="182" spans="1:48" ht="17.25" customHeight="1">
      <c r="A182" s="27"/>
      <c r="B182" s="98">
        <v>122</v>
      </c>
      <c r="C182" s="104"/>
      <c r="D182" s="144" t="s">
        <v>190</v>
      </c>
      <c r="E182" s="144" t="s">
        <v>189</v>
      </c>
      <c r="F182" s="442">
        <v>1.5</v>
      </c>
      <c r="G182" s="443"/>
      <c r="H182" s="443"/>
      <c r="I182" s="99">
        <v>-0.2</v>
      </c>
      <c r="J182" s="99">
        <v>0</v>
      </c>
      <c r="K182" s="94">
        <f t="shared" si="160"/>
        <v>1.5</v>
      </c>
      <c r="L182" s="94">
        <f t="shared" si="161"/>
        <v>-0.2</v>
      </c>
      <c r="M182" s="94">
        <f t="shared" si="162"/>
        <v>0</v>
      </c>
      <c r="N182" s="94">
        <f t="shared" si="163"/>
        <v>1.3</v>
      </c>
      <c r="O182" s="94">
        <f t="shared" si="164"/>
        <v>1.5</v>
      </c>
      <c r="P182" s="102" t="s">
        <v>50</v>
      </c>
      <c r="Q182" s="94">
        <f t="shared" si="159"/>
        <v>1</v>
      </c>
      <c r="R182" s="122">
        <f>IF(Q182="","",HLOOKUP(Q182,Headline!$Z$5:$CJ$6,2,FALSE))</f>
        <v>1</v>
      </c>
      <c r="S182" s="147">
        <v>1.1000000000000001</v>
      </c>
      <c r="T182" s="147">
        <v>1.1000000000000001</v>
      </c>
      <c r="U182" s="147">
        <v>1.1000000000000001</v>
      </c>
      <c r="V182" s="147">
        <v>1.1000000000000001</v>
      </c>
      <c r="W182" s="147">
        <v>1.1000000000000001</v>
      </c>
      <c r="X182" s="96" t="str">
        <f t="shared" si="132"/>
        <v>7</v>
      </c>
      <c r="Y182" s="101">
        <v>13</v>
      </c>
      <c r="Z182" s="487" t="s">
        <v>709</v>
      </c>
      <c r="AA182" s="488"/>
      <c r="AB182" s="488"/>
      <c r="AC182" s="488"/>
      <c r="AD182" s="62"/>
      <c r="AE182" s="245" t="s">
        <v>331</v>
      </c>
      <c r="AF182" s="22"/>
      <c r="AH182" s="29" t="str">
        <f t="shared" si="133"/>
        <v>-</v>
      </c>
      <c r="AI182" s="29" t="str">
        <f t="shared" si="134"/>
        <v>-</v>
      </c>
      <c r="AJ182" s="29" t="str">
        <f t="shared" si="135"/>
        <v>-</v>
      </c>
      <c r="AK182" s="29" t="str">
        <f t="shared" si="136"/>
        <v>-</v>
      </c>
      <c r="AL182" s="29" t="str">
        <f t="shared" si="137"/>
        <v>-</v>
      </c>
      <c r="AM182" s="29" t="str">
        <f t="shared" si="138"/>
        <v>-</v>
      </c>
      <c r="AN182" s="29" t="str">
        <f t="shared" si="139"/>
        <v/>
      </c>
      <c r="AO182" s="83">
        <f t="shared" si="165"/>
        <v>1.1000000000000001</v>
      </c>
      <c r="AP182" s="83">
        <f t="shared" si="166"/>
        <v>1.1000000000000001</v>
      </c>
      <c r="AQ182" s="83">
        <f t="shared" si="167"/>
        <v>0</v>
      </c>
      <c r="AR182" s="83">
        <f t="shared" si="168"/>
        <v>1.1000000000000001</v>
      </c>
      <c r="AS182" s="83">
        <f t="shared" si="169"/>
        <v>0</v>
      </c>
      <c r="AT182" s="105" t="str">
        <f t="shared" si="170"/>
        <v/>
      </c>
      <c r="AU182" s="105" t="str">
        <f t="shared" si="171"/>
        <v/>
      </c>
      <c r="AV182">
        <f t="shared" si="172"/>
        <v>-1</v>
      </c>
    </row>
    <row r="183" spans="1:48" ht="17.25" customHeight="1">
      <c r="A183" s="27"/>
      <c r="B183" s="98"/>
      <c r="C183" s="104"/>
      <c r="D183" s="90"/>
      <c r="E183" s="111"/>
      <c r="F183" s="442"/>
      <c r="G183" s="443"/>
      <c r="H183" s="444"/>
      <c r="I183" s="99"/>
      <c r="J183" s="99"/>
      <c r="K183" s="94">
        <f t="shared" si="160"/>
        <v>1.5</v>
      </c>
      <c r="L183" s="94">
        <f t="shared" si="161"/>
        <v>-0.2</v>
      </c>
      <c r="M183" s="94">
        <f t="shared" si="162"/>
        <v>0</v>
      </c>
      <c r="N183" s="94">
        <f t="shared" si="163"/>
        <v>1.3</v>
      </c>
      <c r="O183" s="94">
        <f t="shared" si="164"/>
        <v>1.5</v>
      </c>
      <c r="P183" s="102" t="s">
        <v>50</v>
      </c>
      <c r="Q183" s="94">
        <f t="shared" si="159"/>
        <v>2</v>
      </c>
      <c r="R183" s="122">
        <f>IF(Q183="","",HLOOKUP(Q183,Headline!$Z$5:$CJ$6,2,FALSE))</f>
        <v>2</v>
      </c>
      <c r="S183" s="147">
        <v>1.24</v>
      </c>
      <c r="T183" s="147">
        <v>1.25</v>
      </c>
      <c r="U183" s="147">
        <v>1.28</v>
      </c>
      <c r="V183" s="147">
        <v>1.23</v>
      </c>
      <c r="W183" s="147">
        <v>1.23</v>
      </c>
      <c r="X183" s="96" t="str">
        <f t="shared" si="132"/>
        <v>7</v>
      </c>
      <c r="Y183" s="101">
        <v>16</v>
      </c>
      <c r="Z183" s="487"/>
      <c r="AA183" s="488"/>
      <c r="AB183" s="488"/>
      <c r="AC183" s="488"/>
      <c r="AD183" s="62"/>
      <c r="AE183" s="245" t="s">
        <v>331</v>
      </c>
      <c r="AF183" s="22"/>
      <c r="AH183" s="29" t="str">
        <f t="shared" si="133"/>
        <v>-</v>
      </c>
      <c r="AI183" s="29" t="str">
        <f t="shared" si="134"/>
        <v>-</v>
      </c>
      <c r="AJ183" s="29" t="str">
        <f t="shared" si="135"/>
        <v>-</v>
      </c>
      <c r="AK183" s="29" t="str">
        <f t="shared" si="136"/>
        <v>-</v>
      </c>
      <c r="AL183" s="29" t="str">
        <f t="shared" si="137"/>
        <v>-</v>
      </c>
      <c r="AM183" s="29" t="str">
        <f t="shared" si="138"/>
        <v>-</v>
      </c>
      <c r="AN183" s="29" t="str">
        <f t="shared" si="139"/>
        <v/>
      </c>
      <c r="AO183" s="83">
        <f t="shared" si="165"/>
        <v>1.23</v>
      </c>
      <c r="AP183" s="83">
        <f t="shared" si="166"/>
        <v>1.28</v>
      </c>
      <c r="AQ183" s="83">
        <f t="shared" si="167"/>
        <v>5.0000000000000044E-2</v>
      </c>
      <c r="AR183" s="83">
        <f t="shared" si="168"/>
        <v>1.246</v>
      </c>
      <c r="AS183" s="83">
        <f t="shared" si="169"/>
        <v>2.073644135332774E-2</v>
      </c>
      <c r="AT183" s="105" t="str">
        <f t="shared" si="170"/>
        <v/>
      </c>
      <c r="AU183" s="105" t="str">
        <f t="shared" si="171"/>
        <v/>
      </c>
      <c r="AV183">
        <f t="shared" si="172"/>
        <v>-1</v>
      </c>
    </row>
    <row r="184" spans="1:48" ht="17.25" customHeight="1">
      <c r="A184" s="27"/>
      <c r="B184" s="98"/>
      <c r="C184" s="104"/>
      <c r="D184" s="90"/>
      <c r="E184" s="111"/>
      <c r="F184" s="442"/>
      <c r="G184" s="443"/>
      <c r="H184" s="444"/>
      <c r="I184" s="99"/>
      <c r="J184" s="99"/>
      <c r="K184" s="94">
        <f t="shared" si="160"/>
        <v>1.5</v>
      </c>
      <c r="L184" s="94">
        <f t="shared" si="161"/>
        <v>-0.2</v>
      </c>
      <c r="M184" s="94">
        <f t="shared" si="162"/>
        <v>0</v>
      </c>
      <c r="N184" s="94">
        <f t="shared" si="163"/>
        <v>1.3</v>
      </c>
      <c r="O184" s="94">
        <f t="shared" si="164"/>
        <v>1.5</v>
      </c>
      <c r="P184" s="102"/>
      <c r="Q184" s="94" t="str">
        <f t="shared" si="159"/>
        <v/>
      </c>
      <c r="R184" s="122" t="str">
        <f>IF(Q184="","",HLOOKUP(Q184,Headline!$Z$5:$CJ$6,2,FALSE))</f>
        <v/>
      </c>
      <c r="S184" s="147"/>
      <c r="T184" s="147"/>
      <c r="U184" s="147"/>
      <c r="V184" s="147"/>
      <c r="W184" s="147"/>
      <c r="X184" s="96" t="str">
        <f t="shared" si="132"/>
        <v/>
      </c>
      <c r="Y184" s="101"/>
      <c r="Z184" s="487"/>
      <c r="AA184" s="488"/>
      <c r="AB184" s="488"/>
      <c r="AC184" s="488"/>
      <c r="AD184" s="62"/>
      <c r="AE184" s="21"/>
      <c r="AF184" s="22"/>
      <c r="AH184" s="29" t="str">
        <f t="shared" si="133"/>
        <v/>
      </c>
      <c r="AI184" s="29" t="str">
        <f t="shared" si="134"/>
        <v/>
      </c>
      <c r="AJ184" s="29" t="str">
        <f t="shared" si="135"/>
        <v/>
      </c>
      <c r="AK184" s="29" t="str">
        <f t="shared" si="136"/>
        <v/>
      </c>
      <c r="AL184" s="29" t="str">
        <f t="shared" si="137"/>
        <v/>
      </c>
      <c r="AM184" s="29" t="str">
        <f t="shared" si="138"/>
        <v/>
      </c>
      <c r="AN184" s="29" t="str">
        <f t="shared" si="139"/>
        <v/>
      </c>
      <c r="AO184" s="83" t="str">
        <f t="shared" si="165"/>
        <v/>
      </c>
      <c r="AP184" s="83" t="str">
        <f t="shared" si="166"/>
        <v/>
      </c>
      <c r="AQ184" s="83" t="str">
        <f t="shared" si="167"/>
        <v/>
      </c>
      <c r="AR184" s="83" t="str">
        <f t="shared" si="168"/>
        <v/>
      </c>
      <c r="AS184" s="83" t="str">
        <f t="shared" si="169"/>
        <v/>
      </c>
      <c r="AT184" s="105" t="str">
        <f t="shared" si="170"/>
        <v/>
      </c>
      <c r="AU184" s="105" t="str">
        <f t="shared" si="171"/>
        <v/>
      </c>
      <c r="AV184">
        <f t="shared" si="172"/>
        <v>-1</v>
      </c>
    </row>
    <row r="185" spans="1:48" ht="17.25" customHeight="1">
      <c r="A185" s="27"/>
      <c r="B185" s="98">
        <v>122</v>
      </c>
      <c r="C185" s="104"/>
      <c r="D185" s="144" t="s">
        <v>190</v>
      </c>
      <c r="E185" s="144" t="s">
        <v>189</v>
      </c>
      <c r="F185" s="442">
        <v>-0.2</v>
      </c>
      <c r="G185" s="443"/>
      <c r="H185" s="444"/>
      <c r="I185" s="99">
        <v>0</v>
      </c>
      <c r="J185" s="99">
        <v>0.2</v>
      </c>
      <c r="K185" s="94">
        <f>IF(Q185=1,F185,K178)</f>
        <v>-0.2</v>
      </c>
      <c r="L185" s="94">
        <f>IF(Q185=1,I185,L178)</f>
        <v>0</v>
      </c>
      <c r="M185" s="94">
        <f>IF(Q185=1,J185,M178)</f>
        <v>0.2</v>
      </c>
      <c r="N185" s="94">
        <f t="shared" si="146"/>
        <v>-0.2</v>
      </c>
      <c r="O185" s="94">
        <f t="shared" si="147"/>
        <v>0</v>
      </c>
      <c r="P185" s="102" t="s">
        <v>50</v>
      </c>
      <c r="Q185" s="94">
        <f t="shared" si="159"/>
        <v>1</v>
      </c>
      <c r="R185" s="122">
        <f>IF(Q185="","",HLOOKUP(Q185,Headline!$Z$5:$CJ$6,2,FALSE))</f>
        <v>1</v>
      </c>
      <c r="S185" s="147">
        <v>0.12</v>
      </c>
      <c r="T185" s="147">
        <v>0.13</v>
      </c>
      <c r="U185" s="147">
        <v>0.12</v>
      </c>
      <c r="V185" s="147">
        <v>0.11</v>
      </c>
      <c r="W185" s="147">
        <v>0.13</v>
      </c>
      <c r="X185" s="96" t="str">
        <f t="shared" si="132"/>
        <v>8</v>
      </c>
      <c r="Y185" s="101">
        <v>13</v>
      </c>
      <c r="Z185" s="487" t="s">
        <v>709</v>
      </c>
      <c r="AA185" s="488"/>
      <c r="AB185" s="488"/>
      <c r="AC185" s="488"/>
      <c r="AD185" s="62"/>
      <c r="AE185" s="245" t="s">
        <v>331</v>
      </c>
      <c r="AF185" s="22"/>
      <c r="AH185" s="29" t="str">
        <f t="shared" si="133"/>
        <v>+</v>
      </c>
      <c r="AI185" s="29" t="str">
        <f t="shared" si="134"/>
        <v>+</v>
      </c>
      <c r="AJ185" s="29" t="str">
        <f t="shared" si="135"/>
        <v>+</v>
      </c>
      <c r="AK185" s="29" t="str">
        <f t="shared" si="136"/>
        <v>+</v>
      </c>
      <c r="AL185" s="29" t="str">
        <f t="shared" si="137"/>
        <v>+</v>
      </c>
      <c r="AM185" s="29" t="str">
        <f t="shared" si="138"/>
        <v/>
      </c>
      <c r="AN185" s="29" t="str">
        <f t="shared" si="139"/>
        <v>+</v>
      </c>
      <c r="AO185" s="83">
        <f t="shared" si="151"/>
        <v>0.11</v>
      </c>
      <c r="AP185" s="83">
        <f t="shared" si="152"/>
        <v>0.13</v>
      </c>
      <c r="AQ185" s="83">
        <f t="shared" si="153"/>
        <v>2.0000000000000004E-2</v>
      </c>
      <c r="AR185" s="83">
        <f t="shared" si="154"/>
        <v>0.122</v>
      </c>
      <c r="AS185" s="83">
        <f t="shared" si="155"/>
        <v>8.3666002653407581E-3</v>
      </c>
      <c r="AT185" s="105" t="str">
        <f>IF(OR(Q185="",S185=""),"",IF(AND(C185="",AT178=""),"",(M185-L185)/(AS185*6)))</f>
        <v/>
      </c>
      <c r="AU185" s="105" t="str">
        <f>IF(OR(Q185="",S185=""),"",IF(AND(C185="",AU178=""),"",MIN((O185-AR185)/(3*AS185),(AR185-N185)/(3*AS185))))</f>
        <v/>
      </c>
      <c r="AV185">
        <f>IF(AT185="",-1,AS173)</f>
        <v>-1</v>
      </c>
    </row>
    <row r="186" spans="1:48" ht="17.25" customHeight="1">
      <c r="A186" s="27"/>
      <c r="B186" s="98"/>
      <c r="C186" s="104"/>
      <c r="D186" s="90"/>
      <c r="E186" s="111"/>
      <c r="F186" s="442"/>
      <c r="G186" s="443"/>
      <c r="H186" s="444"/>
      <c r="I186" s="99"/>
      <c r="J186" s="99"/>
      <c r="K186" s="94">
        <f t="shared" si="150"/>
        <v>-0.2</v>
      </c>
      <c r="L186" s="94">
        <f t="shared" si="148"/>
        <v>0</v>
      </c>
      <c r="M186" s="94">
        <f t="shared" si="149"/>
        <v>0.2</v>
      </c>
      <c r="N186" s="94">
        <f t="shared" si="146"/>
        <v>-0.2</v>
      </c>
      <c r="O186" s="94">
        <f t="shared" si="147"/>
        <v>0</v>
      </c>
      <c r="P186" s="102" t="s">
        <v>52</v>
      </c>
      <c r="Q186" s="94">
        <f t="shared" si="159"/>
        <v>2</v>
      </c>
      <c r="R186" s="122">
        <f>IF(Q186="","",HLOOKUP(Q186,Headline!$Z$5:$CJ$6,2,FALSE))</f>
        <v>2</v>
      </c>
      <c r="S186" s="147">
        <v>7.0000000000000007E-2</v>
      </c>
      <c r="T186" s="147">
        <v>7.0000000000000007E-2</v>
      </c>
      <c r="U186" s="147">
        <v>0.08</v>
      </c>
      <c r="V186" s="147">
        <v>7.0000000000000007E-2</v>
      </c>
      <c r="W186" s="147">
        <v>0.06</v>
      </c>
      <c r="X186" s="96" t="str">
        <f t="shared" si="132"/>
        <v>8</v>
      </c>
      <c r="Y186" s="101">
        <v>16</v>
      </c>
      <c r="Z186" s="487"/>
      <c r="AA186" s="488"/>
      <c r="AB186" s="488"/>
      <c r="AC186" s="488"/>
      <c r="AD186" s="62"/>
      <c r="AE186" s="245" t="s">
        <v>331</v>
      </c>
      <c r="AF186" s="22"/>
      <c r="AH186" s="29" t="str">
        <f t="shared" si="133"/>
        <v>+</v>
      </c>
      <c r="AI186" s="29" t="str">
        <f t="shared" si="134"/>
        <v>+</v>
      </c>
      <c r="AJ186" s="29" t="str">
        <f t="shared" si="135"/>
        <v>+</v>
      </c>
      <c r="AK186" s="29" t="str">
        <f t="shared" si="136"/>
        <v>+</v>
      </c>
      <c r="AL186" s="29" t="str">
        <f t="shared" si="137"/>
        <v>+</v>
      </c>
      <c r="AM186" s="29" t="str">
        <f t="shared" si="138"/>
        <v/>
      </c>
      <c r="AN186" s="29" t="str">
        <f t="shared" si="139"/>
        <v>+</v>
      </c>
      <c r="AO186" s="83">
        <f t="shared" si="151"/>
        <v>0.06</v>
      </c>
      <c r="AP186" s="83">
        <f t="shared" si="152"/>
        <v>0.08</v>
      </c>
      <c r="AQ186" s="83">
        <f t="shared" si="153"/>
        <v>2.0000000000000004E-2</v>
      </c>
      <c r="AR186" s="83">
        <f t="shared" si="154"/>
        <v>7.0000000000000007E-2</v>
      </c>
      <c r="AS186" s="83">
        <f t="shared" si="155"/>
        <v>7.0710678118654771E-3</v>
      </c>
      <c r="AT186" s="105" t="str">
        <f t="shared" si="156"/>
        <v/>
      </c>
      <c r="AU186" s="105" t="str">
        <f t="shared" si="157"/>
        <v/>
      </c>
      <c r="AV186">
        <f>IF(AT186="",-1,AS174)</f>
        <v>-1</v>
      </c>
    </row>
    <row r="187" spans="1:48" ht="17.25" customHeight="1">
      <c r="A187" s="27"/>
      <c r="B187" s="98"/>
      <c r="C187" s="104"/>
      <c r="D187" s="90"/>
      <c r="E187" s="111"/>
      <c r="F187" s="442"/>
      <c r="G187" s="443"/>
      <c r="H187" s="444"/>
      <c r="I187" s="99"/>
      <c r="J187" s="99"/>
      <c r="K187" s="94">
        <f t="shared" si="150"/>
        <v>-0.2</v>
      </c>
      <c r="L187" s="94">
        <f t="shared" si="148"/>
        <v>0</v>
      </c>
      <c r="M187" s="94">
        <f t="shared" si="149"/>
        <v>0.2</v>
      </c>
      <c r="N187" s="94">
        <f t="shared" si="146"/>
        <v>-0.2</v>
      </c>
      <c r="O187" s="94">
        <f t="shared" si="147"/>
        <v>0</v>
      </c>
      <c r="P187" s="102"/>
      <c r="Q187" s="94" t="str">
        <f t="shared" si="159"/>
        <v/>
      </c>
      <c r="R187" s="122" t="str">
        <f>IF(Q187="","",HLOOKUP(Q187,Headline!$Z$5:$CJ$6,2,FALSE))</f>
        <v/>
      </c>
      <c r="S187" s="147"/>
      <c r="T187" s="147"/>
      <c r="U187" s="147"/>
      <c r="V187" s="147"/>
      <c r="W187" s="147"/>
      <c r="X187" s="96" t="str">
        <f t="shared" si="132"/>
        <v/>
      </c>
      <c r="Y187" s="101"/>
      <c r="Z187" s="487"/>
      <c r="AA187" s="488"/>
      <c r="AB187" s="488"/>
      <c r="AC187" s="488"/>
      <c r="AD187" s="62"/>
      <c r="AE187" s="21"/>
      <c r="AF187" s="22"/>
      <c r="AH187" s="29" t="str">
        <f t="shared" si="133"/>
        <v/>
      </c>
      <c r="AI187" s="29" t="str">
        <f t="shared" si="134"/>
        <v/>
      </c>
      <c r="AJ187" s="29" t="str">
        <f t="shared" si="135"/>
        <v/>
      </c>
      <c r="AK187" s="29" t="str">
        <f t="shared" si="136"/>
        <v/>
      </c>
      <c r="AL187" s="29" t="str">
        <f t="shared" si="137"/>
        <v/>
      </c>
      <c r="AM187" s="29" t="str">
        <f t="shared" si="138"/>
        <v/>
      </c>
      <c r="AN187" s="29" t="str">
        <f t="shared" si="139"/>
        <v/>
      </c>
      <c r="AO187" s="83" t="str">
        <f t="shared" si="151"/>
        <v/>
      </c>
      <c r="AP187" s="83" t="str">
        <f t="shared" si="152"/>
        <v/>
      </c>
      <c r="AQ187" s="83" t="str">
        <f t="shared" si="153"/>
        <v/>
      </c>
      <c r="AR187" s="83" t="str">
        <f t="shared" si="154"/>
        <v/>
      </c>
      <c r="AS187" s="83" t="str">
        <f t="shared" si="155"/>
        <v/>
      </c>
      <c r="AT187" s="105" t="str">
        <f t="shared" si="156"/>
        <v/>
      </c>
      <c r="AU187" s="105" t="str">
        <f t="shared" si="157"/>
        <v/>
      </c>
      <c r="AV187">
        <f>IF(AT187="",-1,AS175)</f>
        <v>-1</v>
      </c>
    </row>
    <row r="188" spans="1:48" ht="17.25" customHeight="1">
      <c r="A188" s="27"/>
      <c r="B188" s="98">
        <v>123</v>
      </c>
      <c r="C188" s="104"/>
      <c r="D188" s="144" t="s">
        <v>190</v>
      </c>
      <c r="E188" s="144" t="s">
        <v>189</v>
      </c>
      <c r="F188" s="442">
        <v>2</v>
      </c>
      <c r="G188" s="443"/>
      <c r="H188" s="444"/>
      <c r="I188" s="99">
        <v>-0.2</v>
      </c>
      <c r="J188" s="99">
        <v>0</v>
      </c>
      <c r="K188" s="94">
        <f>IF(Q188=1,F188,K181)</f>
        <v>2</v>
      </c>
      <c r="L188" s="94">
        <f>IF(Q188=1,I188,L181)</f>
        <v>-0.2</v>
      </c>
      <c r="M188" s="94">
        <f>IF(Q188=1,J188,M181)</f>
        <v>0</v>
      </c>
      <c r="N188" s="94">
        <f t="shared" ref="N188:N193" si="173">K188+L188</f>
        <v>1.8</v>
      </c>
      <c r="O188" s="94">
        <f t="shared" ref="O188:O193" si="174">K188+M188</f>
        <v>2</v>
      </c>
      <c r="P188" s="102" t="s">
        <v>50</v>
      </c>
      <c r="Q188" s="94">
        <f t="shared" si="159"/>
        <v>1</v>
      </c>
      <c r="R188" s="122">
        <f>IF(Q188="","",HLOOKUP(Q188,Headline!$Z$5:$CJ$6,2,FALSE))</f>
        <v>1</v>
      </c>
      <c r="S188" s="147">
        <v>2</v>
      </c>
      <c r="T188" s="147">
        <v>2</v>
      </c>
      <c r="U188" s="147">
        <v>2</v>
      </c>
      <c r="V188" s="147">
        <v>2</v>
      </c>
      <c r="W188" s="147">
        <v>2</v>
      </c>
      <c r="X188" s="96" t="str">
        <f t="shared" si="132"/>
        <v/>
      </c>
      <c r="Y188" s="101">
        <v>13</v>
      </c>
      <c r="Z188" s="487" t="s">
        <v>708</v>
      </c>
      <c r="AA188" s="488"/>
      <c r="AB188" s="488"/>
      <c r="AC188" s="488"/>
      <c r="AD188" s="62"/>
      <c r="AE188" s="21"/>
      <c r="AF188" s="22"/>
      <c r="AH188" s="29" t="str">
        <f t="shared" si="133"/>
        <v/>
      </c>
      <c r="AI188" s="29" t="str">
        <f t="shared" si="134"/>
        <v/>
      </c>
      <c r="AJ188" s="29" t="str">
        <f t="shared" si="135"/>
        <v/>
      </c>
      <c r="AK188" s="29" t="str">
        <f t="shared" si="136"/>
        <v/>
      </c>
      <c r="AL188" s="29" t="str">
        <f t="shared" si="137"/>
        <v/>
      </c>
      <c r="AM188" s="29" t="str">
        <f t="shared" si="138"/>
        <v/>
      </c>
      <c r="AN188" s="29" t="str">
        <f t="shared" si="139"/>
        <v/>
      </c>
      <c r="AO188" s="83">
        <f t="shared" ref="AO188:AO193" si="175">IF(S188="","",MIN(S188:W188))</f>
        <v>2</v>
      </c>
      <c r="AP188" s="83">
        <f t="shared" ref="AP188:AP193" si="176">IF(S188="","",MAX(S188:W188))</f>
        <v>2</v>
      </c>
      <c r="AQ188" s="83">
        <f t="shared" ref="AQ188:AQ193" si="177">IF(AO188="","",AP188-AO188)</f>
        <v>0</v>
      </c>
      <c r="AR188" s="83">
        <f t="shared" ref="AR188:AR193" si="178">IF(S188="","",AVERAGE(S188:W188))</f>
        <v>2</v>
      </c>
      <c r="AS188" s="83">
        <f t="shared" ref="AS188:AS193" si="179">IF(S188="","",STDEV(S188:W188))</f>
        <v>0</v>
      </c>
      <c r="AT188" s="105" t="str">
        <f>IF(OR(Q188="",S188=""),"",IF(AND(C188="",AT181=""),"",(M188-L188)/(AS188*6)))</f>
        <v/>
      </c>
      <c r="AU188" s="105" t="str">
        <f>IF(OR(Q188="",S188=""),"",IF(AND(C188="",AU181=""),"",MIN((O188-AR188)/(3*AS188),(AR188-N188)/(3*AS188))))</f>
        <v/>
      </c>
      <c r="AV188">
        <f>IF(AT188="",-1,AS170)</f>
        <v>-1</v>
      </c>
    </row>
    <row r="189" spans="1:48" ht="17.25" customHeight="1">
      <c r="A189" s="27"/>
      <c r="B189" s="98"/>
      <c r="C189" s="104"/>
      <c r="D189" s="90"/>
      <c r="E189" s="111"/>
      <c r="F189" s="442"/>
      <c r="G189" s="443"/>
      <c r="H189" s="444"/>
      <c r="I189" s="99"/>
      <c r="J189" s="99"/>
      <c r="K189" s="94">
        <f>IF(Q189=1,F189,K188)</f>
        <v>2</v>
      </c>
      <c r="L189" s="94">
        <f>IF(Q189=1,I189,L188)</f>
        <v>-0.2</v>
      </c>
      <c r="M189" s="94">
        <f>IF(Q189=1,J189,M188)</f>
        <v>0</v>
      </c>
      <c r="N189" s="94">
        <f t="shared" si="173"/>
        <v>1.8</v>
      </c>
      <c r="O189" s="94">
        <f t="shared" si="174"/>
        <v>2</v>
      </c>
      <c r="P189" s="102" t="s">
        <v>50</v>
      </c>
      <c r="Q189" s="94">
        <f t="shared" si="159"/>
        <v>2</v>
      </c>
      <c r="R189" s="122">
        <f>IF(Q189="","",HLOOKUP(Q189,Headline!$Z$5:$CJ$6,2,FALSE))</f>
        <v>2</v>
      </c>
      <c r="S189" s="147">
        <v>2.0699999999999998</v>
      </c>
      <c r="T189" s="147">
        <v>2.02</v>
      </c>
      <c r="U189" s="147">
        <v>2.04</v>
      </c>
      <c r="V189" s="147">
        <v>2.0299999999999998</v>
      </c>
      <c r="W189" s="147">
        <v>2.0499999999999998</v>
      </c>
      <c r="X189" s="96" t="str">
        <f t="shared" si="132"/>
        <v>8</v>
      </c>
      <c r="Y189" s="101">
        <v>16</v>
      </c>
      <c r="Z189" s="487"/>
      <c r="AA189" s="488"/>
      <c r="AB189" s="488"/>
      <c r="AC189" s="488"/>
      <c r="AD189" s="62"/>
      <c r="AE189" s="245" t="s">
        <v>331</v>
      </c>
      <c r="AF189" s="22"/>
      <c r="AH189" s="29" t="str">
        <f t="shared" si="133"/>
        <v>+</v>
      </c>
      <c r="AI189" s="29" t="str">
        <f t="shared" si="134"/>
        <v>+</v>
      </c>
      <c r="AJ189" s="29" t="str">
        <f t="shared" si="135"/>
        <v>+</v>
      </c>
      <c r="AK189" s="29" t="str">
        <f t="shared" si="136"/>
        <v>+</v>
      </c>
      <c r="AL189" s="29" t="str">
        <f t="shared" si="137"/>
        <v>+</v>
      </c>
      <c r="AM189" s="29" t="str">
        <f t="shared" si="138"/>
        <v/>
      </c>
      <c r="AN189" s="29" t="str">
        <f t="shared" si="139"/>
        <v>+</v>
      </c>
      <c r="AO189" s="83">
        <f t="shared" si="175"/>
        <v>2.02</v>
      </c>
      <c r="AP189" s="83">
        <f t="shared" si="176"/>
        <v>2.0699999999999998</v>
      </c>
      <c r="AQ189" s="83">
        <f t="shared" si="177"/>
        <v>4.9999999999999822E-2</v>
      </c>
      <c r="AR189" s="83">
        <f t="shared" si="178"/>
        <v>2.0420000000000003</v>
      </c>
      <c r="AS189" s="83">
        <f t="shared" si="179"/>
        <v>1.9235384061671294E-2</v>
      </c>
      <c r="AT189" s="105" t="str">
        <f>IF(OR(Q189="",S189=""),"",IF(AND(C189="",AT188=""),"",(M189-L189)/(AS189*6)))</f>
        <v/>
      </c>
      <c r="AU189" s="105" t="str">
        <f>IF(OR(Q189="",S189=""),"",IF(AND(C189="",AU188=""),"",MIN((O189-AR189)/(3*AS189),(AR189-N189)/(3*AS189))))</f>
        <v/>
      </c>
      <c r="AV189">
        <f>IF(AT189="",-1,AS171)</f>
        <v>-1</v>
      </c>
    </row>
    <row r="190" spans="1:48" ht="17.25" customHeight="1">
      <c r="A190" s="27"/>
      <c r="B190" s="98"/>
      <c r="C190" s="104"/>
      <c r="D190" s="90"/>
      <c r="E190" s="111"/>
      <c r="F190" s="442"/>
      <c r="G190" s="443"/>
      <c r="H190" s="443"/>
      <c r="I190" s="99"/>
      <c r="J190" s="99"/>
      <c r="K190" s="94">
        <f>IF(Q190=1,F190,K189)</f>
        <v>2</v>
      </c>
      <c r="L190" s="94">
        <f>IF(Q190=1,I190,L189)</f>
        <v>-0.2</v>
      </c>
      <c r="M190" s="94">
        <f>IF(Q190=1,J190,M189)</f>
        <v>0</v>
      </c>
      <c r="N190" s="94">
        <f t="shared" si="173"/>
        <v>1.8</v>
      </c>
      <c r="O190" s="94">
        <f t="shared" si="174"/>
        <v>2</v>
      </c>
      <c r="P190" s="102"/>
      <c r="Q190" s="94" t="str">
        <f t="shared" si="159"/>
        <v/>
      </c>
      <c r="R190" s="122" t="str">
        <f>IF(Q190="","",HLOOKUP(Q190,Headline!$Z$5:$CJ$6,2,FALSE))</f>
        <v/>
      </c>
      <c r="S190" s="147"/>
      <c r="T190" s="147"/>
      <c r="U190" s="147" t="s">
        <v>255</v>
      </c>
      <c r="V190" s="147" t="s">
        <v>255</v>
      </c>
      <c r="W190" s="147" t="s">
        <v>255</v>
      </c>
      <c r="X190" s="96" t="str">
        <f t="shared" si="132"/>
        <v/>
      </c>
      <c r="Y190" s="101"/>
      <c r="Z190" s="487"/>
      <c r="AA190" s="488"/>
      <c r="AB190" s="488"/>
      <c r="AC190" s="488"/>
      <c r="AD190" s="62"/>
      <c r="AE190" s="21"/>
      <c r="AF190" s="22"/>
      <c r="AH190" s="29" t="str">
        <f t="shared" si="133"/>
        <v/>
      </c>
      <c r="AI190" s="29" t="str">
        <f t="shared" si="134"/>
        <v/>
      </c>
      <c r="AJ190" s="29" t="str">
        <f t="shared" si="135"/>
        <v/>
      </c>
      <c r="AK190" s="29" t="str">
        <f t="shared" si="136"/>
        <v/>
      </c>
      <c r="AL190" s="29" t="str">
        <f t="shared" si="137"/>
        <v/>
      </c>
      <c r="AM190" s="29" t="str">
        <f t="shared" si="138"/>
        <v/>
      </c>
      <c r="AN190" s="29" t="str">
        <f t="shared" si="139"/>
        <v/>
      </c>
      <c r="AO190" s="83" t="str">
        <f t="shared" si="175"/>
        <v/>
      </c>
      <c r="AP190" s="83" t="str">
        <f t="shared" si="176"/>
        <v/>
      </c>
      <c r="AQ190" s="83" t="str">
        <f t="shared" si="177"/>
        <v/>
      </c>
      <c r="AR190" s="83" t="str">
        <f t="shared" si="178"/>
        <v/>
      </c>
      <c r="AS190" s="83" t="str">
        <f t="shared" si="179"/>
        <v/>
      </c>
      <c r="AT190" s="105" t="str">
        <f>IF(OR(Q190="",S190=""),"",IF(AND(C190="",AT189=""),"",(M190-L190)/(AS190*6)))</f>
        <v/>
      </c>
      <c r="AU190" s="105" t="str">
        <f>IF(OR(Q190="",S190=""),"",IF(AND(C190="",AU189=""),"",MIN((O190-AR190)/(3*AS190),(AR190-N190)/(3*AS190))))</f>
        <v/>
      </c>
      <c r="AV190">
        <f>IF(AT190="",-1,AS172)</f>
        <v>-1</v>
      </c>
    </row>
    <row r="191" spans="1:48" ht="17.25" customHeight="1">
      <c r="A191" s="27"/>
      <c r="B191" s="98">
        <v>123</v>
      </c>
      <c r="C191" s="104"/>
      <c r="D191" s="144" t="s">
        <v>190</v>
      </c>
      <c r="E191" s="144" t="s">
        <v>189</v>
      </c>
      <c r="F191" s="442">
        <v>-0.2</v>
      </c>
      <c r="G191" s="443"/>
      <c r="H191" s="444"/>
      <c r="I191" s="99">
        <v>0</v>
      </c>
      <c r="J191" s="99">
        <v>0.2</v>
      </c>
      <c r="K191" s="94">
        <f>IF(Q191=1,F191,K190)</f>
        <v>-0.2</v>
      </c>
      <c r="L191" s="94">
        <f>IF(Q191=1,I191,L190)</f>
        <v>0</v>
      </c>
      <c r="M191" s="94">
        <f>IF(Q191=1,J191,M190)</f>
        <v>0.2</v>
      </c>
      <c r="N191" s="94">
        <f t="shared" si="173"/>
        <v>-0.2</v>
      </c>
      <c r="O191" s="94">
        <f t="shared" si="174"/>
        <v>0</v>
      </c>
      <c r="P191" s="102" t="s">
        <v>50</v>
      </c>
      <c r="Q191" s="94">
        <f t="shared" si="159"/>
        <v>1</v>
      </c>
      <c r="R191" s="122">
        <f>IF(Q191="","",HLOOKUP(Q191,Headline!$Z$5:$CJ$6,2,FALSE))</f>
        <v>1</v>
      </c>
      <c r="S191" s="147">
        <v>3.5000000000000003E-2</v>
      </c>
      <c r="T191" s="147">
        <v>3.5000000000000003E-2</v>
      </c>
      <c r="U191" s="147">
        <v>0.03</v>
      </c>
      <c r="V191" s="147">
        <v>0.04</v>
      </c>
      <c r="W191" s="147">
        <v>0.03</v>
      </c>
      <c r="X191" s="96" t="str">
        <f t="shared" si="132"/>
        <v>8</v>
      </c>
      <c r="Y191" s="101">
        <v>13</v>
      </c>
      <c r="Z191" s="487" t="s">
        <v>708</v>
      </c>
      <c r="AA191" s="488"/>
      <c r="AB191" s="488"/>
      <c r="AC191" s="488"/>
      <c r="AD191" s="62"/>
      <c r="AE191" s="245" t="s">
        <v>331</v>
      </c>
      <c r="AF191" s="22"/>
      <c r="AH191" s="29" t="str">
        <f t="shared" si="133"/>
        <v>+</v>
      </c>
      <c r="AI191" s="29" t="str">
        <f t="shared" si="134"/>
        <v>+</v>
      </c>
      <c r="AJ191" s="29" t="str">
        <f t="shared" si="135"/>
        <v>+</v>
      </c>
      <c r="AK191" s="29" t="str">
        <f t="shared" si="136"/>
        <v>+</v>
      </c>
      <c r="AL191" s="29" t="str">
        <f t="shared" si="137"/>
        <v>+</v>
      </c>
      <c r="AM191" s="29" t="str">
        <f t="shared" si="138"/>
        <v/>
      </c>
      <c r="AN191" s="29" t="str">
        <f t="shared" si="139"/>
        <v>+</v>
      </c>
      <c r="AO191" s="83">
        <f t="shared" si="175"/>
        <v>0.03</v>
      </c>
      <c r="AP191" s="83">
        <f t="shared" si="176"/>
        <v>0.04</v>
      </c>
      <c r="AQ191" s="83">
        <f t="shared" si="177"/>
        <v>1.0000000000000002E-2</v>
      </c>
      <c r="AR191" s="83">
        <f t="shared" si="178"/>
        <v>3.4000000000000002E-2</v>
      </c>
      <c r="AS191" s="83">
        <f t="shared" si="179"/>
        <v>4.1833001326703791E-3</v>
      </c>
      <c r="AT191" s="105" t="str">
        <f>IF(OR(Q191="",S191=""),"",IF(AND(C191="",AT190=""),"",(M191-L191)/(AS191*6)))</f>
        <v/>
      </c>
      <c r="AU191" s="105" t="str">
        <f>IF(OR(Q191="",S191=""),"",IF(AND(C191="",AU190=""),"",MIN((O191-AR191)/(3*AS191),(AR191-N191)/(3*AS191))))</f>
        <v/>
      </c>
      <c r="AV191">
        <f>IF(AT191="",-1,AS179)</f>
        <v>-1</v>
      </c>
    </row>
    <row r="192" spans="1:48" ht="17.25" customHeight="1">
      <c r="A192" s="27"/>
      <c r="B192" s="98"/>
      <c r="C192" s="104"/>
      <c r="D192" s="90"/>
      <c r="E192" s="111"/>
      <c r="F192" s="442"/>
      <c r="G192" s="443"/>
      <c r="H192" s="443"/>
      <c r="I192" s="99"/>
      <c r="J192" s="99"/>
      <c r="K192" s="94">
        <f>IF(Q192=1,F192,K191)</f>
        <v>-0.2</v>
      </c>
      <c r="L192" s="94">
        <f>IF(Q192=1,I192,L191)</f>
        <v>0</v>
      </c>
      <c r="M192" s="94">
        <f>IF(Q192=1,J192,M191)</f>
        <v>0.2</v>
      </c>
      <c r="N192" s="94">
        <f t="shared" si="173"/>
        <v>-0.2</v>
      </c>
      <c r="O192" s="94">
        <f t="shared" si="174"/>
        <v>0</v>
      </c>
      <c r="P192" s="102" t="s">
        <v>52</v>
      </c>
      <c r="Q192" s="94">
        <f t="shared" si="159"/>
        <v>2</v>
      </c>
      <c r="R192" s="122">
        <f>IF(Q192="","",HLOOKUP(Q192,Headline!$Z$5:$CJ$6,2,FALSE))</f>
        <v>2</v>
      </c>
      <c r="S192" s="147">
        <v>0.04</v>
      </c>
      <c r="T192" s="147">
        <v>0.03</v>
      </c>
      <c r="U192" s="147">
        <v>0.03</v>
      </c>
      <c r="V192" s="147">
        <v>0.04</v>
      </c>
      <c r="W192" s="147">
        <v>0.03</v>
      </c>
      <c r="X192" s="96" t="str">
        <f t="shared" si="132"/>
        <v>8</v>
      </c>
      <c r="Y192" s="101">
        <v>16</v>
      </c>
      <c r="Z192" s="487"/>
      <c r="AA192" s="488"/>
      <c r="AB192" s="488"/>
      <c r="AC192" s="488"/>
      <c r="AD192" s="62"/>
      <c r="AE192" s="245" t="s">
        <v>331</v>
      </c>
      <c r="AF192" s="22"/>
      <c r="AH192" s="29" t="str">
        <f t="shared" si="133"/>
        <v>+</v>
      </c>
      <c r="AI192" s="29" t="str">
        <f t="shared" si="134"/>
        <v>+</v>
      </c>
      <c r="AJ192" s="29" t="str">
        <f t="shared" si="135"/>
        <v>+</v>
      </c>
      <c r="AK192" s="29" t="str">
        <f t="shared" si="136"/>
        <v>+</v>
      </c>
      <c r="AL192" s="29" t="str">
        <f t="shared" si="137"/>
        <v>+</v>
      </c>
      <c r="AM192" s="29" t="str">
        <f t="shared" si="138"/>
        <v/>
      </c>
      <c r="AN192" s="29" t="str">
        <f t="shared" si="139"/>
        <v>+</v>
      </c>
      <c r="AO192" s="83">
        <f t="shared" si="175"/>
        <v>0.03</v>
      </c>
      <c r="AP192" s="83">
        <f t="shared" si="176"/>
        <v>0.04</v>
      </c>
      <c r="AQ192" s="83">
        <f t="shared" si="177"/>
        <v>1.0000000000000002E-2</v>
      </c>
      <c r="AR192" s="83">
        <f t="shared" si="178"/>
        <v>3.4000000000000002E-2</v>
      </c>
      <c r="AS192" s="83">
        <f t="shared" si="179"/>
        <v>5.4772255750516622E-3</v>
      </c>
      <c r="AT192" s="105" t="str">
        <f>IF(OR(Q192="",S192=""),"",IF(AND(C192="",AT191=""),"",(M192-L192)/(AS192*6)))</f>
        <v/>
      </c>
      <c r="AU192" s="105" t="str">
        <f>IF(OR(Q192="",S192=""),"",IF(AND(C192="",AU191=""),"",MIN((O192-AR192)/(3*AS192),(AR192-N192)/(3*AS192))))</f>
        <v/>
      </c>
      <c r="AV192">
        <f>IF(AT192="",-1,AS180)</f>
        <v>-1</v>
      </c>
    </row>
    <row r="193" spans="1:48" ht="17.25" customHeight="1">
      <c r="A193" s="27"/>
      <c r="B193" s="98"/>
      <c r="C193" s="104"/>
      <c r="D193" s="90"/>
      <c r="E193" s="111"/>
      <c r="F193" s="489"/>
      <c r="G193" s="443"/>
      <c r="H193" s="444"/>
      <c r="I193" s="99"/>
      <c r="J193" s="99"/>
      <c r="K193" s="94">
        <f>IF(Q193=1,F193,K192)</f>
        <v>-0.2</v>
      </c>
      <c r="L193" s="94">
        <f>IF(Q193=1,I193,L192)</f>
        <v>0</v>
      </c>
      <c r="M193" s="94">
        <f>IF(Q193=1,J193,M192)</f>
        <v>0.2</v>
      </c>
      <c r="N193" s="94">
        <f t="shared" si="173"/>
        <v>-0.2</v>
      </c>
      <c r="O193" s="94">
        <f t="shared" si="174"/>
        <v>0</v>
      </c>
      <c r="P193" s="102"/>
      <c r="Q193" s="94" t="str">
        <f t="shared" si="159"/>
        <v/>
      </c>
      <c r="R193" s="122" t="str">
        <f>IF(Q193="","",HLOOKUP(Q193,Headline!$Z$5:$CJ$6,2,FALSE))</f>
        <v/>
      </c>
      <c r="S193" s="147"/>
      <c r="T193" s="147"/>
      <c r="U193" s="147"/>
      <c r="V193" s="147"/>
      <c r="W193" s="147"/>
      <c r="X193" s="96" t="str">
        <f t="shared" si="132"/>
        <v/>
      </c>
      <c r="Y193" s="101"/>
      <c r="Z193" s="487"/>
      <c r="AA193" s="488"/>
      <c r="AB193" s="488"/>
      <c r="AC193" s="636"/>
      <c r="AD193" s="62"/>
      <c r="AE193" s="21"/>
      <c r="AF193" s="22"/>
      <c r="AH193" s="29" t="str">
        <f t="shared" si="133"/>
        <v/>
      </c>
      <c r="AI193" s="29" t="str">
        <f t="shared" si="134"/>
        <v/>
      </c>
      <c r="AJ193" s="29" t="str">
        <f t="shared" si="135"/>
        <v/>
      </c>
      <c r="AK193" s="29" t="str">
        <f t="shared" si="136"/>
        <v/>
      </c>
      <c r="AL193" s="29" t="str">
        <f t="shared" si="137"/>
        <v/>
      </c>
      <c r="AM193" s="29" t="str">
        <f t="shared" si="138"/>
        <v/>
      </c>
      <c r="AN193" s="29" t="str">
        <f t="shared" si="139"/>
        <v/>
      </c>
      <c r="AO193" s="83" t="str">
        <f t="shared" si="175"/>
        <v/>
      </c>
      <c r="AP193" s="83" t="str">
        <f t="shared" si="176"/>
        <v/>
      </c>
      <c r="AQ193" s="83" t="str">
        <f t="shared" si="177"/>
        <v/>
      </c>
      <c r="AR193" s="83" t="str">
        <f t="shared" si="178"/>
        <v/>
      </c>
      <c r="AS193" s="83" t="str">
        <f t="shared" si="179"/>
        <v/>
      </c>
      <c r="AT193" s="105" t="str">
        <f>IF(OR(Q193="",S193=""),"",IF(AND(C193="",AT192=""),"",(M193-L193)/(AS193*6)))</f>
        <v/>
      </c>
      <c r="AU193" s="105" t="str">
        <f>IF(OR(Q193="",S193=""),"",IF(AND(C193="",AU192=""),"",MIN((O193-AR193)/(3*AS193),(AR193-N193)/(3*AS193))))</f>
        <v/>
      </c>
      <c r="AV193">
        <f>IF(AT193="",-1,AS181)</f>
        <v>-1</v>
      </c>
    </row>
    <row r="194" spans="1:48" ht="17.25" customHeight="1">
      <c r="A194" s="27"/>
      <c r="B194" s="98">
        <v>123</v>
      </c>
      <c r="C194" s="104"/>
      <c r="D194" s="144" t="s">
        <v>190</v>
      </c>
      <c r="E194" s="144" t="s">
        <v>189</v>
      </c>
      <c r="F194" s="442">
        <v>2</v>
      </c>
      <c r="G194" s="443"/>
      <c r="H194" s="444"/>
      <c r="I194" s="99">
        <v>-0.2</v>
      </c>
      <c r="J194" s="99">
        <v>0</v>
      </c>
      <c r="K194" s="94">
        <f>IF(Q194=1,F194,K187)</f>
        <v>2</v>
      </c>
      <c r="L194" s="94">
        <f>IF(Q194=1,I194,L187)</f>
        <v>-0.2</v>
      </c>
      <c r="M194" s="94">
        <f>IF(Q194=1,J194,M187)</f>
        <v>0</v>
      </c>
      <c r="N194" s="94">
        <f t="shared" si="146"/>
        <v>1.8</v>
      </c>
      <c r="O194" s="94">
        <f t="shared" si="147"/>
        <v>2</v>
      </c>
      <c r="P194" s="102" t="s">
        <v>50</v>
      </c>
      <c r="Q194" s="94">
        <f t="shared" si="159"/>
        <v>1</v>
      </c>
      <c r="R194" s="122">
        <f>IF(Q194="","",HLOOKUP(Q194,Headline!$Z$5:$CJ$6,2,FALSE))</f>
        <v>1</v>
      </c>
      <c r="S194" s="147">
        <v>2</v>
      </c>
      <c r="T194" s="147">
        <v>2</v>
      </c>
      <c r="U194" s="147">
        <v>2</v>
      </c>
      <c r="V194" s="147">
        <v>2</v>
      </c>
      <c r="W194" s="147">
        <v>2</v>
      </c>
      <c r="X194" s="96" t="str">
        <f t="shared" si="132"/>
        <v/>
      </c>
      <c r="Y194" s="101">
        <v>13</v>
      </c>
      <c r="Z194" s="487" t="s">
        <v>709</v>
      </c>
      <c r="AA194" s="488"/>
      <c r="AB194" s="488"/>
      <c r="AC194" s="488"/>
      <c r="AD194" s="62"/>
      <c r="AE194" s="21"/>
      <c r="AF194" s="22"/>
      <c r="AH194" s="29" t="str">
        <f t="shared" si="133"/>
        <v/>
      </c>
      <c r="AI194" s="29" t="str">
        <f t="shared" si="134"/>
        <v/>
      </c>
      <c r="AJ194" s="29" t="str">
        <f t="shared" si="135"/>
        <v/>
      </c>
      <c r="AK194" s="29" t="str">
        <f t="shared" si="136"/>
        <v/>
      </c>
      <c r="AL194" s="29" t="str">
        <f t="shared" si="137"/>
        <v/>
      </c>
      <c r="AM194" s="29" t="str">
        <f t="shared" si="138"/>
        <v/>
      </c>
      <c r="AN194" s="29" t="str">
        <f t="shared" si="139"/>
        <v/>
      </c>
      <c r="AO194" s="83">
        <f t="shared" si="151"/>
        <v>2</v>
      </c>
      <c r="AP194" s="83">
        <f t="shared" si="152"/>
        <v>2</v>
      </c>
      <c r="AQ194" s="83">
        <f t="shared" si="153"/>
        <v>0</v>
      </c>
      <c r="AR194" s="83">
        <f t="shared" si="154"/>
        <v>2</v>
      </c>
      <c r="AS194" s="83">
        <f t="shared" si="155"/>
        <v>0</v>
      </c>
      <c r="AT194" s="105" t="str">
        <f>IF(OR(Q194="",S194=""),"",IF(AND(C194="",AT187=""),"",(M194-L194)/(AS194*6)))</f>
        <v/>
      </c>
      <c r="AU194" s="105" t="str">
        <f>IF(OR(Q194="",S194=""),"",IF(AND(C194="",AU187=""),"",MIN((O194-AR194)/(3*AS194),(AR194-N194)/(3*AS194))))</f>
        <v/>
      </c>
      <c r="AV194">
        <f>IF(AT194="",-1,AS176)</f>
        <v>-1</v>
      </c>
    </row>
    <row r="195" spans="1:48" ht="17.25" customHeight="1">
      <c r="A195" s="27"/>
      <c r="B195" s="98"/>
      <c r="C195" s="104"/>
      <c r="D195" s="90"/>
      <c r="E195" s="111"/>
      <c r="F195" s="442"/>
      <c r="G195" s="443"/>
      <c r="H195" s="444"/>
      <c r="I195" s="99"/>
      <c r="J195" s="99"/>
      <c r="K195" s="94">
        <f t="shared" si="150"/>
        <v>2</v>
      </c>
      <c r="L195" s="94">
        <f t="shared" si="148"/>
        <v>-0.2</v>
      </c>
      <c r="M195" s="94">
        <f t="shared" si="149"/>
        <v>0</v>
      </c>
      <c r="N195" s="94">
        <f t="shared" si="146"/>
        <v>1.8</v>
      </c>
      <c r="O195" s="94">
        <f t="shared" si="147"/>
        <v>2</v>
      </c>
      <c r="P195" s="102" t="s">
        <v>50</v>
      </c>
      <c r="Q195" s="94">
        <f t="shared" si="159"/>
        <v>2</v>
      </c>
      <c r="R195" s="122">
        <f>IF(Q195="","",HLOOKUP(Q195,Headline!$Z$5:$CJ$6,2,FALSE))</f>
        <v>2</v>
      </c>
      <c r="S195" s="147">
        <v>2.06</v>
      </c>
      <c r="T195" s="147">
        <v>2.0499999999999998</v>
      </c>
      <c r="U195" s="147">
        <v>2.04</v>
      </c>
      <c r="V195" s="147">
        <v>2.0499999999999998</v>
      </c>
      <c r="W195" s="147">
        <v>2.0699999999999998</v>
      </c>
      <c r="X195" s="96" t="str">
        <f t="shared" si="132"/>
        <v>8</v>
      </c>
      <c r="Y195" s="101">
        <v>16</v>
      </c>
      <c r="Z195" s="487"/>
      <c r="AA195" s="488"/>
      <c r="AB195" s="488"/>
      <c r="AC195" s="488"/>
      <c r="AD195" s="62"/>
      <c r="AE195" s="245" t="s">
        <v>331</v>
      </c>
      <c r="AF195" s="22"/>
      <c r="AH195" s="29" t="str">
        <f t="shared" si="133"/>
        <v>+</v>
      </c>
      <c r="AI195" s="29" t="str">
        <f t="shared" si="134"/>
        <v>+</v>
      </c>
      <c r="AJ195" s="29" t="str">
        <f t="shared" si="135"/>
        <v>+</v>
      </c>
      <c r="AK195" s="29" t="str">
        <f t="shared" si="136"/>
        <v>+</v>
      </c>
      <c r="AL195" s="29" t="str">
        <f t="shared" si="137"/>
        <v>+</v>
      </c>
      <c r="AM195" s="29" t="str">
        <f t="shared" si="138"/>
        <v/>
      </c>
      <c r="AN195" s="29" t="str">
        <f t="shared" si="139"/>
        <v>+</v>
      </c>
      <c r="AO195" s="83">
        <f t="shared" si="151"/>
        <v>2.04</v>
      </c>
      <c r="AP195" s="83">
        <f t="shared" si="152"/>
        <v>2.0699999999999998</v>
      </c>
      <c r="AQ195" s="83">
        <f t="shared" si="153"/>
        <v>2.9999999999999805E-2</v>
      </c>
      <c r="AR195" s="83">
        <f t="shared" si="154"/>
        <v>2.0539999999999998</v>
      </c>
      <c r="AS195" s="83">
        <f t="shared" si="155"/>
        <v>1.1401754250991353E-2</v>
      </c>
      <c r="AT195" s="105" t="str">
        <f t="shared" si="156"/>
        <v/>
      </c>
      <c r="AU195" s="105" t="str">
        <f t="shared" si="157"/>
        <v/>
      </c>
      <c r="AV195">
        <f>IF(AT195="",-1,AS177)</f>
        <v>-1</v>
      </c>
    </row>
    <row r="196" spans="1:48" ht="17.25" customHeight="1">
      <c r="A196" s="27"/>
      <c r="B196" s="98"/>
      <c r="C196" s="104"/>
      <c r="D196" s="90"/>
      <c r="E196" s="111"/>
      <c r="F196" s="442"/>
      <c r="G196" s="443"/>
      <c r="H196" s="443"/>
      <c r="I196" s="99"/>
      <c r="J196" s="99"/>
      <c r="K196" s="94">
        <f t="shared" si="150"/>
        <v>2</v>
      </c>
      <c r="L196" s="94">
        <f t="shared" si="148"/>
        <v>-0.2</v>
      </c>
      <c r="M196" s="94">
        <f t="shared" si="149"/>
        <v>0</v>
      </c>
      <c r="N196" s="94">
        <f t="shared" si="146"/>
        <v>1.8</v>
      </c>
      <c r="O196" s="94">
        <f t="shared" si="147"/>
        <v>2</v>
      </c>
      <c r="P196" s="102"/>
      <c r="Q196" s="94" t="str">
        <f t="shared" si="159"/>
        <v/>
      </c>
      <c r="R196" s="122" t="str">
        <f>IF(Q196="","",HLOOKUP(Q196,Headline!$Z$5:$CJ$6,2,FALSE))</f>
        <v/>
      </c>
      <c r="S196" s="147"/>
      <c r="T196" s="147"/>
      <c r="U196" s="147" t="s">
        <v>255</v>
      </c>
      <c r="V196" s="147" t="s">
        <v>255</v>
      </c>
      <c r="W196" s="147" t="s">
        <v>255</v>
      </c>
      <c r="X196" s="96" t="str">
        <f t="shared" si="132"/>
        <v/>
      </c>
      <c r="Y196" s="101"/>
      <c r="Z196" s="487"/>
      <c r="AA196" s="488"/>
      <c r="AB196" s="488"/>
      <c r="AC196" s="488"/>
      <c r="AD196" s="62"/>
      <c r="AE196" s="21"/>
      <c r="AF196" s="22"/>
      <c r="AH196" s="29" t="str">
        <f t="shared" si="133"/>
        <v/>
      </c>
      <c r="AI196" s="29" t="str">
        <f t="shared" si="134"/>
        <v/>
      </c>
      <c r="AJ196" s="29" t="str">
        <f t="shared" si="135"/>
        <v/>
      </c>
      <c r="AK196" s="29" t="str">
        <f t="shared" si="136"/>
        <v/>
      </c>
      <c r="AL196" s="29" t="str">
        <f t="shared" si="137"/>
        <v/>
      </c>
      <c r="AM196" s="29" t="str">
        <f t="shared" si="138"/>
        <v/>
      </c>
      <c r="AN196" s="29" t="str">
        <f t="shared" si="139"/>
        <v/>
      </c>
      <c r="AO196" s="83" t="str">
        <f t="shared" si="151"/>
        <v/>
      </c>
      <c r="AP196" s="83" t="str">
        <f t="shared" si="152"/>
        <v/>
      </c>
      <c r="AQ196" s="83" t="str">
        <f t="shared" si="153"/>
        <v/>
      </c>
      <c r="AR196" s="83" t="str">
        <f t="shared" si="154"/>
        <v/>
      </c>
      <c r="AS196" s="83" t="str">
        <f t="shared" si="155"/>
        <v/>
      </c>
      <c r="AT196" s="105" t="str">
        <f t="shared" si="156"/>
        <v/>
      </c>
      <c r="AU196" s="105" t="str">
        <f t="shared" si="157"/>
        <v/>
      </c>
      <c r="AV196">
        <f>IF(AT196="",-1,AS178)</f>
        <v>-1</v>
      </c>
    </row>
    <row r="197" spans="1:48" ht="17.25" customHeight="1">
      <c r="A197" s="27"/>
      <c r="B197" s="98">
        <v>123</v>
      </c>
      <c r="C197" s="104"/>
      <c r="D197" s="144" t="s">
        <v>190</v>
      </c>
      <c r="E197" s="144" t="s">
        <v>189</v>
      </c>
      <c r="F197" s="442">
        <v>-0.2</v>
      </c>
      <c r="G197" s="443"/>
      <c r="H197" s="444"/>
      <c r="I197" s="99">
        <v>0</v>
      </c>
      <c r="J197" s="99">
        <v>0.2</v>
      </c>
      <c r="K197" s="94">
        <f t="shared" si="150"/>
        <v>-0.2</v>
      </c>
      <c r="L197" s="94">
        <f t="shared" si="148"/>
        <v>0</v>
      </c>
      <c r="M197" s="94">
        <f t="shared" si="149"/>
        <v>0.2</v>
      </c>
      <c r="N197" s="94">
        <f t="shared" si="146"/>
        <v>-0.2</v>
      </c>
      <c r="O197" s="94">
        <f t="shared" si="147"/>
        <v>0</v>
      </c>
      <c r="P197" s="102" t="s">
        <v>50</v>
      </c>
      <c r="Q197" s="94">
        <f t="shared" si="159"/>
        <v>1</v>
      </c>
      <c r="R197" s="122">
        <f>IF(Q197="","",HLOOKUP(Q197,Headline!$Z$5:$CJ$6,2,FALSE))</f>
        <v>1</v>
      </c>
      <c r="S197" s="147">
        <v>0.04</v>
      </c>
      <c r="T197" s="147">
        <v>0.05</v>
      </c>
      <c r="U197" s="147">
        <v>0.04</v>
      </c>
      <c r="V197" s="147">
        <v>0.05</v>
      </c>
      <c r="W197" s="147">
        <v>0.05</v>
      </c>
      <c r="X197" s="96" t="str">
        <f t="shared" si="132"/>
        <v>8</v>
      </c>
      <c r="Y197" s="101">
        <v>13</v>
      </c>
      <c r="Z197" s="487" t="s">
        <v>709</v>
      </c>
      <c r="AA197" s="488"/>
      <c r="AB197" s="488"/>
      <c r="AC197" s="488"/>
      <c r="AD197" s="62"/>
      <c r="AE197" s="245" t="s">
        <v>331</v>
      </c>
      <c r="AF197" s="22"/>
      <c r="AH197" s="29" t="str">
        <f t="shared" si="133"/>
        <v>+</v>
      </c>
      <c r="AI197" s="29" t="str">
        <f t="shared" si="134"/>
        <v>+</v>
      </c>
      <c r="AJ197" s="29" t="str">
        <f t="shared" si="135"/>
        <v>+</v>
      </c>
      <c r="AK197" s="29" t="str">
        <f t="shared" si="136"/>
        <v>+</v>
      </c>
      <c r="AL197" s="29" t="str">
        <f t="shared" si="137"/>
        <v>+</v>
      </c>
      <c r="AM197" s="29" t="str">
        <f t="shared" si="138"/>
        <v/>
      </c>
      <c r="AN197" s="29" t="str">
        <f t="shared" si="139"/>
        <v>+</v>
      </c>
      <c r="AO197" s="83">
        <f t="shared" si="151"/>
        <v>0.04</v>
      </c>
      <c r="AP197" s="83">
        <f t="shared" si="152"/>
        <v>0.05</v>
      </c>
      <c r="AQ197" s="83">
        <f t="shared" si="153"/>
        <v>1.0000000000000002E-2</v>
      </c>
      <c r="AR197" s="83">
        <f t="shared" si="154"/>
        <v>4.5999999999999999E-2</v>
      </c>
      <c r="AS197" s="83">
        <f t="shared" si="155"/>
        <v>5.477225575051663E-3</v>
      </c>
      <c r="AT197" s="105" t="str">
        <f t="shared" si="156"/>
        <v/>
      </c>
      <c r="AU197" s="105" t="str">
        <f t="shared" si="157"/>
        <v/>
      </c>
      <c r="AV197">
        <f>IF(AT197="",-1,AS185)</f>
        <v>-1</v>
      </c>
    </row>
    <row r="198" spans="1:48" ht="17.25" customHeight="1">
      <c r="A198" s="27"/>
      <c r="B198" s="98"/>
      <c r="C198" s="104"/>
      <c r="D198" s="90"/>
      <c r="E198" s="111"/>
      <c r="F198" s="442"/>
      <c r="G198" s="443"/>
      <c r="H198" s="443"/>
      <c r="I198" s="99"/>
      <c r="J198" s="99"/>
      <c r="K198" s="94">
        <f t="shared" si="150"/>
        <v>-0.2</v>
      </c>
      <c r="L198" s="94">
        <f t="shared" si="148"/>
        <v>0</v>
      </c>
      <c r="M198" s="94">
        <f t="shared" si="149"/>
        <v>0.2</v>
      </c>
      <c r="N198" s="94">
        <f t="shared" si="146"/>
        <v>-0.2</v>
      </c>
      <c r="O198" s="94">
        <f t="shared" si="147"/>
        <v>0</v>
      </c>
      <c r="P198" s="102" t="s">
        <v>52</v>
      </c>
      <c r="Q198" s="94">
        <f t="shared" si="159"/>
        <v>2</v>
      </c>
      <c r="R198" s="122">
        <f>IF(Q198="","",HLOOKUP(Q198,Headline!$Z$5:$CJ$6,2,FALSE))</f>
        <v>2</v>
      </c>
      <c r="S198" s="147">
        <v>0.04</v>
      </c>
      <c r="T198" s="147">
        <v>0.04</v>
      </c>
      <c r="U198" s="147">
        <v>0.04</v>
      </c>
      <c r="V198" s="147">
        <v>0.04</v>
      </c>
      <c r="W198" s="147">
        <v>0.03</v>
      </c>
      <c r="X198" s="96" t="str">
        <f t="shared" si="132"/>
        <v>8</v>
      </c>
      <c r="Y198" s="101">
        <v>16</v>
      </c>
      <c r="Z198" s="487"/>
      <c r="AA198" s="488"/>
      <c r="AB198" s="488"/>
      <c r="AC198" s="488"/>
      <c r="AD198" s="62"/>
      <c r="AE198" s="245" t="s">
        <v>331</v>
      </c>
      <c r="AF198" s="22"/>
      <c r="AH198" s="29" t="str">
        <f t="shared" si="133"/>
        <v>+</v>
      </c>
      <c r="AI198" s="29" t="str">
        <f t="shared" si="134"/>
        <v>+</v>
      </c>
      <c r="AJ198" s="29" t="str">
        <f t="shared" si="135"/>
        <v>+</v>
      </c>
      <c r="AK198" s="29" t="str">
        <f t="shared" si="136"/>
        <v>+</v>
      </c>
      <c r="AL198" s="29" t="str">
        <f t="shared" si="137"/>
        <v>+</v>
      </c>
      <c r="AM198" s="29" t="str">
        <f t="shared" si="138"/>
        <v/>
      </c>
      <c r="AN198" s="29" t="str">
        <f t="shared" si="139"/>
        <v>+</v>
      </c>
      <c r="AO198" s="83">
        <f t="shared" si="151"/>
        <v>0.03</v>
      </c>
      <c r="AP198" s="83">
        <f t="shared" si="152"/>
        <v>0.04</v>
      </c>
      <c r="AQ198" s="83">
        <f t="shared" si="153"/>
        <v>1.0000000000000002E-2</v>
      </c>
      <c r="AR198" s="83">
        <f t="shared" si="154"/>
        <v>3.7999999999999999E-2</v>
      </c>
      <c r="AS198" s="83">
        <f t="shared" si="155"/>
        <v>4.4721359549995798E-3</v>
      </c>
      <c r="AT198" s="105" t="str">
        <f t="shared" si="156"/>
        <v/>
      </c>
      <c r="AU198" s="105" t="str">
        <f t="shared" si="157"/>
        <v/>
      </c>
      <c r="AV198">
        <f>IF(AT198="",-1,AS186)</f>
        <v>-1</v>
      </c>
    </row>
    <row r="199" spans="1:48" ht="17.25" customHeight="1" thickBot="1">
      <c r="A199" s="27"/>
      <c r="B199" s="98"/>
      <c r="C199" s="104"/>
      <c r="D199" s="90"/>
      <c r="E199" s="111"/>
      <c r="F199" s="489"/>
      <c r="G199" s="443"/>
      <c r="H199" s="444"/>
      <c r="I199" s="99"/>
      <c r="J199" s="99"/>
      <c r="K199" s="94">
        <f t="shared" si="150"/>
        <v>-0.2</v>
      </c>
      <c r="L199" s="94">
        <f t="shared" si="148"/>
        <v>0</v>
      </c>
      <c r="M199" s="94">
        <f t="shared" si="149"/>
        <v>0.2</v>
      </c>
      <c r="N199" s="94">
        <f t="shared" si="146"/>
        <v>-0.2</v>
      </c>
      <c r="O199" s="94">
        <f t="shared" si="147"/>
        <v>0</v>
      </c>
      <c r="P199" s="102"/>
      <c r="Q199" s="94" t="str">
        <f t="shared" si="159"/>
        <v/>
      </c>
      <c r="R199" s="122" t="str">
        <f>IF(Q199="","",HLOOKUP(Q199,Headline!$Z$5:$CJ$6,2,FALSE))</f>
        <v/>
      </c>
      <c r="S199" s="100"/>
      <c r="T199" s="100"/>
      <c r="U199" s="100"/>
      <c r="V199" s="100"/>
      <c r="W199" s="100"/>
      <c r="X199" s="96" t="str">
        <f t="shared" ref="X199:X251" si="180">IF(S199="","",IF(AND(AM199="-",AN199="+"),"78",IF(AM199="-","7",IF(AN199="+","8",""))))</f>
        <v/>
      </c>
      <c r="Y199" s="101"/>
      <c r="Z199" s="445"/>
      <c r="AA199" s="446"/>
      <c r="AB199" s="446"/>
      <c r="AC199" s="454"/>
      <c r="AD199" s="62"/>
      <c r="AE199" s="21"/>
      <c r="AF199" s="22"/>
      <c r="AH199" s="29" t="str">
        <f t="shared" si="133"/>
        <v/>
      </c>
      <c r="AI199" s="29" t="str">
        <f t="shared" si="134"/>
        <v/>
      </c>
      <c r="AJ199" s="29" t="str">
        <f t="shared" si="135"/>
        <v/>
      </c>
      <c r="AK199" s="29" t="str">
        <f t="shared" si="136"/>
        <v/>
      </c>
      <c r="AL199" s="29" t="str">
        <f t="shared" si="137"/>
        <v/>
      </c>
      <c r="AM199" s="29" t="str">
        <f t="shared" si="138"/>
        <v/>
      </c>
      <c r="AN199" s="29" t="str">
        <f t="shared" si="139"/>
        <v/>
      </c>
      <c r="AO199" s="83" t="str">
        <f t="shared" si="151"/>
        <v/>
      </c>
      <c r="AP199" s="83" t="str">
        <f t="shared" si="152"/>
        <v/>
      </c>
      <c r="AQ199" s="83" t="str">
        <f t="shared" si="153"/>
        <v/>
      </c>
      <c r="AR199" s="83" t="str">
        <f t="shared" si="154"/>
        <v/>
      </c>
      <c r="AS199" s="83" t="str">
        <f t="shared" si="155"/>
        <v/>
      </c>
      <c r="AT199" s="105" t="str">
        <f t="shared" si="156"/>
        <v/>
      </c>
      <c r="AU199" s="105" t="str">
        <f t="shared" si="157"/>
        <v/>
      </c>
      <c r="AV199">
        <f>IF(AT199="",-1,AS187)</f>
        <v>-1</v>
      </c>
    </row>
    <row r="200" spans="1:48" ht="26.25" customHeight="1" thickBot="1">
      <c r="A200" s="27"/>
      <c r="B200" s="466" t="s">
        <v>191</v>
      </c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  <c r="N200" s="467"/>
      <c r="O200" s="467"/>
      <c r="P200" s="467"/>
      <c r="Q200" s="467"/>
      <c r="R200" s="467"/>
      <c r="S200" s="467"/>
      <c r="T200" s="467"/>
      <c r="U200" s="467"/>
      <c r="V200" s="467"/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8"/>
      <c r="AH200" s="29" t="str">
        <f t="shared" si="133"/>
        <v/>
      </c>
      <c r="AI200" s="29" t="str">
        <f t="shared" si="134"/>
        <v/>
      </c>
      <c r="AJ200" s="29" t="str">
        <f t="shared" si="135"/>
        <v/>
      </c>
      <c r="AK200" s="29" t="str">
        <f t="shared" si="136"/>
        <v/>
      </c>
      <c r="AL200" s="29" t="str">
        <f t="shared" si="137"/>
        <v/>
      </c>
      <c r="AM200" s="29" t="str">
        <f t="shared" si="138"/>
        <v/>
      </c>
      <c r="AN200" s="29" t="str">
        <f t="shared" si="139"/>
        <v/>
      </c>
      <c r="AO200" s="83" t="str">
        <f t="shared" si="151"/>
        <v/>
      </c>
      <c r="AP200" s="83" t="str">
        <f t="shared" si="152"/>
        <v/>
      </c>
      <c r="AQ200" s="83" t="str">
        <f t="shared" si="153"/>
        <v/>
      </c>
      <c r="AR200" s="83" t="str">
        <f t="shared" si="154"/>
        <v/>
      </c>
      <c r="AS200" s="83" t="str">
        <f t="shared" si="155"/>
        <v/>
      </c>
      <c r="AT200" s="105" t="str">
        <f t="shared" si="156"/>
        <v/>
      </c>
      <c r="AU200" s="105" t="str">
        <f t="shared" si="157"/>
        <v/>
      </c>
      <c r="AV200">
        <f t="shared" si="158"/>
        <v>-1</v>
      </c>
    </row>
    <row r="201" spans="1:48" ht="17.25" customHeight="1">
      <c r="A201" s="27"/>
      <c r="B201" s="98"/>
      <c r="C201" s="104"/>
      <c r="D201" s="90"/>
      <c r="E201" s="111"/>
      <c r="F201" s="442"/>
      <c r="G201" s="443"/>
      <c r="H201" s="444"/>
      <c r="I201" s="99"/>
      <c r="J201" s="99"/>
      <c r="K201" s="94">
        <f t="shared" si="150"/>
        <v>0</v>
      </c>
      <c r="L201" s="94">
        <f t="shared" si="148"/>
        <v>0</v>
      </c>
      <c r="M201" s="94">
        <f t="shared" si="149"/>
        <v>0</v>
      </c>
      <c r="N201" s="94">
        <f t="shared" si="146"/>
        <v>0</v>
      </c>
      <c r="O201" s="94">
        <f t="shared" si="147"/>
        <v>0</v>
      </c>
      <c r="P201" s="102"/>
      <c r="Q201" s="94" t="str">
        <f t="shared" ref="Q201:Q251" si="181">IF(AND(F201&lt;&gt;"",Q200=""),1,IF(AND(Q200&lt;emp,Q200&lt;&gt;""),Q200+1,""))</f>
        <v/>
      </c>
      <c r="R201" s="122" t="str">
        <f>IF(Q201="","",HLOOKUP(Q201,Headline!$Z$5:$CJ$6,2,FALSE))</f>
        <v/>
      </c>
      <c r="S201" s="100"/>
      <c r="T201" s="100"/>
      <c r="U201" s="100"/>
      <c r="V201" s="100"/>
      <c r="W201" s="100"/>
      <c r="X201" s="96" t="str">
        <f t="shared" si="180"/>
        <v/>
      </c>
      <c r="Y201" s="101"/>
      <c r="Z201" s="445"/>
      <c r="AA201" s="446"/>
      <c r="AB201" s="446"/>
      <c r="AC201" s="446"/>
      <c r="AD201" s="62"/>
      <c r="AE201" s="21"/>
      <c r="AF201" s="22"/>
      <c r="AH201" s="29" t="str">
        <f t="shared" si="133"/>
        <v/>
      </c>
      <c r="AI201" s="29" t="str">
        <f t="shared" si="134"/>
        <v/>
      </c>
      <c r="AJ201" s="29" t="str">
        <f t="shared" si="135"/>
        <v/>
      </c>
      <c r="AK201" s="29" t="str">
        <f t="shared" si="136"/>
        <v/>
      </c>
      <c r="AL201" s="29" t="str">
        <f t="shared" si="137"/>
        <v/>
      </c>
      <c r="AM201" s="29" t="str">
        <f t="shared" si="138"/>
        <v/>
      </c>
      <c r="AN201" s="29" t="str">
        <f t="shared" si="139"/>
        <v/>
      </c>
      <c r="AO201" s="83" t="str">
        <f t="shared" si="151"/>
        <v/>
      </c>
      <c r="AP201" s="83" t="str">
        <f t="shared" si="152"/>
        <v/>
      </c>
      <c r="AQ201" s="83" t="str">
        <f t="shared" si="153"/>
        <v/>
      </c>
      <c r="AR201" s="83" t="str">
        <f t="shared" si="154"/>
        <v/>
      </c>
      <c r="AS201" s="83" t="str">
        <f t="shared" si="155"/>
        <v/>
      </c>
      <c r="AT201" s="105" t="str">
        <f t="shared" si="156"/>
        <v/>
      </c>
      <c r="AU201" s="105" t="str">
        <f t="shared" si="157"/>
        <v/>
      </c>
      <c r="AV201">
        <f t="shared" si="158"/>
        <v>-1</v>
      </c>
    </row>
    <row r="202" spans="1:48" ht="17.25" customHeight="1">
      <c r="A202" s="27"/>
      <c r="B202" s="98">
        <v>201</v>
      </c>
      <c r="C202" s="104"/>
      <c r="D202" s="144" t="s">
        <v>189</v>
      </c>
      <c r="E202" s="111"/>
      <c r="F202" s="442">
        <v>64.5</v>
      </c>
      <c r="G202" s="443"/>
      <c r="H202" s="444"/>
      <c r="I202" s="99">
        <v>-0.15</v>
      </c>
      <c r="J202" s="99">
        <v>0.15</v>
      </c>
      <c r="K202" s="94">
        <f t="shared" si="150"/>
        <v>64.5</v>
      </c>
      <c r="L202" s="94">
        <f t="shared" si="148"/>
        <v>-0.15</v>
      </c>
      <c r="M202" s="94">
        <f t="shared" si="149"/>
        <v>0.15</v>
      </c>
      <c r="N202" s="94">
        <f t="shared" si="146"/>
        <v>64.349999999999994</v>
      </c>
      <c r="O202" s="94">
        <f t="shared" si="147"/>
        <v>64.650000000000006</v>
      </c>
      <c r="P202" s="102" t="s">
        <v>237</v>
      </c>
      <c r="Q202" s="94">
        <f t="shared" si="181"/>
        <v>1</v>
      </c>
      <c r="R202" s="122">
        <f>IF(Q202="","",HLOOKUP(Q202,Headline!$Z$5:$CJ$6,2,FALSE))</f>
        <v>1</v>
      </c>
      <c r="S202" s="147">
        <v>64.55</v>
      </c>
      <c r="T202" s="147">
        <v>64.53</v>
      </c>
      <c r="U202" s="147">
        <v>64.56</v>
      </c>
      <c r="V202" s="147">
        <v>64.53</v>
      </c>
      <c r="W202" s="147">
        <v>64.540000000000006</v>
      </c>
      <c r="X202" s="96" t="str">
        <f t="shared" si="180"/>
        <v/>
      </c>
      <c r="Y202" s="101">
        <v>13</v>
      </c>
      <c r="Z202" s="445"/>
      <c r="AA202" s="446"/>
      <c r="AB202" s="446"/>
      <c r="AC202" s="446"/>
      <c r="AD202" s="62"/>
      <c r="AE202" s="21"/>
      <c r="AF202" s="22"/>
      <c r="AH202" s="29" t="str">
        <f t="shared" si="133"/>
        <v/>
      </c>
      <c r="AI202" s="29" t="str">
        <f t="shared" si="134"/>
        <v/>
      </c>
      <c r="AJ202" s="29" t="str">
        <f t="shared" si="135"/>
        <v/>
      </c>
      <c r="AK202" s="29" t="str">
        <f t="shared" si="136"/>
        <v/>
      </c>
      <c r="AL202" s="29" t="str">
        <f t="shared" si="137"/>
        <v/>
      </c>
      <c r="AM202" s="29" t="str">
        <f t="shared" si="138"/>
        <v/>
      </c>
      <c r="AN202" s="29" t="str">
        <f t="shared" si="139"/>
        <v/>
      </c>
      <c r="AO202" s="83">
        <f t="shared" si="151"/>
        <v>64.53</v>
      </c>
      <c r="AP202" s="83">
        <f t="shared" si="152"/>
        <v>64.56</v>
      </c>
      <c r="AQ202" s="83">
        <f t="shared" si="153"/>
        <v>3.0000000000001137E-2</v>
      </c>
      <c r="AR202" s="83">
        <f t="shared" si="154"/>
        <v>64.542000000000002</v>
      </c>
      <c r="AS202" s="83">
        <f t="shared" si="155"/>
        <v>1.3038404810404884E-2</v>
      </c>
      <c r="AT202" s="105" t="str">
        <f t="shared" si="156"/>
        <v/>
      </c>
      <c r="AU202" s="105" t="str">
        <f t="shared" si="157"/>
        <v/>
      </c>
      <c r="AV202">
        <f t="shared" si="158"/>
        <v>-1</v>
      </c>
    </row>
    <row r="203" spans="1:48" ht="17.25" customHeight="1">
      <c r="A203" s="27"/>
      <c r="B203" s="98"/>
      <c r="C203" s="104"/>
      <c r="D203" s="90"/>
      <c r="E203" s="111"/>
      <c r="F203" s="442"/>
      <c r="G203" s="443"/>
      <c r="H203" s="444"/>
      <c r="I203" s="99"/>
      <c r="J203" s="99"/>
      <c r="K203" s="94">
        <f t="shared" si="150"/>
        <v>64.5</v>
      </c>
      <c r="L203" s="94">
        <f t="shared" si="148"/>
        <v>-0.15</v>
      </c>
      <c r="M203" s="94">
        <f t="shared" si="149"/>
        <v>0.15</v>
      </c>
      <c r="N203" s="94">
        <f t="shared" si="146"/>
        <v>64.349999999999994</v>
      </c>
      <c r="O203" s="94">
        <f t="shared" si="147"/>
        <v>64.650000000000006</v>
      </c>
      <c r="P203" s="102" t="s">
        <v>237</v>
      </c>
      <c r="Q203" s="94">
        <f t="shared" si="181"/>
        <v>2</v>
      </c>
      <c r="R203" s="122">
        <f>IF(Q203="","",HLOOKUP(Q203,Headline!$Z$5:$CJ$6,2,FALSE))</f>
        <v>2</v>
      </c>
      <c r="S203" s="147">
        <f>'report export 3D'!W66</f>
        <v>64.553046123000001</v>
      </c>
      <c r="T203" s="147">
        <f>'report export 3D'!X66</f>
        <v>64.551698591999994</v>
      </c>
      <c r="U203" s="147">
        <f>'report export 3D'!Y66</f>
        <v>64.551145121000005</v>
      </c>
      <c r="V203" s="147">
        <f>'report export 3D'!Z66</f>
        <v>64.555778425</v>
      </c>
      <c r="W203" s="147">
        <f>'report export 3D'!AA66</f>
        <v>64.548314644000001</v>
      </c>
      <c r="X203" s="96" t="str">
        <f t="shared" si="180"/>
        <v/>
      </c>
      <c r="Y203" s="101">
        <v>16</v>
      </c>
      <c r="Z203" s="445"/>
      <c r="AA203" s="446"/>
      <c r="AB203" s="446"/>
      <c r="AC203" s="446"/>
      <c r="AD203" s="62"/>
      <c r="AE203" s="21"/>
      <c r="AF203" s="22"/>
      <c r="AH203" s="29" t="str">
        <f t="shared" si="133"/>
        <v/>
      </c>
      <c r="AI203" s="29" t="str">
        <f t="shared" si="134"/>
        <v/>
      </c>
      <c r="AJ203" s="29" t="str">
        <f t="shared" si="135"/>
        <v/>
      </c>
      <c r="AK203" s="29" t="str">
        <f t="shared" si="136"/>
        <v/>
      </c>
      <c r="AL203" s="29" t="str">
        <f t="shared" si="137"/>
        <v/>
      </c>
      <c r="AM203" s="29" t="str">
        <f t="shared" si="138"/>
        <v/>
      </c>
      <c r="AN203" s="29" t="str">
        <f t="shared" si="139"/>
        <v/>
      </c>
      <c r="AO203" s="83">
        <f t="shared" si="151"/>
        <v>64.548314644000001</v>
      </c>
      <c r="AP203" s="83">
        <f t="shared" si="152"/>
        <v>64.555778425</v>
      </c>
      <c r="AQ203" s="83">
        <f t="shared" si="153"/>
        <v>7.4637809999984484E-3</v>
      </c>
      <c r="AR203" s="83">
        <f t="shared" si="154"/>
        <v>64.551996580999997</v>
      </c>
      <c r="AS203" s="83">
        <f t="shared" si="155"/>
        <v>2.7282926940569076E-3</v>
      </c>
      <c r="AT203" s="105" t="str">
        <f t="shared" si="156"/>
        <v/>
      </c>
      <c r="AU203" s="105" t="str">
        <f t="shared" si="157"/>
        <v/>
      </c>
      <c r="AV203">
        <f t="shared" si="158"/>
        <v>-1</v>
      </c>
    </row>
    <row r="204" spans="1:48" ht="17.25" customHeight="1">
      <c r="A204" s="27"/>
      <c r="B204" s="98"/>
      <c r="C204" s="104"/>
      <c r="D204" s="90"/>
      <c r="E204" s="111"/>
      <c r="F204" s="442"/>
      <c r="G204" s="443"/>
      <c r="H204" s="444"/>
      <c r="I204" s="99"/>
      <c r="J204" s="99"/>
      <c r="K204" s="94">
        <f t="shared" si="150"/>
        <v>64.5</v>
      </c>
      <c r="L204" s="94">
        <f t="shared" si="148"/>
        <v>-0.15</v>
      </c>
      <c r="M204" s="94">
        <f t="shared" si="149"/>
        <v>0.15</v>
      </c>
      <c r="N204" s="94">
        <f t="shared" si="146"/>
        <v>64.349999999999994</v>
      </c>
      <c r="O204" s="94">
        <f t="shared" si="147"/>
        <v>64.650000000000006</v>
      </c>
      <c r="P204" s="102"/>
      <c r="Q204" s="94" t="str">
        <f t="shared" si="181"/>
        <v/>
      </c>
      <c r="R204" s="122" t="str">
        <f>IF(Q204="","",HLOOKUP(Q204,Headline!$Z$5:$CJ$6,2,FALSE))</f>
        <v/>
      </c>
      <c r="S204" s="147"/>
      <c r="T204" s="147"/>
      <c r="U204" s="147"/>
      <c r="V204" s="147"/>
      <c r="W204" s="147"/>
      <c r="X204" s="96" t="str">
        <f t="shared" si="180"/>
        <v/>
      </c>
      <c r="Y204" s="101"/>
      <c r="Z204" s="445"/>
      <c r="AA204" s="446"/>
      <c r="AB204" s="446"/>
      <c r="AC204" s="446"/>
      <c r="AD204" s="62"/>
      <c r="AE204" s="21"/>
      <c r="AF204" s="22"/>
      <c r="AH204" s="29" t="str">
        <f t="shared" si="133"/>
        <v/>
      </c>
      <c r="AI204" s="29" t="str">
        <f t="shared" si="134"/>
        <v/>
      </c>
      <c r="AJ204" s="29" t="str">
        <f t="shared" si="135"/>
        <v/>
      </c>
      <c r="AK204" s="29" t="str">
        <f t="shared" si="136"/>
        <v/>
      </c>
      <c r="AL204" s="29" t="str">
        <f t="shared" si="137"/>
        <v/>
      </c>
      <c r="AM204" s="29" t="str">
        <f t="shared" si="138"/>
        <v/>
      </c>
      <c r="AN204" s="29" t="str">
        <f t="shared" si="139"/>
        <v/>
      </c>
      <c r="AO204" s="83" t="str">
        <f t="shared" si="151"/>
        <v/>
      </c>
      <c r="AP204" s="83" t="str">
        <f t="shared" si="152"/>
        <v/>
      </c>
      <c r="AQ204" s="83" t="str">
        <f t="shared" si="153"/>
        <v/>
      </c>
      <c r="AR204" s="83" t="str">
        <f t="shared" si="154"/>
        <v/>
      </c>
      <c r="AS204" s="83" t="str">
        <f t="shared" si="155"/>
        <v/>
      </c>
      <c r="AT204" s="105" t="str">
        <f t="shared" si="156"/>
        <v/>
      </c>
      <c r="AU204" s="105" t="str">
        <f t="shared" si="157"/>
        <v/>
      </c>
      <c r="AV204">
        <f t="shared" si="158"/>
        <v>-1</v>
      </c>
    </row>
    <row r="205" spans="1:48" ht="17.25" customHeight="1">
      <c r="A205" s="27"/>
      <c r="B205" s="98">
        <v>202</v>
      </c>
      <c r="C205" s="104"/>
      <c r="D205" s="144" t="s">
        <v>189</v>
      </c>
      <c r="E205" s="111"/>
      <c r="F205" s="442">
        <v>62.5</v>
      </c>
      <c r="G205" s="443"/>
      <c r="H205" s="444"/>
      <c r="I205" s="99">
        <v>0</v>
      </c>
      <c r="J205" s="99">
        <v>0.2</v>
      </c>
      <c r="K205" s="94">
        <f t="shared" si="150"/>
        <v>62.5</v>
      </c>
      <c r="L205" s="94">
        <f t="shared" si="148"/>
        <v>0</v>
      </c>
      <c r="M205" s="94">
        <f t="shared" si="149"/>
        <v>0.2</v>
      </c>
      <c r="N205" s="94">
        <f t="shared" si="146"/>
        <v>62.5</v>
      </c>
      <c r="O205" s="94">
        <f t="shared" si="147"/>
        <v>62.7</v>
      </c>
      <c r="P205" s="102" t="s">
        <v>50</v>
      </c>
      <c r="Q205" s="94">
        <f t="shared" si="181"/>
        <v>1</v>
      </c>
      <c r="R205" s="122">
        <f>IF(Q205="","",HLOOKUP(Q205,Headline!$Z$5:$CJ$6,2,FALSE))</f>
        <v>1</v>
      </c>
      <c r="S205" s="147">
        <v>62.57</v>
      </c>
      <c r="T205" s="147">
        <v>62.58</v>
      </c>
      <c r="U205" s="147">
        <v>62.56</v>
      </c>
      <c r="V205" s="147">
        <v>62.57</v>
      </c>
      <c r="W205" s="147">
        <v>62.57</v>
      </c>
      <c r="X205" s="96" t="str">
        <f t="shared" si="180"/>
        <v/>
      </c>
      <c r="Y205" s="101">
        <v>13</v>
      </c>
      <c r="Z205" s="445"/>
      <c r="AA205" s="446"/>
      <c r="AB205" s="446"/>
      <c r="AC205" s="446"/>
      <c r="AD205" s="62"/>
      <c r="AE205" s="21"/>
      <c r="AF205" s="22"/>
      <c r="AH205" s="29" t="str">
        <f t="shared" si="133"/>
        <v/>
      </c>
      <c r="AI205" s="29" t="str">
        <f t="shared" si="134"/>
        <v/>
      </c>
      <c r="AJ205" s="29" t="str">
        <f t="shared" si="135"/>
        <v/>
      </c>
      <c r="AK205" s="29" t="str">
        <f t="shared" si="136"/>
        <v/>
      </c>
      <c r="AL205" s="29" t="str">
        <f t="shared" si="137"/>
        <v/>
      </c>
      <c r="AM205" s="29" t="str">
        <f t="shared" si="138"/>
        <v/>
      </c>
      <c r="AN205" s="29" t="str">
        <f t="shared" si="139"/>
        <v/>
      </c>
      <c r="AO205" s="83">
        <f t="shared" si="151"/>
        <v>62.56</v>
      </c>
      <c r="AP205" s="83">
        <f t="shared" si="152"/>
        <v>62.58</v>
      </c>
      <c r="AQ205" s="83">
        <f t="shared" si="153"/>
        <v>1.9999999999996021E-2</v>
      </c>
      <c r="AR205" s="83">
        <f t="shared" si="154"/>
        <v>62.570000000000007</v>
      </c>
      <c r="AS205" s="83">
        <f t="shared" si="155"/>
        <v>7.0710678118640685E-3</v>
      </c>
      <c r="AT205" s="105" t="str">
        <f t="shared" si="156"/>
        <v/>
      </c>
      <c r="AU205" s="105" t="str">
        <f t="shared" si="157"/>
        <v/>
      </c>
      <c r="AV205">
        <f t="shared" si="158"/>
        <v>-1</v>
      </c>
    </row>
    <row r="206" spans="1:48" ht="17.25" customHeight="1">
      <c r="A206" s="27"/>
      <c r="B206" s="98"/>
      <c r="C206" s="104"/>
      <c r="D206" s="90"/>
      <c r="E206" s="111"/>
      <c r="F206" s="442"/>
      <c r="G206" s="443"/>
      <c r="H206" s="444"/>
      <c r="I206" s="99"/>
      <c r="J206" s="99"/>
      <c r="K206" s="94">
        <f t="shared" si="150"/>
        <v>62.5</v>
      </c>
      <c r="L206" s="94">
        <f t="shared" si="148"/>
        <v>0</v>
      </c>
      <c r="M206" s="94">
        <f t="shared" si="149"/>
        <v>0.2</v>
      </c>
      <c r="N206" s="94">
        <f t="shared" si="146"/>
        <v>62.5</v>
      </c>
      <c r="O206" s="94">
        <f t="shared" si="147"/>
        <v>62.7</v>
      </c>
      <c r="P206" s="102" t="s">
        <v>50</v>
      </c>
      <c r="Q206" s="94">
        <f t="shared" si="181"/>
        <v>2</v>
      </c>
      <c r="R206" s="122">
        <f>IF(Q206="","",HLOOKUP(Q206,Headline!$Z$5:$CJ$6,2,FALSE))</f>
        <v>2</v>
      </c>
      <c r="S206" s="147">
        <v>62.54</v>
      </c>
      <c r="T206" s="147">
        <v>62.55</v>
      </c>
      <c r="U206" s="147">
        <v>62.54</v>
      </c>
      <c r="V206" s="147">
        <v>62.55</v>
      </c>
      <c r="W206" s="147">
        <v>62.54</v>
      </c>
      <c r="X206" s="96" t="str">
        <f t="shared" si="180"/>
        <v/>
      </c>
      <c r="Y206" s="101">
        <v>16</v>
      </c>
      <c r="Z206" s="445"/>
      <c r="AA206" s="446"/>
      <c r="AB206" s="446"/>
      <c r="AC206" s="446"/>
      <c r="AD206" s="62"/>
      <c r="AE206" s="21"/>
      <c r="AF206" s="22"/>
      <c r="AH206" s="29" t="str">
        <f t="shared" si="133"/>
        <v/>
      </c>
      <c r="AI206" s="29" t="str">
        <f t="shared" si="134"/>
        <v/>
      </c>
      <c r="AJ206" s="29" t="str">
        <f t="shared" si="135"/>
        <v/>
      </c>
      <c r="AK206" s="29" t="str">
        <f t="shared" si="136"/>
        <v/>
      </c>
      <c r="AL206" s="29" t="str">
        <f t="shared" si="137"/>
        <v/>
      </c>
      <c r="AM206" s="29" t="str">
        <f t="shared" si="138"/>
        <v/>
      </c>
      <c r="AN206" s="29" t="str">
        <f t="shared" si="139"/>
        <v/>
      </c>
      <c r="AO206" s="83">
        <f t="shared" si="151"/>
        <v>62.54</v>
      </c>
      <c r="AP206" s="83">
        <f t="shared" si="152"/>
        <v>62.55</v>
      </c>
      <c r="AQ206" s="83">
        <f t="shared" si="153"/>
        <v>9.9999999999980105E-3</v>
      </c>
      <c r="AR206" s="83">
        <f t="shared" si="154"/>
        <v>62.544000000000004</v>
      </c>
      <c r="AS206" s="83">
        <f t="shared" si="155"/>
        <v>5.4772255750505719E-3</v>
      </c>
      <c r="AT206" s="105" t="str">
        <f t="shared" si="156"/>
        <v/>
      </c>
      <c r="AU206" s="105" t="str">
        <f t="shared" si="157"/>
        <v/>
      </c>
      <c r="AV206">
        <f t="shared" si="158"/>
        <v>-1</v>
      </c>
    </row>
    <row r="207" spans="1:48" ht="17.25" customHeight="1">
      <c r="A207" s="27"/>
      <c r="B207" s="98"/>
      <c r="C207" s="104"/>
      <c r="D207" s="90"/>
      <c r="E207" s="111"/>
      <c r="F207" s="442"/>
      <c r="G207" s="443"/>
      <c r="H207" s="443"/>
      <c r="I207" s="99"/>
      <c r="J207" s="99"/>
      <c r="K207" s="94">
        <f t="shared" si="150"/>
        <v>62.5</v>
      </c>
      <c r="L207" s="94">
        <f t="shared" si="148"/>
        <v>0</v>
      </c>
      <c r="M207" s="94">
        <f t="shared" si="149"/>
        <v>0.2</v>
      </c>
      <c r="N207" s="94">
        <f t="shared" si="146"/>
        <v>62.5</v>
      </c>
      <c r="O207" s="94">
        <f t="shared" si="147"/>
        <v>62.7</v>
      </c>
      <c r="P207" s="102"/>
      <c r="Q207" s="94" t="str">
        <f t="shared" si="181"/>
        <v/>
      </c>
      <c r="R207" s="122" t="str">
        <f>IF(Q207="","",HLOOKUP(Q207,Headline!$Z$5:$CJ$6,2,FALSE))</f>
        <v/>
      </c>
      <c r="S207" s="147"/>
      <c r="T207" s="147"/>
      <c r="U207" s="147"/>
      <c r="V207" s="147"/>
      <c r="W207" s="147"/>
      <c r="X207" s="96" t="str">
        <f t="shared" si="180"/>
        <v/>
      </c>
      <c r="Y207" s="101"/>
      <c r="Z207" s="445"/>
      <c r="AA207" s="446"/>
      <c r="AB207" s="446"/>
      <c r="AC207" s="446"/>
      <c r="AD207" s="62"/>
      <c r="AE207" s="21"/>
      <c r="AF207" s="22"/>
      <c r="AH207" s="29" t="str">
        <f t="shared" si="133"/>
        <v/>
      </c>
      <c r="AI207" s="29" t="str">
        <f t="shared" si="134"/>
        <v/>
      </c>
      <c r="AJ207" s="29" t="str">
        <f t="shared" si="135"/>
        <v/>
      </c>
      <c r="AK207" s="29" t="str">
        <f t="shared" si="136"/>
        <v/>
      </c>
      <c r="AL207" s="29" t="str">
        <f t="shared" si="137"/>
        <v/>
      </c>
      <c r="AM207" s="29" t="str">
        <f t="shared" si="138"/>
        <v/>
      </c>
      <c r="AN207" s="29" t="str">
        <f t="shared" si="139"/>
        <v/>
      </c>
      <c r="AO207" s="83" t="str">
        <f t="shared" si="151"/>
        <v/>
      </c>
      <c r="AP207" s="83" t="str">
        <f t="shared" si="152"/>
        <v/>
      </c>
      <c r="AQ207" s="83" t="str">
        <f t="shared" si="153"/>
        <v/>
      </c>
      <c r="AR207" s="83" t="str">
        <f t="shared" si="154"/>
        <v/>
      </c>
      <c r="AS207" s="83" t="str">
        <f t="shared" si="155"/>
        <v/>
      </c>
      <c r="AT207" s="105" t="str">
        <f t="shared" si="156"/>
        <v/>
      </c>
      <c r="AU207" s="105" t="str">
        <f t="shared" si="157"/>
        <v/>
      </c>
      <c r="AV207">
        <f t="shared" si="158"/>
        <v>-1</v>
      </c>
    </row>
    <row r="208" spans="1:48" ht="17.25" customHeight="1">
      <c r="A208" s="27"/>
      <c r="B208" s="98">
        <v>203</v>
      </c>
      <c r="C208" s="104"/>
      <c r="D208" s="144" t="s">
        <v>189</v>
      </c>
      <c r="E208" s="111"/>
      <c r="F208" s="442">
        <v>60</v>
      </c>
      <c r="G208" s="443"/>
      <c r="H208" s="443"/>
      <c r="I208" s="99">
        <v>-0.3</v>
      </c>
      <c r="J208" s="99">
        <v>0.3</v>
      </c>
      <c r="K208" s="94">
        <f t="shared" si="150"/>
        <v>60</v>
      </c>
      <c r="L208" s="94">
        <f t="shared" si="148"/>
        <v>-0.3</v>
      </c>
      <c r="M208" s="94">
        <f t="shared" si="149"/>
        <v>0.3</v>
      </c>
      <c r="N208" s="94">
        <f t="shared" si="146"/>
        <v>59.7</v>
      </c>
      <c r="O208" s="94">
        <f t="shared" si="147"/>
        <v>60.3</v>
      </c>
      <c r="P208" s="102" t="s">
        <v>50</v>
      </c>
      <c r="Q208" s="94">
        <f t="shared" si="181"/>
        <v>1</v>
      </c>
      <c r="R208" s="122">
        <f>IF(Q208="","",HLOOKUP(Q208,Headline!$Z$5:$CJ$6,2,FALSE))</f>
        <v>1</v>
      </c>
      <c r="S208" s="147">
        <v>59.95</v>
      </c>
      <c r="T208" s="147">
        <v>59.98</v>
      </c>
      <c r="U208" s="147">
        <v>59.99</v>
      </c>
      <c r="V208" s="147">
        <v>59.96</v>
      </c>
      <c r="W208" s="147">
        <v>60.01</v>
      </c>
      <c r="X208" s="96" t="str">
        <f t="shared" si="180"/>
        <v/>
      </c>
      <c r="Y208" s="101">
        <v>13</v>
      </c>
      <c r="Z208" s="445"/>
      <c r="AA208" s="446"/>
      <c r="AB208" s="446"/>
      <c r="AC208" s="446"/>
      <c r="AD208" s="62"/>
      <c r="AE208" s="21"/>
      <c r="AF208" s="22"/>
      <c r="AH208" s="29" t="str">
        <f t="shared" si="133"/>
        <v/>
      </c>
      <c r="AI208" s="29" t="str">
        <f t="shared" si="134"/>
        <v/>
      </c>
      <c r="AJ208" s="29" t="str">
        <f t="shared" si="135"/>
        <v/>
      </c>
      <c r="AK208" s="29" t="str">
        <f t="shared" si="136"/>
        <v/>
      </c>
      <c r="AL208" s="29" t="str">
        <f t="shared" si="137"/>
        <v/>
      </c>
      <c r="AM208" s="29" t="str">
        <f t="shared" si="138"/>
        <v/>
      </c>
      <c r="AN208" s="29" t="str">
        <f t="shared" si="139"/>
        <v/>
      </c>
      <c r="AO208" s="83">
        <f t="shared" si="151"/>
        <v>59.95</v>
      </c>
      <c r="AP208" s="83">
        <f t="shared" si="152"/>
        <v>60.01</v>
      </c>
      <c r="AQ208" s="83">
        <f t="shared" si="153"/>
        <v>5.9999999999995168E-2</v>
      </c>
      <c r="AR208" s="83">
        <f t="shared" si="154"/>
        <v>59.978000000000009</v>
      </c>
      <c r="AS208" s="83">
        <f t="shared" si="155"/>
        <v>2.3874672772625168E-2</v>
      </c>
      <c r="AT208" s="105" t="str">
        <f t="shared" si="156"/>
        <v/>
      </c>
      <c r="AU208" s="105" t="str">
        <f t="shared" si="157"/>
        <v/>
      </c>
      <c r="AV208">
        <f t="shared" si="158"/>
        <v>-1</v>
      </c>
    </row>
    <row r="209" spans="1:48" ht="17.25" customHeight="1">
      <c r="A209" s="27"/>
      <c r="B209" s="98"/>
      <c r="C209" s="104"/>
      <c r="D209" s="90"/>
      <c r="E209" s="111"/>
      <c r="F209" s="442"/>
      <c r="G209" s="443"/>
      <c r="H209" s="443"/>
      <c r="I209" s="99"/>
      <c r="J209" s="99"/>
      <c r="K209" s="94">
        <f t="shared" si="150"/>
        <v>60</v>
      </c>
      <c r="L209" s="94">
        <f t="shared" si="148"/>
        <v>-0.3</v>
      </c>
      <c r="M209" s="94">
        <f t="shared" si="149"/>
        <v>0.3</v>
      </c>
      <c r="N209" s="94">
        <f t="shared" si="146"/>
        <v>59.7</v>
      </c>
      <c r="O209" s="94">
        <f t="shared" si="147"/>
        <v>60.3</v>
      </c>
      <c r="P209" s="102" t="s">
        <v>50</v>
      </c>
      <c r="Q209" s="94">
        <f t="shared" si="181"/>
        <v>2</v>
      </c>
      <c r="R209" s="122">
        <f>IF(Q209="","",HLOOKUP(Q209,Headline!$Z$5:$CJ$6,2,FALSE))</f>
        <v>2</v>
      </c>
      <c r="S209" s="147">
        <v>59.94</v>
      </c>
      <c r="T209" s="147">
        <v>59.94</v>
      </c>
      <c r="U209" s="147">
        <v>59.93</v>
      </c>
      <c r="V209" s="147">
        <v>59.92</v>
      </c>
      <c r="W209" s="147">
        <v>59.93</v>
      </c>
      <c r="X209" s="96" t="str">
        <f t="shared" si="180"/>
        <v/>
      </c>
      <c r="Y209" s="101">
        <v>16</v>
      </c>
      <c r="Z209" s="445"/>
      <c r="AA209" s="446"/>
      <c r="AB209" s="446"/>
      <c r="AC209" s="446"/>
      <c r="AD209" s="62"/>
      <c r="AE209" s="21"/>
      <c r="AF209" s="22"/>
      <c r="AH209" s="29" t="str">
        <f t="shared" si="133"/>
        <v/>
      </c>
      <c r="AI209" s="29" t="str">
        <f t="shared" si="134"/>
        <v/>
      </c>
      <c r="AJ209" s="29" t="str">
        <f t="shared" si="135"/>
        <v/>
      </c>
      <c r="AK209" s="29" t="str">
        <f t="shared" si="136"/>
        <v/>
      </c>
      <c r="AL209" s="29" t="str">
        <f t="shared" si="137"/>
        <v/>
      </c>
      <c r="AM209" s="29" t="str">
        <f t="shared" si="138"/>
        <v/>
      </c>
      <c r="AN209" s="29" t="str">
        <f t="shared" si="139"/>
        <v/>
      </c>
      <c r="AO209" s="83">
        <f t="shared" si="151"/>
        <v>59.92</v>
      </c>
      <c r="AP209" s="83">
        <f t="shared" si="152"/>
        <v>59.94</v>
      </c>
      <c r="AQ209" s="83">
        <f t="shared" si="153"/>
        <v>1.9999999999996021E-2</v>
      </c>
      <c r="AR209" s="83">
        <f t="shared" si="154"/>
        <v>59.932000000000002</v>
      </c>
      <c r="AS209" s="83">
        <f t="shared" si="155"/>
        <v>8.3666002653390911E-3</v>
      </c>
      <c r="AT209" s="105" t="str">
        <f t="shared" si="156"/>
        <v/>
      </c>
      <c r="AU209" s="105" t="str">
        <f t="shared" si="157"/>
        <v/>
      </c>
      <c r="AV209">
        <f t="shared" si="158"/>
        <v>-1</v>
      </c>
    </row>
    <row r="210" spans="1:48" ht="17.25" customHeight="1">
      <c r="A210" s="27"/>
      <c r="B210" s="98"/>
      <c r="C210" s="104"/>
      <c r="D210" s="90"/>
      <c r="E210" s="111"/>
      <c r="F210" s="442"/>
      <c r="G210" s="443"/>
      <c r="H210" s="444"/>
      <c r="I210" s="99"/>
      <c r="J210" s="99"/>
      <c r="K210" s="94">
        <f t="shared" si="150"/>
        <v>60</v>
      </c>
      <c r="L210" s="94">
        <f t="shared" si="148"/>
        <v>-0.3</v>
      </c>
      <c r="M210" s="94">
        <f t="shared" si="149"/>
        <v>0.3</v>
      </c>
      <c r="N210" s="94">
        <f t="shared" si="146"/>
        <v>59.7</v>
      </c>
      <c r="O210" s="94">
        <f t="shared" si="147"/>
        <v>60.3</v>
      </c>
      <c r="P210" s="102"/>
      <c r="Q210" s="94" t="str">
        <f t="shared" si="181"/>
        <v/>
      </c>
      <c r="R210" s="122" t="str">
        <f>IF(Q210="","",HLOOKUP(Q210,Headline!$Z$5:$CJ$6,2,FALSE))</f>
        <v/>
      </c>
      <c r="S210" s="147"/>
      <c r="T210" s="147"/>
      <c r="U210" s="147"/>
      <c r="V210" s="147"/>
      <c r="W210" s="147"/>
      <c r="X210" s="96" t="str">
        <f t="shared" si="180"/>
        <v/>
      </c>
      <c r="Y210" s="101"/>
      <c r="Z210" s="445"/>
      <c r="AA210" s="446"/>
      <c r="AB210" s="446"/>
      <c r="AC210" s="446"/>
      <c r="AD210" s="62"/>
      <c r="AE210" s="21"/>
      <c r="AF210" s="22"/>
      <c r="AH210" s="29" t="str">
        <f t="shared" si="133"/>
        <v/>
      </c>
      <c r="AI210" s="29" t="str">
        <f t="shared" si="134"/>
        <v/>
      </c>
      <c r="AJ210" s="29" t="str">
        <f t="shared" si="135"/>
        <v/>
      </c>
      <c r="AK210" s="29" t="str">
        <f t="shared" si="136"/>
        <v/>
      </c>
      <c r="AL210" s="29" t="str">
        <f t="shared" si="137"/>
        <v/>
      </c>
      <c r="AM210" s="29" t="str">
        <f t="shared" si="138"/>
        <v/>
      </c>
      <c r="AN210" s="29" t="str">
        <f t="shared" si="139"/>
        <v/>
      </c>
      <c r="AO210" s="83" t="str">
        <f t="shared" si="151"/>
        <v/>
      </c>
      <c r="AP210" s="83" t="str">
        <f t="shared" si="152"/>
        <v/>
      </c>
      <c r="AQ210" s="83" t="str">
        <f t="shared" si="153"/>
        <v/>
      </c>
      <c r="AR210" s="83" t="str">
        <f t="shared" si="154"/>
        <v/>
      </c>
      <c r="AS210" s="83" t="str">
        <f t="shared" si="155"/>
        <v/>
      </c>
      <c r="AT210" s="105" t="str">
        <f t="shared" si="156"/>
        <v/>
      </c>
      <c r="AU210" s="105" t="str">
        <f t="shared" si="157"/>
        <v/>
      </c>
      <c r="AV210">
        <f t="shared" si="158"/>
        <v>-1</v>
      </c>
    </row>
    <row r="211" spans="1:48" ht="17.25" customHeight="1">
      <c r="A211" s="27"/>
      <c r="B211" s="98">
        <v>204</v>
      </c>
      <c r="C211" s="104"/>
      <c r="D211" s="144" t="s">
        <v>189</v>
      </c>
      <c r="E211" s="111"/>
      <c r="F211" s="442">
        <v>54.3</v>
      </c>
      <c r="G211" s="443"/>
      <c r="H211" s="444"/>
      <c r="I211" s="99">
        <v>-0.1</v>
      </c>
      <c r="J211" s="99">
        <v>0</v>
      </c>
      <c r="K211" s="94">
        <f t="shared" si="150"/>
        <v>54.3</v>
      </c>
      <c r="L211" s="94">
        <f t="shared" si="148"/>
        <v>-0.1</v>
      </c>
      <c r="M211" s="94">
        <f t="shared" si="149"/>
        <v>0</v>
      </c>
      <c r="N211" s="94">
        <f t="shared" si="146"/>
        <v>54.199999999999996</v>
      </c>
      <c r="O211" s="94">
        <f t="shared" si="147"/>
        <v>54.3</v>
      </c>
      <c r="P211" s="102" t="s">
        <v>50</v>
      </c>
      <c r="Q211" s="94">
        <f t="shared" si="181"/>
        <v>1</v>
      </c>
      <c r="R211" s="122">
        <f>IF(Q211="","",HLOOKUP(Q211,Headline!$Z$5:$CJ$6,2,FALSE))</f>
        <v>1</v>
      </c>
      <c r="S211" s="147">
        <v>54.24</v>
      </c>
      <c r="T211" s="147">
        <v>54.25</v>
      </c>
      <c r="U211" s="147">
        <v>54.26</v>
      </c>
      <c r="V211" s="147">
        <v>54.26</v>
      </c>
      <c r="W211" s="147">
        <v>54.25</v>
      </c>
      <c r="X211" s="96" t="str">
        <f t="shared" si="180"/>
        <v/>
      </c>
      <c r="Y211" s="101">
        <v>13</v>
      </c>
      <c r="Z211" s="445"/>
      <c r="AA211" s="446"/>
      <c r="AB211" s="446"/>
      <c r="AC211" s="446"/>
      <c r="AD211" s="62"/>
      <c r="AE211" s="21"/>
      <c r="AF211" s="22"/>
      <c r="AH211" s="29" t="str">
        <f t="shared" si="133"/>
        <v/>
      </c>
      <c r="AI211" s="29" t="str">
        <f t="shared" si="134"/>
        <v/>
      </c>
      <c r="AJ211" s="29" t="str">
        <f t="shared" si="135"/>
        <v/>
      </c>
      <c r="AK211" s="29" t="str">
        <f t="shared" si="136"/>
        <v/>
      </c>
      <c r="AL211" s="29" t="str">
        <f t="shared" si="137"/>
        <v/>
      </c>
      <c r="AM211" s="29" t="str">
        <f t="shared" si="138"/>
        <v/>
      </c>
      <c r="AN211" s="29" t="str">
        <f t="shared" si="139"/>
        <v/>
      </c>
      <c r="AO211" s="83">
        <f t="shared" si="151"/>
        <v>54.24</v>
      </c>
      <c r="AP211" s="83">
        <f t="shared" si="152"/>
        <v>54.26</v>
      </c>
      <c r="AQ211" s="83">
        <f t="shared" si="153"/>
        <v>1.9999999999996021E-2</v>
      </c>
      <c r="AR211" s="83">
        <f t="shared" si="154"/>
        <v>54.251999999999995</v>
      </c>
      <c r="AS211" s="83">
        <f t="shared" si="155"/>
        <v>8.3666002653390911E-3</v>
      </c>
      <c r="AT211" s="105" t="str">
        <f t="shared" si="156"/>
        <v/>
      </c>
      <c r="AU211" s="105" t="str">
        <f t="shared" si="157"/>
        <v/>
      </c>
      <c r="AV211">
        <f t="shared" si="158"/>
        <v>-1</v>
      </c>
    </row>
    <row r="212" spans="1:48" ht="17.25" customHeight="1">
      <c r="A212" s="27"/>
      <c r="B212" s="98"/>
      <c r="C212" s="104"/>
      <c r="D212" s="90"/>
      <c r="E212" s="111"/>
      <c r="F212" s="442"/>
      <c r="G212" s="443"/>
      <c r="H212" s="444"/>
      <c r="I212" s="99"/>
      <c r="J212" s="99"/>
      <c r="K212" s="94">
        <f t="shared" si="150"/>
        <v>54.3</v>
      </c>
      <c r="L212" s="94">
        <f t="shared" si="148"/>
        <v>-0.1</v>
      </c>
      <c r="M212" s="94">
        <f t="shared" si="149"/>
        <v>0</v>
      </c>
      <c r="N212" s="94">
        <f t="shared" si="146"/>
        <v>54.199999999999996</v>
      </c>
      <c r="O212" s="94">
        <f t="shared" si="147"/>
        <v>54.3</v>
      </c>
      <c r="P212" s="102" t="s">
        <v>50</v>
      </c>
      <c r="Q212" s="94">
        <f t="shared" si="181"/>
        <v>2</v>
      </c>
      <c r="R212" s="122">
        <f>IF(Q212="","",HLOOKUP(Q212,Headline!$Z$5:$CJ$6,2,FALSE))</f>
        <v>2</v>
      </c>
      <c r="S212" s="147">
        <v>54.14</v>
      </c>
      <c r="T212" s="147">
        <v>54.14</v>
      </c>
      <c r="U212" s="147">
        <v>54.14</v>
      </c>
      <c r="V212" s="147">
        <v>54.14</v>
      </c>
      <c r="W212" s="147">
        <v>54.14</v>
      </c>
      <c r="X212" s="96" t="str">
        <f t="shared" si="180"/>
        <v>7</v>
      </c>
      <c r="Y212" s="101">
        <v>16</v>
      </c>
      <c r="Z212" s="445"/>
      <c r="AA212" s="446"/>
      <c r="AB212" s="446"/>
      <c r="AC212" s="446"/>
      <c r="AD212" s="62"/>
      <c r="AE212" s="21"/>
      <c r="AF212" s="255" t="s">
        <v>95</v>
      </c>
      <c r="AH212" s="29" t="str">
        <f t="shared" si="133"/>
        <v>-</v>
      </c>
      <c r="AI212" s="29" t="str">
        <f t="shared" si="134"/>
        <v>-</v>
      </c>
      <c r="AJ212" s="29" t="str">
        <f t="shared" si="135"/>
        <v>-</v>
      </c>
      <c r="AK212" s="29" t="str">
        <f t="shared" si="136"/>
        <v>-</v>
      </c>
      <c r="AL212" s="29" t="str">
        <f t="shared" si="137"/>
        <v>-</v>
      </c>
      <c r="AM212" s="29" t="str">
        <f t="shared" si="138"/>
        <v>-</v>
      </c>
      <c r="AN212" s="29" t="str">
        <f t="shared" si="139"/>
        <v/>
      </c>
      <c r="AO212" s="83">
        <f t="shared" si="151"/>
        <v>54.14</v>
      </c>
      <c r="AP212" s="83">
        <f t="shared" si="152"/>
        <v>54.14</v>
      </c>
      <c r="AQ212" s="83">
        <f t="shared" si="153"/>
        <v>0</v>
      </c>
      <c r="AR212" s="83">
        <f t="shared" si="154"/>
        <v>54.14</v>
      </c>
      <c r="AS212" s="83">
        <f t="shared" si="155"/>
        <v>0</v>
      </c>
      <c r="AT212" s="105" t="str">
        <f t="shared" si="156"/>
        <v/>
      </c>
      <c r="AU212" s="105" t="str">
        <f t="shared" si="157"/>
        <v/>
      </c>
      <c r="AV212">
        <f t="shared" si="158"/>
        <v>-1</v>
      </c>
    </row>
    <row r="213" spans="1:48" ht="17.25" customHeight="1">
      <c r="A213" s="27"/>
      <c r="B213" s="98"/>
      <c r="C213" s="104"/>
      <c r="D213" s="90"/>
      <c r="E213" s="111"/>
      <c r="F213" s="442"/>
      <c r="G213" s="443"/>
      <c r="H213" s="444"/>
      <c r="I213" s="99"/>
      <c r="J213" s="99"/>
      <c r="K213" s="94">
        <f t="shared" si="150"/>
        <v>54.3</v>
      </c>
      <c r="L213" s="94">
        <f t="shared" si="148"/>
        <v>-0.1</v>
      </c>
      <c r="M213" s="94">
        <f t="shared" si="149"/>
        <v>0</v>
      </c>
      <c r="N213" s="94">
        <f t="shared" si="146"/>
        <v>54.199999999999996</v>
      </c>
      <c r="O213" s="94">
        <f t="shared" si="147"/>
        <v>54.3</v>
      </c>
      <c r="P213" s="102"/>
      <c r="Q213" s="94" t="str">
        <f t="shared" si="181"/>
        <v/>
      </c>
      <c r="R213" s="122" t="str">
        <f>IF(Q213="","",HLOOKUP(Q213,Headline!$Z$5:$CJ$6,2,FALSE))</f>
        <v/>
      </c>
      <c r="S213" s="100"/>
      <c r="T213" s="100"/>
      <c r="U213" s="100"/>
      <c r="V213" s="100"/>
      <c r="W213" s="100"/>
      <c r="X213" s="96" t="str">
        <f t="shared" si="180"/>
        <v/>
      </c>
      <c r="Y213" s="101"/>
      <c r="Z213" s="445"/>
      <c r="AA213" s="446"/>
      <c r="AB213" s="446"/>
      <c r="AC213" s="446"/>
      <c r="AD213" s="62"/>
      <c r="AE213" s="21"/>
      <c r="AF213" s="22"/>
      <c r="AH213" s="29" t="str">
        <f t="shared" si="133"/>
        <v/>
      </c>
      <c r="AI213" s="29" t="str">
        <f t="shared" si="134"/>
        <v/>
      </c>
      <c r="AJ213" s="29" t="str">
        <f t="shared" si="135"/>
        <v/>
      </c>
      <c r="AK213" s="29" t="str">
        <f t="shared" si="136"/>
        <v/>
      </c>
      <c r="AL213" s="29" t="str">
        <f t="shared" si="137"/>
        <v/>
      </c>
      <c r="AM213" s="29" t="str">
        <f t="shared" si="138"/>
        <v/>
      </c>
      <c r="AN213" s="29" t="str">
        <f t="shared" si="139"/>
        <v/>
      </c>
      <c r="AO213" s="83" t="str">
        <f t="shared" si="151"/>
        <v/>
      </c>
      <c r="AP213" s="83" t="str">
        <f t="shared" si="152"/>
        <v/>
      </c>
      <c r="AQ213" s="83" t="str">
        <f t="shared" si="153"/>
        <v/>
      </c>
      <c r="AR213" s="83" t="str">
        <f t="shared" si="154"/>
        <v/>
      </c>
      <c r="AS213" s="83" t="str">
        <f t="shared" si="155"/>
        <v/>
      </c>
      <c r="AT213" s="105" t="str">
        <f t="shared" si="156"/>
        <v/>
      </c>
      <c r="AU213" s="105" t="str">
        <f t="shared" si="157"/>
        <v/>
      </c>
      <c r="AV213">
        <f t="shared" si="158"/>
        <v>-1</v>
      </c>
    </row>
    <row r="214" spans="1:48" ht="17.25" customHeight="1">
      <c r="A214" s="27"/>
      <c r="B214" s="98">
        <v>205</v>
      </c>
      <c r="C214" s="104"/>
      <c r="D214" s="144" t="s">
        <v>189</v>
      </c>
      <c r="E214" s="111"/>
      <c r="F214" s="442">
        <v>40</v>
      </c>
      <c r="G214" s="443"/>
      <c r="H214" s="444"/>
      <c r="I214" s="99">
        <v>-0.2</v>
      </c>
      <c r="J214" s="99">
        <v>0.2</v>
      </c>
      <c r="K214" s="94">
        <f t="shared" si="150"/>
        <v>40</v>
      </c>
      <c r="L214" s="94">
        <f t="shared" si="148"/>
        <v>-0.2</v>
      </c>
      <c r="M214" s="94">
        <f t="shared" si="149"/>
        <v>0.2</v>
      </c>
      <c r="N214" s="94">
        <f t="shared" si="146"/>
        <v>39.799999999999997</v>
      </c>
      <c r="O214" s="94">
        <f t="shared" si="147"/>
        <v>40.200000000000003</v>
      </c>
      <c r="P214" s="102" t="s">
        <v>237</v>
      </c>
      <c r="Q214" s="94">
        <f t="shared" si="181"/>
        <v>1</v>
      </c>
      <c r="R214" s="122">
        <f>IF(Q214="","",HLOOKUP(Q214,Headline!$Z$5:$CJ$6,2,FALSE))</f>
        <v>1</v>
      </c>
      <c r="S214" s="147">
        <f>+'report export 3D'!R67</f>
        <v>39.907653863</v>
      </c>
      <c r="T214" s="147">
        <f>+'report export 3D'!S67</f>
        <v>39.906417738000002</v>
      </c>
      <c r="U214" s="147">
        <f>+'report export 3D'!T67</f>
        <v>39.907667482999997</v>
      </c>
      <c r="V214" s="147">
        <f>+'report export 3D'!U67</f>
        <v>39.908483844000003</v>
      </c>
      <c r="W214" s="147">
        <f>+'report export 3D'!V67</f>
        <v>39.901776128000002</v>
      </c>
      <c r="X214" s="96" t="str">
        <f t="shared" si="180"/>
        <v/>
      </c>
      <c r="Y214" s="101">
        <v>13</v>
      </c>
      <c r="Z214" s="445"/>
      <c r="AA214" s="446"/>
      <c r="AB214" s="446"/>
      <c r="AC214" s="446"/>
      <c r="AD214" s="62"/>
      <c r="AE214" s="21"/>
      <c r="AF214" s="22"/>
      <c r="AH214" s="29" t="str">
        <f t="shared" si="133"/>
        <v/>
      </c>
      <c r="AI214" s="29" t="str">
        <f t="shared" si="134"/>
        <v/>
      </c>
      <c r="AJ214" s="29" t="str">
        <f t="shared" si="135"/>
        <v/>
      </c>
      <c r="AK214" s="29" t="str">
        <f t="shared" si="136"/>
        <v/>
      </c>
      <c r="AL214" s="29" t="str">
        <f t="shared" si="137"/>
        <v/>
      </c>
      <c r="AM214" s="29" t="str">
        <f t="shared" si="138"/>
        <v/>
      </c>
      <c r="AN214" s="29" t="str">
        <f t="shared" si="139"/>
        <v/>
      </c>
      <c r="AO214" s="83">
        <f t="shared" si="151"/>
        <v>39.901776128000002</v>
      </c>
      <c r="AP214" s="83">
        <f t="shared" si="152"/>
        <v>39.908483844000003</v>
      </c>
      <c r="AQ214" s="83">
        <f t="shared" si="153"/>
        <v>6.7077160000010849E-3</v>
      </c>
      <c r="AR214" s="83">
        <f t="shared" si="154"/>
        <v>39.906399811199996</v>
      </c>
      <c r="AS214" s="83">
        <f t="shared" si="155"/>
        <v>2.6880103294623344E-3</v>
      </c>
      <c r="AT214" s="105" t="str">
        <f t="shared" si="156"/>
        <v/>
      </c>
      <c r="AU214" s="105" t="str">
        <f t="shared" si="157"/>
        <v/>
      </c>
      <c r="AV214">
        <f t="shared" si="158"/>
        <v>-1</v>
      </c>
    </row>
    <row r="215" spans="1:48" ht="17.25" customHeight="1">
      <c r="A215" s="27"/>
      <c r="B215" s="98"/>
      <c r="C215" s="104"/>
      <c r="D215" s="90"/>
      <c r="E215" s="111"/>
      <c r="F215" s="442"/>
      <c r="G215" s="443"/>
      <c r="H215" s="444"/>
      <c r="I215" s="99"/>
      <c r="J215" s="99"/>
      <c r="K215" s="94">
        <f t="shared" si="150"/>
        <v>40</v>
      </c>
      <c r="L215" s="94">
        <f t="shared" si="148"/>
        <v>-0.2</v>
      </c>
      <c r="M215" s="94">
        <f t="shared" si="149"/>
        <v>0.2</v>
      </c>
      <c r="N215" s="94">
        <f t="shared" si="146"/>
        <v>39.799999999999997</v>
      </c>
      <c r="O215" s="94">
        <f t="shared" si="147"/>
        <v>40.200000000000003</v>
      </c>
      <c r="P215" s="102" t="s">
        <v>237</v>
      </c>
      <c r="Q215" s="94">
        <f t="shared" si="181"/>
        <v>2</v>
      </c>
      <c r="R215" s="122">
        <f>IF(Q215="","",HLOOKUP(Q215,Headline!$Z$5:$CJ$6,2,FALSE))</f>
        <v>2</v>
      </c>
      <c r="S215" s="147">
        <f>'report export 3D'!W67</f>
        <v>39.882425812999998</v>
      </c>
      <c r="T215" s="147">
        <f>'report export 3D'!X67</f>
        <v>39.882524402999998</v>
      </c>
      <c r="U215" s="147">
        <f>'report export 3D'!Y67</f>
        <v>39.888343796000001</v>
      </c>
      <c r="V215" s="147">
        <f>'report export 3D'!Z67</f>
        <v>39.880739267000003</v>
      </c>
      <c r="W215" s="147">
        <f>'report export 3D'!AA67</f>
        <v>39.882803205999998</v>
      </c>
      <c r="X215" s="96" t="str">
        <f t="shared" si="180"/>
        <v/>
      </c>
      <c r="Y215" s="101">
        <v>16</v>
      </c>
      <c r="Z215" s="445"/>
      <c r="AA215" s="446"/>
      <c r="AB215" s="446"/>
      <c r="AC215" s="446"/>
      <c r="AD215" s="62"/>
      <c r="AE215" s="21"/>
      <c r="AF215" s="22"/>
      <c r="AH215" s="29" t="str">
        <f t="shared" ref="AH215:AH293" si="182">IF(S215="","",IF(S215&lt;$N215,"-",IF(S215&gt;$O215,"+","")))</f>
        <v/>
      </c>
      <c r="AI215" s="29" t="str">
        <f t="shared" ref="AI215:AI293" si="183">IF(T215="","",IF(T215&lt;$N215,"-",IF(T215&gt;$O215,"+","")))</f>
        <v/>
      </c>
      <c r="AJ215" s="29" t="str">
        <f t="shared" ref="AJ215:AJ293" si="184">IF(U215="","",IF(U215&lt;$N215,"-",IF(U215&gt;$O215,"+","")))</f>
        <v/>
      </c>
      <c r="AK215" s="29" t="str">
        <f t="shared" ref="AK215:AK293" si="185">IF(V215="","",IF(V215&lt;$N215,"-",IF(V215&gt;$O215,"+","")))</f>
        <v/>
      </c>
      <c r="AL215" s="29" t="str">
        <f t="shared" ref="AL215:AL293" si="186">IF(W215="","",IF(W215&lt;$N215,"-",IF(W215&gt;$O215,"+","")))</f>
        <v/>
      </c>
      <c r="AM215" s="29" t="str">
        <f t="shared" ref="AM215:AM293" si="187">IF(OR($AH215="-",$AI215="-",$AJ215="-",$AK215="-",$AL215="-"),"-","")</f>
        <v/>
      </c>
      <c r="AN215" s="29" t="str">
        <f t="shared" ref="AN215:AN293" si="188">IF(OR($AH215="+",$AI215="+",$AJ215="+",$AK215="+",$AL215="+"),"+","")</f>
        <v/>
      </c>
      <c r="AO215" s="83">
        <f t="shared" si="151"/>
        <v>39.880739267000003</v>
      </c>
      <c r="AP215" s="83">
        <f t="shared" si="152"/>
        <v>39.888343796000001</v>
      </c>
      <c r="AQ215" s="83">
        <f t="shared" si="153"/>
        <v>7.6045289999981946E-3</v>
      </c>
      <c r="AR215" s="83">
        <f t="shared" si="154"/>
        <v>39.883367296999999</v>
      </c>
      <c r="AS215" s="83">
        <f t="shared" si="155"/>
        <v>2.8977208738799666E-3</v>
      </c>
      <c r="AT215" s="105" t="str">
        <f t="shared" si="156"/>
        <v/>
      </c>
      <c r="AU215" s="105" t="str">
        <f t="shared" si="157"/>
        <v/>
      </c>
      <c r="AV215">
        <f t="shared" si="158"/>
        <v>-1</v>
      </c>
    </row>
    <row r="216" spans="1:48" ht="17.25" customHeight="1">
      <c r="A216" s="27"/>
      <c r="B216" s="98"/>
      <c r="C216" s="104"/>
      <c r="D216" s="90"/>
      <c r="E216" s="111"/>
      <c r="F216" s="442"/>
      <c r="G216" s="443"/>
      <c r="H216" s="444"/>
      <c r="I216" s="99"/>
      <c r="J216" s="99"/>
      <c r="K216" s="94">
        <f t="shared" si="150"/>
        <v>40</v>
      </c>
      <c r="L216" s="94">
        <f t="shared" si="148"/>
        <v>-0.2</v>
      </c>
      <c r="M216" s="94">
        <f t="shared" si="149"/>
        <v>0.2</v>
      </c>
      <c r="N216" s="94">
        <f t="shared" si="146"/>
        <v>39.799999999999997</v>
      </c>
      <c r="O216" s="94">
        <f t="shared" si="147"/>
        <v>40.200000000000003</v>
      </c>
      <c r="P216" s="102"/>
      <c r="Q216" s="94" t="str">
        <f t="shared" si="181"/>
        <v/>
      </c>
      <c r="R216" s="122" t="str">
        <f>IF(Q216="","",HLOOKUP(Q216,Headline!$Z$5:$CJ$6,2,FALSE))</f>
        <v/>
      </c>
      <c r="S216" s="147"/>
      <c r="T216" s="147"/>
      <c r="U216" s="147"/>
      <c r="V216" s="147"/>
      <c r="W216" s="147"/>
      <c r="X216" s="96" t="str">
        <f t="shared" si="180"/>
        <v/>
      </c>
      <c r="Y216" s="101"/>
      <c r="Z216" s="445"/>
      <c r="AA216" s="446"/>
      <c r="AB216" s="446"/>
      <c r="AC216" s="446"/>
      <c r="AD216" s="62"/>
      <c r="AE216" s="21"/>
      <c r="AF216" s="22"/>
      <c r="AH216" s="29" t="str">
        <f t="shared" si="182"/>
        <v/>
      </c>
      <c r="AI216" s="29" t="str">
        <f t="shared" si="183"/>
        <v/>
      </c>
      <c r="AJ216" s="29" t="str">
        <f t="shared" si="184"/>
        <v/>
      </c>
      <c r="AK216" s="29" t="str">
        <f t="shared" si="185"/>
        <v/>
      </c>
      <c r="AL216" s="29" t="str">
        <f t="shared" si="186"/>
        <v/>
      </c>
      <c r="AM216" s="29" t="str">
        <f t="shared" si="187"/>
        <v/>
      </c>
      <c r="AN216" s="29" t="str">
        <f t="shared" si="188"/>
        <v/>
      </c>
      <c r="AO216" s="83" t="str">
        <f t="shared" si="151"/>
        <v/>
      </c>
      <c r="AP216" s="83" t="str">
        <f t="shared" si="152"/>
        <v/>
      </c>
      <c r="AQ216" s="83" t="str">
        <f t="shared" si="153"/>
        <v/>
      </c>
      <c r="AR216" s="83" t="str">
        <f t="shared" si="154"/>
        <v/>
      </c>
      <c r="AS216" s="83" t="str">
        <f t="shared" si="155"/>
        <v/>
      </c>
      <c r="AT216" s="105" t="str">
        <f t="shared" si="156"/>
        <v/>
      </c>
      <c r="AU216" s="105" t="str">
        <f t="shared" si="157"/>
        <v/>
      </c>
      <c r="AV216">
        <f t="shared" si="158"/>
        <v>-1</v>
      </c>
    </row>
    <row r="217" spans="1:48" ht="17.25" customHeight="1">
      <c r="A217" s="27"/>
      <c r="B217" s="98">
        <v>206</v>
      </c>
      <c r="C217" s="104"/>
      <c r="D217" s="144" t="s">
        <v>189</v>
      </c>
      <c r="E217" s="111"/>
      <c r="F217" s="442">
        <v>23</v>
      </c>
      <c r="G217" s="443"/>
      <c r="H217" s="443"/>
      <c r="I217" s="99">
        <v>-0.2</v>
      </c>
      <c r="J217" s="99">
        <v>0.2</v>
      </c>
      <c r="K217" s="94">
        <f t="shared" si="150"/>
        <v>23</v>
      </c>
      <c r="L217" s="94">
        <f t="shared" si="148"/>
        <v>-0.2</v>
      </c>
      <c r="M217" s="94">
        <f t="shared" si="149"/>
        <v>0.2</v>
      </c>
      <c r="N217" s="94">
        <f t="shared" si="146"/>
        <v>22.8</v>
      </c>
      <c r="O217" s="94">
        <f t="shared" si="147"/>
        <v>23.2</v>
      </c>
      <c r="P217" s="102" t="s">
        <v>237</v>
      </c>
      <c r="Q217" s="94">
        <f t="shared" si="181"/>
        <v>1</v>
      </c>
      <c r="R217" s="122">
        <f>IF(Q217="","",HLOOKUP(Q217,Headline!$Z$5:$CJ$6,2,FALSE))</f>
        <v>1</v>
      </c>
      <c r="S217" s="147">
        <f>+'report export 3D'!R68</f>
        <v>22.880005209</v>
      </c>
      <c r="T217" s="147">
        <f>+'report export 3D'!S68</f>
        <v>22.858408781000001</v>
      </c>
      <c r="U217" s="147">
        <f>+'report export 3D'!T68</f>
        <v>22.885469349000001</v>
      </c>
      <c r="V217" s="147">
        <f>+'report export 3D'!U68</f>
        <v>22.892088764</v>
      </c>
      <c r="W217" s="147">
        <f>+'report export 3D'!V68</f>
        <v>22.982009167000001</v>
      </c>
      <c r="X217" s="96" t="str">
        <f t="shared" si="180"/>
        <v/>
      </c>
      <c r="Y217" s="101">
        <v>13</v>
      </c>
      <c r="Z217" s="445"/>
      <c r="AA217" s="446"/>
      <c r="AB217" s="446"/>
      <c r="AC217" s="446"/>
      <c r="AD217" s="62"/>
      <c r="AE217" s="21"/>
      <c r="AF217" s="22"/>
      <c r="AH217" s="29" t="str">
        <f t="shared" si="182"/>
        <v/>
      </c>
      <c r="AI217" s="29" t="str">
        <f t="shared" si="183"/>
        <v/>
      </c>
      <c r="AJ217" s="29" t="str">
        <f t="shared" si="184"/>
        <v/>
      </c>
      <c r="AK217" s="29" t="str">
        <f t="shared" si="185"/>
        <v/>
      </c>
      <c r="AL217" s="29" t="str">
        <f t="shared" si="186"/>
        <v/>
      </c>
      <c r="AM217" s="29" t="str">
        <f t="shared" si="187"/>
        <v/>
      </c>
      <c r="AN217" s="29" t="str">
        <f t="shared" si="188"/>
        <v/>
      </c>
      <c r="AO217" s="83">
        <f t="shared" si="151"/>
        <v>22.858408781000001</v>
      </c>
      <c r="AP217" s="83">
        <f t="shared" si="152"/>
        <v>22.982009167000001</v>
      </c>
      <c r="AQ217" s="83">
        <f t="shared" si="153"/>
        <v>0.12360038599999967</v>
      </c>
      <c r="AR217" s="83">
        <f t="shared" si="154"/>
        <v>22.899596253999999</v>
      </c>
      <c r="AS217" s="83">
        <f t="shared" si="155"/>
        <v>4.7770380615090542E-2</v>
      </c>
      <c r="AT217" s="105" t="str">
        <f t="shared" si="156"/>
        <v/>
      </c>
      <c r="AU217" s="105" t="str">
        <f t="shared" si="157"/>
        <v/>
      </c>
      <c r="AV217">
        <f t="shared" si="158"/>
        <v>-1</v>
      </c>
    </row>
    <row r="218" spans="1:48" ht="17.25" customHeight="1">
      <c r="A218" s="27"/>
      <c r="B218" s="98"/>
      <c r="C218" s="104"/>
      <c r="D218" s="90"/>
      <c r="E218" s="111"/>
      <c r="F218" s="442"/>
      <c r="G218" s="443"/>
      <c r="H218" s="444"/>
      <c r="I218" s="99"/>
      <c r="J218" s="99"/>
      <c r="K218" s="94">
        <f t="shared" si="150"/>
        <v>23</v>
      </c>
      <c r="L218" s="94">
        <f t="shared" si="148"/>
        <v>-0.2</v>
      </c>
      <c r="M218" s="94">
        <f t="shared" si="149"/>
        <v>0.2</v>
      </c>
      <c r="N218" s="94">
        <f t="shared" si="146"/>
        <v>22.8</v>
      </c>
      <c r="O218" s="94">
        <f t="shared" si="147"/>
        <v>23.2</v>
      </c>
      <c r="P218" s="102" t="s">
        <v>237</v>
      </c>
      <c r="Q218" s="94">
        <f t="shared" si="181"/>
        <v>2</v>
      </c>
      <c r="R218" s="122">
        <f>IF(Q218="","",HLOOKUP(Q218,Headline!$Z$5:$CJ$6,2,FALSE))</f>
        <v>2</v>
      </c>
      <c r="S218" s="147">
        <f>'report export 3D'!W68</f>
        <v>22.978794323999999</v>
      </c>
      <c r="T218" s="147">
        <f>'report export 3D'!X68</f>
        <v>22.978025966000001</v>
      </c>
      <c r="U218" s="147">
        <f>'report export 3D'!Y68</f>
        <v>22.977445395</v>
      </c>
      <c r="V218" s="147">
        <f>'report export 3D'!Z68</f>
        <v>22.977477951000001</v>
      </c>
      <c r="W218" s="147">
        <f>'report export 3D'!AA68</f>
        <v>22.981111090999999</v>
      </c>
      <c r="X218" s="96" t="str">
        <f t="shared" si="180"/>
        <v/>
      </c>
      <c r="Y218" s="101">
        <v>16</v>
      </c>
      <c r="Z218" s="445"/>
      <c r="AA218" s="446"/>
      <c r="AB218" s="446"/>
      <c r="AC218" s="446"/>
      <c r="AD218" s="62"/>
      <c r="AE218" s="21"/>
      <c r="AF218" s="22"/>
      <c r="AH218" s="29" t="str">
        <f t="shared" si="182"/>
        <v/>
      </c>
      <c r="AI218" s="29" t="str">
        <f t="shared" si="183"/>
        <v/>
      </c>
      <c r="AJ218" s="29" t="str">
        <f t="shared" si="184"/>
        <v/>
      </c>
      <c r="AK218" s="29" t="str">
        <f t="shared" si="185"/>
        <v/>
      </c>
      <c r="AL218" s="29" t="str">
        <f t="shared" si="186"/>
        <v/>
      </c>
      <c r="AM218" s="29" t="str">
        <f t="shared" si="187"/>
        <v/>
      </c>
      <c r="AN218" s="29" t="str">
        <f t="shared" si="188"/>
        <v/>
      </c>
      <c r="AO218" s="83">
        <f t="shared" si="151"/>
        <v>22.977445395</v>
      </c>
      <c r="AP218" s="83">
        <f t="shared" si="152"/>
        <v>22.981111090999999</v>
      </c>
      <c r="AQ218" s="83">
        <f t="shared" si="153"/>
        <v>3.6656959999987748E-3</v>
      </c>
      <c r="AR218" s="83">
        <f t="shared" si="154"/>
        <v>22.978570945400001</v>
      </c>
      <c r="AS218" s="83">
        <f t="shared" si="155"/>
        <v>1.5215732545563149E-3</v>
      </c>
      <c r="AT218" s="105" t="str">
        <f t="shared" si="156"/>
        <v/>
      </c>
      <c r="AU218" s="105" t="str">
        <f t="shared" si="157"/>
        <v/>
      </c>
      <c r="AV218">
        <f t="shared" si="158"/>
        <v>-1</v>
      </c>
    </row>
    <row r="219" spans="1:48" ht="17.25" customHeight="1">
      <c r="A219" s="27"/>
      <c r="B219" s="98"/>
      <c r="C219" s="104"/>
      <c r="D219" s="90"/>
      <c r="E219" s="111"/>
      <c r="F219" s="442"/>
      <c r="G219" s="443"/>
      <c r="H219" s="443"/>
      <c r="I219" s="99"/>
      <c r="J219" s="99"/>
      <c r="K219" s="94">
        <f t="shared" si="150"/>
        <v>23</v>
      </c>
      <c r="L219" s="94">
        <f t="shared" si="148"/>
        <v>-0.2</v>
      </c>
      <c r="M219" s="94">
        <f t="shared" si="149"/>
        <v>0.2</v>
      </c>
      <c r="N219" s="94">
        <f t="shared" ref="N219:N280" si="189">K219+L219</f>
        <v>22.8</v>
      </c>
      <c r="O219" s="94">
        <f t="shared" ref="O219:O280" si="190">K219+M219</f>
        <v>23.2</v>
      </c>
      <c r="P219" s="102"/>
      <c r="Q219" s="94" t="str">
        <f t="shared" si="181"/>
        <v/>
      </c>
      <c r="R219" s="122" t="str">
        <f>IF(Q219="","",HLOOKUP(Q219,Headline!$Z$5:$CJ$6,2,FALSE))</f>
        <v/>
      </c>
      <c r="S219" s="147"/>
      <c r="T219" s="147"/>
      <c r="U219" s="147"/>
      <c r="V219" s="147"/>
      <c r="W219" s="147"/>
      <c r="X219" s="96" t="str">
        <f t="shared" si="180"/>
        <v/>
      </c>
      <c r="Y219" s="101"/>
      <c r="Z219" s="445"/>
      <c r="AA219" s="446"/>
      <c r="AB219" s="446"/>
      <c r="AC219" s="446"/>
      <c r="AD219" s="62"/>
      <c r="AE219" s="21"/>
      <c r="AF219" s="22"/>
      <c r="AH219" s="29" t="str">
        <f t="shared" si="182"/>
        <v/>
      </c>
      <c r="AI219" s="29" t="str">
        <f t="shared" si="183"/>
        <v/>
      </c>
      <c r="AJ219" s="29" t="str">
        <f t="shared" si="184"/>
        <v/>
      </c>
      <c r="AK219" s="29" t="str">
        <f t="shared" si="185"/>
        <v/>
      </c>
      <c r="AL219" s="29" t="str">
        <f t="shared" si="186"/>
        <v/>
      </c>
      <c r="AM219" s="29" t="str">
        <f t="shared" si="187"/>
        <v/>
      </c>
      <c r="AN219" s="29" t="str">
        <f t="shared" si="188"/>
        <v/>
      </c>
      <c r="AO219" s="83" t="str">
        <f t="shared" si="151"/>
        <v/>
      </c>
      <c r="AP219" s="83" t="str">
        <f t="shared" si="152"/>
        <v/>
      </c>
      <c r="AQ219" s="83" t="str">
        <f t="shared" si="153"/>
        <v/>
      </c>
      <c r="AR219" s="83" t="str">
        <f t="shared" si="154"/>
        <v/>
      </c>
      <c r="AS219" s="83" t="str">
        <f t="shared" si="155"/>
        <v/>
      </c>
      <c r="AT219" s="105" t="str">
        <f t="shared" si="156"/>
        <v/>
      </c>
      <c r="AU219" s="105" t="str">
        <f t="shared" si="157"/>
        <v/>
      </c>
      <c r="AV219">
        <f t="shared" si="158"/>
        <v>-1</v>
      </c>
    </row>
    <row r="220" spans="1:48" ht="17.25" customHeight="1">
      <c r="A220" s="27"/>
      <c r="B220" s="98">
        <v>207</v>
      </c>
      <c r="C220" s="104"/>
      <c r="D220" s="144" t="s">
        <v>189</v>
      </c>
      <c r="E220" s="111"/>
      <c r="F220" s="442">
        <v>45</v>
      </c>
      <c r="G220" s="443"/>
      <c r="H220" s="443"/>
      <c r="I220" s="99">
        <v>-0.2</v>
      </c>
      <c r="J220" s="99">
        <v>0.2</v>
      </c>
      <c r="K220" s="94">
        <f t="shared" si="150"/>
        <v>45</v>
      </c>
      <c r="L220" s="94">
        <f t="shared" si="148"/>
        <v>-0.2</v>
      </c>
      <c r="M220" s="94">
        <f t="shared" si="149"/>
        <v>0.2</v>
      </c>
      <c r="N220" s="94">
        <f t="shared" si="189"/>
        <v>44.8</v>
      </c>
      <c r="O220" s="94">
        <f t="shared" si="190"/>
        <v>45.2</v>
      </c>
      <c r="P220" s="102" t="s">
        <v>50</v>
      </c>
      <c r="Q220" s="94">
        <f t="shared" si="181"/>
        <v>1</v>
      </c>
      <c r="R220" s="122">
        <f>IF(Q220="","",HLOOKUP(Q220,Headline!$Z$5:$CJ$6,2,FALSE))</f>
        <v>1</v>
      </c>
      <c r="S220" s="147">
        <v>44.92</v>
      </c>
      <c r="T220" s="147">
        <v>44.93</v>
      </c>
      <c r="U220" s="147">
        <v>44.95</v>
      </c>
      <c r="V220" s="147">
        <v>44.94</v>
      </c>
      <c r="W220" s="147">
        <v>44.96</v>
      </c>
      <c r="X220" s="96" t="str">
        <f t="shared" si="180"/>
        <v/>
      </c>
      <c r="Y220" s="101">
        <v>13</v>
      </c>
      <c r="Z220" s="445"/>
      <c r="AA220" s="446"/>
      <c r="AB220" s="446"/>
      <c r="AC220" s="446"/>
      <c r="AD220" s="62"/>
      <c r="AE220" s="21"/>
      <c r="AF220" s="22"/>
      <c r="AH220" s="29" t="str">
        <f t="shared" si="182"/>
        <v/>
      </c>
      <c r="AI220" s="29" t="str">
        <f t="shared" si="183"/>
        <v/>
      </c>
      <c r="AJ220" s="29" t="str">
        <f t="shared" si="184"/>
        <v/>
      </c>
      <c r="AK220" s="29" t="str">
        <f t="shared" si="185"/>
        <v/>
      </c>
      <c r="AL220" s="29" t="str">
        <f t="shared" si="186"/>
        <v/>
      </c>
      <c r="AM220" s="29" t="str">
        <f t="shared" si="187"/>
        <v/>
      </c>
      <c r="AN220" s="29" t="str">
        <f t="shared" si="188"/>
        <v/>
      </c>
      <c r="AO220" s="83">
        <f t="shared" si="151"/>
        <v>44.92</v>
      </c>
      <c r="AP220" s="83">
        <f t="shared" si="152"/>
        <v>44.96</v>
      </c>
      <c r="AQ220" s="83">
        <f t="shared" si="153"/>
        <v>3.9999999999999147E-2</v>
      </c>
      <c r="AR220" s="83">
        <f t="shared" si="154"/>
        <v>44.940000000000005</v>
      </c>
      <c r="AS220" s="83">
        <f t="shared" si="155"/>
        <v>1.5811388300842121E-2</v>
      </c>
      <c r="AT220" s="105" t="str">
        <f t="shared" si="156"/>
        <v/>
      </c>
      <c r="AU220" s="105" t="str">
        <f t="shared" si="157"/>
        <v/>
      </c>
      <c r="AV220">
        <f t="shared" si="158"/>
        <v>-1</v>
      </c>
    </row>
    <row r="221" spans="1:48" ht="17.25" customHeight="1">
      <c r="A221" s="27"/>
      <c r="B221" s="98"/>
      <c r="C221" s="104"/>
      <c r="D221" s="90"/>
      <c r="E221" s="111"/>
      <c r="F221" s="442"/>
      <c r="G221" s="443"/>
      <c r="H221" s="444"/>
      <c r="I221" s="99"/>
      <c r="J221" s="99"/>
      <c r="K221" s="94">
        <f t="shared" si="150"/>
        <v>45</v>
      </c>
      <c r="L221" s="94">
        <f t="shared" si="148"/>
        <v>-0.2</v>
      </c>
      <c r="M221" s="94">
        <f t="shared" si="149"/>
        <v>0.2</v>
      </c>
      <c r="N221" s="94">
        <f t="shared" si="189"/>
        <v>44.8</v>
      </c>
      <c r="O221" s="94">
        <f t="shared" si="190"/>
        <v>45.2</v>
      </c>
      <c r="P221" s="102" t="s">
        <v>50</v>
      </c>
      <c r="Q221" s="94">
        <f t="shared" si="181"/>
        <v>2</v>
      </c>
      <c r="R221" s="122">
        <f>IF(Q221="","",HLOOKUP(Q221,Headline!$Z$5:$CJ$6,2,FALSE))</f>
        <v>2</v>
      </c>
      <c r="S221" s="147">
        <v>44.85</v>
      </c>
      <c r="T221" s="147">
        <v>44.87</v>
      </c>
      <c r="U221" s="147">
        <v>44.86</v>
      </c>
      <c r="V221" s="147">
        <v>44.88</v>
      </c>
      <c r="W221" s="147">
        <v>44.86</v>
      </c>
      <c r="X221" s="96" t="str">
        <f t="shared" si="180"/>
        <v/>
      </c>
      <c r="Y221" s="101">
        <v>16</v>
      </c>
      <c r="Z221" s="445"/>
      <c r="AA221" s="446"/>
      <c r="AB221" s="446"/>
      <c r="AC221" s="446"/>
      <c r="AD221" s="62"/>
      <c r="AE221" s="21"/>
      <c r="AF221" s="22"/>
      <c r="AH221" s="29" t="str">
        <f t="shared" si="182"/>
        <v/>
      </c>
      <c r="AI221" s="29" t="str">
        <f t="shared" si="183"/>
        <v/>
      </c>
      <c r="AJ221" s="29" t="str">
        <f t="shared" si="184"/>
        <v/>
      </c>
      <c r="AK221" s="29" t="str">
        <f t="shared" si="185"/>
        <v/>
      </c>
      <c r="AL221" s="29" t="str">
        <f t="shared" si="186"/>
        <v/>
      </c>
      <c r="AM221" s="29" t="str">
        <f t="shared" si="187"/>
        <v/>
      </c>
      <c r="AN221" s="29" t="str">
        <f t="shared" si="188"/>
        <v/>
      </c>
      <c r="AO221" s="83">
        <f t="shared" si="151"/>
        <v>44.85</v>
      </c>
      <c r="AP221" s="83">
        <f t="shared" si="152"/>
        <v>44.88</v>
      </c>
      <c r="AQ221" s="83">
        <f t="shared" si="153"/>
        <v>3.0000000000001137E-2</v>
      </c>
      <c r="AR221" s="83">
        <f t="shared" si="154"/>
        <v>44.863999999999997</v>
      </c>
      <c r="AS221" s="83">
        <f t="shared" si="155"/>
        <v>1.1401754250991604E-2</v>
      </c>
      <c r="AT221" s="105" t="str">
        <f t="shared" si="156"/>
        <v/>
      </c>
      <c r="AU221" s="105" t="str">
        <f t="shared" si="157"/>
        <v/>
      </c>
      <c r="AV221">
        <f t="shared" si="158"/>
        <v>-1</v>
      </c>
    </row>
    <row r="222" spans="1:48" ht="17.25" customHeight="1">
      <c r="A222" s="27"/>
      <c r="B222" s="98"/>
      <c r="C222" s="104"/>
      <c r="D222" s="90"/>
      <c r="E222" s="111"/>
      <c r="F222" s="442"/>
      <c r="G222" s="443"/>
      <c r="H222" s="444"/>
      <c r="I222" s="99"/>
      <c r="J222" s="99"/>
      <c r="K222" s="94">
        <f t="shared" si="150"/>
        <v>45</v>
      </c>
      <c r="L222" s="94">
        <f t="shared" si="148"/>
        <v>-0.2</v>
      </c>
      <c r="M222" s="94">
        <f t="shared" si="149"/>
        <v>0.2</v>
      </c>
      <c r="N222" s="94">
        <f t="shared" si="189"/>
        <v>44.8</v>
      </c>
      <c r="O222" s="94">
        <f t="shared" si="190"/>
        <v>45.2</v>
      </c>
      <c r="P222" s="102"/>
      <c r="Q222" s="94" t="str">
        <f t="shared" si="181"/>
        <v/>
      </c>
      <c r="R222" s="122" t="str">
        <f>IF(Q222="","",HLOOKUP(Q222,Headline!$Z$5:$CJ$6,2,FALSE))</f>
        <v/>
      </c>
      <c r="S222" s="100"/>
      <c r="T222" s="100"/>
      <c r="U222" s="100"/>
      <c r="V222" s="100"/>
      <c r="W222" s="100"/>
      <c r="X222" s="96" t="str">
        <f t="shared" si="180"/>
        <v/>
      </c>
      <c r="Y222" s="101"/>
      <c r="Z222" s="445"/>
      <c r="AA222" s="446"/>
      <c r="AB222" s="446"/>
      <c r="AC222" s="446"/>
      <c r="AD222" s="62"/>
      <c r="AE222" s="21"/>
      <c r="AF222" s="22"/>
      <c r="AH222" s="29" t="str">
        <f t="shared" si="182"/>
        <v/>
      </c>
      <c r="AI222" s="29" t="str">
        <f t="shared" si="183"/>
        <v/>
      </c>
      <c r="AJ222" s="29" t="str">
        <f t="shared" si="184"/>
        <v/>
      </c>
      <c r="AK222" s="29" t="str">
        <f t="shared" si="185"/>
        <v/>
      </c>
      <c r="AL222" s="29" t="str">
        <f t="shared" si="186"/>
        <v/>
      </c>
      <c r="AM222" s="29" t="str">
        <f t="shared" si="187"/>
        <v/>
      </c>
      <c r="AN222" s="29" t="str">
        <f t="shared" si="188"/>
        <v/>
      </c>
      <c r="AO222" s="83" t="str">
        <f t="shared" si="151"/>
        <v/>
      </c>
      <c r="AP222" s="83" t="str">
        <f t="shared" si="152"/>
        <v/>
      </c>
      <c r="AQ222" s="83" t="str">
        <f t="shared" si="153"/>
        <v/>
      </c>
      <c r="AR222" s="83" t="str">
        <f t="shared" si="154"/>
        <v/>
      </c>
      <c r="AS222" s="83" t="str">
        <f t="shared" si="155"/>
        <v/>
      </c>
      <c r="AT222" s="105" t="str">
        <f t="shared" si="156"/>
        <v/>
      </c>
      <c r="AU222" s="105" t="str">
        <f t="shared" si="157"/>
        <v/>
      </c>
      <c r="AV222">
        <f t="shared" si="158"/>
        <v>-1</v>
      </c>
    </row>
    <row r="223" spans="1:48" ht="17.25" customHeight="1">
      <c r="A223" s="27"/>
      <c r="B223" s="98">
        <v>208</v>
      </c>
      <c r="C223" s="104"/>
      <c r="D223" s="90"/>
      <c r="E223" s="111"/>
      <c r="F223" s="442">
        <v>9.85</v>
      </c>
      <c r="G223" s="443"/>
      <c r="H223" s="444"/>
      <c r="I223" s="99">
        <v>-0.1</v>
      </c>
      <c r="J223" s="99">
        <v>0</v>
      </c>
      <c r="K223" s="94">
        <f>IF(Q223=1,F223,K219)</f>
        <v>9.85</v>
      </c>
      <c r="L223" s="94">
        <f>IF(Q223=1,I223,L219)</f>
        <v>-0.1</v>
      </c>
      <c r="M223" s="94">
        <f>IF(Q223=1,J223,M219)</f>
        <v>0</v>
      </c>
      <c r="N223" s="94">
        <f>K223+L223</f>
        <v>9.75</v>
      </c>
      <c r="O223" s="94">
        <f>K223+M223</f>
        <v>9.85</v>
      </c>
      <c r="P223" s="102" t="s">
        <v>237</v>
      </c>
      <c r="Q223" s="94">
        <f>IF(AND(F223&lt;&gt;"",Q219=""),1,IF(AND(Q219&lt;emp,Q219&lt;&gt;""),Q219+1,""))</f>
        <v>1</v>
      </c>
      <c r="R223" s="122">
        <f>IF(Q223="","",HLOOKUP(Q223,Headline!$Z$5:$CJ$6,2,FALSE))</f>
        <v>1</v>
      </c>
      <c r="S223" s="147">
        <v>9.7591034499999996</v>
      </c>
      <c r="T223" s="147">
        <v>9.7513312449999994</v>
      </c>
      <c r="U223" s="147">
        <v>9.7504762799999991</v>
      </c>
      <c r="V223" s="147">
        <v>9.7528633450000015</v>
      </c>
      <c r="W223" s="147">
        <v>9.7641139199999998</v>
      </c>
      <c r="X223" s="96" t="str">
        <f>IF(S223="","",IF(AND(AM223="-",AN223="+"),"78",IF(AM223="-","7",IF(AN223="+","8",""))))</f>
        <v/>
      </c>
      <c r="Y223" s="101">
        <v>13</v>
      </c>
      <c r="Z223" s="445"/>
      <c r="AA223" s="446"/>
      <c r="AB223" s="446"/>
      <c r="AC223" s="446"/>
      <c r="AD223" s="62"/>
      <c r="AE223" s="21"/>
      <c r="AF223" s="22"/>
      <c r="AH223" s="29" t="str">
        <f t="shared" ref="AH223:AL224" si="191">IF(S223="","",IF(S223&lt;$N223,"-",IF(S223&gt;$O223,"+","")))</f>
        <v/>
      </c>
      <c r="AI223" s="29" t="str">
        <f t="shared" si="191"/>
        <v/>
      </c>
      <c r="AJ223" s="29" t="str">
        <f t="shared" si="191"/>
        <v/>
      </c>
      <c r="AK223" s="29" t="str">
        <f t="shared" si="191"/>
        <v/>
      </c>
      <c r="AL223" s="29" t="str">
        <f t="shared" si="191"/>
        <v/>
      </c>
      <c r="AM223" s="29" t="str">
        <f t="shared" si="187"/>
        <v/>
      </c>
      <c r="AN223" s="29" t="str">
        <f t="shared" si="188"/>
        <v/>
      </c>
      <c r="AO223" s="83">
        <f>IF(S223="","",MIN(S223:W223))</f>
        <v>9.7504762799999991</v>
      </c>
      <c r="AP223" s="83">
        <f>IF(S223="","",MAX(S223:W223))</f>
        <v>9.7641139199999998</v>
      </c>
      <c r="AQ223" s="83">
        <f>IF(AO223="","",AP223-AO223)</f>
        <v>1.3637640000000673E-2</v>
      </c>
      <c r="AR223" s="83">
        <f>IF(S223="","",AVERAGE(S223:W223))</f>
        <v>9.7555776480000009</v>
      </c>
      <c r="AS223" s="83">
        <f>IF(S223="","",STDEV(S223:W223))</f>
        <v>5.8464210010661525E-3</v>
      </c>
      <c r="AT223" s="105" t="str">
        <f>IF(OR(Q223="",S223=""),"",IF(AND(C223="",AT219=""),"",(M223-L223)/(AS223*6)))</f>
        <v/>
      </c>
      <c r="AU223" s="105" t="str">
        <f>IF(OR(Q223="",S223=""),"",IF(AND(C223="",AU219=""),"",MIN((O223-AR223)/(3*AS223),(AR223-N223)/(3*AS223))))</f>
        <v/>
      </c>
      <c r="AV223">
        <f>IF(AT223="",-1,AS214)</f>
        <v>-1</v>
      </c>
    </row>
    <row r="224" spans="1:48" ht="17.25" customHeight="1">
      <c r="A224" s="27"/>
      <c r="B224" s="98"/>
      <c r="C224" s="104"/>
      <c r="D224" s="90"/>
      <c r="E224" s="111"/>
      <c r="F224" s="442"/>
      <c r="G224" s="443"/>
      <c r="H224" s="444"/>
      <c r="I224" s="99"/>
      <c r="J224" s="99"/>
      <c r="K224" s="94">
        <f>IF(Q224=1,F224,K223)</f>
        <v>9.85</v>
      </c>
      <c r="L224" s="94">
        <f>IF(Q224=1,I224,L223)</f>
        <v>-0.1</v>
      </c>
      <c r="M224" s="94">
        <f>IF(Q224=1,J224,M223)</f>
        <v>0</v>
      </c>
      <c r="N224" s="94">
        <f>K224+L224</f>
        <v>9.75</v>
      </c>
      <c r="O224" s="94">
        <f>K224+M224</f>
        <v>9.85</v>
      </c>
      <c r="P224" s="102" t="s">
        <v>237</v>
      </c>
      <c r="Q224" s="94">
        <f>IF(AND(F224&lt;&gt;"",Q223=""),1,IF(AND(Q223&lt;emp,Q223&lt;&gt;""),Q223+1,""))</f>
        <v>2</v>
      </c>
      <c r="R224" s="122">
        <f>IF(Q224="","",HLOOKUP(Q224,Headline!$Z$5:$CJ$6,2,FALSE))</f>
        <v>2</v>
      </c>
      <c r="S224" s="147">
        <f>ABS('report export 3D'!W69)</f>
        <v>9.7820206299999999</v>
      </c>
      <c r="T224" s="147">
        <f>ABS('report export 3D'!X69)</f>
        <v>9.7889476999999996</v>
      </c>
      <c r="U224" s="147">
        <f>ABS('report export 3D'!Y69)</f>
        <v>9.7995239600000001</v>
      </c>
      <c r="V224" s="147">
        <f>ABS('report export 3D'!Z69)</f>
        <v>9.7812882200000004</v>
      </c>
      <c r="W224" s="147">
        <f>ABS('report export 3D'!AA69)</f>
        <v>9.7821624099999998</v>
      </c>
      <c r="X224" s="96" t="str">
        <f>IF(S224="","",IF(AND(AM224="-",AN224="+"),"78",IF(AM224="-","7",IF(AN224="+","8",""))))</f>
        <v/>
      </c>
      <c r="Y224" s="101">
        <v>16</v>
      </c>
      <c r="Z224" s="445"/>
      <c r="AA224" s="446"/>
      <c r="AB224" s="446"/>
      <c r="AC224" s="446"/>
      <c r="AD224" s="62"/>
      <c r="AE224" s="21"/>
      <c r="AF224" s="22"/>
      <c r="AH224" s="29" t="str">
        <f t="shared" si="191"/>
        <v/>
      </c>
      <c r="AI224" s="29" t="str">
        <f t="shared" si="191"/>
        <v/>
      </c>
      <c r="AJ224" s="29" t="str">
        <f t="shared" si="191"/>
        <v/>
      </c>
      <c r="AK224" s="29" t="str">
        <f t="shared" si="191"/>
        <v/>
      </c>
      <c r="AL224" s="29" t="str">
        <f t="shared" si="191"/>
        <v/>
      </c>
      <c r="AM224" s="29" t="str">
        <f t="shared" si="187"/>
        <v/>
      </c>
      <c r="AN224" s="29" t="str">
        <f t="shared" si="188"/>
        <v/>
      </c>
      <c r="AO224" s="83">
        <f>IF(S224="","",MIN(S224:W224))</f>
        <v>9.7812882200000004</v>
      </c>
      <c r="AP224" s="83">
        <f>IF(S224="","",MAX(S224:W224))</f>
        <v>9.7995239600000001</v>
      </c>
      <c r="AQ224" s="83">
        <f>IF(AO224="","",AP224-AO224)</f>
        <v>1.8235739999999723E-2</v>
      </c>
      <c r="AR224" s="83">
        <f>IF(S224="","",AVERAGE(S224:W224))</f>
        <v>9.786788584</v>
      </c>
      <c r="AS224" s="83">
        <f>IF(S224="","",STDEV(S224:W224))</f>
        <v>7.7659587160845865E-3</v>
      </c>
      <c r="AT224" s="105" t="str">
        <f>IF(OR(Q224="",S224=""),"",IF(AND(C224="",AT223=""),"",(M224-L224)/(AS224*6)))</f>
        <v/>
      </c>
      <c r="AU224" s="105" t="str">
        <f>IF(OR(Q224="",S224=""),"",IF(AND(C224="",AU223=""),"",MIN((O224-AR224)/(3*AS224),(AR224-N224)/(3*AS224))))</f>
        <v/>
      </c>
      <c r="AV224">
        <f>IF(AT224="",-1,AS215)</f>
        <v>-1</v>
      </c>
    </row>
    <row r="225" spans="1:48" ht="17.25" customHeight="1">
      <c r="A225" s="27"/>
      <c r="B225" s="98"/>
      <c r="C225" s="104"/>
      <c r="D225" s="90"/>
      <c r="E225" s="111"/>
      <c r="F225" s="132"/>
      <c r="G225" s="133"/>
      <c r="H225" s="134"/>
      <c r="I225" s="99"/>
      <c r="J225" s="99"/>
      <c r="K225" s="94"/>
      <c r="L225" s="94"/>
      <c r="M225" s="94"/>
      <c r="N225" s="94"/>
      <c r="O225" s="94"/>
      <c r="P225" s="102"/>
      <c r="Q225" s="94" t="str">
        <f>IF(AND(F225&lt;&gt;"",Q224=""),1,IF(AND(Q224&lt;emp,Q224&lt;&gt;""),Q224+1,""))</f>
        <v/>
      </c>
      <c r="R225" s="122" t="str">
        <f>IF(Q225="","",HLOOKUP(Q225,Headline!$Z$5:$CJ$6,2,FALSE))</f>
        <v/>
      </c>
      <c r="S225" s="100"/>
      <c r="T225" s="100"/>
      <c r="U225" s="100"/>
      <c r="V225" s="100"/>
      <c r="W225" s="100"/>
      <c r="X225" s="96" t="str">
        <f>IF(S225="","",IF(AND(AM225="-",AN225="+"),"78",IF(AM225="-","7",IF(AN225="+","8",""))))</f>
        <v/>
      </c>
      <c r="Y225" s="101"/>
      <c r="Z225" s="445"/>
      <c r="AA225" s="446"/>
      <c r="AB225" s="446"/>
      <c r="AC225" s="446"/>
      <c r="AD225" s="62"/>
      <c r="AE225" s="21"/>
      <c r="AF225" s="22"/>
      <c r="AH225" s="29"/>
      <c r="AI225" s="29"/>
      <c r="AJ225" s="29"/>
      <c r="AK225" s="29"/>
      <c r="AL225" s="29"/>
      <c r="AM225" s="29"/>
      <c r="AN225" s="29"/>
      <c r="AO225" s="83"/>
      <c r="AP225" s="83"/>
      <c r="AQ225" s="83"/>
      <c r="AR225" s="83"/>
      <c r="AS225" s="83"/>
      <c r="AT225" s="105"/>
      <c r="AU225" s="105"/>
    </row>
    <row r="226" spans="1:48" ht="17.25" hidden="1" customHeight="1">
      <c r="A226" s="27"/>
      <c r="B226" s="98"/>
      <c r="C226" s="104"/>
      <c r="D226" s="90"/>
      <c r="E226" s="111"/>
      <c r="F226" s="442"/>
      <c r="G226" s="443"/>
      <c r="H226" s="444"/>
      <c r="I226" s="99"/>
      <c r="J226" s="99"/>
      <c r="K226" s="94"/>
      <c r="L226" s="94"/>
      <c r="M226" s="94"/>
      <c r="N226" s="94"/>
      <c r="O226" s="94"/>
      <c r="P226" s="102"/>
      <c r="Q226" s="94"/>
      <c r="R226" s="122"/>
      <c r="S226" s="147"/>
      <c r="T226" s="147"/>
      <c r="U226" s="147"/>
      <c r="V226" s="147"/>
      <c r="W226" s="147"/>
      <c r="X226" s="96"/>
      <c r="Y226" s="101"/>
      <c r="Z226" s="445"/>
      <c r="AA226" s="446"/>
      <c r="AB226" s="446"/>
      <c r="AC226" s="446"/>
      <c r="AD226" s="62"/>
      <c r="AE226" s="246" t="s">
        <v>95</v>
      </c>
      <c r="AF226" s="22"/>
      <c r="AH226" s="29" t="str">
        <f t="shared" si="182"/>
        <v/>
      </c>
      <c r="AI226" s="29" t="str">
        <f t="shared" si="183"/>
        <v/>
      </c>
      <c r="AJ226" s="29" t="str">
        <f t="shared" si="184"/>
        <v/>
      </c>
      <c r="AK226" s="29" t="str">
        <f t="shared" si="185"/>
        <v/>
      </c>
      <c r="AL226" s="29" t="str">
        <f t="shared" si="186"/>
        <v/>
      </c>
      <c r="AM226" s="29" t="str">
        <f t="shared" si="187"/>
        <v/>
      </c>
      <c r="AN226" s="29" t="str">
        <f t="shared" si="188"/>
        <v/>
      </c>
      <c r="AO226" s="83" t="str">
        <f t="shared" si="151"/>
        <v/>
      </c>
      <c r="AP226" s="83" t="str">
        <f t="shared" si="152"/>
        <v/>
      </c>
      <c r="AQ226" s="83" t="str">
        <f t="shared" si="153"/>
        <v/>
      </c>
      <c r="AR226" s="83" t="str">
        <f t="shared" si="154"/>
        <v/>
      </c>
      <c r="AS226" s="83" t="str">
        <f t="shared" si="155"/>
        <v/>
      </c>
      <c r="AT226" s="105" t="str">
        <f>IF(OR(Q226="",S226=""),"",IF(AND(C226="",AT222=""),"",(M226-L226)/(AS226*6)))</f>
        <v/>
      </c>
      <c r="AU226" s="105" t="str">
        <f>IF(OR(Q226="",S226=""),"",IF(AND(C226="",AU222=""),"",MIN((O226-AR226)/(3*AS226),(AR226-N226)/(3*AS226))))</f>
        <v/>
      </c>
      <c r="AV226">
        <f>IF(AT226="",-1,AS217)</f>
        <v>-1</v>
      </c>
    </row>
    <row r="227" spans="1:48" ht="17.25" hidden="1" customHeight="1">
      <c r="A227" s="27"/>
      <c r="B227" s="98"/>
      <c r="C227" s="104"/>
      <c r="D227" s="90"/>
      <c r="E227" s="111"/>
      <c r="F227" s="442"/>
      <c r="G227" s="443"/>
      <c r="H227" s="444"/>
      <c r="I227" s="99"/>
      <c r="J227" s="99"/>
      <c r="K227" s="94"/>
      <c r="L227" s="94"/>
      <c r="M227" s="94"/>
      <c r="N227" s="94"/>
      <c r="O227" s="94"/>
      <c r="P227" s="102"/>
      <c r="Q227" s="94"/>
      <c r="R227" s="122"/>
      <c r="S227" s="147"/>
      <c r="T227" s="147"/>
      <c r="U227" s="147"/>
      <c r="V227" s="147"/>
      <c r="W227" s="147"/>
      <c r="X227" s="96"/>
      <c r="Y227" s="101"/>
      <c r="Z227" s="445"/>
      <c r="AA227" s="446"/>
      <c r="AB227" s="446"/>
      <c r="AC227" s="446"/>
      <c r="AD227" s="62"/>
      <c r="AE227" s="246" t="s">
        <v>95</v>
      </c>
      <c r="AF227" s="22"/>
      <c r="AH227" s="29" t="str">
        <f t="shared" si="182"/>
        <v/>
      </c>
      <c r="AI227" s="29" t="str">
        <f t="shared" si="183"/>
        <v/>
      </c>
      <c r="AJ227" s="29" t="str">
        <f t="shared" si="184"/>
        <v/>
      </c>
      <c r="AK227" s="29" t="str">
        <f t="shared" si="185"/>
        <v/>
      </c>
      <c r="AL227" s="29" t="str">
        <f t="shared" si="186"/>
        <v/>
      </c>
      <c r="AM227" s="29" t="str">
        <f t="shared" si="187"/>
        <v/>
      </c>
      <c r="AN227" s="29" t="str">
        <f t="shared" si="188"/>
        <v/>
      </c>
      <c r="AO227" s="83" t="str">
        <f t="shared" si="151"/>
        <v/>
      </c>
      <c r="AP227" s="83" t="str">
        <f t="shared" si="152"/>
        <v/>
      </c>
      <c r="AQ227" s="83" t="str">
        <f t="shared" si="153"/>
        <v/>
      </c>
      <c r="AR227" s="83" t="str">
        <f t="shared" si="154"/>
        <v/>
      </c>
      <c r="AS227" s="83" t="str">
        <f t="shared" si="155"/>
        <v/>
      </c>
      <c r="AT227" s="105" t="str">
        <f t="shared" si="156"/>
        <v/>
      </c>
      <c r="AU227" s="105" t="str">
        <f t="shared" si="157"/>
        <v/>
      </c>
      <c r="AV227">
        <f>IF(AT227="",-1,AS218)</f>
        <v>-1</v>
      </c>
    </row>
    <row r="228" spans="1:48" ht="17.25" hidden="1" customHeight="1">
      <c r="A228" s="27"/>
      <c r="B228" s="98"/>
      <c r="C228" s="104"/>
      <c r="D228" s="90"/>
      <c r="E228" s="111"/>
      <c r="F228" s="132"/>
      <c r="G228" s="133"/>
      <c r="H228" s="134"/>
      <c r="I228" s="99"/>
      <c r="J228" s="99"/>
      <c r="K228" s="94"/>
      <c r="L228" s="94"/>
      <c r="M228" s="94"/>
      <c r="N228" s="94"/>
      <c r="O228" s="94"/>
      <c r="P228" s="102"/>
      <c r="Q228" s="94"/>
      <c r="R228" s="122"/>
      <c r="S228" s="100"/>
      <c r="T228" s="100"/>
      <c r="U228" s="100"/>
      <c r="V228" s="100"/>
      <c r="W228" s="100"/>
      <c r="X228" s="96"/>
      <c r="Y228" s="101"/>
      <c r="Z228" s="445"/>
      <c r="AA228" s="446"/>
      <c r="AB228" s="446"/>
      <c r="AC228" s="446"/>
      <c r="AD228" s="62"/>
      <c r="AE228" s="21"/>
      <c r="AF228" s="22"/>
      <c r="AH228" s="29"/>
      <c r="AI228" s="29"/>
      <c r="AJ228" s="29"/>
      <c r="AK228" s="29"/>
      <c r="AL228" s="29"/>
      <c r="AM228" s="29"/>
      <c r="AN228" s="29"/>
      <c r="AO228" s="83"/>
      <c r="AP228" s="83"/>
      <c r="AQ228" s="83"/>
      <c r="AR228" s="83"/>
      <c r="AS228" s="83"/>
      <c r="AT228" s="105"/>
      <c r="AU228" s="105"/>
    </row>
    <row r="229" spans="1:48" ht="17.25" hidden="1" customHeight="1">
      <c r="A229" s="27"/>
      <c r="B229" s="98"/>
      <c r="C229" s="104"/>
      <c r="D229" s="90"/>
      <c r="E229" s="111"/>
      <c r="F229" s="442"/>
      <c r="G229" s="443"/>
      <c r="H229" s="444"/>
      <c r="I229" s="99"/>
      <c r="J229" s="99"/>
      <c r="K229" s="94"/>
      <c r="L229" s="94"/>
      <c r="M229" s="94"/>
      <c r="N229" s="94"/>
      <c r="O229" s="94"/>
      <c r="P229" s="102"/>
      <c r="Q229" s="94"/>
      <c r="R229" s="122"/>
      <c r="S229" s="147"/>
      <c r="T229" s="147"/>
      <c r="U229" s="147"/>
      <c r="V229" s="147"/>
      <c r="W229" s="147"/>
      <c r="X229" s="96"/>
      <c r="Y229" s="101"/>
      <c r="Z229" s="445"/>
      <c r="AA229" s="446"/>
      <c r="AB229" s="446"/>
      <c r="AC229" s="446"/>
      <c r="AD229" s="62"/>
      <c r="AE229" s="21"/>
      <c r="AF229" s="22"/>
      <c r="AH229" s="29" t="str">
        <f t="shared" si="182"/>
        <v/>
      </c>
      <c r="AI229" s="29" t="str">
        <f t="shared" si="183"/>
        <v/>
      </c>
      <c r="AJ229" s="29" t="str">
        <f t="shared" si="184"/>
        <v/>
      </c>
      <c r="AK229" s="29" t="str">
        <f t="shared" si="185"/>
        <v/>
      </c>
      <c r="AL229" s="29" t="str">
        <f t="shared" si="186"/>
        <v/>
      </c>
      <c r="AM229" s="29" t="str">
        <f t="shared" si="187"/>
        <v/>
      </c>
      <c r="AN229" s="29" t="str">
        <f t="shared" si="188"/>
        <v/>
      </c>
      <c r="AO229" s="83" t="str">
        <f>IF(S229="","",MIN(S229:W229))</f>
        <v/>
      </c>
      <c r="AP229" s="83" t="str">
        <f>IF(S229="","",MAX(S229:W229))</f>
        <v/>
      </c>
      <c r="AQ229" s="83" t="str">
        <f>IF(AO229="","",AP229-AO229)</f>
        <v/>
      </c>
      <c r="AR229" s="83" t="str">
        <f>IF(S229="","",AVERAGE(S229:W229))</f>
        <v/>
      </c>
      <c r="AS229" s="83" t="str">
        <f>IF(S229="","",STDEV(S229:W229))</f>
        <v/>
      </c>
      <c r="AT229" s="105" t="str">
        <f>IF(OR(Q229="",S229=""),"",IF(AND(C229="",#REF!=""),"",(M229-L229)/(AS229*6)))</f>
        <v/>
      </c>
      <c r="AU229" s="105" t="str">
        <f>IF(OR(Q229="",S229=""),"",IF(AND(C229="",#REF!=""),"",MIN((O229-AR229)/(3*AS229),(AR229-N229)/(3*AS229))))</f>
        <v/>
      </c>
      <c r="AV229">
        <f>IF(AT229="",-1,AS220)</f>
        <v>-1</v>
      </c>
    </row>
    <row r="230" spans="1:48" ht="17.25" hidden="1" customHeight="1">
      <c r="A230" s="27"/>
      <c r="B230" s="98"/>
      <c r="C230" s="104"/>
      <c r="D230" s="90"/>
      <c r="E230" s="111"/>
      <c r="F230" s="442"/>
      <c r="G230" s="443"/>
      <c r="H230" s="444"/>
      <c r="I230" s="99"/>
      <c r="J230" s="99"/>
      <c r="K230" s="94"/>
      <c r="L230" s="94"/>
      <c r="M230" s="94"/>
      <c r="N230" s="94"/>
      <c r="O230" s="94"/>
      <c r="P230" s="102"/>
      <c r="Q230" s="94"/>
      <c r="R230" s="122"/>
      <c r="S230" s="147"/>
      <c r="T230" s="147"/>
      <c r="U230" s="147"/>
      <c r="V230" s="147"/>
      <c r="W230" s="147"/>
      <c r="X230" s="96"/>
      <c r="Y230" s="101"/>
      <c r="Z230" s="445"/>
      <c r="AA230" s="446"/>
      <c r="AB230" s="446"/>
      <c r="AC230" s="446"/>
      <c r="AD230" s="62"/>
      <c r="AE230" s="246" t="s">
        <v>95</v>
      </c>
      <c r="AF230" s="22"/>
      <c r="AH230" s="29" t="str">
        <f t="shared" si="182"/>
        <v/>
      </c>
      <c r="AI230" s="29" t="str">
        <f t="shared" si="183"/>
        <v/>
      </c>
      <c r="AJ230" s="29" t="str">
        <f t="shared" si="184"/>
        <v/>
      </c>
      <c r="AK230" s="29" t="str">
        <f t="shared" si="185"/>
        <v/>
      </c>
      <c r="AL230" s="29" t="str">
        <f t="shared" si="186"/>
        <v/>
      </c>
      <c r="AM230" s="29" t="str">
        <f t="shared" si="187"/>
        <v/>
      </c>
      <c r="AN230" s="29" t="str">
        <f t="shared" si="188"/>
        <v/>
      </c>
      <c r="AO230" s="83" t="str">
        <f>IF(S230="","",MIN(S230:W230))</f>
        <v/>
      </c>
      <c r="AP230" s="83" t="str">
        <f>IF(S230="","",MAX(S230:W230))</f>
        <v/>
      </c>
      <c r="AQ230" s="83" t="str">
        <f>IF(AO230="","",AP230-AO230)</f>
        <v/>
      </c>
      <c r="AR230" s="83" t="str">
        <f>IF(S230="","",AVERAGE(S230:W230))</f>
        <v/>
      </c>
      <c r="AS230" s="83" t="str">
        <f>IF(S230="","",STDEV(S230:W230))</f>
        <v/>
      </c>
      <c r="AT230" s="105" t="str">
        <f>IF(OR(Q230="",S230=""),"",IF(AND(C230="",AT229=""),"",(M230-L230)/(AS230*6)))</f>
        <v/>
      </c>
      <c r="AU230" s="105" t="str">
        <f>IF(OR(Q230="",S230=""),"",IF(AND(C230="",AU229=""),"",MIN((O230-AR230)/(3*AS230),(AR230-N230)/(3*AS230))))</f>
        <v/>
      </c>
      <c r="AV230">
        <f>IF(AT230="",-1,AS221)</f>
        <v>-1</v>
      </c>
    </row>
    <row r="231" spans="1:48" ht="17.25" hidden="1" customHeight="1">
      <c r="A231" s="27"/>
      <c r="B231" s="98"/>
      <c r="C231" s="104"/>
      <c r="D231" s="90"/>
      <c r="E231" s="111"/>
      <c r="F231" s="442"/>
      <c r="G231" s="443"/>
      <c r="H231" s="444"/>
      <c r="I231" s="99"/>
      <c r="J231" s="99"/>
      <c r="K231" s="94">
        <f>IF(Q231=1,F231,K230)</f>
        <v>0</v>
      </c>
      <c r="L231" s="94">
        <f>IF(Q231=1,I231,L230)</f>
        <v>0</v>
      </c>
      <c r="M231" s="94">
        <f>IF(Q231=1,J231,M230)</f>
        <v>0</v>
      </c>
      <c r="N231" s="94">
        <f>K231+L231</f>
        <v>0</v>
      </c>
      <c r="O231" s="94">
        <f>K231+M231</f>
        <v>0</v>
      </c>
      <c r="P231" s="102"/>
      <c r="Q231" s="94" t="str">
        <f>IF(AND(F231&lt;&gt;"",Q230=""),1,IF(AND(Q230&lt;emp,Q230&lt;&gt;""),Q230+1,""))</f>
        <v/>
      </c>
      <c r="R231" s="122" t="str">
        <f>IF(Q231="","",HLOOKUP(Q231,Headline!$Z$5:$CJ$6,2,FALSE))</f>
        <v/>
      </c>
      <c r="S231" s="100"/>
      <c r="T231" s="100"/>
      <c r="U231" s="100"/>
      <c r="V231" s="100"/>
      <c r="W231" s="100"/>
      <c r="X231" s="96" t="str">
        <f t="shared" si="180"/>
        <v/>
      </c>
      <c r="Y231" s="101"/>
      <c r="Z231" s="445"/>
      <c r="AA231" s="446"/>
      <c r="AB231" s="446"/>
      <c r="AC231" s="446"/>
      <c r="AD231" s="62"/>
      <c r="AE231" s="21"/>
      <c r="AF231" s="22"/>
      <c r="AH231" s="29" t="str">
        <f t="shared" si="182"/>
        <v/>
      </c>
      <c r="AI231" s="29" t="str">
        <f t="shared" si="183"/>
        <v/>
      </c>
      <c r="AJ231" s="29" t="str">
        <f t="shared" si="184"/>
        <v/>
      </c>
      <c r="AK231" s="29" t="str">
        <f t="shared" si="185"/>
        <v/>
      </c>
      <c r="AL231" s="29" t="str">
        <f t="shared" si="186"/>
        <v/>
      </c>
      <c r="AM231" s="29" t="str">
        <f t="shared" si="187"/>
        <v/>
      </c>
      <c r="AN231" s="29" t="str">
        <f t="shared" si="188"/>
        <v/>
      </c>
      <c r="AO231" s="83" t="str">
        <f>IF(S231="","",MIN(S231:W231))</f>
        <v/>
      </c>
      <c r="AP231" s="83" t="str">
        <f>IF(S231="","",MAX(S231:W231))</f>
        <v/>
      </c>
      <c r="AQ231" s="83" t="str">
        <f>IF(AO231="","",AP231-AO231)</f>
        <v/>
      </c>
      <c r="AR231" s="83" t="str">
        <f>IF(S231="","",AVERAGE(S231:W231))</f>
        <v/>
      </c>
      <c r="AS231" s="83" t="str">
        <f>IF(S231="","",STDEV(S231:W231))</f>
        <v/>
      </c>
      <c r="AT231" s="105" t="str">
        <f>IF(OR(Q231="",S231=""),"",IF(AND(C231="",AT230=""),"",(M231-L231)/(AS231*6)))</f>
        <v/>
      </c>
      <c r="AU231" s="105" t="str">
        <f>IF(OR(Q231="",S231=""),"",IF(AND(C231="",AU230=""),"",MIN((O231-AR231)/(3*AS231),(AR231-N231)/(3*AS231))))</f>
        <v/>
      </c>
      <c r="AV231">
        <f>IF(AT231="",-1,AS222)</f>
        <v>-1</v>
      </c>
    </row>
    <row r="232" spans="1:48" ht="17.25" customHeight="1">
      <c r="A232" s="27"/>
      <c r="B232" s="98">
        <v>209</v>
      </c>
      <c r="C232" s="104"/>
      <c r="D232" s="90"/>
      <c r="E232" s="111"/>
      <c r="F232" s="442">
        <v>3</v>
      </c>
      <c r="G232" s="443"/>
      <c r="H232" s="444"/>
      <c r="I232" s="99">
        <v>-0.1</v>
      </c>
      <c r="J232" s="99">
        <v>0.1</v>
      </c>
      <c r="K232" s="94">
        <f>IF(Q232=1,F232,#REF!)</f>
        <v>3</v>
      </c>
      <c r="L232" s="94">
        <f>IF(Q232=1,I232,#REF!)</f>
        <v>-0.1</v>
      </c>
      <c r="M232" s="94">
        <f>IF(Q232=1,J232,#REF!)</f>
        <v>0.1</v>
      </c>
      <c r="N232" s="94">
        <f t="shared" si="189"/>
        <v>2.9</v>
      </c>
      <c r="O232" s="94">
        <f t="shared" si="190"/>
        <v>3.1</v>
      </c>
      <c r="P232" s="102" t="s">
        <v>52</v>
      </c>
      <c r="Q232" s="94">
        <f>IF(AND(F232&lt;&gt;"",Q231=""),1,IF(AND(Q231&lt;emp,Q231&lt;&gt;""),Q231+1,""))</f>
        <v>1</v>
      </c>
      <c r="R232" s="122">
        <f>IF(Q232="","",HLOOKUP(Q232,Headline!$Z$5:$CJ$6,2,FALSE))</f>
        <v>1</v>
      </c>
      <c r="S232" s="147">
        <v>2.98</v>
      </c>
      <c r="T232" s="147">
        <v>2.97</v>
      </c>
      <c r="U232" s="147">
        <v>2.97</v>
      </c>
      <c r="V232" s="147">
        <v>2.98</v>
      </c>
      <c r="W232" s="147">
        <v>2.98</v>
      </c>
      <c r="X232" s="96" t="str">
        <f t="shared" si="180"/>
        <v/>
      </c>
      <c r="Y232" s="101">
        <v>13</v>
      </c>
      <c r="Z232" s="445"/>
      <c r="AA232" s="446"/>
      <c r="AB232" s="446"/>
      <c r="AC232" s="446"/>
      <c r="AD232" s="62"/>
      <c r="AE232" s="21"/>
      <c r="AF232" s="22"/>
      <c r="AH232" s="29" t="str">
        <f t="shared" si="182"/>
        <v/>
      </c>
      <c r="AI232" s="29" t="str">
        <f t="shared" si="183"/>
        <v/>
      </c>
      <c r="AJ232" s="29" t="str">
        <f t="shared" si="184"/>
        <v/>
      </c>
      <c r="AK232" s="29" t="str">
        <f t="shared" si="185"/>
        <v/>
      </c>
      <c r="AL232" s="29" t="str">
        <f t="shared" si="186"/>
        <v/>
      </c>
      <c r="AM232" s="29" t="str">
        <f t="shared" si="187"/>
        <v/>
      </c>
      <c r="AN232" s="29" t="str">
        <f t="shared" si="188"/>
        <v/>
      </c>
      <c r="AO232" s="83">
        <f t="shared" si="151"/>
        <v>2.97</v>
      </c>
      <c r="AP232" s="83">
        <f t="shared" si="152"/>
        <v>2.98</v>
      </c>
      <c r="AQ232" s="83">
        <f t="shared" si="153"/>
        <v>9.9999999999997868E-3</v>
      </c>
      <c r="AR232" s="83">
        <f t="shared" si="154"/>
        <v>2.976</v>
      </c>
      <c r="AS232" s="83">
        <f t="shared" si="155"/>
        <v>5.4772255750515442E-3</v>
      </c>
      <c r="AT232" s="105" t="e">
        <f>IF(OR(Q232="",S232=""),"",IF(AND(C232="",#REF!=""),"",(M232-L232)/(AS232*6)))</f>
        <v>#REF!</v>
      </c>
      <c r="AU232" s="105" t="e">
        <f>IF(OR(Q232="",S232=""),"",IF(AND(C232="",#REF!=""),"",MIN((O232-AR232)/(3*AS232),(AR232-N232)/(3*AS232))))</f>
        <v>#REF!</v>
      </c>
      <c r="AV232" t="e">
        <f>IF(AT232="",-1,AS220)</f>
        <v>#REF!</v>
      </c>
    </row>
    <row r="233" spans="1:48" ht="17.25" customHeight="1">
      <c r="A233" s="27"/>
      <c r="B233" s="98"/>
      <c r="C233" s="104"/>
      <c r="D233" s="90"/>
      <c r="E233" s="111"/>
      <c r="F233" s="442"/>
      <c r="G233" s="443"/>
      <c r="H233" s="444"/>
      <c r="I233" s="99"/>
      <c r="J233" s="99"/>
      <c r="K233" s="94">
        <f t="shared" si="150"/>
        <v>3</v>
      </c>
      <c r="L233" s="94">
        <f t="shared" si="148"/>
        <v>-0.1</v>
      </c>
      <c r="M233" s="94">
        <f t="shared" si="149"/>
        <v>0.1</v>
      </c>
      <c r="N233" s="94">
        <f t="shared" si="189"/>
        <v>2.9</v>
      </c>
      <c r="O233" s="94">
        <f t="shared" si="190"/>
        <v>3.1</v>
      </c>
      <c r="P233" s="102" t="s">
        <v>52</v>
      </c>
      <c r="Q233" s="94">
        <f t="shared" si="181"/>
        <v>2</v>
      </c>
      <c r="R233" s="122">
        <f>IF(Q233="","",HLOOKUP(Q233,Headline!$Z$5:$CJ$6,2,FALSE))</f>
        <v>2</v>
      </c>
      <c r="S233" s="147">
        <v>2.98</v>
      </c>
      <c r="T233" s="147">
        <v>2.99</v>
      </c>
      <c r="U233" s="147">
        <v>2.97</v>
      </c>
      <c r="V233" s="147">
        <v>2.98</v>
      </c>
      <c r="W233" s="147">
        <v>2.99</v>
      </c>
      <c r="X233" s="96" t="str">
        <f t="shared" si="180"/>
        <v/>
      </c>
      <c r="Y233" s="101">
        <v>16</v>
      </c>
      <c r="Z233" s="445"/>
      <c r="AA233" s="446"/>
      <c r="AB233" s="446"/>
      <c r="AC233" s="446"/>
      <c r="AD233" s="62"/>
      <c r="AE233" s="21"/>
      <c r="AF233" s="22"/>
      <c r="AH233" s="29" t="str">
        <f t="shared" si="182"/>
        <v/>
      </c>
      <c r="AI233" s="29" t="str">
        <f t="shared" si="183"/>
        <v/>
      </c>
      <c r="AJ233" s="29" t="str">
        <f t="shared" si="184"/>
        <v/>
      </c>
      <c r="AK233" s="29" t="str">
        <f t="shared" si="185"/>
        <v/>
      </c>
      <c r="AL233" s="29" t="str">
        <f t="shared" si="186"/>
        <v/>
      </c>
      <c r="AM233" s="29" t="str">
        <f t="shared" si="187"/>
        <v/>
      </c>
      <c r="AN233" s="29" t="str">
        <f t="shared" si="188"/>
        <v/>
      </c>
      <c r="AO233" s="83">
        <f t="shared" si="151"/>
        <v>2.97</v>
      </c>
      <c r="AP233" s="83">
        <f t="shared" si="152"/>
        <v>2.99</v>
      </c>
      <c r="AQ233" s="83">
        <f t="shared" si="153"/>
        <v>2.0000000000000018E-2</v>
      </c>
      <c r="AR233" s="83">
        <f t="shared" si="154"/>
        <v>2.9820000000000002</v>
      </c>
      <c r="AS233" s="83">
        <f t="shared" si="155"/>
        <v>8.3666002653407893E-3</v>
      </c>
      <c r="AT233" s="105" t="e">
        <f t="shared" si="156"/>
        <v>#REF!</v>
      </c>
      <c r="AU233" s="105" t="e">
        <f t="shared" si="157"/>
        <v>#REF!</v>
      </c>
      <c r="AV233" t="e">
        <f>IF(AT233="",-1,AS221)</f>
        <v>#REF!</v>
      </c>
    </row>
    <row r="234" spans="1:48" ht="17.25" customHeight="1">
      <c r="A234" s="27"/>
      <c r="B234" s="98"/>
      <c r="C234" s="104"/>
      <c r="D234" s="90"/>
      <c r="E234" s="111"/>
      <c r="F234" s="442"/>
      <c r="G234" s="443"/>
      <c r="H234" s="443"/>
      <c r="I234" s="99"/>
      <c r="J234" s="99"/>
      <c r="K234" s="94">
        <f t="shared" si="150"/>
        <v>3</v>
      </c>
      <c r="L234" s="94">
        <f t="shared" si="148"/>
        <v>-0.1</v>
      </c>
      <c r="M234" s="94">
        <f t="shared" si="149"/>
        <v>0.1</v>
      </c>
      <c r="N234" s="94">
        <f t="shared" si="189"/>
        <v>2.9</v>
      </c>
      <c r="O234" s="94">
        <f t="shared" si="190"/>
        <v>3.1</v>
      </c>
      <c r="P234" s="102"/>
      <c r="Q234" s="94" t="str">
        <f t="shared" si="181"/>
        <v/>
      </c>
      <c r="R234" s="122" t="str">
        <f>IF(Q234="","",HLOOKUP(Q234,Headline!$Z$5:$CJ$6,2,FALSE))</f>
        <v/>
      </c>
      <c r="S234" s="147"/>
      <c r="T234" s="147"/>
      <c r="U234" s="147"/>
      <c r="V234" s="147"/>
      <c r="W234" s="147"/>
      <c r="X234" s="96" t="str">
        <f t="shared" si="180"/>
        <v/>
      </c>
      <c r="Y234" s="101"/>
      <c r="Z234" s="445"/>
      <c r="AA234" s="446"/>
      <c r="AB234" s="446"/>
      <c r="AC234" s="446"/>
      <c r="AD234" s="62"/>
      <c r="AE234" s="21"/>
      <c r="AF234" s="22"/>
      <c r="AH234" s="29" t="str">
        <f t="shared" si="182"/>
        <v/>
      </c>
      <c r="AI234" s="29" t="str">
        <f t="shared" si="183"/>
        <v/>
      </c>
      <c r="AJ234" s="29" t="str">
        <f t="shared" si="184"/>
        <v/>
      </c>
      <c r="AK234" s="29" t="str">
        <f t="shared" si="185"/>
        <v/>
      </c>
      <c r="AL234" s="29" t="str">
        <f t="shared" si="186"/>
        <v/>
      </c>
      <c r="AM234" s="29" t="str">
        <f t="shared" si="187"/>
        <v/>
      </c>
      <c r="AN234" s="29" t="str">
        <f t="shared" si="188"/>
        <v/>
      </c>
      <c r="AO234" s="83" t="str">
        <f t="shared" si="151"/>
        <v/>
      </c>
      <c r="AP234" s="83" t="str">
        <f t="shared" si="152"/>
        <v/>
      </c>
      <c r="AQ234" s="83" t="str">
        <f t="shared" si="153"/>
        <v/>
      </c>
      <c r="AR234" s="83" t="str">
        <f t="shared" si="154"/>
        <v/>
      </c>
      <c r="AS234" s="83" t="str">
        <f t="shared" si="155"/>
        <v/>
      </c>
      <c r="AT234" s="105" t="str">
        <f t="shared" si="156"/>
        <v/>
      </c>
      <c r="AU234" s="105" t="str">
        <f t="shared" si="157"/>
        <v/>
      </c>
      <c r="AV234">
        <f>IF(AT234="",-1,AS222)</f>
        <v>-1</v>
      </c>
    </row>
    <row r="235" spans="1:48" ht="17.25" customHeight="1">
      <c r="A235" s="27"/>
      <c r="B235" s="98">
        <v>210</v>
      </c>
      <c r="C235" s="104"/>
      <c r="D235" s="144" t="s">
        <v>192</v>
      </c>
      <c r="E235" s="111"/>
      <c r="F235" s="442">
        <v>0.3</v>
      </c>
      <c r="G235" s="443"/>
      <c r="H235" s="443"/>
      <c r="I235" s="99">
        <v>-0.1</v>
      </c>
      <c r="J235" s="99">
        <v>0.1</v>
      </c>
      <c r="K235" s="94">
        <f t="shared" si="150"/>
        <v>0.3</v>
      </c>
      <c r="L235" s="94">
        <f t="shared" si="148"/>
        <v>-0.1</v>
      </c>
      <c r="M235" s="94">
        <f t="shared" si="149"/>
        <v>0.1</v>
      </c>
      <c r="N235" s="94">
        <f t="shared" si="189"/>
        <v>0.19999999999999998</v>
      </c>
      <c r="O235" s="94">
        <f t="shared" si="190"/>
        <v>0.4</v>
      </c>
      <c r="P235" s="102" t="s">
        <v>50</v>
      </c>
      <c r="Q235" s="94">
        <f t="shared" si="181"/>
        <v>1</v>
      </c>
      <c r="R235" s="122">
        <f>IF(Q235="","",HLOOKUP(Q235,Headline!$Z$5:$CJ$6,2,FALSE))</f>
        <v>1</v>
      </c>
      <c r="S235" s="147">
        <v>0.28999999999999998</v>
      </c>
      <c r="T235" s="147">
        <v>0.32</v>
      </c>
      <c r="U235" s="147">
        <v>0.26</v>
      </c>
      <c r="V235" s="147">
        <v>0.28000000000000003</v>
      </c>
      <c r="W235" s="147">
        <v>0.31</v>
      </c>
      <c r="X235" s="96" t="str">
        <f t="shared" si="180"/>
        <v/>
      </c>
      <c r="Y235" s="101">
        <v>13</v>
      </c>
      <c r="Z235" s="445"/>
      <c r="AA235" s="446"/>
      <c r="AB235" s="446"/>
      <c r="AC235" s="446"/>
      <c r="AD235" s="62"/>
      <c r="AE235" s="21"/>
      <c r="AF235" s="22"/>
      <c r="AH235" s="29" t="str">
        <f t="shared" si="182"/>
        <v/>
      </c>
      <c r="AI235" s="29" t="str">
        <f t="shared" si="183"/>
        <v/>
      </c>
      <c r="AJ235" s="29" t="str">
        <f t="shared" si="184"/>
        <v/>
      </c>
      <c r="AK235" s="29" t="str">
        <f t="shared" si="185"/>
        <v/>
      </c>
      <c r="AL235" s="29" t="str">
        <f t="shared" si="186"/>
        <v/>
      </c>
      <c r="AM235" s="29" t="str">
        <f t="shared" si="187"/>
        <v/>
      </c>
      <c r="AN235" s="29" t="str">
        <f t="shared" si="188"/>
        <v/>
      </c>
      <c r="AO235" s="83">
        <f t="shared" si="151"/>
        <v>0.26</v>
      </c>
      <c r="AP235" s="83">
        <f t="shared" si="152"/>
        <v>0.32</v>
      </c>
      <c r="AQ235" s="83">
        <f t="shared" si="153"/>
        <v>0.06</v>
      </c>
      <c r="AR235" s="83">
        <f t="shared" si="154"/>
        <v>0.29199999999999998</v>
      </c>
      <c r="AS235" s="83">
        <f t="shared" si="155"/>
        <v>2.3874672772626639E-2</v>
      </c>
      <c r="AT235" s="105" t="str">
        <f t="shared" si="156"/>
        <v/>
      </c>
      <c r="AU235" s="105" t="str">
        <f t="shared" si="157"/>
        <v/>
      </c>
      <c r="AV235">
        <f>IF(AT235="",-1,AS226)</f>
        <v>-1</v>
      </c>
    </row>
    <row r="236" spans="1:48" ht="17.25" customHeight="1">
      <c r="A236" s="27"/>
      <c r="B236" s="98"/>
      <c r="C236" s="104"/>
      <c r="D236" s="90"/>
      <c r="E236" s="111"/>
      <c r="F236" s="442"/>
      <c r="G236" s="443"/>
      <c r="H236" s="444"/>
      <c r="I236" s="99"/>
      <c r="J236" s="99"/>
      <c r="K236" s="94">
        <f t="shared" si="150"/>
        <v>0.3</v>
      </c>
      <c r="L236" s="94">
        <f t="shared" si="148"/>
        <v>-0.1</v>
      </c>
      <c r="M236" s="94">
        <f t="shared" si="149"/>
        <v>0.1</v>
      </c>
      <c r="N236" s="94">
        <f t="shared" si="189"/>
        <v>0.19999999999999998</v>
      </c>
      <c r="O236" s="94">
        <f t="shared" si="190"/>
        <v>0.4</v>
      </c>
      <c r="P236" s="102" t="s">
        <v>50</v>
      </c>
      <c r="Q236" s="94">
        <f t="shared" si="181"/>
        <v>2</v>
      </c>
      <c r="R236" s="122">
        <f>IF(Q236="","",HLOOKUP(Q236,Headline!$Z$5:$CJ$6,2,FALSE))</f>
        <v>2</v>
      </c>
      <c r="S236" s="147"/>
      <c r="T236" s="147"/>
      <c r="U236" s="147"/>
      <c r="V236" s="147"/>
      <c r="W236" s="147"/>
      <c r="X236" s="96" t="str">
        <f t="shared" si="180"/>
        <v/>
      </c>
      <c r="Y236" s="101">
        <v>16</v>
      </c>
      <c r="Z236" s="445" t="s">
        <v>765</v>
      </c>
      <c r="AA236" s="446"/>
      <c r="AB236" s="446"/>
      <c r="AC236" s="446"/>
      <c r="AD236" s="62"/>
      <c r="AE236" s="21"/>
      <c r="AF236" s="22"/>
      <c r="AH236" s="29" t="str">
        <f t="shared" si="182"/>
        <v/>
      </c>
      <c r="AI236" s="29" t="str">
        <f t="shared" si="183"/>
        <v/>
      </c>
      <c r="AJ236" s="29" t="str">
        <f t="shared" si="184"/>
        <v/>
      </c>
      <c r="AK236" s="29" t="str">
        <f t="shared" si="185"/>
        <v/>
      </c>
      <c r="AL236" s="29" t="str">
        <f t="shared" si="186"/>
        <v/>
      </c>
      <c r="AM236" s="29" t="str">
        <f t="shared" si="187"/>
        <v/>
      </c>
      <c r="AN236" s="29" t="str">
        <f t="shared" si="188"/>
        <v/>
      </c>
      <c r="AO236" s="83" t="str">
        <f t="shared" si="151"/>
        <v/>
      </c>
      <c r="AP236" s="83" t="str">
        <f t="shared" si="152"/>
        <v/>
      </c>
      <c r="AQ236" s="83" t="str">
        <f t="shared" si="153"/>
        <v/>
      </c>
      <c r="AR236" s="83" t="str">
        <f t="shared" si="154"/>
        <v/>
      </c>
      <c r="AS236" s="83" t="str">
        <f t="shared" si="155"/>
        <v/>
      </c>
      <c r="AT236" s="105" t="str">
        <f t="shared" si="156"/>
        <v/>
      </c>
      <c r="AU236" s="105" t="str">
        <f t="shared" si="157"/>
        <v/>
      </c>
      <c r="AV236">
        <f>IF(AT236="",-1,AS227)</f>
        <v>-1</v>
      </c>
    </row>
    <row r="237" spans="1:48" ht="17.25" customHeight="1">
      <c r="A237" s="27"/>
      <c r="B237" s="98"/>
      <c r="C237" s="104"/>
      <c r="D237" s="90"/>
      <c r="E237" s="111"/>
      <c r="F237" s="442"/>
      <c r="G237" s="443"/>
      <c r="H237" s="444"/>
      <c r="I237" s="99"/>
      <c r="J237" s="99"/>
      <c r="K237" s="94">
        <f t="shared" si="150"/>
        <v>0.3</v>
      </c>
      <c r="L237" s="94">
        <f t="shared" si="148"/>
        <v>-0.1</v>
      </c>
      <c r="M237" s="94">
        <f t="shared" si="149"/>
        <v>0.1</v>
      </c>
      <c r="N237" s="94">
        <f t="shared" si="189"/>
        <v>0.19999999999999998</v>
      </c>
      <c r="O237" s="94">
        <f t="shared" si="190"/>
        <v>0.4</v>
      </c>
      <c r="P237" s="102"/>
      <c r="Q237" s="94" t="str">
        <f t="shared" si="181"/>
        <v/>
      </c>
      <c r="R237" s="122" t="str">
        <f>IF(Q237="","",HLOOKUP(Q237,Headline!$Z$5:$CJ$6,2,FALSE))</f>
        <v/>
      </c>
      <c r="S237" s="147"/>
      <c r="T237" s="147"/>
      <c r="U237" s="147"/>
      <c r="V237" s="147"/>
      <c r="W237" s="147"/>
      <c r="X237" s="96" t="str">
        <f t="shared" si="180"/>
        <v/>
      </c>
      <c r="Y237" s="101"/>
      <c r="Z237" s="445" t="s">
        <v>766</v>
      </c>
      <c r="AA237" s="446"/>
      <c r="AB237" s="446"/>
      <c r="AC237" s="446"/>
      <c r="AD237" s="62"/>
      <c r="AE237" s="21"/>
      <c r="AF237" s="22"/>
      <c r="AH237" s="29" t="str">
        <f t="shared" si="182"/>
        <v/>
      </c>
      <c r="AI237" s="29" t="str">
        <f t="shared" si="183"/>
        <v/>
      </c>
      <c r="AJ237" s="29" t="str">
        <f t="shared" si="184"/>
        <v/>
      </c>
      <c r="AK237" s="29" t="str">
        <f t="shared" si="185"/>
        <v/>
      </c>
      <c r="AL237" s="29" t="str">
        <f t="shared" si="186"/>
        <v/>
      </c>
      <c r="AM237" s="29" t="str">
        <f t="shared" si="187"/>
        <v/>
      </c>
      <c r="AN237" s="29" t="str">
        <f t="shared" si="188"/>
        <v/>
      </c>
      <c r="AO237" s="83" t="str">
        <f t="shared" si="151"/>
        <v/>
      </c>
      <c r="AP237" s="83" t="str">
        <f t="shared" si="152"/>
        <v/>
      </c>
      <c r="AQ237" s="83" t="str">
        <f t="shared" si="153"/>
        <v/>
      </c>
      <c r="AR237" s="83" t="str">
        <f t="shared" si="154"/>
        <v/>
      </c>
      <c r="AS237" s="83" t="str">
        <f t="shared" si="155"/>
        <v/>
      </c>
      <c r="AT237" s="105" t="str">
        <f t="shared" si="156"/>
        <v/>
      </c>
      <c r="AU237" s="105" t="str">
        <f t="shared" si="157"/>
        <v/>
      </c>
      <c r="AV237">
        <f>IF(AT237="",-1,#REF!)</f>
        <v>-1</v>
      </c>
    </row>
    <row r="238" spans="1:48" ht="17.25" customHeight="1">
      <c r="A238" s="27"/>
      <c r="B238" s="98">
        <v>210</v>
      </c>
      <c r="C238" s="104"/>
      <c r="D238" s="144" t="s">
        <v>192</v>
      </c>
      <c r="E238" s="144" t="s">
        <v>171</v>
      </c>
      <c r="F238" s="442">
        <v>45</v>
      </c>
      <c r="G238" s="443"/>
      <c r="H238" s="444"/>
      <c r="I238" s="99">
        <v>-2</v>
      </c>
      <c r="J238" s="99">
        <v>2</v>
      </c>
      <c r="K238" s="94">
        <f t="shared" si="150"/>
        <v>45</v>
      </c>
      <c r="L238" s="94">
        <f t="shared" si="148"/>
        <v>-2</v>
      </c>
      <c r="M238" s="94">
        <f t="shared" si="149"/>
        <v>2</v>
      </c>
      <c r="N238" s="94">
        <f t="shared" si="189"/>
        <v>43</v>
      </c>
      <c r="O238" s="94">
        <f t="shared" si="190"/>
        <v>47</v>
      </c>
      <c r="P238" s="102" t="s">
        <v>50</v>
      </c>
      <c r="Q238" s="94">
        <f t="shared" si="181"/>
        <v>1</v>
      </c>
      <c r="R238" s="122">
        <f>IF(Q238="","",HLOOKUP(Q238,Headline!$Z$5:$CJ$6,2,FALSE))</f>
        <v>1</v>
      </c>
      <c r="S238" s="147">
        <v>45.4</v>
      </c>
      <c r="T238" s="147">
        <v>44.6</v>
      </c>
      <c r="U238" s="147">
        <v>45.7</v>
      </c>
      <c r="V238" s="147">
        <v>44.9</v>
      </c>
      <c r="W238" s="147">
        <v>45.3</v>
      </c>
      <c r="X238" s="96" t="str">
        <f t="shared" si="180"/>
        <v/>
      </c>
      <c r="Y238" s="101">
        <v>13</v>
      </c>
      <c r="Z238" s="445"/>
      <c r="AA238" s="446"/>
      <c r="AB238" s="446"/>
      <c r="AC238" s="446"/>
      <c r="AD238" s="62"/>
      <c r="AE238" s="21"/>
      <c r="AF238" s="22"/>
      <c r="AH238" s="29" t="str">
        <f t="shared" si="182"/>
        <v/>
      </c>
      <c r="AI238" s="29" t="str">
        <f t="shared" si="183"/>
        <v/>
      </c>
      <c r="AJ238" s="29" t="str">
        <f t="shared" si="184"/>
        <v/>
      </c>
      <c r="AK238" s="29" t="str">
        <f t="shared" si="185"/>
        <v/>
      </c>
      <c r="AL238" s="29" t="str">
        <f t="shared" si="186"/>
        <v/>
      </c>
      <c r="AM238" s="29" t="str">
        <f t="shared" si="187"/>
        <v/>
      </c>
      <c r="AN238" s="29" t="str">
        <f t="shared" si="188"/>
        <v/>
      </c>
      <c r="AO238" s="83">
        <f t="shared" si="151"/>
        <v>44.6</v>
      </c>
      <c r="AP238" s="83">
        <f t="shared" si="152"/>
        <v>45.7</v>
      </c>
      <c r="AQ238" s="83">
        <f t="shared" si="153"/>
        <v>1.1000000000000014</v>
      </c>
      <c r="AR238" s="83">
        <f t="shared" si="154"/>
        <v>45.179999999999993</v>
      </c>
      <c r="AS238" s="83">
        <f t="shared" si="155"/>
        <v>0.43243496620879329</v>
      </c>
      <c r="AT238" s="105" t="str">
        <f t="shared" si="156"/>
        <v/>
      </c>
      <c r="AU238" s="105" t="str">
        <f t="shared" si="157"/>
        <v/>
      </c>
      <c r="AV238">
        <f t="shared" si="158"/>
        <v>-1</v>
      </c>
    </row>
    <row r="239" spans="1:48" ht="17.25" customHeight="1">
      <c r="A239" s="27"/>
      <c r="B239" s="98"/>
      <c r="C239" s="104"/>
      <c r="D239" s="90"/>
      <c r="E239" s="111"/>
      <c r="F239" s="442"/>
      <c r="G239" s="443"/>
      <c r="H239" s="444"/>
      <c r="I239" s="99"/>
      <c r="J239" s="99"/>
      <c r="K239" s="94">
        <f t="shared" si="150"/>
        <v>45</v>
      </c>
      <c r="L239" s="94">
        <f t="shared" si="148"/>
        <v>-2</v>
      </c>
      <c r="M239" s="94">
        <f t="shared" si="149"/>
        <v>2</v>
      </c>
      <c r="N239" s="94">
        <f t="shared" si="189"/>
        <v>43</v>
      </c>
      <c r="O239" s="94">
        <f t="shared" si="190"/>
        <v>47</v>
      </c>
      <c r="P239" s="102" t="s">
        <v>50</v>
      </c>
      <c r="Q239" s="94">
        <f t="shared" si="181"/>
        <v>2</v>
      </c>
      <c r="R239" s="122">
        <f>IF(Q239="","",HLOOKUP(Q239,Headline!$Z$5:$CJ$6,2,FALSE))</f>
        <v>2</v>
      </c>
      <c r="S239" s="147"/>
      <c r="T239" s="147"/>
      <c r="U239" s="147"/>
      <c r="V239" s="147"/>
      <c r="W239" s="147"/>
      <c r="X239" s="96" t="str">
        <f t="shared" si="180"/>
        <v/>
      </c>
      <c r="Y239" s="101">
        <v>16</v>
      </c>
      <c r="Z239" s="445"/>
      <c r="AA239" s="446"/>
      <c r="AB239" s="446"/>
      <c r="AC239" s="446"/>
      <c r="AD239" s="62"/>
      <c r="AE239" s="21"/>
      <c r="AF239" s="22"/>
      <c r="AH239" s="29" t="str">
        <f t="shared" si="182"/>
        <v/>
      </c>
      <c r="AI239" s="29" t="str">
        <f t="shared" si="183"/>
        <v/>
      </c>
      <c r="AJ239" s="29" t="str">
        <f t="shared" si="184"/>
        <v/>
      </c>
      <c r="AK239" s="29" t="str">
        <f t="shared" si="185"/>
        <v/>
      </c>
      <c r="AL239" s="29" t="str">
        <f t="shared" si="186"/>
        <v/>
      </c>
      <c r="AM239" s="29" t="str">
        <f t="shared" si="187"/>
        <v/>
      </c>
      <c r="AN239" s="29" t="str">
        <f t="shared" si="188"/>
        <v/>
      </c>
      <c r="AO239" s="83" t="str">
        <f t="shared" si="151"/>
        <v/>
      </c>
      <c r="AP239" s="83" t="str">
        <f t="shared" si="152"/>
        <v/>
      </c>
      <c r="AQ239" s="83" t="str">
        <f t="shared" si="153"/>
        <v/>
      </c>
      <c r="AR239" s="83" t="str">
        <f t="shared" si="154"/>
        <v/>
      </c>
      <c r="AS239" s="235" t="str">
        <f t="shared" si="155"/>
        <v/>
      </c>
      <c r="AT239" s="105" t="str">
        <f t="shared" si="156"/>
        <v/>
      </c>
      <c r="AU239" s="105" t="str">
        <f t="shared" si="157"/>
        <v/>
      </c>
      <c r="AV239">
        <f t="shared" si="158"/>
        <v>-1</v>
      </c>
    </row>
    <row r="240" spans="1:48" ht="17.25" customHeight="1">
      <c r="A240" s="27"/>
      <c r="B240" s="98"/>
      <c r="C240" s="104"/>
      <c r="D240" s="90"/>
      <c r="E240" s="111"/>
      <c r="F240" s="442"/>
      <c r="G240" s="443"/>
      <c r="H240" s="444"/>
      <c r="I240" s="99"/>
      <c r="J240" s="99"/>
      <c r="K240" s="94">
        <f t="shared" si="150"/>
        <v>45</v>
      </c>
      <c r="L240" s="94">
        <f t="shared" si="148"/>
        <v>-2</v>
      </c>
      <c r="M240" s="94">
        <f t="shared" si="149"/>
        <v>2</v>
      </c>
      <c r="N240" s="94">
        <f t="shared" si="189"/>
        <v>43</v>
      </c>
      <c r="O240" s="94">
        <f t="shared" si="190"/>
        <v>47</v>
      </c>
      <c r="P240" s="102"/>
      <c r="Q240" s="94" t="str">
        <f t="shared" si="181"/>
        <v/>
      </c>
      <c r="R240" s="122" t="str">
        <f>IF(Q240="","",HLOOKUP(Q240,Headline!$Z$5:$CJ$6,2,FALSE))</f>
        <v/>
      </c>
      <c r="S240" s="147"/>
      <c r="T240" s="147"/>
      <c r="U240" s="147"/>
      <c r="V240" s="147"/>
      <c r="W240" s="147"/>
      <c r="X240" s="96" t="str">
        <f t="shared" si="180"/>
        <v/>
      </c>
      <c r="Y240" s="101"/>
      <c r="Z240" s="445"/>
      <c r="AA240" s="446"/>
      <c r="AB240" s="446"/>
      <c r="AC240" s="446"/>
      <c r="AD240" s="62"/>
      <c r="AE240" s="21"/>
      <c r="AF240" s="22"/>
      <c r="AH240" s="29" t="str">
        <f t="shared" si="182"/>
        <v/>
      </c>
      <c r="AI240" s="29" t="str">
        <f t="shared" si="183"/>
        <v/>
      </c>
      <c r="AJ240" s="29" t="str">
        <f t="shared" si="184"/>
        <v/>
      </c>
      <c r="AK240" s="29" t="str">
        <f t="shared" si="185"/>
        <v/>
      </c>
      <c r="AL240" s="29" t="str">
        <f t="shared" si="186"/>
        <v/>
      </c>
      <c r="AM240" s="29" t="str">
        <f t="shared" si="187"/>
        <v/>
      </c>
      <c r="AN240" s="29" t="str">
        <f t="shared" si="188"/>
        <v/>
      </c>
      <c r="AO240" s="83" t="str">
        <f t="shared" si="151"/>
        <v/>
      </c>
      <c r="AP240" s="83" t="str">
        <f t="shared" si="152"/>
        <v/>
      </c>
      <c r="AQ240" s="83" t="str">
        <f t="shared" si="153"/>
        <v/>
      </c>
      <c r="AR240" s="83" t="str">
        <f t="shared" si="154"/>
        <v/>
      </c>
      <c r="AS240" s="83" t="str">
        <f t="shared" si="155"/>
        <v/>
      </c>
      <c r="AT240" s="105" t="str">
        <f t="shared" si="156"/>
        <v/>
      </c>
      <c r="AU240" s="105" t="str">
        <f t="shared" si="157"/>
        <v/>
      </c>
      <c r="AV240">
        <f t="shared" si="158"/>
        <v>-1</v>
      </c>
    </row>
    <row r="241" spans="1:48" ht="17.25" customHeight="1">
      <c r="A241" s="27"/>
      <c r="B241" s="98">
        <v>211</v>
      </c>
      <c r="C241" s="104"/>
      <c r="D241" s="90"/>
      <c r="E241" s="111"/>
      <c r="F241" s="442">
        <v>1.5</v>
      </c>
      <c r="G241" s="443"/>
      <c r="H241" s="444"/>
      <c r="I241" s="99">
        <v>-0.1</v>
      </c>
      <c r="J241" s="99">
        <v>0.1</v>
      </c>
      <c r="K241" s="94">
        <f t="shared" si="150"/>
        <v>1.5</v>
      </c>
      <c r="L241" s="94">
        <f t="shared" si="148"/>
        <v>-0.1</v>
      </c>
      <c r="M241" s="94">
        <f t="shared" si="149"/>
        <v>0.1</v>
      </c>
      <c r="N241" s="94">
        <f t="shared" si="189"/>
        <v>1.4</v>
      </c>
      <c r="O241" s="94">
        <f t="shared" si="190"/>
        <v>1.6</v>
      </c>
      <c r="P241" s="102" t="s">
        <v>240</v>
      </c>
      <c r="Q241" s="94">
        <f t="shared" si="181"/>
        <v>1</v>
      </c>
      <c r="R241" s="122">
        <f>IF(Q241="","",HLOOKUP(Q241,Headline!$Z$5:$CJ$6,2,FALSE))</f>
        <v>1</v>
      </c>
      <c r="S241" s="147">
        <v>1.43</v>
      </c>
      <c r="T241" s="147">
        <v>1.43</v>
      </c>
      <c r="U241" s="147">
        <v>1.44</v>
      </c>
      <c r="V241" s="147">
        <v>1.43</v>
      </c>
      <c r="W241" s="147">
        <v>1.44</v>
      </c>
      <c r="X241" s="96" t="str">
        <f t="shared" si="180"/>
        <v/>
      </c>
      <c r="Y241" s="101">
        <v>13</v>
      </c>
      <c r="Z241" s="479"/>
      <c r="AA241" s="480"/>
      <c r="AB241" s="480"/>
      <c r="AC241" s="480"/>
      <c r="AD241" s="62"/>
      <c r="AE241" s="21"/>
      <c r="AF241" s="22"/>
      <c r="AH241" s="29" t="str">
        <f t="shared" si="182"/>
        <v/>
      </c>
      <c r="AI241" s="29" t="str">
        <f t="shared" si="183"/>
        <v/>
      </c>
      <c r="AJ241" s="29" t="str">
        <f t="shared" si="184"/>
        <v/>
      </c>
      <c r="AK241" s="29" t="str">
        <f t="shared" si="185"/>
        <v/>
      </c>
      <c r="AL241" s="29" t="str">
        <f t="shared" si="186"/>
        <v/>
      </c>
      <c r="AM241" s="29" t="str">
        <f t="shared" si="187"/>
        <v/>
      </c>
      <c r="AN241" s="29" t="str">
        <f t="shared" si="188"/>
        <v/>
      </c>
      <c r="AO241" s="83">
        <f t="shared" si="151"/>
        <v>1.43</v>
      </c>
      <c r="AP241" s="83">
        <f t="shared" si="152"/>
        <v>1.44</v>
      </c>
      <c r="AQ241" s="83">
        <f t="shared" si="153"/>
        <v>1.0000000000000009E-2</v>
      </c>
      <c r="AR241" s="83">
        <f t="shared" si="154"/>
        <v>1.4339999999999999</v>
      </c>
      <c r="AS241" s="83">
        <f t="shared" si="155"/>
        <v>5.4772255750516656E-3</v>
      </c>
      <c r="AT241" s="105" t="str">
        <f t="shared" si="156"/>
        <v/>
      </c>
      <c r="AU241" s="105" t="str">
        <f t="shared" si="157"/>
        <v/>
      </c>
      <c r="AV241">
        <f t="shared" si="158"/>
        <v>-1</v>
      </c>
    </row>
    <row r="242" spans="1:48" ht="17.25" customHeight="1">
      <c r="A242" s="27"/>
      <c r="B242" s="98"/>
      <c r="C242" s="104"/>
      <c r="D242" s="90"/>
      <c r="E242" s="111"/>
      <c r="F242" s="442"/>
      <c r="G242" s="443"/>
      <c r="H242" s="444"/>
      <c r="I242" s="99"/>
      <c r="J242" s="99"/>
      <c r="K242" s="94">
        <f t="shared" si="150"/>
        <v>1.5</v>
      </c>
      <c r="L242" s="94">
        <f t="shared" si="148"/>
        <v>-0.1</v>
      </c>
      <c r="M242" s="94">
        <f t="shared" si="149"/>
        <v>0.1</v>
      </c>
      <c r="N242" s="94">
        <f t="shared" si="189"/>
        <v>1.4</v>
      </c>
      <c r="O242" s="94">
        <f t="shared" si="190"/>
        <v>1.6</v>
      </c>
      <c r="P242" s="102" t="s">
        <v>240</v>
      </c>
      <c r="Q242" s="94">
        <f t="shared" si="181"/>
        <v>2</v>
      </c>
      <c r="R242" s="122">
        <f>IF(Q242="","",HLOOKUP(Q242,Headline!$Z$5:$CJ$6,2,FALSE))</f>
        <v>2</v>
      </c>
      <c r="S242" s="147">
        <v>1.45</v>
      </c>
      <c r="T242" s="147">
        <v>1.44</v>
      </c>
      <c r="U242" s="147">
        <v>1.45</v>
      </c>
      <c r="V242" s="147">
        <v>1.43</v>
      </c>
      <c r="W242" s="147">
        <v>1.44</v>
      </c>
      <c r="X242" s="96" t="str">
        <f t="shared" si="180"/>
        <v/>
      </c>
      <c r="Y242" s="101">
        <v>16</v>
      </c>
      <c r="Z242" s="445"/>
      <c r="AA242" s="446"/>
      <c r="AB242" s="446"/>
      <c r="AC242" s="446"/>
      <c r="AD242" s="62"/>
      <c r="AE242" s="21"/>
      <c r="AF242" s="22"/>
      <c r="AH242" s="29" t="str">
        <f t="shared" si="182"/>
        <v/>
      </c>
      <c r="AI242" s="29" t="str">
        <f t="shared" si="183"/>
        <v/>
      </c>
      <c r="AJ242" s="29" t="str">
        <f t="shared" si="184"/>
        <v/>
      </c>
      <c r="AK242" s="29" t="str">
        <f t="shared" si="185"/>
        <v/>
      </c>
      <c r="AL242" s="29" t="str">
        <f t="shared" si="186"/>
        <v/>
      </c>
      <c r="AM242" s="29" t="str">
        <f t="shared" si="187"/>
        <v/>
      </c>
      <c r="AN242" s="29" t="str">
        <f t="shared" si="188"/>
        <v/>
      </c>
      <c r="AO242" s="83">
        <f t="shared" si="151"/>
        <v>1.43</v>
      </c>
      <c r="AP242" s="83">
        <f t="shared" si="152"/>
        <v>1.45</v>
      </c>
      <c r="AQ242" s="83">
        <f t="shared" si="153"/>
        <v>2.0000000000000018E-2</v>
      </c>
      <c r="AR242" s="83">
        <f t="shared" si="154"/>
        <v>1.4419999999999997</v>
      </c>
      <c r="AS242" s="83">
        <f t="shared" si="155"/>
        <v>8.3666002653407633E-3</v>
      </c>
      <c r="AT242" s="105" t="str">
        <f t="shared" si="156"/>
        <v/>
      </c>
      <c r="AU242" s="105" t="str">
        <f t="shared" si="157"/>
        <v/>
      </c>
      <c r="AV242">
        <f t="shared" si="158"/>
        <v>-1</v>
      </c>
    </row>
    <row r="243" spans="1:48" ht="17.25" customHeight="1">
      <c r="A243" s="27"/>
      <c r="B243" s="98"/>
      <c r="C243" s="104"/>
      <c r="D243" s="90"/>
      <c r="E243" s="111"/>
      <c r="F243" s="442"/>
      <c r="G243" s="443"/>
      <c r="H243" s="443"/>
      <c r="I243" s="99"/>
      <c r="J243" s="99"/>
      <c r="K243" s="94">
        <f t="shared" si="150"/>
        <v>1.5</v>
      </c>
      <c r="L243" s="94">
        <f t="shared" si="148"/>
        <v>-0.1</v>
      </c>
      <c r="M243" s="94">
        <f t="shared" si="149"/>
        <v>0.1</v>
      </c>
      <c r="N243" s="94">
        <f t="shared" si="189"/>
        <v>1.4</v>
      </c>
      <c r="O243" s="94">
        <f t="shared" si="190"/>
        <v>1.6</v>
      </c>
      <c r="P243" s="102"/>
      <c r="Q243" s="94" t="str">
        <f t="shared" si="181"/>
        <v/>
      </c>
      <c r="R243" s="122" t="str">
        <f>IF(Q243="","",HLOOKUP(Q243,Headline!$Z$5:$CJ$6,2,FALSE))</f>
        <v/>
      </c>
      <c r="S243" s="100"/>
      <c r="T243" s="100"/>
      <c r="U243" s="100"/>
      <c r="V243" s="100"/>
      <c r="W243" s="100"/>
      <c r="X243" s="96" t="str">
        <f t="shared" si="180"/>
        <v/>
      </c>
      <c r="Y243" s="101"/>
      <c r="Z243" s="445"/>
      <c r="AA243" s="446"/>
      <c r="AB243" s="446"/>
      <c r="AC243" s="446"/>
      <c r="AD243" s="62"/>
      <c r="AE243" s="21"/>
      <c r="AF243" s="22"/>
      <c r="AH243" s="29" t="str">
        <f t="shared" si="182"/>
        <v/>
      </c>
      <c r="AI243" s="29" t="str">
        <f t="shared" si="183"/>
        <v/>
      </c>
      <c r="AJ243" s="29" t="str">
        <f t="shared" si="184"/>
        <v/>
      </c>
      <c r="AK243" s="29" t="str">
        <f t="shared" si="185"/>
        <v/>
      </c>
      <c r="AL243" s="29" t="str">
        <f t="shared" si="186"/>
        <v/>
      </c>
      <c r="AM243" s="29" t="str">
        <f t="shared" si="187"/>
        <v/>
      </c>
      <c r="AN243" s="29" t="str">
        <f t="shared" si="188"/>
        <v/>
      </c>
      <c r="AO243" s="83" t="str">
        <f t="shared" si="151"/>
        <v/>
      </c>
      <c r="AP243" s="83" t="str">
        <f t="shared" si="152"/>
        <v/>
      </c>
      <c r="AQ243" s="83" t="str">
        <f t="shared" si="153"/>
        <v/>
      </c>
      <c r="AR243" s="83" t="str">
        <f t="shared" si="154"/>
        <v/>
      </c>
      <c r="AS243" s="83" t="str">
        <f t="shared" si="155"/>
        <v/>
      </c>
      <c r="AT243" s="105" t="str">
        <f t="shared" si="156"/>
        <v/>
      </c>
      <c r="AU243" s="105" t="str">
        <f t="shared" si="157"/>
        <v/>
      </c>
      <c r="AV243">
        <f t="shared" si="158"/>
        <v>-1</v>
      </c>
    </row>
    <row r="244" spans="1:48" ht="17.25" customHeight="1">
      <c r="A244" s="27"/>
      <c r="B244" s="98">
        <v>212</v>
      </c>
      <c r="C244" s="104"/>
      <c r="D244" s="144" t="s">
        <v>192</v>
      </c>
      <c r="E244" s="111"/>
      <c r="F244" s="442">
        <v>0.2</v>
      </c>
      <c r="G244" s="443"/>
      <c r="H244" s="444"/>
      <c r="I244" s="99">
        <v>-0.1</v>
      </c>
      <c r="J244" s="99">
        <v>0.1</v>
      </c>
      <c r="K244" s="94">
        <f t="shared" si="150"/>
        <v>0.2</v>
      </c>
      <c r="L244" s="94">
        <f t="shared" si="148"/>
        <v>-0.1</v>
      </c>
      <c r="M244" s="94">
        <f t="shared" si="149"/>
        <v>0.1</v>
      </c>
      <c r="N244" s="94">
        <f t="shared" si="189"/>
        <v>0.1</v>
      </c>
      <c r="O244" s="94">
        <f t="shared" si="190"/>
        <v>0.30000000000000004</v>
      </c>
      <c r="P244" s="102" t="s">
        <v>50</v>
      </c>
      <c r="Q244" s="94">
        <f t="shared" si="181"/>
        <v>1</v>
      </c>
      <c r="R244" s="122">
        <f>IF(Q244="","",HLOOKUP(Q244,Headline!$Z$5:$CJ$6,2,FALSE))</f>
        <v>1</v>
      </c>
      <c r="S244" s="147">
        <f>0.55-0.25</f>
        <v>0.30000000000000004</v>
      </c>
      <c r="T244" s="147">
        <f>0.53-0.23</f>
        <v>0.30000000000000004</v>
      </c>
      <c r="U244" s="147">
        <f>0.52-0.22</f>
        <v>0.30000000000000004</v>
      </c>
      <c r="V244" s="147">
        <f>0.54-0.24</f>
        <v>0.30000000000000004</v>
      </c>
      <c r="W244" s="147">
        <f>0.53-0.23</f>
        <v>0.30000000000000004</v>
      </c>
      <c r="X244" s="96" t="str">
        <f t="shared" si="180"/>
        <v/>
      </c>
      <c r="Y244" s="101">
        <v>13</v>
      </c>
      <c r="Z244" s="445"/>
      <c r="AA244" s="446"/>
      <c r="AB244" s="446"/>
      <c r="AC244" s="446"/>
      <c r="AD244" s="62"/>
      <c r="AE244" s="21"/>
      <c r="AF244" s="22"/>
      <c r="AH244" s="29" t="str">
        <f t="shared" si="182"/>
        <v/>
      </c>
      <c r="AI244" s="29" t="str">
        <f t="shared" si="183"/>
        <v/>
      </c>
      <c r="AJ244" s="29" t="str">
        <f t="shared" si="184"/>
        <v/>
      </c>
      <c r="AK244" s="29" t="str">
        <f t="shared" si="185"/>
        <v/>
      </c>
      <c r="AL244" s="29" t="str">
        <f t="shared" si="186"/>
        <v/>
      </c>
      <c r="AM244" s="29" t="str">
        <f t="shared" si="187"/>
        <v/>
      </c>
      <c r="AN244" s="29" t="str">
        <f t="shared" si="188"/>
        <v/>
      </c>
      <c r="AO244" s="83">
        <f t="shared" si="151"/>
        <v>0.30000000000000004</v>
      </c>
      <c r="AP244" s="83">
        <f t="shared" si="152"/>
        <v>0.30000000000000004</v>
      </c>
      <c r="AQ244" s="83">
        <f t="shared" si="153"/>
        <v>0</v>
      </c>
      <c r="AR244" s="83">
        <f t="shared" si="154"/>
        <v>0.30000000000000004</v>
      </c>
      <c r="AS244" s="83">
        <f t="shared" si="155"/>
        <v>0</v>
      </c>
      <c r="AT244" s="105" t="str">
        <f t="shared" si="156"/>
        <v/>
      </c>
      <c r="AU244" s="105" t="str">
        <f t="shared" si="157"/>
        <v/>
      </c>
      <c r="AV244">
        <f t="shared" si="158"/>
        <v>-1</v>
      </c>
    </row>
    <row r="245" spans="1:48" ht="17.25" customHeight="1">
      <c r="A245" s="27"/>
      <c r="B245" s="98"/>
      <c r="C245" s="104"/>
      <c r="D245" s="90"/>
      <c r="E245" s="111"/>
      <c r="F245" s="442"/>
      <c r="G245" s="443"/>
      <c r="H245" s="443"/>
      <c r="I245" s="99"/>
      <c r="J245" s="99"/>
      <c r="K245" s="94">
        <f t="shared" si="150"/>
        <v>0.2</v>
      </c>
      <c r="L245" s="94">
        <f t="shared" si="148"/>
        <v>-0.1</v>
      </c>
      <c r="M245" s="94">
        <f t="shared" si="149"/>
        <v>0.1</v>
      </c>
      <c r="N245" s="94">
        <f t="shared" si="189"/>
        <v>0.1</v>
      </c>
      <c r="O245" s="94">
        <f t="shared" si="190"/>
        <v>0.30000000000000004</v>
      </c>
      <c r="P245" s="102" t="s">
        <v>50</v>
      </c>
      <c r="Q245" s="94">
        <f t="shared" si="181"/>
        <v>2</v>
      </c>
      <c r="R245" s="122">
        <f>IF(Q245="","",HLOOKUP(Q245,Headline!$Z$5:$CJ$6,2,FALSE))</f>
        <v>2</v>
      </c>
      <c r="S245" s="147"/>
      <c r="T245" s="147"/>
      <c r="U245" s="147"/>
      <c r="V245" s="147"/>
      <c r="W245" s="147"/>
      <c r="X245" s="96" t="str">
        <f t="shared" si="180"/>
        <v/>
      </c>
      <c r="Y245" s="101">
        <v>16</v>
      </c>
      <c r="Z245" s="445" t="s">
        <v>765</v>
      </c>
      <c r="AA245" s="446"/>
      <c r="AB245" s="446"/>
      <c r="AC245" s="446"/>
      <c r="AD245" s="62"/>
      <c r="AE245" s="21"/>
      <c r="AF245" s="22"/>
      <c r="AH245" s="29" t="str">
        <f t="shared" si="182"/>
        <v/>
      </c>
      <c r="AI245" s="29" t="str">
        <f t="shared" si="183"/>
        <v/>
      </c>
      <c r="AJ245" s="29" t="str">
        <f t="shared" si="184"/>
        <v/>
      </c>
      <c r="AK245" s="29" t="str">
        <f t="shared" si="185"/>
        <v/>
      </c>
      <c r="AL245" s="29" t="str">
        <f t="shared" si="186"/>
        <v/>
      </c>
      <c r="AM245" s="29" t="str">
        <f t="shared" si="187"/>
        <v/>
      </c>
      <c r="AN245" s="29" t="str">
        <f t="shared" si="188"/>
        <v/>
      </c>
      <c r="AO245" s="83" t="str">
        <f t="shared" si="151"/>
        <v/>
      </c>
      <c r="AP245" s="83" t="str">
        <f t="shared" si="152"/>
        <v/>
      </c>
      <c r="AQ245" s="83" t="str">
        <f t="shared" si="153"/>
        <v/>
      </c>
      <c r="AR245" s="83" t="str">
        <f t="shared" si="154"/>
        <v/>
      </c>
      <c r="AS245" s="83" t="str">
        <f t="shared" si="155"/>
        <v/>
      </c>
      <c r="AT245" s="105" t="str">
        <f t="shared" si="156"/>
        <v/>
      </c>
      <c r="AU245" s="105" t="str">
        <f t="shared" si="157"/>
        <v/>
      </c>
      <c r="AV245">
        <f t="shared" si="158"/>
        <v>-1</v>
      </c>
    </row>
    <row r="246" spans="1:48" ht="17.25" customHeight="1">
      <c r="A246" s="27"/>
      <c r="B246" s="98"/>
      <c r="C246" s="104"/>
      <c r="D246" s="90"/>
      <c r="E246" s="111"/>
      <c r="F246" s="442"/>
      <c r="G246" s="443"/>
      <c r="H246" s="443"/>
      <c r="I246" s="99"/>
      <c r="J246" s="99"/>
      <c r="K246" s="94">
        <f t="shared" si="150"/>
        <v>0.2</v>
      </c>
      <c r="L246" s="94">
        <f t="shared" si="148"/>
        <v>-0.1</v>
      </c>
      <c r="M246" s="94">
        <f t="shared" si="149"/>
        <v>0.1</v>
      </c>
      <c r="N246" s="94">
        <f t="shared" si="189"/>
        <v>0.1</v>
      </c>
      <c r="O246" s="94">
        <f t="shared" si="190"/>
        <v>0.30000000000000004</v>
      </c>
      <c r="P246" s="102"/>
      <c r="Q246" s="94" t="str">
        <f t="shared" si="181"/>
        <v/>
      </c>
      <c r="R246" s="122" t="str">
        <f>IF(Q246="","",HLOOKUP(Q246,Headline!$Z$5:$CJ$6,2,FALSE))</f>
        <v/>
      </c>
      <c r="S246" s="100"/>
      <c r="T246" s="100"/>
      <c r="U246" s="100"/>
      <c r="V246" s="100"/>
      <c r="W246" s="100"/>
      <c r="X246" s="96" t="str">
        <f t="shared" si="180"/>
        <v/>
      </c>
      <c r="Y246" s="101"/>
      <c r="Z246" s="445" t="s">
        <v>767</v>
      </c>
      <c r="AA246" s="446"/>
      <c r="AB246" s="446"/>
      <c r="AC246" s="446"/>
      <c r="AD246" s="62"/>
      <c r="AE246" s="21"/>
      <c r="AF246" s="22"/>
      <c r="AH246" s="29" t="str">
        <f t="shared" si="182"/>
        <v/>
      </c>
      <c r="AI246" s="29" t="str">
        <f t="shared" si="183"/>
        <v/>
      </c>
      <c r="AJ246" s="29" t="str">
        <f t="shared" si="184"/>
        <v/>
      </c>
      <c r="AK246" s="29" t="str">
        <f t="shared" si="185"/>
        <v/>
      </c>
      <c r="AL246" s="29" t="str">
        <f t="shared" si="186"/>
        <v/>
      </c>
      <c r="AM246" s="29" t="str">
        <f t="shared" si="187"/>
        <v/>
      </c>
      <c r="AN246" s="29" t="str">
        <f t="shared" si="188"/>
        <v/>
      </c>
      <c r="AO246" s="83" t="str">
        <f t="shared" si="151"/>
        <v/>
      </c>
      <c r="AP246" s="83" t="str">
        <f t="shared" si="152"/>
        <v/>
      </c>
      <c r="AQ246" s="83" t="str">
        <f t="shared" si="153"/>
        <v/>
      </c>
      <c r="AR246" s="83" t="str">
        <f t="shared" si="154"/>
        <v/>
      </c>
      <c r="AS246" s="83" t="str">
        <f t="shared" si="155"/>
        <v/>
      </c>
      <c r="AT246" s="105" t="str">
        <f t="shared" si="156"/>
        <v/>
      </c>
      <c r="AU246" s="105" t="str">
        <f t="shared" si="157"/>
        <v/>
      </c>
      <c r="AV246">
        <f t="shared" si="158"/>
        <v>-1</v>
      </c>
    </row>
    <row r="247" spans="1:48" ht="17.25" customHeight="1">
      <c r="A247" s="27"/>
      <c r="B247" s="98">
        <v>212</v>
      </c>
      <c r="C247" s="104"/>
      <c r="D247" s="144" t="s">
        <v>192</v>
      </c>
      <c r="E247" s="144" t="s">
        <v>171</v>
      </c>
      <c r="F247" s="442">
        <v>45</v>
      </c>
      <c r="G247" s="443"/>
      <c r="H247" s="444"/>
      <c r="I247" s="99">
        <v>-2</v>
      </c>
      <c r="J247" s="99">
        <v>2</v>
      </c>
      <c r="K247" s="94">
        <f t="shared" si="150"/>
        <v>45</v>
      </c>
      <c r="L247" s="94">
        <f t="shared" si="148"/>
        <v>-2</v>
      </c>
      <c r="M247" s="94">
        <f t="shared" si="149"/>
        <v>2</v>
      </c>
      <c r="N247" s="94">
        <f t="shared" si="189"/>
        <v>43</v>
      </c>
      <c r="O247" s="94">
        <f t="shared" si="190"/>
        <v>47</v>
      </c>
      <c r="P247" s="102" t="s">
        <v>50</v>
      </c>
      <c r="Q247" s="94">
        <f t="shared" si="181"/>
        <v>1</v>
      </c>
      <c r="R247" s="122">
        <f>IF(Q247="","",HLOOKUP(Q247,Headline!$Z$5:$CJ$6,2,FALSE))</f>
        <v>1</v>
      </c>
      <c r="S247" s="237">
        <v>43</v>
      </c>
      <c r="T247" s="237">
        <v>44</v>
      </c>
      <c r="U247" s="237">
        <v>43</v>
      </c>
      <c r="V247" s="237">
        <v>45</v>
      </c>
      <c r="W247" s="237">
        <v>43</v>
      </c>
      <c r="X247" s="96"/>
      <c r="Y247" s="101">
        <v>13</v>
      </c>
      <c r="Z247" s="479"/>
      <c r="AA247" s="480"/>
      <c r="AB247" s="480"/>
      <c r="AC247" s="480"/>
      <c r="AD247" s="62"/>
      <c r="AE247" s="21"/>
      <c r="AF247" s="22"/>
      <c r="AH247" s="29" t="str">
        <f t="shared" si="182"/>
        <v/>
      </c>
      <c r="AI247" s="29" t="str">
        <f t="shared" si="183"/>
        <v/>
      </c>
      <c r="AJ247" s="29" t="str">
        <f t="shared" si="184"/>
        <v/>
      </c>
      <c r="AK247" s="29" t="str">
        <f t="shared" si="185"/>
        <v/>
      </c>
      <c r="AL247" s="29" t="str">
        <f t="shared" si="186"/>
        <v/>
      </c>
      <c r="AM247" s="29" t="str">
        <f t="shared" si="187"/>
        <v/>
      </c>
      <c r="AN247" s="29" t="str">
        <f t="shared" si="188"/>
        <v/>
      </c>
      <c r="AO247" s="83">
        <f t="shared" si="151"/>
        <v>43</v>
      </c>
      <c r="AP247" s="83">
        <f t="shared" si="152"/>
        <v>45</v>
      </c>
      <c r="AQ247" s="83">
        <f t="shared" si="153"/>
        <v>2</v>
      </c>
      <c r="AR247" s="83">
        <f t="shared" si="154"/>
        <v>43.6</v>
      </c>
      <c r="AS247" s="83">
        <f t="shared" si="155"/>
        <v>0.89442719099991586</v>
      </c>
      <c r="AT247" s="105" t="str">
        <f t="shared" si="156"/>
        <v/>
      </c>
      <c r="AU247" s="105" t="str">
        <f t="shared" si="157"/>
        <v/>
      </c>
      <c r="AV247">
        <f t="shared" si="158"/>
        <v>-1</v>
      </c>
    </row>
    <row r="248" spans="1:48" ht="17.25" customHeight="1">
      <c r="A248" s="27"/>
      <c r="B248" s="98"/>
      <c r="C248" s="104"/>
      <c r="D248" s="90"/>
      <c r="E248" s="111"/>
      <c r="F248" s="442"/>
      <c r="G248" s="443"/>
      <c r="H248" s="444"/>
      <c r="I248" s="99"/>
      <c r="J248" s="99"/>
      <c r="K248" s="94">
        <f t="shared" si="150"/>
        <v>45</v>
      </c>
      <c r="L248" s="94">
        <f t="shared" si="148"/>
        <v>-2</v>
      </c>
      <c r="M248" s="94">
        <f t="shared" si="149"/>
        <v>2</v>
      </c>
      <c r="N248" s="94">
        <f t="shared" si="189"/>
        <v>43</v>
      </c>
      <c r="O248" s="94">
        <f t="shared" si="190"/>
        <v>47</v>
      </c>
      <c r="P248" s="102" t="s">
        <v>50</v>
      </c>
      <c r="Q248" s="94">
        <f t="shared" si="181"/>
        <v>2</v>
      </c>
      <c r="R248" s="122">
        <f>IF(Q248="","",HLOOKUP(Q248,Headline!$Z$5:$CJ$6,2,FALSE))</f>
        <v>2</v>
      </c>
      <c r="S248" s="100"/>
      <c r="T248" s="100"/>
      <c r="U248" s="100"/>
      <c r="V248" s="100"/>
      <c r="W248" s="100"/>
      <c r="X248" s="96" t="str">
        <f t="shared" si="180"/>
        <v/>
      </c>
      <c r="Y248" s="101"/>
      <c r="Z248" s="445"/>
      <c r="AA248" s="446"/>
      <c r="AB248" s="446"/>
      <c r="AC248" s="446"/>
      <c r="AD248" s="62"/>
      <c r="AE248" s="21"/>
      <c r="AF248" s="22"/>
      <c r="AH248" s="29" t="str">
        <f t="shared" si="182"/>
        <v/>
      </c>
      <c r="AI248" s="29" t="str">
        <f t="shared" si="183"/>
        <v/>
      </c>
      <c r="AJ248" s="29" t="str">
        <f t="shared" si="184"/>
        <v/>
      </c>
      <c r="AK248" s="29" t="str">
        <f t="shared" si="185"/>
        <v/>
      </c>
      <c r="AL248" s="29" t="str">
        <f t="shared" si="186"/>
        <v/>
      </c>
      <c r="AM248" s="29" t="str">
        <f t="shared" si="187"/>
        <v/>
      </c>
      <c r="AN248" s="29" t="str">
        <f t="shared" si="188"/>
        <v/>
      </c>
      <c r="AO248" s="83" t="str">
        <f t="shared" si="151"/>
        <v/>
      </c>
      <c r="AP248" s="83" t="str">
        <f t="shared" si="152"/>
        <v/>
      </c>
      <c r="AQ248" s="83" t="str">
        <f t="shared" si="153"/>
        <v/>
      </c>
      <c r="AR248" s="83" t="str">
        <f t="shared" si="154"/>
        <v/>
      </c>
      <c r="AS248" s="83" t="str">
        <f t="shared" si="155"/>
        <v/>
      </c>
      <c r="AT248" s="105" t="str">
        <f t="shared" si="156"/>
        <v/>
      </c>
      <c r="AU248" s="105" t="str">
        <f t="shared" si="157"/>
        <v/>
      </c>
      <c r="AV248">
        <f t="shared" si="158"/>
        <v>-1</v>
      </c>
    </row>
    <row r="249" spans="1:48" ht="17.25" customHeight="1">
      <c r="A249" s="27"/>
      <c r="B249" s="98"/>
      <c r="C249" s="104"/>
      <c r="D249" s="90"/>
      <c r="E249" s="111"/>
      <c r="F249" s="442"/>
      <c r="G249" s="443"/>
      <c r="H249" s="444"/>
      <c r="I249" s="99"/>
      <c r="J249" s="99"/>
      <c r="K249" s="94">
        <f t="shared" si="150"/>
        <v>45</v>
      </c>
      <c r="L249" s="94">
        <f t="shared" si="148"/>
        <v>-2</v>
      </c>
      <c r="M249" s="94">
        <f t="shared" si="149"/>
        <v>2</v>
      </c>
      <c r="N249" s="94">
        <f t="shared" si="189"/>
        <v>43</v>
      </c>
      <c r="O249" s="94">
        <f t="shared" si="190"/>
        <v>47</v>
      </c>
      <c r="P249" s="102"/>
      <c r="Q249" s="94" t="str">
        <f t="shared" si="181"/>
        <v/>
      </c>
      <c r="R249" s="122" t="str">
        <f>IF(Q249="","",HLOOKUP(Q249,Headline!$Z$5:$CJ$6,2,FALSE))</f>
        <v/>
      </c>
      <c r="S249" s="100"/>
      <c r="T249" s="100"/>
      <c r="U249" s="100"/>
      <c r="V249" s="100"/>
      <c r="W249" s="100"/>
      <c r="X249" s="96" t="str">
        <f t="shared" si="180"/>
        <v/>
      </c>
      <c r="Y249" s="101"/>
      <c r="Z249" s="445"/>
      <c r="AA249" s="446"/>
      <c r="AB249" s="446"/>
      <c r="AC249" s="446"/>
      <c r="AD249" s="62"/>
      <c r="AE249" s="21"/>
      <c r="AF249" s="22"/>
      <c r="AH249" s="29" t="str">
        <f t="shared" si="182"/>
        <v/>
      </c>
      <c r="AI249" s="29" t="str">
        <f t="shared" si="183"/>
        <v/>
      </c>
      <c r="AJ249" s="29" t="str">
        <f t="shared" si="184"/>
        <v/>
      </c>
      <c r="AK249" s="29" t="str">
        <f t="shared" si="185"/>
        <v/>
      </c>
      <c r="AL249" s="29" t="str">
        <f t="shared" si="186"/>
        <v/>
      </c>
      <c r="AM249" s="29" t="str">
        <f t="shared" si="187"/>
        <v/>
      </c>
      <c r="AN249" s="29" t="str">
        <f t="shared" si="188"/>
        <v/>
      </c>
      <c r="AO249" s="83" t="str">
        <f t="shared" si="151"/>
        <v/>
      </c>
      <c r="AP249" s="83" t="str">
        <f t="shared" si="152"/>
        <v/>
      </c>
      <c r="AQ249" s="83" t="str">
        <f t="shared" si="153"/>
        <v/>
      </c>
      <c r="AR249" s="83" t="str">
        <f t="shared" si="154"/>
        <v/>
      </c>
      <c r="AS249" s="83" t="str">
        <f t="shared" si="155"/>
        <v/>
      </c>
      <c r="AT249" s="105" t="str">
        <f t="shared" si="156"/>
        <v/>
      </c>
      <c r="AU249" s="105" t="str">
        <f t="shared" si="157"/>
        <v/>
      </c>
      <c r="AV249">
        <f t="shared" si="158"/>
        <v>-1</v>
      </c>
    </row>
    <row r="250" spans="1:48" ht="17.25" customHeight="1">
      <c r="A250" s="27"/>
      <c r="B250" s="98">
        <v>213</v>
      </c>
      <c r="C250" s="104"/>
      <c r="D250" s="144" t="s">
        <v>171</v>
      </c>
      <c r="E250" s="111"/>
      <c r="F250" s="442">
        <v>30</v>
      </c>
      <c r="G250" s="443"/>
      <c r="H250" s="444"/>
      <c r="I250" s="99">
        <v>-0.5</v>
      </c>
      <c r="J250" s="99">
        <v>0.5</v>
      </c>
      <c r="K250" s="94">
        <f t="shared" si="150"/>
        <v>30</v>
      </c>
      <c r="L250" s="94">
        <f t="shared" si="148"/>
        <v>-0.5</v>
      </c>
      <c r="M250" s="94">
        <f t="shared" si="149"/>
        <v>0.5</v>
      </c>
      <c r="N250" s="94">
        <f t="shared" si="189"/>
        <v>29.5</v>
      </c>
      <c r="O250" s="94">
        <f t="shared" si="190"/>
        <v>30.5</v>
      </c>
      <c r="P250" s="102" t="s">
        <v>50</v>
      </c>
      <c r="Q250" s="94">
        <f t="shared" si="181"/>
        <v>1</v>
      </c>
      <c r="R250" s="122">
        <f>IF(Q250="","",HLOOKUP(Q250,Headline!$Z$5:$CJ$6,2,FALSE))</f>
        <v>1</v>
      </c>
      <c r="S250" s="313">
        <f>52-21.5</f>
        <v>30.5</v>
      </c>
      <c r="T250" s="313">
        <f>52-21.5</f>
        <v>30.5</v>
      </c>
      <c r="U250" s="313">
        <f>52-21.5</f>
        <v>30.5</v>
      </c>
      <c r="V250" s="313">
        <f>52-21.5</f>
        <v>30.5</v>
      </c>
      <c r="W250" s="313">
        <f>52-21.5</f>
        <v>30.5</v>
      </c>
      <c r="X250" s="96" t="str">
        <f t="shared" si="180"/>
        <v/>
      </c>
      <c r="Y250" s="101">
        <v>13</v>
      </c>
      <c r="Z250" s="445"/>
      <c r="AA250" s="446"/>
      <c r="AB250" s="446"/>
      <c r="AC250" s="446"/>
      <c r="AD250" s="62"/>
      <c r="AE250" s="245" t="s">
        <v>331</v>
      </c>
      <c r="AF250" s="22"/>
      <c r="AH250" s="29" t="str">
        <f t="shared" si="182"/>
        <v/>
      </c>
      <c r="AI250" s="29" t="str">
        <f t="shared" si="183"/>
        <v/>
      </c>
      <c r="AJ250" s="29" t="str">
        <f t="shared" si="184"/>
        <v/>
      </c>
      <c r="AK250" s="29" t="str">
        <f t="shared" si="185"/>
        <v/>
      </c>
      <c r="AL250" s="29" t="str">
        <f t="shared" si="186"/>
        <v/>
      </c>
      <c r="AM250" s="29" t="str">
        <f t="shared" si="187"/>
        <v/>
      </c>
      <c r="AN250" s="29" t="str">
        <f t="shared" si="188"/>
        <v/>
      </c>
      <c r="AO250" s="83">
        <f t="shared" si="151"/>
        <v>30.5</v>
      </c>
      <c r="AP250" s="83">
        <f t="shared" si="152"/>
        <v>30.5</v>
      </c>
      <c r="AQ250" s="83">
        <f t="shared" si="153"/>
        <v>0</v>
      </c>
      <c r="AR250" s="83">
        <f t="shared" si="154"/>
        <v>30.5</v>
      </c>
      <c r="AS250" s="83">
        <f t="shared" si="155"/>
        <v>0</v>
      </c>
      <c r="AT250" s="105" t="str">
        <f t="shared" si="156"/>
        <v/>
      </c>
      <c r="AU250" s="105" t="str">
        <f t="shared" si="157"/>
        <v/>
      </c>
      <c r="AV250">
        <f t="shared" si="158"/>
        <v>-1</v>
      </c>
    </row>
    <row r="251" spans="1:48" ht="17.25" customHeight="1">
      <c r="A251" s="27"/>
      <c r="B251" s="98"/>
      <c r="C251" s="104"/>
      <c r="D251" s="90"/>
      <c r="E251" s="111"/>
      <c r="F251" s="442"/>
      <c r="G251" s="443"/>
      <c r="H251" s="444"/>
      <c r="I251" s="99"/>
      <c r="J251" s="99"/>
      <c r="K251" s="94">
        <f t="shared" si="150"/>
        <v>30</v>
      </c>
      <c r="L251" s="94">
        <f t="shared" si="148"/>
        <v>-0.5</v>
      </c>
      <c r="M251" s="94">
        <f t="shared" si="149"/>
        <v>0.5</v>
      </c>
      <c r="N251" s="94">
        <f t="shared" si="189"/>
        <v>29.5</v>
      </c>
      <c r="O251" s="94">
        <f t="shared" si="190"/>
        <v>30.5</v>
      </c>
      <c r="P251" s="102" t="s">
        <v>50</v>
      </c>
      <c r="Q251" s="94">
        <f t="shared" si="181"/>
        <v>2</v>
      </c>
      <c r="R251" s="122">
        <f>IF(Q251="","",HLOOKUP(Q251,Headline!$Z$5:$CJ$6,2,FALSE))</f>
        <v>2</v>
      </c>
      <c r="S251" s="237">
        <v>30.84</v>
      </c>
      <c r="T251" s="237">
        <v>30.73</v>
      </c>
      <c r="U251" s="237">
        <v>30.48</v>
      </c>
      <c r="V251" s="237">
        <v>30.59</v>
      </c>
      <c r="W251" s="237">
        <v>31</v>
      </c>
      <c r="X251" s="96" t="str">
        <f t="shared" si="180"/>
        <v>8</v>
      </c>
      <c r="Y251" s="101">
        <v>16</v>
      </c>
      <c r="Z251" s="445"/>
      <c r="AA251" s="446"/>
      <c r="AB251" s="446"/>
      <c r="AC251" s="446"/>
      <c r="AD251" s="62"/>
      <c r="AE251" s="245" t="s">
        <v>331</v>
      </c>
      <c r="AF251" s="22"/>
      <c r="AH251" s="29" t="str">
        <f t="shared" si="182"/>
        <v>+</v>
      </c>
      <c r="AI251" s="29" t="str">
        <f t="shared" si="183"/>
        <v>+</v>
      </c>
      <c r="AJ251" s="29" t="str">
        <f t="shared" si="184"/>
        <v/>
      </c>
      <c r="AK251" s="29" t="str">
        <f t="shared" si="185"/>
        <v>+</v>
      </c>
      <c r="AL251" s="29" t="str">
        <f t="shared" si="186"/>
        <v>+</v>
      </c>
      <c r="AM251" s="29" t="str">
        <f t="shared" si="187"/>
        <v/>
      </c>
      <c r="AN251" s="29" t="str">
        <f t="shared" si="188"/>
        <v>+</v>
      </c>
      <c r="AO251" s="83">
        <f t="shared" si="151"/>
        <v>30.48</v>
      </c>
      <c r="AP251" s="83">
        <f t="shared" si="152"/>
        <v>31</v>
      </c>
      <c r="AQ251" s="83">
        <f t="shared" si="153"/>
        <v>0.51999999999999957</v>
      </c>
      <c r="AR251" s="83">
        <f t="shared" si="154"/>
        <v>30.727999999999998</v>
      </c>
      <c r="AS251" s="83">
        <f t="shared" si="155"/>
        <v>0.20437710243566901</v>
      </c>
      <c r="AT251" s="105" t="str">
        <f t="shared" si="156"/>
        <v/>
      </c>
      <c r="AU251" s="105" t="str">
        <f t="shared" si="157"/>
        <v/>
      </c>
      <c r="AV251">
        <f t="shared" si="158"/>
        <v>-1</v>
      </c>
    </row>
    <row r="252" spans="1:48" ht="17.25" customHeight="1">
      <c r="A252" s="27"/>
      <c r="B252" s="98"/>
      <c r="C252" s="104"/>
      <c r="D252" s="90"/>
      <c r="E252" s="111"/>
      <c r="F252" s="442"/>
      <c r="G252" s="443"/>
      <c r="H252" s="444"/>
      <c r="I252" s="99"/>
      <c r="J252" s="99"/>
      <c r="K252" s="94">
        <f t="shared" si="150"/>
        <v>30</v>
      </c>
      <c r="L252" s="94">
        <f t="shared" ref="L252:L270" si="192">IF(Q252=1,I252,L251)</f>
        <v>-0.5</v>
      </c>
      <c r="M252" s="94">
        <f t="shared" ref="M252:M270" si="193">IF(Q252=1,J252,M251)</f>
        <v>0.5</v>
      </c>
      <c r="N252" s="94">
        <f t="shared" si="189"/>
        <v>29.5</v>
      </c>
      <c r="O252" s="94">
        <f t="shared" si="190"/>
        <v>30.5</v>
      </c>
      <c r="P252" s="102"/>
      <c r="Q252" s="94" t="str">
        <f t="shared" ref="Q252:Q270" si="194">IF(AND(F252&lt;&gt;"",Q251=""),1,IF(AND(Q251&lt;emp,Q251&lt;&gt;""),Q251+1,""))</f>
        <v/>
      </c>
      <c r="R252" s="122" t="str">
        <f>IF(Q252="","",HLOOKUP(Q252,Headline!$Z$5:$CJ$6,2,FALSE))</f>
        <v/>
      </c>
      <c r="S252" s="147"/>
      <c r="T252" s="147"/>
      <c r="U252" s="147"/>
      <c r="V252" s="147"/>
      <c r="W252" s="147"/>
      <c r="X252" s="96" t="str">
        <f t="shared" ref="X252:X327" si="195">IF(S252="","",IF(AND(AM252="-",AN252="+"),"78",IF(AM252="-","7",IF(AN252="+","8",""))))</f>
        <v/>
      </c>
      <c r="Y252" s="101"/>
      <c r="Z252" s="445"/>
      <c r="AA252" s="446"/>
      <c r="AB252" s="446"/>
      <c r="AC252" s="446"/>
      <c r="AD252" s="62"/>
      <c r="AE252" s="21"/>
      <c r="AF252" s="22"/>
      <c r="AH252" s="29" t="str">
        <f t="shared" si="182"/>
        <v/>
      </c>
      <c r="AI252" s="29" t="str">
        <f t="shared" si="183"/>
        <v/>
      </c>
      <c r="AJ252" s="29" t="str">
        <f t="shared" si="184"/>
        <v/>
      </c>
      <c r="AK252" s="29" t="str">
        <f t="shared" si="185"/>
        <v/>
      </c>
      <c r="AL252" s="29" t="str">
        <f t="shared" si="186"/>
        <v/>
      </c>
      <c r="AM252" s="29" t="str">
        <f t="shared" si="187"/>
        <v/>
      </c>
      <c r="AN252" s="29" t="str">
        <f t="shared" si="188"/>
        <v/>
      </c>
      <c r="AO252" s="83" t="str">
        <f t="shared" si="151"/>
        <v/>
      </c>
      <c r="AP252" s="83" t="str">
        <f t="shared" si="152"/>
        <v/>
      </c>
      <c r="AQ252" s="83" t="str">
        <f t="shared" si="153"/>
        <v/>
      </c>
      <c r="AR252" s="83" t="str">
        <f t="shared" si="154"/>
        <v/>
      </c>
      <c r="AS252" s="83" t="str">
        <f t="shared" si="155"/>
        <v/>
      </c>
      <c r="AT252" s="105" t="str">
        <f t="shared" si="156"/>
        <v/>
      </c>
      <c r="AU252" s="105" t="str">
        <f t="shared" si="157"/>
        <v/>
      </c>
      <c r="AV252">
        <f t="shared" si="158"/>
        <v>-1</v>
      </c>
    </row>
    <row r="253" spans="1:48" ht="17.25" customHeight="1">
      <c r="A253" s="27"/>
      <c r="B253" s="98">
        <v>214</v>
      </c>
      <c r="C253" s="104"/>
      <c r="D253" s="90"/>
      <c r="E253" s="111"/>
      <c r="F253" s="442">
        <v>1.5</v>
      </c>
      <c r="G253" s="443"/>
      <c r="H253" s="444"/>
      <c r="I253" s="99">
        <v>-0.1</v>
      </c>
      <c r="J253" s="99">
        <v>0.1</v>
      </c>
      <c r="K253" s="94">
        <f t="shared" ref="K253:K270" si="196">IF(Q253=1,F253,K252)</f>
        <v>1.5</v>
      </c>
      <c r="L253" s="94">
        <f t="shared" si="192"/>
        <v>-0.1</v>
      </c>
      <c r="M253" s="94">
        <f t="shared" si="193"/>
        <v>0.1</v>
      </c>
      <c r="N253" s="94">
        <f t="shared" si="189"/>
        <v>1.4</v>
      </c>
      <c r="O253" s="94">
        <f t="shared" si="190"/>
        <v>1.6</v>
      </c>
      <c r="P253" s="102" t="s">
        <v>50</v>
      </c>
      <c r="Q253" s="94">
        <f t="shared" si="194"/>
        <v>1</v>
      </c>
      <c r="R253" s="122">
        <f>IF(Q253="","",HLOOKUP(Q253,Headline!$Z$5:$CJ$6,2,FALSE))</f>
        <v>1</v>
      </c>
      <c r="S253" s="147">
        <f>0.85+0.55</f>
        <v>1.4</v>
      </c>
      <c r="T253" s="147">
        <f>0.85+0.57</f>
        <v>1.42</v>
      </c>
      <c r="U253" s="147">
        <f>0.86+0.54</f>
        <v>1.4</v>
      </c>
      <c r="V253" s="147">
        <f>0.85+0.59</f>
        <v>1.44</v>
      </c>
      <c r="W253" s="147">
        <f>0.84+0.58</f>
        <v>1.42</v>
      </c>
      <c r="X253" s="96" t="str">
        <f t="shared" si="195"/>
        <v/>
      </c>
      <c r="Y253" s="101">
        <v>13</v>
      </c>
      <c r="Z253" s="445"/>
      <c r="AA253" s="446"/>
      <c r="AB253" s="446"/>
      <c r="AC253" s="446"/>
      <c r="AD253" s="62"/>
      <c r="AE253" s="21"/>
      <c r="AF253" s="22"/>
      <c r="AH253" s="29" t="str">
        <f t="shared" si="182"/>
        <v/>
      </c>
      <c r="AI253" s="29" t="str">
        <f t="shared" si="183"/>
        <v/>
      </c>
      <c r="AJ253" s="29" t="str">
        <f t="shared" si="184"/>
        <v/>
      </c>
      <c r="AK253" s="29" t="str">
        <f t="shared" si="185"/>
        <v/>
      </c>
      <c r="AL253" s="29" t="str">
        <f t="shared" si="186"/>
        <v/>
      </c>
      <c r="AM253" s="29" t="str">
        <f t="shared" si="187"/>
        <v/>
      </c>
      <c r="AN253" s="29" t="str">
        <f t="shared" si="188"/>
        <v/>
      </c>
      <c r="AO253" s="83">
        <f t="shared" ref="AO253:AO288" si="197">IF(S253="","",MIN(S253:W253))</f>
        <v>1.4</v>
      </c>
      <c r="AP253" s="83">
        <f t="shared" ref="AP253:AP288" si="198">IF(S253="","",MAX(S253:W253))</f>
        <v>1.44</v>
      </c>
      <c r="AQ253" s="83">
        <f t="shared" ref="AQ253:AQ288" si="199">IF(AO253="","",AP253-AO253)</f>
        <v>4.0000000000000036E-2</v>
      </c>
      <c r="AR253" s="83">
        <f t="shared" ref="AR253:AR288" si="200">IF(S253="","",AVERAGE(S253:W253))</f>
        <v>1.4159999999999999</v>
      </c>
      <c r="AS253" s="83">
        <f t="shared" ref="AS253:AS288" si="201">IF(S253="","",STDEV(S253:W253))</f>
        <v>1.6733200530681523E-2</v>
      </c>
      <c r="AT253" s="105" t="str">
        <f t="shared" ref="AT253:AT270" si="202">IF(OR(Q253="",S253=""),"",IF(AND(C253="",AT252=""),"",(M253-L253)/(AS253*6)))</f>
        <v/>
      </c>
      <c r="AU253" s="105" t="str">
        <f t="shared" ref="AU253:AU270" si="203">IF(OR(Q253="",S253=""),"",IF(AND(C253="",AU252=""),"",MIN((O253-AR253)/(3*AS253),(AR253-N253)/(3*AS253))))</f>
        <v/>
      </c>
      <c r="AV253">
        <f t="shared" si="158"/>
        <v>-1</v>
      </c>
    </row>
    <row r="254" spans="1:48" ht="17.25" customHeight="1">
      <c r="A254" s="27"/>
      <c r="B254" s="98"/>
      <c r="C254" s="104"/>
      <c r="D254" s="90"/>
      <c r="E254" s="111"/>
      <c r="F254" s="442"/>
      <c r="G254" s="443"/>
      <c r="H254" s="443"/>
      <c r="I254" s="99"/>
      <c r="J254" s="99"/>
      <c r="K254" s="94">
        <f t="shared" si="196"/>
        <v>1.5</v>
      </c>
      <c r="L254" s="94">
        <f t="shared" si="192"/>
        <v>-0.1</v>
      </c>
      <c r="M254" s="94">
        <f t="shared" si="193"/>
        <v>0.1</v>
      </c>
      <c r="N254" s="94">
        <f t="shared" si="189"/>
        <v>1.4</v>
      </c>
      <c r="O254" s="94">
        <f t="shared" si="190"/>
        <v>1.6</v>
      </c>
      <c r="P254" s="102" t="s">
        <v>50</v>
      </c>
      <c r="Q254" s="94">
        <f t="shared" si="194"/>
        <v>2</v>
      </c>
      <c r="R254" s="122">
        <f>IF(Q254="","",HLOOKUP(Q254,Headline!$Z$5:$CJ$6,2,FALSE))</f>
        <v>2</v>
      </c>
      <c r="S254" s="147">
        <v>0.3</v>
      </c>
      <c r="T254" s="147">
        <v>0.3</v>
      </c>
      <c r="U254" s="147">
        <v>0.3</v>
      </c>
      <c r="V254" s="147">
        <v>0.28999999999999998</v>
      </c>
      <c r="W254" s="147">
        <v>0.3</v>
      </c>
      <c r="X254" s="96" t="str">
        <f t="shared" si="195"/>
        <v>7</v>
      </c>
      <c r="Y254" s="101">
        <v>16</v>
      </c>
      <c r="Z254" s="445"/>
      <c r="AA254" s="446"/>
      <c r="AB254" s="446"/>
      <c r="AC254" s="446"/>
      <c r="AD254" s="62"/>
      <c r="AE254" s="21"/>
      <c r="AF254" s="247" t="s">
        <v>95</v>
      </c>
      <c r="AH254" s="29" t="str">
        <f t="shared" si="182"/>
        <v>-</v>
      </c>
      <c r="AI254" s="29" t="str">
        <f t="shared" si="183"/>
        <v>-</v>
      </c>
      <c r="AJ254" s="29" t="str">
        <f t="shared" si="184"/>
        <v>-</v>
      </c>
      <c r="AK254" s="29" t="str">
        <f t="shared" si="185"/>
        <v>-</v>
      </c>
      <c r="AL254" s="29" t="str">
        <f t="shared" si="186"/>
        <v>-</v>
      </c>
      <c r="AM254" s="29" t="str">
        <f t="shared" si="187"/>
        <v>-</v>
      </c>
      <c r="AN254" s="29" t="str">
        <f t="shared" si="188"/>
        <v/>
      </c>
      <c r="AO254" s="83">
        <f t="shared" si="197"/>
        <v>0.28999999999999998</v>
      </c>
      <c r="AP254" s="83">
        <f t="shared" si="198"/>
        <v>0.3</v>
      </c>
      <c r="AQ254" s="83">
        <f t="shared" si="199"/>
        <v>1.0000000000000009E-2</v>
      </c>
      <c r="AR254" s="83">
        <f t="shared" si="200"/>
        <v>0.29799999999999999</v>
      </c>
      <c r="AS254" s="83">
        <f t="shared" si="201"/>
        <v>4.4721359549995832E-3</v>
      </c>
      <c r="AT254" s="105" t="str">
        <f t="shared" si="202"/>
        <v/>
      </c>
      <c r="AU254" s="105" t="str">
        <f t="shared" si="203"/>
        <v/>
      </c>
      <c r="AV254">
        <f t="shared" ref="AV254:AV258" si="204">IF(AT254="",-1,AS248)</f>
        <v>-1</v>
      </c>
    </row>
    <row r="255" spans="1:48" ht="17.25" hidden="1" customHeight="1">
      <c r="A255" s="27"/>
      <c r="B255" s="98"/>
      <c r="C255" s="104"/>
      <c r="D255" s="90"/>
      <c r="E255" s="111"/>
      <c r="F255" s="442"/>
      <c r="G255" s="443"/>
      <c r="H255" s="443"/>
      <c r="I255" s="99"/>
      <c r="J255" s="99"/>
      <c r="K255" s="94">
        <f t="shared" si="196"/>
        <v>1.5</v>
      </c>
      <c r="L255" s="94">
        <f t="shared" si="192"/>
        <v>-0.1</v>
      </c>
      <c r="M255" s="94">
        <f t="shared" si="193"/>
        <v>0.1</v>
      </c>
      <c r="N255" s="94">
        <f t="shared" si="189"/>
        <v>1.4</v>
      </c>
      <c r="O255" s="94">
        <f t="shared" si="190"/>
        <v>1.6</v>
      </c>
      <c r="P255" s="102"/>
      <c r="Q255" s="94" t="str">
        <f t="shared" si="194"/>
        <v/>
      </c>
      <c r="R255" s="122" t="str">
        <f>IF(Q255="","",HLOOKUP(Q255,Headline!$Z$5:$CJ$6,2,FALSE))</f>
        <v/>
      </c>
      <c r="S255" s="100"/>
      <c r="T255" s="100"/>
      <c r="U255" s="100"/>
      <c r="V255" s="100"/>
      <c r="W255" s="100"/>
      <c r="X255" s="96" t="str">
        <f t="shared" si="195"/>
        <v/>
      </c>
      <c r="Y255" s="101"/>
      <c r="Z255" s="445"/>
      <c r="AA255" s="446"/>
      <c r="AB255" s="446"/>
      <c r="AC255" s="446"/>
      <c r="AD255" s="62"/>
      <c r="AE255" s="21"/>
      <c r="AF255" s="22"/>
      <c r="AH255" s="29" t="str">
        <f t="shared" si="182"/>
        <v/>
      </c>
      <c r="AI255" s="29" t="str">
        <f t="shared" si="183"/>
        <v/>
      </c>
      <c r="AJ255" s="29" t="str">
        <f t="shared" si="184"/>
        <v/>
      </c>
      <c r="AK255" s="29" t="str">
        <f t="shared" si="185"/>
        <v/>
      </c>
      <c r="AL255" s="29" t="str">
        <f t="shared" si="186"/>
        <v/>
      </c>
      <c r="AM255" s="29" t="str">
        <f t="shared" si="187"/>
        <v/>
      </c>
      <c r="AN255" s="29" t="str">
        <f t="shared" si="188"/>
        <v/>
      </c>
      <c r="AO255" s="83" t="str">
        <f t="shared" si="197"/>
        <v/>
      </c>
      <c r="AP255" s="83" t="str">
        <f t="shared" si="198"/>
        <v/>
      </c>
      <c r="AQ255" s="83" t="str">
        <f t="shared" si="199"/>
        <v/>
      </c>
      <c r="AR255" s="83" t="str">
        <f t="shared" si="200"/>
        <v/>
      </c>
      <c r="AS255" s="83" t="str">
        <f t="shared" si="201"/>
        <v/>
      </c>
      <c r="AT255" s="105" t="str">
        <f t="shared" si="202"/>
        <v/>
      </c>
      <c r="AU255" s="105" t="str">
        <f t="shared" si="203"/>
        <v/>
      </c>
      <c r="AV255">
        <f t="shared" si="204"/>
        <v>-1</v>
      </c>
    </row>
    <row r="256" spans="1:48" ht="17.25" hidden="1" customHeight="1">
      <c r="A256" s="27"/>
      <c r="B256" s="98"/>
      <c r="C256" s="104"/>
      <c r="D256" s="144"/>
      <c r="E256" s="111"/>
      <c r="F256" s="442"/>
      <c r="G256" s="443"/>
      <c r="H256" s="443"/>
      <c r="I256" s="99"/>
      <c r="J256" s="99"/>
      <c r="K256" s="94"/>
      <c r="L256" s="94"/>
      <c r="M256" s="94"/>
      <c r="N256" s="94"/>
      <c r="O256" s="94"/>
      <c r="P256" s="102"/>
      <c r="Q256" s="94"/>
      <c r="R256" s="122"/>
      <c r="S256" s="147"/>
      <c r="T256" s="147"/>
      <c r="U256" s="147"/>
      <c r="V256" s="147"/>
      <c r="W256" s="147"/>
      <c r="X256" s="96"/>
      <c r="Y256" s="101"/>
      <c r="Z256" s="445"/>
      <c r="AA256" s="446"/>
      <c r="AB256" s="446"/>
      <c r="AC256" s="446"/>
      <c r="AD256" s="62"/>
      <c r="AE256" s="21"/>
      <c r="AF256" s="22"/>
      <c r="AG256" s="161" t="s">
        <v>701</v>
      </c>
      <c r="AH256" s="29" t="str">
        <f>IF(S256="","",IF(S256&lt;$N256,"-",IF(S256&gt;$O256,"+","")))</f>
        <v/>
      </c>
      <c r="AI256" s="29" t="str">
        <f>IF(T256="","",IF(T256&lt;$N256,"-",IF(T256&gt;$O256,"+","")))</f>
        <v/>
      </c>
      <c r="AJ256" s="29" t="str">
        <f t="shared" si="184"/>
        <v/>
      </c>
      <c r="AK256" s="29" t="str">
        <f t="shared" si="185"/>
        <v/>
      </c>
      <c r="AL256" s="29" t="str">
        <f>IF(W256="","",IF(W256&lt;$N256,"-",IF(W256&gt;$O256,"+","")))</f>
        <v/>
      </c>
      <c r="AM256" s="29" t="str">
        <f t="shared" si="187"/>
        <v/>
      </c>
      <c r="AN256" s="29" t="str">
        <f t="shared" si="188"/>
        <v/>
      </c>
      <c r="AO256" s="83" t="str">
        <f>IF(S256="","",MIN(S256:W256))</f>
        <v/>
      </c>
      <c r="AP256" s="83" t="str">
        <f>IF(S256="","",MAX(S256:W256))</f>
        <v/>
      </c>
      <c r="AQ256" s="83" t="str">
        <f t="shared" si="199"/>
        <v/>
      </c>
      <c r="AR256" s="83" t="str">
        <f>IF(S256="","",AVERAGE(S256:W256))</f>
        <v/>
      </c>
      <c r="AS256" s="83" t="str">
        <f>IF(S256="","",STDEV(S256:W256))</f>
        <v/>
      </c>
      <c r="AT256" s="105" t="str">
        <f>IF(OR(Q256="",S256=""),"",IF(AND(C256="",AT255=""),"",(M256-L256)/(AS256*6)))</f>
        <v/>
      </c>
      <c r="AU256" s="105" t="str">
        <f>IF(OR(Q256="",S256=""),"",IF(AND(C256="",AU255=""),"",MIN((O256-AR256)/(3*AS256),(AR256-N256)/(3*AS256))))</f>
        <v/>
      </c>
      <c r="AV256">
        <f t="shared" si="204"/>
        <v>-1</v>
      </c>
    </row>
    <row r="257" spans="1:48" ht="17.25" hidden="1" customHeight="1">
      <c r="A257" s="27"/>
      <c r="B257" s="98"/>
      <c r="C257" s="104"/>
      <c r="D257" s="90"/>
      <c r="E257" s="111"/>
      <c r="F257" s="442"/>
      <c r="G257" s="443"/>
      <c r="H257" s="444"/>
      <c r="I257" s="99"/>
      <c r="J257" s="99"/>
      <c r="K257" s="94"/>
      <c r="L257" s="94"/>
      <c r="M257" s="94"/>
      <c r="N257" s="94"/>
      <c r="O257" s="94"/>
      <c r="P257" s="102"/>
      <c r="Q257" s="94"/>
      <c r="R257" s="122"/>
      <c r="S257" s="147"/>
      <c r="T257" s="147"/>
      <c r="U257" s="147"/>
      <c r="V257" s="147"/>
      <c r="W257" s="147"/>
      <c r="X257" s="96"/>
      <c r="Y257" s="101"/>
      <c r="Z257" s="445"/>
      <c r="AA257" s="446"/>
      <c r="AB257" s="446"/>
      <c r="AC257" s="446"/>
      <c r="AD257" s="62"/>
      <c r="AE257" s="21"/>
      <c r="AF257" s="247"/>
      <c r="AG257" s="161"/>
      <c r="AH257" s="29" t="str">
        <f t="shared" si="182"/>
        <v/>
      </c>
      <c r="AI257" s="29" t="str">
        <f t="shared" si="183"/>
        <v/>
      </c>
      <c r="AJ257" s="29" t="str">
        <f t="shared" si="184"/>
        <v/>
      </c>
      <c r="AK257" s="29" t="str">
        <f t="shared" si="185"/>
        <v/>
      </c>
      <c r="AL257" s="29" t="str">
        <f t="shared" si="186"/>
        <v/>
      </c>
      <c r="AM257" s="29" t="str">
        <f t="shared" si="187"/>
        <v/>
      </c>
      <c r="AN257" s="29" t="str">
        <f t="shared" si="188"/>
        <v/>
      </c>
      <c r="AO257" s="83" t="str">
        <f t="shared" si="197"/>
        <v/>
      </c>
      <c r="AP257" s="83" t="str">
        <f t="shared" si="198"/>
        <v/>
      </c>
      <c r="AQ257" s="83" t="str">
        <f t="shared" si="199"/>
        <v/>
      </c>
      <c r="AR257" s="83" t="str">
        <f t="shared" si="200"/>
        <v/>
      </c>
      <c r="AS257" s="83" t="str">
        <f t="shared" si="201"/>
        <v/>
      </c>
      <c r="AT257" s="105" t="str">
        <f t="shared" si="202"/>
        <v/>
      </c>
      <c r="AU257" s="105" t="str">
        <f t="shared" si="203"/>
        <v/>
      </c>
      <c r="AV257">
        <f t="shared" si="204"/>
        <v>-1</v>
      </c>
    </row>
    <row r="258" spans="1:48" ht="17.25" customHeight="1">
      <c r="A258" s="27"/>
      <c r="B258" s="98"/>
      <c r="C258" s="104"/>
      <c r="D258" s="90"/>
      <c r="E258" s="111"/>
      <c r="F258" s="442"/>
      <c r="G258" s="443"/>
      <c r="H258" s="444"/>
      <c r="I258" s="99"/>
      <c r="J258" s="99"/>
      <c r="K258" s="94">
        <f t="shared" si="196"/>
        <v>0</v>
      </c>
      <c r="L258" s="94">
        <f t="shared" si="192"/>
        <v>0</v>
      </c>
      <c r="M258" s="94">
        <f t="shared" si="193"/>
        <v>0</v>
      </c>
      <c r="N258" s="94">
        <f t="shared" si="189"/>
        <v>0</v>
      </c>
      <c r="O258" s="94">
        <f t="shared" si="190"/>
        <v>0</v>
      </c>
      <c r="P258" s="102"/>
      <c r="Q258" s="94" t="str">
        <f t="shared" si="194"/>
        <v/>
      </c>
      <c r="R258" s="122" t="str">
        <f>IF(Q258="","",HLOOKUP(Q258,Headline!$Z$5:$CJ$6,2,FALSE))</f>
        <v/>
      </c>
      <c r="S258" s="147"/>
      <c r="T258" s="147"/>
      <c r="U258" s="147"/>
      <c r="V258" s="147"/>
      <c r="W258" s="147"/>
      <c r="X258" s="96" t="str">
        <f t="shared" si="195"/>
        <v/>
      </c>
      <c r="Y258" s="101"/>
      <c r="Z258" s="445"/>
      <c r="AA258" s="446"/>
      <c r="AB258" s="446"/>
      <c r="AC258" s="446"/>
      <c r="AD258" s="62"/>
      <c r="AE258" s="21"/>
      <c r="AF258" s="22"/>
      <c r="AH258" s="29" t="str">
        <f t="shared" si="182"/>
        <v/>
      </c>
      <c r="AI258" s="29" t="str">
        <f t="shared" si="183"/>
        <v/>
      </c>
      <c r="AJ258" s="29" t="str">
        <f t="shared" si="184"/>
        <v/>
      </c>
      <c r="AK258" s="29" t="str">
        <f t="shared" si="185"/>
        <v/>
      </c>
      <c r="AL258" s="29" t="str">
        <f t="shared" si="186"/>
        <v/>
      </c>
      <c r="AM258" s="29" t="str">
        <f t="shared" si="187"/>
        <v/>
      </c>
      <c r="AN258" s="29" t="str">
        <f t="shared" si="188"/>
        <v/>
      </c>
      <c r="AO258" s="83" t="str">
        <f t="shared" si="197"/>
        <v/>
      </c>
      <c r="AP258" s="83" t="str">
        <f t="shared" si="198"/>
        <v/>
      </c>
      <c r="AQ258" s="83" t="str">
        <f t="shared" si="199"/>
        <v/>
      </c>
      <c r="AR258" s="83" t="str">
        <f t="shared" si="200"/>
        <v/>
      </c>
      <c r="AS258" s="83" t="str">
        <f t="shared" si="201"/>
        <v/>
      </c>
      <c r="AT258" s="105" t="str">
        <f t="shared" si="202"/>
        <v/>
      </c>
      <c r="AU258" s="105" t="str">
        <f t="shared" si="203"/>
        <v/>
      </c>
      <c r="AV258">
        <f t="shared" si="204"/>
        <v>-1</v>
      </c>
    </row>
    <row r="259" spans="1:48" ht="17.25" customHeight="1">
      <c r="A259" s="27"/>
      <c r="B259" s="98">
        <v>215</v>
      </c>
      <c r="C259" s="104"/>
      <c r="D259" s="144" t="s">
        <v>189</v>
      </c>
      <c r="E259" s="111"/>
      <c r="F259" s="442">
        <v>52</v>
      </c>
      <c r="G259" s="443"/>
      <c r="H259" s="443"/>
      <c r="I259" s="99">
        <v>-0.24</v>
      </c>
      <c r="J259" s="99">
        <v>-0.1</v>
      </c>
      <c r="K259" s="94">
        <f t="shared" ref="K259:K261" si="205">IF(Q259=1,F259,K258)</f>
        <v>52</v>
      </c>
      <c r="L259" s="94">
        <f t="shared" ref="L259:L261" si="206">IF(Q259=1,I259,L258)</f>
        <v>-0.24</v>
      </c>
      <c r="M259" s="94">
        <f t="shared" ref="M259:M261" si="207">IF(Q259=1,J259,M258)</f>
        <v>-0.1</v>
      </c>
      <c r="N259" s="94">
        <f t="shared" ref="N259:N261" si="208">K259+L259</f>
        <v>51.76</v>
      </c>
      <c r="O259" s="94">
        <f t="shared" ref="O259:O261" si="209">K259+M259</f>
        <v>51.9</v>
      </c>
      <c r="P259" s="102" t="s">
        <v>237</v>
      </c>
      <c r="Q259" s="94">
        <f t="shared" ref="Q259:Q261" si="210">IF(AND(F259&lt;&gt;"",Q258=""),1,IF(AND(Q258&lt;emp,Q258&lt;&gt;""),Q258+1,""))</f>
        <v>1</v>
      </c>
      <c r="R259" s="122">
        <f>IF(Q259="","",HLOOKUP(Q259,Headline!$Z$5:$CJ$6,2,FALSE))</f>
        <v>1</v>
      </c>
      <c r="S259" s="147">
        <v>51.83</v>
      </c>
      <c r="T259" s="147"/>
      <c r="U259" s="147"/>
      <c r="V259" s="147"/>
      <c r="W259" s="147"/>
      <c r="X259" s="96" t="str">
        <f t="shared" ref="X259:X261" si="211">IF(S259="","",IF(AND(AM259="-",AN259="+"),"78",IF(AM259="-","7",IF(AN259="+","8",""))))</f>
        <v/>
      </c>
      <c r="Y259" s="101"/>
      <c r="Z259" s="445"/>
      <c r="AA259" s="446"/>
      <c r="AB259" s="446"/>
      <c r="AC259" s="446"/>
      <c r="AD259" s="62"/>
      <c r="AE259" s="21"/>
      <c r="AF259" s="22"/>
      <c r="AG259" s="161" t="s">
        <v>701</v>
      </c>
      <c r="AH259" s="29" t="str">
        <f>IF(S259="","",IF(S259&lt;$N259,"-",IF(S259&gt;$O259,"+","")))</f>
        <v/>
      </c>
      <c r="AI259" s="29" t="str">
        <f>IF(T259="","",IF(T259&lt;$N259,"-",IF(T259&gt;$O259,"+","")))</f>
        <v/>
      </c>
      <c r="AJ259" s="29" t="str">
        <f t="shared" ref="AJ259:AJ261" si="212">IF(U259="","",IF(U259&lt;$N259,"-",IF(U259&gt;$O259,"+","")))</f>
        <v/>
      </c>
      <c r="AK259" s="29" t="str">
        <f t="shared" ref="AK259:AK261" si="213">IF(V259="","",IF(V259&lt;$N259,"-",IF(V259&gt;$O259,"+","")))</f>
        <v/>
      </c>
      <c r="AL259" s="29" t="str">
        <f>IF(W259="","",IF(W259&lt;$N259,"-",IF(W259&gt;$O259,"+","")))</f>
        <v/>
      </c>
      <c r="AM259" s="29" t="str">
        <f t="shared" si="187"/>
        <v/>
      </c>
      <c r="AN259" s="29" t="str">
        <f t="shared" si="188"/>
        <v/>
      </c>
      <c r="AO259" s="83">
        <f>IF(S259="","",MIN(S259:W259))</f>
        <v>51.83</v>
      </c>
      <c r="AP259" s="83">
        <f>IF(S259="","",MAX(S259:W259))</f>
        <v>51.83</v>
      </c>
      <c r="AQ259" s="83">
        <f t="shared" ref="AQ259:AQ261" si="214">IF(AO259="","",AP259-AO259)</f>
        <v>0</v>
      </c>
      <c r="AR259" s="83">
        <f>IF(S259="","",AVERAGE(S259:W259))</f>
        <v>51.83</v>
      </c>
      <c r="AS259" s="83" t="e">
        <f>IF(S259="","",STDEV(S259:W259))</f>
        <v>#DIV/0!</v>
      </c>
      <c r="AT259" s="105" t="str">
        <f>IF(OR(Q259="",S259=""),"",IF(AND(C259="",AT258=""),"",(M259-L259)/(AS259*6)))</f>
        <v/>
      </c>
      <c r="AU259" s="105" t="str">
        <f>IF(OR(Q259="",S259=""),"",IF(AND(C259="",AU258=""),"",MIN((O259-AR259)/(3*AS259),(AR259-N259)/(3*AS259))))</f>
        <v/>
      </c>
      <c r="AV259">
        <f t="shared" ref="AV259:AV261" si="215">IF(AT259="",-1,AS253)</f>
        <v>-1</v>
      </c>
    </row>
    <row r="260" spans="1:48" ht="17.25" customHeight="1">
      <c r="A260" s="27"/>
      <c r="B260" s="98"/>
      <c r="C260" s="104"/>
      <c r="D260" s="90"/>
      <c r="E260" s="111"/>
      <c r="F260" s="442" t="s">
        <v>193</v>
      </c>
      <c r="G260" s="443"/>
      <c r="H260" s="444"/>
      <c r="I260" s="99"/>
      <c r="J260" s="99"/>
      <c r="K260" s="94">
        <f t="shared" si="205"/>
        <v>52</v>
      </c>
      <c r="L260" s="94">
        <f t="shared" si="206"/>
        <v>-0.24</v>
      </c>
      <c r="M260" s="94">
        <f t="shared" si="207"/>
        <v>-0.1</v>
      </c>
      <c r="N260" s="94">
        <f t="shared" si="208"/>
        <v>51.76</v>
      </c>
      <c r="O260" s="94">
        <f t="shared" si="209"/>
        <v>51.9</v>
      </c>
      <c r="P260" s="102" t="s">
        <v>237</v>
      </c>
      <c r="Q260" s="94">
        <f t="shared" si="210"/>
        <v>2</v>
      </c>
      <c r="R260" s="122">
        <f>IF(Q260="","",HLOOKUP(Q260,Headline!$Z$5:$CJ$6,2,FALSE))</f>
        <v>2</v>
      </c>
      <c r="S260" s="147">
        <f>'report export 3D'!AG101</f>
        <v>51.646714410999998</v>
      </c>
      <c r="T260" s="147">
        <f>'report export 3D'!AH101</f>
        <v>51.659124394000003</v>
      </c>
      <c r="U260" s="147">
        <f>'report export 3D'!AI101</f>
        <v>51.647261727</v>
      </c>
      <c r="V260" s="147">
        <f>'report export 3D'!AJ101</f>
        <v>51.626624509000003</v>
      </c>
      <c r="W260" s="147">
        <f>'report export 3D'!AK101</f>
        <v>51.648103198999998</v>
      </c>
      <c r="X260" s="96" t="str">
        <f t="shared" si="211"/>
        <v>7</v>
      </c>
      <c r="Y260" s="101">
        <v>16</v>
      </c>
      <c r="Z260" s="445" t="s">
        <v>755</v>
      </c>
      <c r="AA260" s="446"/>
      <c r="AB260" s="446"/>
      <c r="AC260" s="446"/>
      <c r="AD260" s="62"/>
      <c r="AE260" s="21"/>
      <c r="AF260" s="247" t="s">
        <v>95</v>
      </c>
      <c r="AG260" s="161"/>
      <c r="AH260" s="29" t="str">
        <f t="shared" ref="AH260:AH261" si="216">IF(S260="","",IF(S260&lt;$N260,"-",IF(S260&gt;$O260,"+","")))</f>
        <v>-</v>
      </c>
      <c r="AI260" s="29" t="str">
        <f t="shared" ref="AI260:AI261" si="217">IF(T260="","",IF(T260&lt;$N260,"-",IF(T260&gt;$O260,"+","")))</f>
        <v>-</v>
      </c>
      <c r="AJ260" s="29" t="str">
        <f t="shared" si="212"/>
        <v>-</v>
      </c>
      <c r="AK260" s="29" t="str">
        <f t="shared" si="213"/>
        <v>-</v>
      </c>
      <c r="AL260" s="29" t="str">
        <f t="shared" ref="AL260:AL261" si="218">IF(W260="","",IF(W260&lt;$N260,"-",IF(W260&gt;$O260,"+","")))</f>
        <v>-</v>
      </c>
      <c r="AM260" s="29" t="str">
        <f t="shared" si="187"/>
        <v>-</v>
      </c>
      <c r="AN260" s="29" t="str">
        <f t="shared" si="188"/>
        <v/>
      </c>
      <c r="AO260" s="83">
        <f t="shared" ref="AO260:AO261" si="219">IF(S260="","",MIN(S260:W260))</f>
        <v>51.626624509000003</v>
      </c>
      <c r="AP260" s="83">
        <f t="shared" ref="AP260:AP261" si="220">IF(S260="","",MAX(S260:W260))</f>
        <v>51.659124394000003</v>
      </c>
      <c r="AQ260" s="83">
        <f t="shared" si="214"/>
        <v>3.2499885000000006E-2</v>
      </c>
      <c r="AR260" s="83">
        <f t="shared" ref="AR260:AR261" si="221">IF(S260="","",AVERAGE(S260:W260))</f>
        <v>51.645565648000002</v>
      </c>
      <c r="AS260" s="83">
        <f t="shared" ref="AS260:AS261" si="222">IF(S260="","",STDEV(S260:W260))</f>
        <v>1.1760546811179773E-2</v>
      </c>
      <c r="AT260" s="105" t="str">
        <f t="shared" ref="AT260:AT261" si="223">IF(OR(Q260="",S260=""),"",IF(AND(C260="",AT259=""),"",(M260-L260)/(AS260*6)))</f>
        <v/>
      </c>
      <c r="AU260" s="105" t="str">
        <f t="shared" ref="AU260:AU261" si="224">IF(OR(Q260="",S260=""),"",IF(AND(C260="",AU259=""),"",MIN((O260-AR260)/(3*AS260),(AR260-N260)/(3*AS260))))</f>
        <v/>
      </c>
      <c r="AV260">
        <f t="shared" si="215"/>
        <v>-1</v>
      </c>
    </row>
    <row r="261" spans="1:48" ht="17.25" customHeight="1">
      <c r="A261" s="27"/>
      <c r="B261" s="98"/>
      <c r="C261" s="104"/>
      <c r="D261" s="90"/>
      <c r="E261" s="111"/>
      <c r="F261" s="442"/>
      <c r="G261" s="443"/>
      <c r="H261" s="444"/>
      <c r="I261" s="99"/>
      <c r="J261" s="99"/>
      <c r="K261" s="94">
        <f t="shared" si="205"/>
        <v>52</v>
      </c>
      <c r="L261" s="94">
        <f t="shared" si="206"/>
        <v>-0.24</v>
      </c>
      <c r="M261" s="94">
        <f t="shared" si="207"/>
        <v>-0.1</v>
      </c>
      <c r="N261" s="94">
        <f t="shared" si="208"/>
        <v>51.76</v>
      </c>
      <c r="O261" s="94">
        <f t="shared" si="209"/>
        <v>51.9</v>
      </c>
      <c r="P261" s="102"/>
      <c r="Q261" s="94" t="str">
        <f t="shared" si="210"/>
        <v/>
      </c>
      <c r="R261" s="122" t="str">
        <f>IF(Q261="","",HLOOKUP(Q261,Headline!$Z$5:$CJ$6,2,FALSE))</f>
        <v/>
      </c>
      <c r="S261" s="147"/>
      <c r="T261" s="147"/>
      <c r="U261" s="147"/>
      <c r="V261" s="147"/>
      <c r="W261" s="147"/>
      <c r="X261" s="96" t="str">
        <f t="shared" si="211"/>
        <v/>
      </c>
      <c r="Y261" s="101"/>
      <c r="Z261" s="445"/>
      <c r="AA261" s="446"/>
      <c r="AB261" s="446"/>
      <c r="AC261" s="446"/>
      <c r="AD261" s="62"/>
      <c r="AE261" s="21"/>
      <c r="AF261" s="22"/>
      <c r="AH261" s="29" t="str">
        <f t="shared" si="216"/>
        <v/>
      </c>
      <c r="AI261" s="29" t="str">
        <f t="shared" si="217"/>
        <v/>
      </c>
      <c r="AJ261" s="29" t="str">
        <f t="shared" si="212"/>
        <v/>
      </c>
      <c r="AK261" s="29" t="str">
        <f t="shared" si="213"/>
        <v/>
      </c>
      <c r="AL261" s="29" t="str">
        <f t="shared" si="218"/>
        <v/>
      </c>
      <c r="AM261" s="29" t="str">
        <f t="shared" si="187"/>
        <v/>
      </c>
      <c r="AN261" s="29" t="str">
        <f t="shared" si="188"/>
        <v/>
      </c>
      <c r="AO261" s="83" t="str">
        <f t="shared" si="219"/>
        <v/>
      </c>
      <c r="AP261" s="83" t="str">
        <f t="shared" si="220"/>
        <v/>
      </c>
      <c r="AQ261" s="83" t="str">
        <f t="shared" si="214"/>
        <v/>
      </c>
      <c r="AR261" s="83" t="str">
        <f t="shared" si="221"/>
        <v/>
      </c>
      <c r="AS261" s="83" t="str">
        <f t="shared" si="222"/>
        <v/>
      </c>
      <c r="AT261" s="105" t="str">
        <f t="shared" si="223"/>
        <v/>
      </c>
      <c r="AU261" s="105" t="str">
        <f t="shared" si="224"/>
        <v/>
      </c>
      <c r="AV261">
        <f t="shared" si="215"/>
        <v>-1</v>
      </c>
    </row>
    <row r="262" spans="1:48" ht="17.25" hidden="1" customHeight="1">
      <c r="A262" s="27"/>
      <c r="B262" s="98"/>
      <c r="C262" s="104"/>
      <c r="D262" s="144"/>
      <c r="E262" s="111"/>
      <c r="F262" s="442"/>
      <c r="G262" s="443"/>
      <c r="H262" s="443"/>
      <c r="I262" s="99"/>
      <c r="J262" s="168"/>
      <c r="K262" s="94"/>
      <c r="L262" s="94"/>
      <c r="M262" s="94"/>
      <c r="N262" s="94"/>
      <c r="O262" s="94"/>
      <c r="P262" s="102"/>
      <c r="Q262" s="94"/>
      <c r="R262" s="122"/>
      <c r="S262" s="147"/>
      <c r="T262" s="147"/>
      <c r="U262" s="147"/>
      <c r="V262" s="147"/>
      <c r="W262" s="147"/>
      <c r="X262" s="96"/>
      <c r="Y262" s="101"/>
      <c r="Z262" s="458"/>
      <c r="AA262" s="459"/>
      <c r="AB262" s="459"/>
      <c r="AC262" s="460"/>
      <c r="AD262" s="62"/>
      <c r="AE262" s="21"/>
      <c r="AF262" s="22"/>
      <c r="AG262" s="161" t="s">
        <v>701</v>
      </c>
      <c r="AH262" s="29" t="str">
        <f t="shared" si="182"/>
        <v/>
      </c>
      <c r="AI262" s="29" t="str">
        <f t="shared" si="183"/>
        <v/>
      </c>
      <c r="AJ262" s="29" t="str">
        <f t="shared" si="184"/>
        <v/>
      </c>
      <c r="AK262" s="29" t="str">
        <f t="shared" si="185"/>
        <v/>
      </c>
      <c r="AL262" s="29" t="str">
        <f t="shared" si="186"/>
        <v/>
      </c>
      <c r="AM262" s="29" t="str">
        <f t="shared" si="187"/>
        <v/>
      </c>
      <c r="AN262" s="29" t="str">
        <f t="shared" si="188"/>
        <v/>
      </c>
      <c r="AO262" s="83" t="str">
        <f t="shared" si="197"/>
        <v/>
      </c>
      <c r="AP262" s="83" t="str">
        <f t="shared" si="198"/>
        <v/>
      </c>
      <c r="AQ262" s="83" t="str">
        <f t="shared" si="199"/>
        <v/>
      </c>
      <c r="AR262" s="83" t="str">
        <f t="shared" si="200"/>
        <v/>
      </c>
      <c r="AS262" s="83" t="str">
        <f t="shared" si="201"/>
        <v/>
      </c>
      <c r="AT262" s="105" t="str">
        <f>IF(OR(Q262="",S262=""),"",IF(AND(C262="",AT258=""),"",(M262-L262)/(AS262*6)))</f>
        <v/>
      </c>
      <c r="AU262" s="105" t="str">
        <f>IF(OR(Q262="",S262=""),"",IF(AND(C262="",AU258=""),"",MIN((O262-AR262)/(3*AS262),(AR262-N262)/(3*AS262))))</f>
        <v/>
      </c>
      <c r="AV262">
        <f t="shared" ref="AV262:AV267" si="225">IF(AT262="",-1,AS253)</f>
        <v>-1</v>
      </c>
    </row>
    <row r="263" spans="1:48" ht="17.25" hidden="1" customHeight="1">
      <c r="A263" s="27"/>
      <c r="B263" s="98"/>
      <c r="C263" s="104"/>
      <c r="D263" s="90"/>
      <c r="E263" s="111"/>
      <c r="F263" s="442"/>
      <c r="G263" s="443"/>
      <c r="H263" s="444"/>
      <c r="I263" s="99"/>
      <c r="J263" s="99"/>
      <c r="K263" s="94"/>
      <c r="L263" s="94"/>
      <c r="M263" s="94"/>
      <c r="N263" s="94"/>
      <c r="O263" s="94"/>
      <c r="P263" s="102"/>
      <c r="Q263" s="94"/>
      <c r="R263" s="122"/>
      <c r="S263" s="147"/>
      <c r="T263" s="147"/>
      <c r="U263" s="147"/>
      <c r="V263" s="147"/>
      <c r="W263" s="147"/>
      <c r="X263" s="96"/>
      <c r="Y263" s="101"/>
      <c r="Z263" s="445"/>
      <c r="AA263" s="446"/>
      <c r="AB263" s="446"/>
      <c r="AC263" s="446"/>
      <c r="AD263" s="62"/>
      <c r="AE263" s="21"/>
      <c r="AF263" s="22"/>
      <c r="AG263" s="161"/>
      <c r="AH263" s="29" t="str">
        <f t="shared" si="182"/>
        <v/>
      </c>
      <c r="AI263" s="29" t="str">
        <f t="shared" si="183"/>
        <v/>
      </c>
      <c r="AJ263" s="29" t="str">
        <f t="shared" si="184"/>
        <v/>
      </c>
      <c r="AK263" s="29" t="str">
        <f t="shared" si="185"/>
        <v/>
      </c>
      <c r="AL263" s="29" t="str">
        <f t="shared" si="186"/>
        <v/>
      </c>
      <c r="AM263" s="29" t="str">
        <f t="shared" si="187"/>
        <v/>
      </c>
      <c r="AN263" s="29" t="str">
        <f t="shared" si="188"/>
        <v/>
      </c>
      <c r="AO263" s="83" t="str">
        <f t="shared" si="197"/>
        <v/>
      </c>
      <c r="AP263" s="83" t="str">
        <f t="shared" si="198"/>
        <v/>
      </c>
      <c r="AQ263" s="83" t="str">
        <f t="shared" si="199"/>
        <v/>
      </c>
      <c r="AR263" s="83" t="str">
        <f t="shared" si="200"/>
        <v/>
      </c>
      <c r="AS263" s="83" t="str">
        <f t="shared" si="201"/>
        <v/>
      </c>
      <c r="AT263" s="105" t="str">
        <f t="shared" si="202"/>
        <v/>
      </c>
      <c r="AU263" s="105" t="str">
        <f t="shared" si="203"/>
        <v/>
      </c>
      <c r="AV263">
        <f t="shared" si="225"/>
        <v>-1</v>
      </c>
    </row>
    <row r="264" spans="1:48" ht="17.25" customHeight="1">
      <c r="A264" s="27"/>
      <c r="B264" s="98"/>
      <c r="C264" s="104"/>
      <c r="D264" s="138"/>
      <c r="E264" s="137"/>
      <c r="F264" s="455"/>
      <c r="G264" s="456"/>
      <c r="H264" s="457"/>
      <c r="I264" s="99"/>
      <c r="J264" s="99"/>
      <c r="K264" s="94">
        <f t="shared" si="196"/>
        <v>0</v>
      </c>
      <c r="L264" s="94">
        <f t="shared" si="192"/>
        <v>0</v>
      </c>
      <c r="M264" s="94">
        <f t="shared" si="193"/>
        <v>0</v>
      </c>
      <c r="N264" s="94">
        <f t="shared" si="189"/>
        <v>0</v>
      </c>
      <c r="O264" s="94">
        <f t="shared" si="190"/>
        <v>0</v>
      </c>
      <c r="P264" s="102"/>
      <c r="Q264" s="94" t="str">
        <f t="shared" si="194"/>
        <v/>
      </c>
      <c r="R264" s="122" t="str">
        <f>IF(Q264="","",HLOOKUP(Q264,Headline!$Z$5:$CJ$6,2,FALSE))</f>
        <v/>
      </c>
      <c r="S264" s="147"/>
      <c r="T264" s="147"/>
      <c r="U264" s="147"/>
      <c r="V264" s="147"/>
      <c r="W264" s="147"/>
      <c r="X264" s="96" t="str">
        <f t="shared" si="195"/>
        <v/>
      </c>
      <c r="Y264" s="101"/>
      <c r="Z264" s="445"/>
      <c r="AA264" s="446"/>
      <c r="AB264" s="446"/>
      <c r="AC264" s="446"/>
      <c r="AD264" s="62"/>
      <c r="AE264" s="21"/>
      <c r="AF264" s="22"/>
      <c r="AH264" s="29" t="str">
        <f t="shared" si="182"/>
        <v/>
      </c>
      <c r="AI264" s="29" t="str">
        <f t="shared" si="183"/>
        <v/>
      </c>
      <c r="AJ264" s="29" t="str">
        <f t="shared" si="184"/>
        <v/>
      </c>
      <c r="AK264" s="29" t="str">
        <f t="shared" si="185"/>
        <v/>
      </c>
      <c r="AL264" s="29" t="str">
        <f t="shared" si="186"/>
        <v/>
      </c>
      <c r="AM264" s="29" t="str">
        <f t="shared" si="187"/>
        <v/>
      </c>
      <c r="AN264" s="29" t="str">
        <f t="shared" si="188"/>
        <v/>
      </c>
      <c r="AO264" s="83" t="str">
        <f t="shared" si="197"/>
        <v/>
      </c>
      <c r="AP264" s="83" t="str">
        <f t="shared" si="198"/>
        <v/>
      </c>
      <c r="AQ264" s="83" t="str">
        <f t="shared" si="199"/>
        <v/>
      </c>
      <c r="AR264" s="83" t="str">
        <f t="shared" si="200"/>
        <v/>
      </c>
      <c r="AS264" s="83" t="str">
        <f t="shared" si="201"/>
        <v/>
      </c>
      <c r="AT264" s="105" t="str">
        <f t="shared" si="202"/>
        <v/>
      </c>
      <c r="AU264" s="105" t="str">
        <f t="shared" si="203"/>
        <v/>
      </c>
      <c r="AV264">
        <f t="shared" si="225"/>
        <v>-1</v>
      </c>
    </row>
    <row r="265" spans="1:48" ht="27.5" customHeight="1">
      <c r="A265" s="27"/>
      <c r="B265" s="98">
        <v>215</v>
      </c>
      <c r="C265" s="104"/>
      <c r="D265" s="144" t="s">
        <v>189</v>
      </c>
      <c r="E265" s="111"/>
      <c r="F265" s="442">
        <v>52</v>
      </c>
      <c r="G265" s="443"/>
      <c r="H265" s="443"/>
      <c r="I265" s="99">
        <v>-0.24</v>
      </c>
      <c r="J265" s="168">
        <v>-0.06</v>
      </c>
      <c r="K265" s="94">
        <f>IF(Q265=1,F265,K261)</f>
        <v>52</v>
      </c>
      <c r="L265" s="94">
        <f>IF(Q265=1,I265,L261)</f>
        <v>-0.24</v>
      </c>
      <c r="M265" s="94">
        <f>IF(Q265=1,J265,M261)</f>
        <v>-0.06</v>
      </c>
      <c r="N265" s="94">
        <f>K265+L265</f>
        <v>51.76</v>
      </c>
      <c r="O265" s="94">
        <f>K265+M265</f>
        <v>51.94</v>
      </c>
      <c r="P265" s="102" t="s">
        <v>237</v>
      </c>
      <c r="Q265" s="94">
        <f>IF(AND(F265&lt;&gt;"",Q261=""),1,IF(AND(Q261&lt;emp,Q261&lt;&gt;""),Q261+1,""))</f>
        <v>1</v>
      </c>
      <c r="R265" s="122">
        <f>IF(Q265="","",HLOOKUP(Q265,Headline!$Z$5:$CJ$6,2,FALSE))</f>
        <v>1</v>
      </c>
      <c r="S265" s="147">
        <v>51.95</v>
      </c>
      <c r="T265" s="147"/>
      <c r="U265" s="147"/>
      <c r="V265" s="147"/>
      <c r="W265" s="147"/>
      <c r="X265" s="96" t="str">
        <f t="shared" ref="X265:X267" si="226">IF(S265="","",IF(AND(AM265="-",AN265="+"),"78",IF(AM265="-","7",IF(AN265="+","8",""))))</f>
        <v>8</v>
      </c>
      <c r="Y265" s="101"/>
      <c r="Z265" s="458" t="s">
        <v>357</v>
      </c>
      <c r="AA265" s="459"/>
      <c r="AB265" s="459"/>
      <c r="AC265" s="460"/>
      <c r="AD265" s="62"/>
      <c r="AE265" s="169" t="s">
        <v>331</v>
      </c>
      <c r="AF265" s="22"/>
      <c r="AG265" s="161" t="s">
        <v>701</v>
      </c>
      <c r="AH265" s="29" t="str">
        <f t="shared" ref="AH265:AH267" si="227">IF(S265="","",IF(S265&lt;$N265,"-",IF(S265&gt;$O265,"+","")))</f>
        <v>+</v>
      </c>
      <c r="AI265" s="29" t="str">
        <f t="shared" ref="AI265:AI267" si="228">IF(T265="","",IF(T265&lt;$N265,"-",IF(T265&gt;$O265,"+","")))</f>
        <v/>
      </c>
      <c r="AJ265" s="29" t="str">
        <f t="shared" ref="AJ265:AJ267" si="229">IF(U265="","",IF(U265&lt;$N265,"-",IF(U265&gt;$O265,"+","")))</f>
        <v/>
      </c>
      <c r="AK265" s="29" t="str">
        <f t="shared" ref="AK265:AK267" si="230">IF(V265="","",IF(V265&lt;$N265,"-",IF(V265&gt;$O265,"+","")))</f>
        <v/>
      </c>
      <c r="AL265" s="29" t="str">
        <f t="shared" ref="AL265:AL267" si="231">IF(W265="","",IF(W265&lt;$N265,"-",IF(W265&gt;$O265,"+","")))</f>
        <v/>
      </c>
      <c r="AM265" s="29" t="str">
        <f t="shared" si="187"/>
        <v/>
      </c>
      <c r="AN265" s="29" t="str">
        <f t="shared" si="188"/>
        <v>+</v>
      </c>
      <c r="AO265" s="83">
        <f t="shared" ref="AO265:AO267" si="232">IF(S265="","",MIN(S265:W265))</f>
        <v>51.95</v>
      </c>
      <c r="AP265" s="83">
        <f t="shared" ref="AP265:AP267" si="233">IF(S265="","",MAX(S265:W265))</f>
        <v>51.95</v>
      </c>
      <c r="AQ265" s="83">
        <f t="shared" ref="AQ265:AQ267" si="234">IF(AO265="","",AP265-AO265)</f>
        <v>0</v>
      </c>
      <c r="AR265" s="83">
        <f t="shared" ref="AR265:AR267" si="235">IF(S265="","",AVERAGE(S265:W265))</f>
        <v>51.95</v>
      </c>
      <c r="AS265" s="83" t="e">
        <f t="shared" ref="AS265:AS267" si="236">IF(S265="","",STDEV(S265:W265))</f>
        <v>#DIV/0!</v>
      </c>
      <c r="AT265" s="105" t="str">
        <f>IF(OR(Q265="",S265=""),"",IF(AND(C265="",AT261=""),"",(M265-L265)/(AS265*6)))</f>
        <v/>
      </c>
      <c r="AU265" s="105" t="str">
        <f>IF(OR(Q265="",S265=""),"",IF(AND(C265="",AU261=""),"",MIN((O265-AR265)/(3*AS265),(AR265-N265)/(3*AS265))))</f>
        <v/>
      </c>
      <c r="AV265">
        <f t="shared" si="225"/>
        <v>-1</v>
      </c>
    </row>
    <row r="266" spans="1:48" ht="17.25" customHeight="1">
      <c r="A266" s="27"/>
      <c r="B266" s="98"/>
      <c r="C266" s="104"/>
      <c r="D266" s="90"/>
      <c r="E266" s="111"/>
      <c r="F266" s="442" t="s">
        <v>194</v>
      </c>
      <c r="G266" s="443"/>
      <c r="H266" s="444"/>
      <c r="I266" s="99"/>
      <c r="J266" s="99"/>
      <c r="K266" s="94">
        <f t="shared" ref="K266:K267" si="237">IF(Q266=1,F266,K265)</f>
        <v>52</v>
      </c>
      <c r="L266" s="94">
        <f t="shared" ref="L266:L267" si="238">IF(Q266=1,I266,L265)</f>
        <v>-0.24</v>
      </c>
      <c r="M266" s="94">
        <f t="shared" ref="M266:M267" si="239">IF(Q266=1,J266,M265)</f>
        <v>-0.06</v>
      </c>
      <c r="N266" s="94">
        <f t="shared" ref="N266:N267" si="240">K266+L266</f>
        <v>51.76</v>
      </c>
      <c r="O266" s="94">
        <f t="shared" ref="O266:O267" si="241">K266+M266</f>
        <v>51.94</v>
      </c>
      <c r="P266" s="102" t="s">
        <v>237</v>
      </c>
      <c r="Q266" s="94">
        <f t="shared" ref="Q266:Q267" si="242">IF(AND(F266&lt;&gt;"",Q265=""),1,IF(AND(Q265&lt;emp,Q265&lt;&gt;""),Q265+1,""))</f>
        <v>2</v>
      </c>
      <c r="R266" s="122">
        <f>IF(Q266="","",HLOOKUP(Q266,Headline!$Z$5:$CJ$6,2,FALSE))</f>
        <v>2</v>
      </c>
      <c r="S266" s="147">
        <f>'report export 3D'!AG103</f>
        <v>51.739490381000003</v>
      </c>
      <c r="T266" s="147">
        <f>'report export 3D'!AH103</f>
        <v>51.735857379999999</v>
      </c>
      <c r="U266" s="147">
        <f>'report export 3D'!AI103</f>
        <v>51.731035003000002</v>
      </c>
      <c r="V266" s="147">
        <f>'report export 3D'!AJ103</f>
        <v>51.729953600999998</v>
      </c>
      <c r="W266" s="147">
        <f>'report export 3D'!AK103</f>
        <v>51.734954002999999</v>
      </c>
      <c r="X266" s="96" t="str">
        <f t="shared" si="226"/>
        <v>7</v>
      </c>
      <c r="Y266" s="101">
        <v>16</v>
      </c>
      <c r="Z266" s="445" t="s">
        <v>755</v>
      </c>
      <c r="AA266" s="446"/>
      <c r="AB266" s="446"/>
      <c r="AC266" s="446"/>
      <c r="AD266" s="62"/>
      <c r="AE266" s="21"/>
      <c r="AF266" s="247" t="s">
        <v>95</v>
      </c>
      <c r="AG266" s="161"/>
      <c r="AH266" s="29" t="str">
        <f t="shared" si="227"/>
        <v>-</v>
      </c>
      <c r="AI266" s="29" t="str">
        <f t="shared" si="228"/>
        <v>-</v>
      </c>
      <c r="AJ266" s="29" t="str">
        <f t="shared" si="229"/>
        <v>-</v>
      </c>
      <c r="AK266" s="29" t="str">
        <f t="shared" si="230"/>
        <v>-</v>
      </c>
      <c r="AL266" s="29" t="str">
        <f t="shared" si="231"/>
        <v>-</v>
      </c>
      <c r="AM266" s="29" t="str">
        <f t="shared" si="187"/>
        <v>-</v>
      </c>
      <c r="AN266" s="29" t="str">
        <f t="shared" si="188"/>
        <v/>
      </c>
      <c r="AO266" s="83">
        <f t="shared" si="232"/>
        <v>51.729953600999998</v>
      </c>
      <c r="AP266" s="83">
        <f t="shared" si="233"/>
        <v>51.739490381000003</v>
      </c>
      <c r="AQ266" s="83">
        <f t="shared" si="234"/>
        <v>9.5367800000047964E-3</v>
      </c>
      <c r="AR266" s="83">
        <f t="shared" si="235"/>
        <v>51.734258073600003</v>
      </c>
      <c r="AS266" s="83">
        <f t="shared" si="236"/>
        <v>3.851486981534574E-3</v>
      </c>
      <c r="AT266" s="105" t="str">
        <f t="shared" ref="AT266:AT267" si="243">IF(OR(Q266="",S266=""),"",IF(AND(C266="",AT265=""),"",(M266-L266)/(AS266*6)))</f>
        <v/>
      </c>
      <c r="AU266" s="105" t="str">
        <f t="shared" ref="AU266:AU267" si="244">IF(OR(Q266="",S266=""),"",IF(AND(C266="",AU265=""),"",MIN((O266-AR266)/(3*AS266),(AR266-N266)/(3*AS266))))</f>
        <v/>
      </c>
      <c r="AV266">
        <f t="shared" si="225"/>
        <v>-1</v>
      </c>
    </row>
    <row r="267" spans="1:48" ht="17.25" customHeight="1">
      <c r="A267" s="27"/>
      <c r="B267" s="98"/>
      <c r="C267" s="104"/>
      <c r="D267" s="138"/>
      <c r="E267" s="137"/>
      <c r="F267" s="455"/>
      <c r="G267" s="456"/>
      <c r="H267" s="457"/>
      <c r="I267" s="99"/>
      <c r="J267" s="99"/>
      <c r="K267" s="94">
        <f t="shared" si="237"/>
        <v>52</v>
      </c>
      <c r="L267" s="94">
        <f t="shared" si="238"/>
        <v>-0.24</v>
      </c>
      <c r="M267" s="94">
        <f t="shared" si="239"/>
        <v>-0.06</v>
      </c>
      <c r="N267" s="94">
        <f t="shared" si="240"/>
        <v>51.76</v>
      </c>
      <c r="O267" s="94">
        <f t="shared" si="241"/>
        <v>51.94</v>
      </c>
      <c r="P267" s="102"/>
      <c r="Q267" s="94" t="str">
        <f t="shared" si="242"/>
        <v/>
      </c>
      <c r="R267" s="122" t="str">
        <f>IF(Q267="","",HLOOKUP(Q267,Headline!$Z$5:$CJ$6,2,FALSE))</f>
        <v/>
      </c>
      <c r="S267" s="147"/>
      <c r="T267" s="147"/>
      <c r="U267" s="147"/>
      <c r="V267" s="147"/>
      <c r="W267" s="147"/>
      <c r="X267" s="96" t="str">
        <f t="shared" si="226"/>
        <v/>
      </c>
      <c r="Y267" s="101"/>
      <c r="Z267" s="445"/>
      <c r="AA267" s="446"/>
      <c r="AB267" s="446"/>
      <c r="AC267" s="446"/>
      <c r="AD267" s="62"/>
      <c r="AE267" s="21"/>
      <c r="AF267" s="22"/>
      <c r="AH267" s="29" t="str">
        <f t="shared" si="227"/>
        <v/>
      </c>
      <c r="AI267" s="29" t="str">
        <f t="shared" si="228"/>
        <v/>
      </c>
      <c r="AJ267" s="29" t="str">
        <f t="shared" si="229"/>
        <v/>
      </c>
      <c r="AK267" s="29" t="str">
        <f t="shared" si="230"/>
        <v/>
      </c>
      <c r="AL267" s="29" t="str">
        <f t="shared" si="231"/>
        <v/>
      </c>
      <c r="AM267" s="29" t="str">
        <f t="shared" si="187"/>
        <v/>
      </c>
      <c r="AN267" s="29" t="str">
        <f t="shared" si="188"/>
        <v/>
      </c>
      <c r="AO267" s="83" t="str">
        <f t="shared" si="232"/>
        <v/>
      </c>
      <c r="AP267" s="83" t="str">
        <f t="shared" si="233"/>
        <v/>
      </c>
      <c r="AQ267" s="83" t="str">
        <f t="shared" si="234"/>
        <v/>
      </c>
      <c r="AR267" s="83" t="str">
        <f t="shared" si="235"/>
        <v/>
      </c>
      <c r="AS267" s="83" t="str">
        <f t="shared" si="236"/>
        <v/>
      </c>
      <c r="AT267" s="105" t="str">
        <f t="shared" si="243"/>
        <v/>
      </c>
      <c r="AU267" s="105" t="str">
        <f t="shared" si="244"/>
        <v/>
      </c>
      <c r="AV267">
        <f t="shared" si="225"/>
        <v>-1</v>
      </c>
    </row>
    <row r="268" spans="1:48" ht="17.25" customHeight="1">
      <c r="A268" s="27"/>
      <c r="B268" s="98"/>
      <c r="C268" s="104"/>
      <c r="D268" s="144"/>
      <c r="E268" s="111"/>
      <c r="F268" s="442"/>
      <c r="G268" s="443"/>
      <c r="H268" s="443"/>
      <c r="I268" s="99"/>
      <c r="J268" s="99"/>
      <c r="K268" s="94"/>
      <c r="L268" s="94"/>
      <c r="M268" s="94"/>
      <c r="N268" s="94"/>
      <c r="O268" s="94"/>
      <c r="P268" s="102"/>
      <c r="Q268" s="94"/>
      <c r="R268" s="122"/>
      <c r="S268" s="147"/>
      <c r="T268" s="147"/>
      <c r="U268" s="147"/>
      <c r="V268" s="147"/>
      <c r="W268" s="147"/>
      <c r="X268" s="96"/>
      <c r="Y268" s="101"/>
      <c r="Z268" s="445"/>
      <c r="AA268" s="446"/>
      <c r="AB268" s="446"/>
      <c r="AC268" s="446"/>
      <c r="AD268" s="62"/>
      <c r="AE268" s="21"/>
      <c r="AF268" s="22"/>
      <c r="AG268" s="161"/>
      <c r="AH268" s="29" t="str">
        <f t="shared" si="182"/>
        <v/>
      </c>
      <c r="AI268" s="29" t="str">
        <f t="shared" si="183"/>
        <v/>
      </c>
      <c r="AJ268" s="29" t="str">
        <f t="shared" si="184"/>
        <v/>
      </c>
      <c r="AK268" s="29" t="str">
        <f t="shared" si="185"/>
        <v/>
      </c>
      <c r="AL268" s="29" t="str">
        <f t="shared" si="186"/>
        <v/>
      </c>
      <c r="AM268" s="29" t="str">
        <f t="shared" si="187"/>
        <v/>
      </c>
      <c r="AN268" s="29" t="str">
        <f t="shared" si="188"/>
        <v/>
      </c>
      <c r="AO268" s="83" t="str">
        <f t="shared" si="197"/>
        <v/>
      </c>
      <c r="AP268" s="83" t="str">
        <f t="shared" si="198"/>
        <v/>
      </c>
      <c r="AQ268" s="83" t="str">
        <f t="shared" si="199"/>
        <v/>
      </c>
      <c r="AR268" s="83" t="str">
        <f t="shared" si="200"/>
        <v/>
      </c>
      <c r="AS268" s="83" t="str">
        <f t="shared" si="201"/>
        <v/>
      </c>
      <c r="AT268" s="105" t="str">
        <f>IF(OR(Q268="",S268=""),"",IF(AND(C268="",AT264=""),"",(M268-L268)/(AS268*6)))</f>
        <v/>
      </c>
      <c r="AU268" s="105" t="str">
        <f>IF(OR(Q268="",S268=""),"",IF(AND(C268="",AU264=""),"",MIN((O268-AR268)/(3*AS268),(AR268-N268)/(3*AS268))))</f>
        <v/>
      </c>
      <c r="AV268">
        <f t="shared" ref="AV268:AV273" si="245">IF(AT268="",-1,AS256)</f>
        <v>-1</v>
      </c>
    </row>
    <row r="269" spans="1:48" ht="17.25" customHeight="1">
      <c r="A269" s="27"/>
      <c r="B269" s="98"/>
      <c r="C269" s="104"/>
      <c r="D269" s="90"/>
      <c r="E269" s="111"/>
      <c r="F269" s="442"/>
      <c r="G269" s="443"/>
      <c r="H269" s="444"/>
      <c r="I269" s="99"/>
      <c r="J269" s="99"/>
      <c r="K269" s="94"/>
      <c r="L269" s="94"/>
      <c r="M269" s="94"/>
      <c r="N269" s="94"/>
      <c r="O269" s="94"/>
      <c r="P269" s="102"/>
      <c r="Q269" s="94"/>
      <c r="R269" s="122"/>
      <c r="S269" s="147"/>
      <c r="T269" s="147"/>
      <c r="U269" s="147"/>
      <c r="V269" s="147"/>
      <c r="W269" s="147"/>
      <c r="X269" s="96"/>
      <c r="Y269" s="101"/>
      <c r="Z269" s="445"/>
      <c r="AA269" s="446"/>
      <c r="AB269" s="446"/>
      <c r="AC269" s="446"/>
      <c r="AD269" s="62"/>
      <c r="AE269" s="21"/>
      <c r="AF269" s="247"/>
      <c r="AG269" s="161"/>
      <c r="AH269" s="29" t="str">
        <f t="shared" si="182"/>
        <v/>
      </c>
      <c r="AI269" s="29" t="str">
        <f t="shared" si="183"/>
        <v/>
      </c>
      <c r="AJ269" s="29" t="str">
        <f t="shared" si="184"/>
        <v/>
      </c>
      <c r="AK269" s="29" t="str">
        <f t="shared" si="185"/>
        <v/>
      </c>
      <c r="AL269" s="29" t="str">
        <f t="shared" si="186"/>
        <v/>
      </c>
      <c r="AM269" s="29" t="str">
        <f t="shared" si="187"/>
        <v/>
      </c>
      <c r="AN269" s="29" t="str">
        <f t="shared" si="188"/>
        <v/>
      </c>
      <c r="AO269" s="83" t="str">
        <f t="shared" si="197"/>
        <v/>
      </c>
      <c r="AP269" s="83" t="str">
        <f t="shared" si="198"/>
        <v/>
      </c>
      <c r="AQ269" s="83" t="str">
        <f t="shared" si="199"/>
        <v/>
      </c>
      <c r="AR269" s="83" t="str">
        <f t="shared" si="200"/>
        <v/>
      </c>
      <c r="AS269" s="83" t="str">
        <f t="shared" si="201"/>
        <v/>
      </c>
      <c r="AT269" s="105" t="str">
        <f t="shared" si="202"/>
        <v/>
      </c>
      <c r="AU269" s="105" t="str">
        <f t="shared" si="203"/>
        <v/>
      </c>
      <c r="AV269">
        <f t="shared" si="245"/>
        <v>-1</v>
      </c>
    </row>
    <row r="270" spans="1:48" ht="17.25" customHeight="1">
      <c r="A270" s="27"/>
      <c r="B270" s="98"/>
      <c r="C270" s="104"/>
      <c r="D270" s="138"/>
      <c r="E270" s="137"/>
      <c r="F270" s="455"/>
      <c r="G270" s="456"/>
      <c r="H270" s="457"/>
      <c r="I270" s="99"/>
      <c r="J270" s="99"/>
      <c r="K270" s="94">
        <f t="shared" si="196"/>
        <v>0</v>
      </c>
      <c r="L270" s="94">
        <f t="shared" si="192"/>
        <v>0</v>
      </c>
      <c r="M270" s="94">
        <f t="shared" si="193"/>
        <v>0</v>
      </c>
      <c r="N270" s="94">
        <f>K270+L270</f>
        <v>0</v>
      </c>
      <c r="O270" s="94">
        <f>K270+M270</f>
        <v>0</v>
      </c>
      <c r="P270" s="102"/>
      <c r="Q270" s="94" t="str">
        <f t="shared" si="194"/>
        <v/>
      </c>
      <c r="R270" s="122" t="str">
        <f>IF(Q270="","",HLOOKUP(Q270,Headline!$Z$5:$CJ$6,2,FALSE))</f>
        <v/>
      </c>
      <c r="S270" s="100"/>
      <c r="T270" s="100"/>
      <c r="U270" s="100"/>
      <c r="V270" s="100"/>
      <c r="W270" s="100"/>
      <c r="X270" s="96" t="str">
        <f t="shared" si="195"/>
        <v/>
      </c>
      <c r="Y270" s="101"/>
      <c r="Z270" s="445"/>
      <c r="AA270" s="446"/>
      <c r="AB270" s="446"/>
      <c r="AC270" s="446"/>
      <c r="AD270" s="62"/>
      <c r="AE270" s="21"/>
      <c r="AF270" s="22"/>
      <c r="AH270" s="29" t="str">
        <f t="shared" si="182"/>
        <v/>
      </c>
      <c r="AI270" s="29" t="str">
        <f t="shared" si="183"/>
        <v/>
      </c>
      <c r="AJ270" s="29" t="str">
        <f t="shared" si="184"/>
        <v/>
      </c>
      <c r="AK270" s="29" t="str">
        <f t="shared" si="185"/>
        <v/>
      </c>
      <c r="AL270" s="29" t="str">
        <f t="shared" si="186"/>
        <v/>
      </c>
      <c r="AM270" s="29" t="str">
        <f t="shared" si="187"/>
        <v/>
      </c>
      <c r="AN270" s="29" t="str">
        <f t="shared" si="188"/>
        <v/>
      </c>
      <c r="AO270" s="83" t="str">
        <f t="shared" si="197"/>
        <v/>
      </c>
      <c r="AP270" s="83" t="str">
        <f t="shared" si="198"/>
        <v/>
      </c>
      <c r="AQ270" s="83" t="str">
        <f t="shared" si="199"/>
        <v/>
      </c>
      <c r="AR270" s="83" t="str">
        <f t="shared" si="200"/>
        <v/>
      </c>
      <c r="AS270" s="83" t="str">
        <f t="shared" si="201"/>
        <v/>
      </c>
      <c r="AT270" s="105" t="str">
        <f t="shared" si="202"/>
        <v/>
      </c>
      <c r="AU270" s="105" t="str">
        <f t="shared" si="203"/>
        <v/>
      </c>
      <c r="AV270">
        <f t="shared" si="245"/>
        <v>-1</v>
      </c>
    </row>
    <row r="271" spans="1:48" ht="17.25" customHeight="1">
      <c r="A271" s="27"/>
      <c r="B271" s="98">
        <v>215</v>
      </c>
      <c r="C271" s="104"/>
      <c r="D271" s="144" t="s">
        <v>189</v>
      </c>
      <c r="E271" s="111"/>
      <c r="F271" s="442">
        <v>52</v>
      </c>
      <c r="G271" s="443"/>
      <c r="H271" s="443"/>
      <c r="I271" s="99">
        <v>-0.36</v>
      </c>
      <c r="J271" s="99">
        <v>-0.1</v>
      </c>
      <c r="K271" s="94">
        <f>IF(Q271=1,F271,K267)</f>
        <v>52</v>
      </c>
      <c r="L271" s="94">
        <f>IF(Q271=1,I271,L267)</f>
        <v>-0.36</v>
      </c>
      <c r="M271" s="94">
        <f>IF(Q271=1,J271,M267)</f>
        <v>-0.1</v>
      </c>
      <c r="N271" s="94">
        <f t="shared" ref="N271" si="246">K271+L271</f>
        <v>51.64</v>
      </c>
      <c r="O271" s="94">
        <f t="shared" ref="O271" si="247">K271+M271</f>
        <v>51.9</v>
      </c>
      <c r="P271" s="102" t="s">
        <v>237</v>
      </c>
      <c r="Q271" s="94">
        <f>IF(AND(F271&lt;&gt;"",Q267=""),1,IF(AND(Q267&lt;emp,Q267&lt;&gt;""),Q267+1,""))</f>
        <v>1</v>
      </c>
      <c r="R271" s="122">
        <f>IF(Q271="","",HLOOKUP(Q271,Headline!$Z$5:$CJ$6,2,FALSE))</f>
        <v>1</v>
      </c>
      <c r="S271" s="147">
        <v>51.698999999999998</v>
      </c>
      <c r="T271" s="147"/>
      <c r="U271" s="147"/>
      <c r="V271" s="147"/>
      <c r="W271" s="147"/>
      <c r="X271" s="96" t="str">
        <f t="shared" ref="X271:X273" si="248">IF(S271="","",IF(AND(AM271="-",AN271="+"),"78",IF(AM271="-","7",IF(AN271="+","8",""))))</f>
        <v/>
      </c>
      <c r="Y271" s="101"/>
      <c r="Z271" s="445"/>
      <c r="AA271" s="446"/>
      <c r="AB271" s="446"/>
      <c r="AC271" s="446"/>
      <c r="AD271" s="62"/>
      <c r="AE271" s="21"/>
      <c r="AF271" s="22"/>
      <c r="AG271" s="161"/>
      <c r="AH271" s="29" t="str">
        <f t="shared" ref="AH271:AH273" si="249">IF(S271="","",IF(S271&lt;$N271,"-",IF(S271&gt;$O271,"+","")))</f>
        <v/>
      </c>
      <c r="AI271" s="29" t="str">
        <f t="shared" ref="AI271:AI273" si="250">IF(T271="","",IF(T271&lt;$N271,"-",IF(T271&gt;$O271,"+","")))</f>
        <v/>
      </c>
      <c r="AJ271" s="29" t="str">
        <f t="shared" ref="AJ271:AJ273" si="251">IF(U271="","",IF(U271&lt;$N271,"-",IF(U271&gt;$O271,"+","")))</f>
        <v/>
      </c>
      <c r="AK271" s="29" t="str">
        <f t="shared" ref="AK271:AK273" si="252">IF(V271="","",IF(V271&lt;$N271,"-",IF(V271&gt;$O271,"+","")))</f>
        <v/>
      </c>
      <c r="AL271" s="29" t="str">
        <f t="shared" ref="AL271:AL273" si="253">IF(W271="","",IF(W271&lt;$N271,"-",IF(W271&gt;$O271,"+","")))</f>
        <v/>
      </c>
      <c r="AM271" s="29" t="str">
        <f t="shared" si="187"/>
        <v/>
      </c>
      <c r="AN271" s="29" t="str">
        <f t="shared" si="188"/>
        <v/>
      </c>
      <c r="AO271" s="83">
        <f t="shared" ref="AO271:AO273" si="254">IF(S271="","",MIN(S271:W271))</f>
        <v>51.698999999999998</v>
      </c>
      <c r="AP271" s="83">
        <f t="shared" ref="AP271:AP273" si="255">IF(S271="","",MAX(S271:W271))</f>
        <v>51.698999999999998</v>
      </c>
      <c r="AQ271" s="83">
        <f t="shared" ref="AQ271:AQ273" si="256">IF(AO271="","",AP271-AO271)</f>
        <v>0</v>
      </c>
      <c r="AR271" s="83">
        <f t="shared" ref="AR271:AR273" si="257">IF(S271="","",AVERAGE(S271:W271))</f>
        <v>51.698999999999998</v>
      </c>
      <c r="AS271" s="83" t="e">
        <f t="shared" ref="AS271:AS273" si="258">IF(S271="","",STDEV(S271:W271))</f>
        <v>#DIV/0!</v>
      </c>
      <c r="AT271" s="105" t="str">
        <f>IF(OR(Q271="",S271=""),"",IF(AND(C271="",AT267=""),"",(M271-L271)/(AS271*6)))</f>
        <v/>
      </c>
      <c r="AU271" s="105" t="str">
        <f>IF(OR(Q271="",S271=""),"",IF(AND(C271="",AU267=""),"",MIN((O271-AR271)/(3*AS271),(AR271-N271)/(3*AS271))))</f>
        <v/>
      </c>
      <c r="AV271">
        <f t="shared" si="245"/>
        <v>-1</v>
      </c>
    </row>
    <row r="272" spans="1:48" ht="17.25" customHeight="1">
      <c r="A272" s="27"/>
      <c r="B272" s="98"/>
      <c r="C272" s="104"/>
      <c r="D272" s="90"/>
      <c r="E272" s="111"/>
      <c r="F272" s="442" t="s">
        <v>196</v>
      </c>
      <c r="G272" s="443"/>
      <c r="H272" s="444"/>
      <c r="I272" s="99"/>
      <c r="J272" s="99"/>
      <c r="K272" s="94">
        <f t="shared" ref="K272:K273" si="259">IF(Q272=1,F272,K271)</f>
        <v>52</v>
      </c>
      <c r="L272" s="94">
        <f t="shared" ref="L272:L273" si="260">IF(Q272=1,I272,L271)</f>
        <v>-0.36</v>
      </c>
      <c r="M272" s="94">
        <f t="shared" ref="M272:M273" si="261">IF(Q272=1,J272,M271)</f>
        <v>-0.1</v>
      </c>
      <c r="N272" s="94">
        <f>K272+L272</f>
        <v>51.64</v>
      </c>
      <c r="O272" s="94">
        <f>K272+M272</f>
        <v>51.9</v>
      </c>
      <c r="P272" s="102" t="s">
        <v>237</v>
      </c>
      <c r="Q272" s="94">
        <f t="shared" ref="Q272:Q273" si="262">IF(AND(F272&lt;&gt;"",Q271=""),1,IF(AND(Q271&lt;emp,Q271&lt;&gt;""),Q271+1,""))</f>
        <v>2</v>
      </c>
      <c r="R272" s="122">
        <f>IF(Q272="","",HLOOKUP(Q272,Headline!$Z$5:$CJ$6,2,FALSE))</f>
        <v>2</v>
      </c>
      <c r="S272" s="147">
        <f>'report export 3D'!AG102</f>
        <v>51.52510316</v>
      </c>
      <c r="T272" s="147">
        <f>'report export 3D'!AH102</f>
        <v>51.563824130999997</v>
      </c>
      <c r="U272" s="147">
        <f>'report export 3D'!AI102</f>
        <v>51.535314716999999</v>
      </c>
      <c r="V272" s="147">
        <f>'report export 3D'!AJ102</f>
        <v>51.516085253</v>
      </c>
      <c r="W272" s="147">
        <f>'report export 3D'!AK102</f>
        <v>51.546646099</v>
      </c>
      <c r="X272" s="96" t="str">
        <f t="shared" si="248"/>
        <v>7</v>
      </c>
      <c r="Y272" s="101">
        <v>16</v>
      </c>
      <c r="Z272" s="445" t="s">
        <v>755</v>
      </c>
      <c r="AA272" s="446"/>
      <c r="AB272" s="446"/>
      <c r="AC272" s="446"/>
      <c r="AD272" s="62"/>
      <c r="AE272" s="21"/>
      <c r="AF272" s="247" t="s">
        <v>95</v>
      </c>
      <c r="AG272" s="161"/>
      <c r="AH272" s="29" t="str">
        <f t="shared" si="249"/>
        <v>-</v>
      </c>
      <c r="AI272" s="29" t="str">
        <f t="shared" si="250"/>
        <v>-</v>
      </c>
      <c r="AJ272" s="29" t="str">
        <f t="shared" si="251"/>
        <v>-</v>
      </c>
      <c r="AK272" s="29" t="str">
        <f t="shared" si="252"/>
        <v>-</v>
      </c>
      <c r="AL272" s="29" t="str">
        <f t="shared" si="253"/>
        <v>-</v>
      </c>
      <c r="AM272" s="29" t="str">
        <f t="shared" si="187"/>
        <v>-</v>
      </c>
      <c r="AN272" s="29" t="str">
        <f t="shared" si="188"/>
        <v/>
      </c>
      <c r="AO272" s="83">
        <f t="shared" si="254"/>
        <v>51.516085253</v>
      </c>
      <c r="AP272" s="83">
        <f t="shared" si="255"/>
        <v>51.563824130999997</v>
      </c>
      <c r="AQ272" s="83">
        <f t="shared" si="256"/>
        <v>4.7738877999996987E-2</v>
      </c>
      <c r="AR272" s="83">
        <f t="shared" si="257"/>
        <v>51.537394672000005</v>
      </c>
      <c r="AS272" s="83">
        <f t="shared" si="258"/>
        <v>1.8665503092165626E-2</v>
      </c>
      <c r="AT272" s="105" t="str">
        <f t="shared" ref="AT272:AT273" si="263">IF(OR(Q272="",S272=""),"",IF(AND(C272="",AT271=""),"",(M272-L272)/(AS272*6)))</f>
        <v/>
      </c>
      <c r="AU272" s="105" t="str">
        <f t="shared" ref="AU272:AU273" si="264">IF(OR(Q272="",S272=""),"",IF(AND(C272="",AU271=""),"",MIN((O272-AR272)/(3*AS272),(AR272-N272)/(3*AS272))))</f>
        <v/>
      </c>
      <c r="AV272">
        <f t="shared" si="245"/>
        <v>-1</v>
      </c>
    </row>
    <row r="273" spans="1:48" ht="17.25" hidden="1" customHeight="1" thickBot="1">
      <c r="A273" s="27"/>
      <c r="B273" s="98"/>
      <c r="C273" s="104"/>
      <c r="D273" s="138"/>
      <c r="E273" s="137"/>
      <c r="F273" s="455"/>
      <c r="G273" s="456"/>
      <c r="H273" s="457"/>
      <c r="I273" s="99"/>
      <c r="J273" s="99"/>
      <c r="K273" s="94">
        <f t="shared" si="259"/>
        <v>52</v>
      </c>
      <c r="L273" s="94">
        <f t="shared" si="260"/>
        <v>-0.36</v>
      </c>
      <c r="M273" s="94">
        <f t="shared" si="261"/>
        <v>-0.1</v>
      </c>
      <c r="N273" s="94">
        <f>K273+L273</f>
        <v>51.64</v>
      </c>
      <c r="O273" s="94">
        <f>K273+M273</f>
        <v>51.9</v>
      </c>
      <c r="P273" s="102"/>
      <c r="Q273" s="94" t="str">
        <f t="shared" si="262"/>
        <v/>
      </c>
      <c r="R273" s="122" t="str">
        <f>IF(Q273="","",HLOOKUP(Q273,Headline!$Z$5:$CJ$6,2,FALSE))</f>
        <v/>
      </c>
      <c r="S273" s="100"/>
      <c r="T273" s="100"/>
      <c r="U273" s="100"/>
      <c r="V273" s="100"/>
      <c r="W273" s="100"/>
      <c r="X273" s="96" t="str">
        <f t="shared" si="248"/>
        <v/>
      </c>
      <c r="Y273" s="101"/>
      <c r="Z273" s="445"/>
      <c r="AA273" s="446"/>
      <c r="AB273" s="446"/>
      <c r="AC273" s="446"/>
      <c r="AD273" s="62"/>
      <c r="AE273" s="21"/>
      <c r="AF273" s="22"/>
      <c r="AH273" s="29" t="str">
        <f t="shared" si="249"/>
        <v/>
      </c>
      <c r="AI273" s="29" t="str">
        <f t="shared" si="250"/>
        <v/>
      </c>
      <c r="AJ273" s="29" t="str">
        <f t="shared" si="251"/>
        <v/>
      </c>
      <c r="AK273" s="29" t="str">
        <f t="shared" si="252"/>
        <v/>
      </c>
      <c r="AL273" s="29" t="str">
        <f t="shared" si="253"/>
        <v/>
      </c>
      <c r="AM273" s="29" t="str">
        <f t="shared" si="187"/>
        <v/>
      </c>
      <c r="AN273" s="29" t="str">
        <f t="shared" si="188"/>
        <v/>
      </c>
      <c r="AO273" s="83" t="str">
        <f t="shared" si="254"/>
        <v/>
      </c>
      <c r="AP273" s="83" t="str">
        <f t="shared" si="255"/>
        <v/>
      </c>
      <c r="AQ273" s="83" t="str">
        <f t="shared" si="256"/>
        <v/>
      </c>
      <c r="AR273" s="83" t="str">
        <f t="shared" si="257"/>
        <v/>
      </c>
      <c r="AS273" s="83" t="str">
        <f t="shared" si="258"/>
        <v/>
      </c>
      <c r="AT273" s="105" t="str">
        <f t="shared" si="263"/>
        <v/>
      </c>
      <c r="AU273" s="105" t="str">
        <f t="shared" si="264"/>
        <v/>
      </c>
      <c r="AV273">
        <f t="shared" si="245"/>
        <v>-1</v>
      </c>
    </row>
    <row r="274" spans="1:48" ht="17.25" hidden="1" customHeight="1" thickBot="1">
      <c r="A274" s="27"/>
      <c r="B274" s="98"/>
      <c r="C274" s="104"/>
      <c r="D274" s="142"/>
      <c r="E274" s="142"/>
      <c r="F274" s="175"/>
      <c r="G274" s="463"/>
      <c r="H274" s="465"/>
      <c r="I274" s="170"/>
      <c r="J274" s="99"/>
      <c r="K274" s="94"/>
      <c r="L274" s="94"/>
      <c r="M274" s="94"/>
      <c r="N274" s="94"/>
      <c r="O274" s="94"/>
      <c r="P274" s="102"/>
      <c r="Q274" s="94"/>
      <c r="R274" s="122"/>
      <c r="S274" s="100"/>
      <c r="T274" s="100"/>
      <c r="U274" s="100"/>
      <c r="V274" s="100"/>
      <c r="W274" s="100"/>
      <c r="X274" s="96"/>
      <c r="Y274" s="101"/>
      <c r="Z274" s="445"/>
      <c r="AA274" s="446"/>
      <c r="AB274" s="446"/>
      <c r="AC274" s="446"/>
      <c r="AD274" s="62"/>
      <c r="AE274" s="21"/>
      <c r="AF274" s="22"/>
      <c r="AG274" s="161" t="s">
        <v>701</v>
      </c>
      <c r="AH274" s="29" t="str">
        <f t="shared" si="182"/>
        <v/>
      </c>
      <c r="AI274" s="29" t="str">
        <f t="shared" si="183"/>
        <v/>
      </c>
      <c r="AJ274" s="29" t="str">
        <f t="shared" si="184"/>
        <v/>
      </c>
      <c r="AK274" s="29" t="str">
        <f t="shared" si="185"/>
        <v/>
      </c>
      <c r="AL274" s="29" t="str">
        <f t="shared" si="186"/>
        <v/>
      </c>
      <c r="AM274" s="29" t="str">
        <f t="shared" si="187"/>
        <v/>
      </c>
      <c r="AN274" s="29" t="str">
        <f t="shared" si="188"/>
        <v/>
      </c>
      <c r="AO274" s="83" t="str">
        <f t="shared" si="197"/>
        <v/>
      </c>
      <c r="AP274" s="83" t="str">
        <f t="shared" si="198"/>
        <v/>
      </c>
      <c r="AQ274" s="83" t="str">
        <f t="shared" si="199"/>
        <v/>
      </c>
      <c r="AR274" s="83" t="str">
        <f t="shared" si="200"/>
        <v/>
      </c>
      <c r="AS274" s="83" t="str">
        <f t="shared" si="201"/>
        <v/>
      </c>
      <c r="AT274" s="105" t="str">
        <f>IF(OR(Q274="",S274=""),"",IF(AND(C274="",AT264=""),"",(M274-L274)/(AS274*6)))</f>
        <v/>
      </c>
      <c r="AU274" s="105" t="str">
        <f>IF(OR(Q274="",S274=""),"",IF(AND(C274="",AU264=""),"",MIN((O274-AR274)/(3*AS274),(AR274-N274)/(3*AS274))))</f>
        <v/>
      </c>
      <c r="AV274">
        <f t="shared" ref="AV274:AV282" si="265">IF(AT274="",-1,AS256)</f>
        <v>-1</v>
      </c>
    </row>
    <row r="275" spans="1:48" ht="17.25" hidden="1" customHeight="1">
      <c r="A275" s="27"/>
      <c r="B275" s="98"/>
      <c r="C275" s="104"/>
      <c r="D275" s="140"/>
      <c r="E275" s="139"/>
      <c r="F275" s="471"/>
      <c r="G275" s="472"/>
      <c r="H275" s="473"/>
      <c r="I275" s="99"/>
      <c r="J275" s="99"/>
      <c r="K275" s="94"/>
      <c r="L275" s="94"/>
      <c r="M275" s="94"/>
      <c r="N275" s="94"/>
      <c r="O275" s="94"/>
      <c r="P275" s="102"/>
      <c r="Q275" s="94"/>
      <c r="R275" s="122"/>
      <c r="S275" s="100"/>
      <c r="T275" s="100"/>
      <c r="U275" s="100"/>
      <c r="V275" s="100"/>
      <c r="W275" s="100"/>
      <c r="X275" s="96"/>
      <c r="Y275" s="101"/>
      <c r="Z275" s="445"/>
      <c r="AA275" s="446"/>
      <c r="AB275" s="446"/>
      <c r="AC275" s="446"/>
      <c r="AD275" s="62"/>
      <c r="AE275" s="21"/>
      <c r="AF275" s="22"/>
      <c r="AG275" s="161"/>
      <c r="AH275" s="29" t="str">
        <f t="shared" si="182"/>
        <v/>
      </c>
      <c r="AI275" s="29" t="str">
        <f t="shared" si="183"/>
        <v/>
      </c>
      <c r="AJ275" s="29" t="str">
        <f t="shared" si="184"/>
        <v/>
      </c>
      <c r="AK275" s="29" t="str">
        <f t="shared" si="185"/>
        <v/>
      </c>
      <c r="AL275" s="29" t="str">
        <f t="shared" si="186"/>
        <v/>
      </c>
      <c r="AM275" s="29" t="str">
        <f t="shared" si="187"/>
        <v/>
      </c>
      <c r="AN275" s="29" t="str">
        <f t="shared" si="188"/>
        <v/>
      </c>
      <c r="AO275" s="83" t="str">
        <f t="shared" si="197"/>
        <v/>
      </c>
      <c r="AP275" s="83" t="str">
        <f t="shared" si="198"/>
        <v/>
      </c>
      <c r="AQ275" s="83" t="str">
        <f t="shared" si="199"/>
        <v/>
      </c>
      <c r="AR275" s="83" t="str">
        <f t="shared" si="200"/>
        <v/>
      </c>
      <c r="AS275" s="83" t="str">
        <f t="shared" si="201"/>
        <v/>
      </c>
      <c r="AT275" s="105" t="str">
        <f t="shared" ref="AT275:AT288" si="266">IF(OR(Q275="",S275=""),"",IF(AND(C275="",AT274=""),"",(M275-L275)/(AS275*6)))</f>
        <v/>
      </c>
      <c r="AU275" s="105" t="str">
        <f t="shared" ref="AU275:AU288" si="267">IF(OR(Q275="",S275=""),"",IF(AND(C275="",AU274=""),"",MIN((O275-AR275)/(3*AS275),(AR275-N275)/(3*AS275))))</f>
        <v/>
      </c>
      <c r="AV275">
        <f t="shared" si="265"/>
        <v>-1</v>
      </c>
    </row>
    <row r="276" spans="1:48" ht="17.25" customHeight="1" thickBot="1">
      <c r="A276" s="27"/>
      <c r="B276" s="98"/>
      <c r="C276" s="104"/>
      <c r="D276" s="90"/>
      <c r="E276" s="111"/>
      <c r="F276" s="442"/>
      <c r="G276" s="443"/>
      <c r="H276" s="443"/>
      <c r="I276" s="99"/>
      <c r="J276" s="99"/>
      <c r="K276" s="94">
        <f t="shared" ref="K276:K288" si="268">IF(Q276=1,F276,K275)</f>
        <v>0</v>
      </c>
      <c r="L276" s="94">
        <f t="shared" ref="L276:L288" si="269">IF(Q276=1,I276,L275)</f>
        <v>0</v>
      </c>
      <c r="M276" s="94">
        <f t="shared" ref="M276:M288" si="270">IF(Q276=1,J276,M275)</f>
        <v>0</v>
      </c>
      <c r="N276" s="94">
        <f t="shared" si="189"/>
        <v>0</v>
      </c>
      <c r="O276" s="94">
        <f t="shared" si="190"/>
        <v>0</v>
      </c>
      <c r="P276" s="102"/>
      <c r="Q276" s="94" t="str">
        <f t="shared" ref="Q276:Q288" si="271">IF(AND(F276&lt;&gt;"",Q275=""),1,IF(AND(Q275&lt;emp,Q275&lt;&gt;""),Q275+1,""))</f>
        <v/>
      </c>
      <c r="R276" s="122" t="str">
        <f>IF(Q276="","",HLOOKUP(Q276,Headline!$Z$5:$CJ$6,2,FALSE))</f>
        <v/>
      </c>
      <c r="S276" s="100"/>
      <c r="T276" s="100"/>
      <c r="U276" s="100"/>
      <c r="V276" s="100"/>
      <c r="W276" s="100"/>
      <c r="X276" s="96" t="str">
        <f t="shared" si="195"/>
        <v/>
      </c>
      <c r="Y276" s="101"/>
      <c r="Z276" s="445"/>
      <c r="AA276" s="446"/>
      <c r="AB276" s="446"/>
      <c r="AC276" s="446"/>
      <c r="AD276" s="62"/>
      <c r="AE276" s="21"/>
      <c r="AF276" s="22"/>
      <c r="AH276" s="29" t="str">
        <f t="shared" si="182"/>
        <v/>
      </c>
      <c r="AI276" s="29" t="str">
        <f t="shared" si="183"/>
        <v/>
      </c>
      <c r="AJ276" s="29" t="str">
        <f t="shared" si="184"/>
        <v/>
      </c>
      <c r="AK276" s="29" t="str">
        <f t="shared" si="185"/>
        <v/>
      </c>
      <c r="AL276" s="29" t="str">
        <f t="shared" si="186"/>
        <v/>
      </c>
      <c r="AM276" s="29" t="str">
        <f t="shared" si="187"/>
        <v/>
      </c>
      <c r="AN276" s="29" t="str">
        <f t="shared" si="188"/>
        <v/>
      </c>
      <c r="AO276" s="83" t="str">
        <f t="shared" si="197"/>
        <v/>
      </c>
      <c r="AP276" s="83" t="str">
        <f t="shared" si="198"/>
        <v/>
      </c>
      <c r="AQ276" s="83" t="str">
        <f t="shared" si="199"/>
        <v/>
      </c>
      <c r="AR276" s="83" t="str">
        <f t="shared" si="200"/>
        <v/>
      </c>
      <c r="AS276" s="83" t="str">
        <f t="shared" si="201"/>
        <v/>
      </c>
      <c r="AT276" s="105" t="str">
        <f t="shared" si="266"/>
        <v/>
      </c>
      <c r="AU276" s="105" t="str">
        <f t="shared" si="267"/>
        <v/>
      </c>
      <c r="AV276">
        <f t="shared" si="265"/>
        <v>-1</v>
      </c>
    </row>
    <row r="277" spans="1:48" ht="17.25" customHeight="1" thickBot="1">
      <c r="A277" s="27"/>
      <c r="B277" s="98">
        <v>216</v>
      </c>
      <c r="C277" s="104"/>
      <c r="D277" s="142" t="s">
        <v>89</v>
      </c>
      <c r="E277" s="142" t="s">
        <v>189</v>
      </c>
      <c r="F277" s="175">
        <v>0.16500000000000001</v>
      </c>
      <c r="G277" s="463" t="s">
        <v>195</v>
      </c>
      <c r="H277" s="465"/>
      <c r="I277" s="170">
        <v>-0.16500000000000001</v>
      </c>
      <c r="J277" s="99">
        <v>0</v>
      </c>
      <c r="K277" s="94">
        <f>IF(Q277=1,F277,K267)</f>
        <v>0.16500000000000001</v>
      </c>
      <c r="L277" s="94">
        <f>IF(Q277=1,I277,L267)</f>
        <v>-0.16500000000000001</v>
      </c>
      <c r="M277" s="94">
        <f>IF(Q277=1,J277,M267)</f>
        <v>0</v>
      </c>
      <c r="N277" s="94">
        <f t="shared" ref="N277:N279" si="272">K277+L277</f>
        <v>0</v>
      </c>
      <c r="O277" s="94">
        <f t="shared" ref="O277:O279" si="273">K277+M277</f>
        <v>0.16500000000000001</v>
      </c>
      <c r="P277" s="102" t="s">
        <v>237</v>
      </c>
      <c r="Q277" s="94">
        <f>IF(AND(F277&lt;&gt;"",Q267=""),1,IF(AND(Q267&lt;emp,Q267&lt;&gt;""),Q267+1,""))</f>
        <v>1</v>
      </c>
      <c r="R277" s="122">
        <f>IF(Q277="","",HLOOKUP(Q277,Headline!$Z$5:$CJ$6,2,FALSE))</f>
        <v>1</v>
      </c>
      <c r="S277" s="100">
        <v>0.222</v>
      </c>
      <c r="T277" s="100"/>
      <c r="U277" s="100"/>
      <c r="V277" s="100"/>
      <c r="W277" s="100"/>
      <c r="X277" s="96" t="str">
        <f t="shared" ref="X277:X279" si="274">IF(S277="","",IF(AND(AM277="-",AN277="+"),"78",IF(AM277="-","7",IF(AN277="+","8",""))))</f>
        <v>8</v>
      </c>
      <c r="Y277" s="101"/>
      <c r="Z277" s="445"/>
      <c r="AA277" s="446"/>
      <c r="AB277" s="446"/>
      <c r="AC277" s="446"/>
      <c r="AD277" s="62"/>
      <c r="AE277" s="245" t="s">
        <v>331</v>
      </c>
      <c r="AF277" s="22"/>
      <c r="AG277" s="161" t="s">
        <v>701</v>
      </c>
      <c r="AH277" s="29" t="str">
        <f t="shared" ref="AH277:AH279" si="275">IF(S277="","",IF(S277&lt;$N277,"-",IF(S277&gt;$O277,"+","")))</f>
        <v>+</v>
      </c>
      <c r="AI277" s="29" t="str">
        <f t="shared" ref="AI277:AI279" si="276">IF(T277="","",IF(T277&lt;$N277,"-",IF(T277&gt;$O277,"+","")))</f>
        <v/>
      </c>
      <c r="AJ277" s="29" t="str">
        <f t="shared" ref="AJ277:AJ279" si="277">IF(U277="","",IF(U277&lt;$N277,"-",IF(U277&gt;$O277,"+","")))</f>
        <v/>
      </c>
      <c r="AK277" s="29" t="str">
        <f t="shared" ref="AK277:AK279" si="278">IF(V277="","",IF(V277&lt;$N277,"-",IF(V277&gt;$O277,"+","")))</f>
        <v/>
      </c>
      <c r="AL277" s="29" t="str">
        <f t="shared" ref="AL277:AL279" si="279">IF(W277="","",IF(W277&lt;$N277,"-",IF(W277&gt;$O277,"+","")))</f>
        <v/>
      </c>
      <c r="AM277" s="29" t="str">
        <f t="shared" si="187"/>
        <v/>
      </c>
      <c r="AN277" s="29" t="str">
        <f t="shared" si="188"/>
        <v>+</v>
      </c>
      <c r="AO277" s="83">
        <f t="shared" ref="AO277:AO279" si="280">IF(S277="","",MIN(S277:W277))</f>
        <v>0.222</v>
      </c>
      <c r="AP277" s="83">
        <f t="shared" ref="AP277:AP279" si="281">IF(S277="","",MAX(S277:W277))</f>
        <v>0.222</v>
      </c>
      <c r="AQ277" s="83">
        <f t="shared" ref="AQ277:AQ279" si="282">IF(AO277="","",AP277-AO277)</f>
        <v>0</v>
      </c>
      <c r="AR277" s="83">
        <f t="shared" ref="AR277:AR279" si="283">IF(S277="","",AVERAGE(S277:W277))</f>
        <v>0.222</v>
      </c>
      <c r="AS277" s="83" t="e">
        <f t="shared" ref="AS277:AS279" si="284">IF(S277="","",STDEV(S277:W277))</f>
        <v>#DIV/0!</v>
      </c>
      <c r="AT277" s="105" t="str">
        <f>IF(OR(Q277="",S277=""),"",IF(AND(C277="",AT267=""),"",(M277-L277)/(AS277*6)))</f>
        <v/>
      </c>
      <c r="AU277" s="105" t="str">
        <f>IF(OR(Q277="",S277=""),"",IF(AND(C277="",AU267=""),"",MIN((O277-AR277)/(3*AS277),(AR277-N277)/(3*AS277))))</f>
        <v/>
      </c>
      <c r="AV277">
        <f t="shared" si="265"/>
        <v>-1</v>
      </c>
    </row>
    <row r="278" spans="1:48" ht="17.25" customHeight="1">
      <c r="A278" s="27"/>
      <c r="B278" s="98"/>
      <c r="C278" s="104"/>
      <c r="D278" s="140"/>
      <c r="E278" s="139"/>
      <c r="F278" s="471"/>
      <c r="G278" s="472"/>
      <c r="H278" s="473"/>
      <c r="I278" s="99"/>
      <c r="J278" s="99"/>
      <c r="K278" s="94">
        <f t="shared" ref="K278:K279" si="285">IF(Q278=1,F278,K277)</f>
        <v>0.16500000000000001</v>
      </c>
      <c r="L278" s="94">
        <f t="shared" ref="L278:L279" si="286">IF(Q278=1,I278,L277)</f>
        <v>-0.16500000000000001</v>
      </c>
      <c r="M278" s="94">
        <f t="shared" ref="M278:M279" si="287">IF(Q278=1,J278,M277)</f>
        <v>0</v>
      </c>
      <c r="N278" s="94">
        <f t="shared" si="272"/>
        <v>0</v>
      </c>
      <c r="O278" s="94">
        <f t="shared" si="273"/>
        <v>0.16500000000000001</v>
      </c>
      <c r="P278" s="102" t="s">
        <v>237</v>
      </c>
      <c r="Q278" s="94">
        <f t="shared" ref="Q278:Q279" si="288">IF(AND(F278&lt;&gt;"",Q277=""),1,IF(AND(Q277&lt;emp,Q277&lt;&gt;""),Q277+1,""))</f>
        <v>2</v>
      </c>
      <c r="R278" s="122">
        <f>IF(Q278="","",HLOOKUP(Q278,Headline!$Z$5:$CJ$6,2,FALSE))</f>
        <v>2</v>
      </c>
      <c r="S278" s="100">
        <f>'report export 3D'!AG104</f>
        <v>0.29244547189999998</v>
      </c>
      <c r="T278" s="100">
        <f>'report export 3D'!AH104</f>
        <v>0.30144585309999999</v>
      </c>
      <c r="U278" s="100">
        <f>'report export 3D'!AI104</f>
        <v>0.26662901160000002</v>
      </c>
      <c r="V278" s="100">
        <f>'report export 3D'!AJ104</f>
        <v>0.32348224260000003</v>
      </c>
      <c r="W278" s="100">
        <f>'report export 3D'!AK104</f>
        <v>0.298592792</v>
      </c>
      <c r="X278" s="96" t="str">
        <f t="shared" si="274"/>
        <v>8</v>
      </c>
      <c r="Y278" s="101">
        <v>16</v>
      </c>
      <c r="Z278" s="445" t="s">
        <v>755</v>
      </c>
      <c r="AA278" s="446"/>
      <c r="AB278" s="446"/>
      <c r="AC278" s="446"/>
      <c r="AD278" s="62"/>
      <c r="AE278" s="21"/>
      <c r="AF278" s="247" t="s">
        <v>95</v>
      </c>
      <c r="AG278" s="161"/>
      <c r="AH278" s="29" t="str">
        <f t="shared" si="275"/>
        <v>+</v>
      </c>
      <c r="AI278" s="29" t="str">
        <f t="shared" si="276"/>
        <v>+</v>
      </c>
      <c r="AJ278" s="29" t="str">
        <f t="shared" si="277"/>
        <v>+</v>
      </c>
      <c r="AK278" s="29" t="str">
        <f t="shared" si="278"/>
        <v>+</v>
      </c>
      <c r="AL278" s="29" t="str">
        <f t="shared" si="279"/>
        <v>+</v>
      </c>
      <c r="AM278" s="29" t="str">
        <f t="shared" si="187"/>
        <v/>
      </c>
      <c r="AN278" s="29" t="str">
        <f t="shared" si="188"/>
        <v>+</v>
      </c>
      <c r="AO278" s="83">
        <f t="shared" si="280"/>
        <v>0.26662901160000002</v>
      </c>
      <c r="AP278" s="83">
        <f t="shared" si="281"/>
        <v>0.32348224260000003</v>
      </c>
      <c r="AQ278" s="83">
        <f t="shared" si="282"/>
        <v>5.6853231000000004E-2</v>
      </c>
      <c r="AR278" s="83">
        <f t="shared" si="283"/>
        <v>0.29651907424000001</v>
      </c>
      <c r="AS278" s="83">
        <f t="shared" si="284"/>
        <v>2.0405856903967332E-2</v>
      </c>
      <c r="AT278" s="105" t="str">
        <f t="shared" ref="AT278:AT279" si="289">IF(OR(Q278="",S278=""),"",IF(AND(C278="",AT277=""),"",(M278-L278)/(AS278*6)))</f>
        <v/>
      </c>
      <c r="AU278" s="105" t="str">
        <f t="shared" ref="AU278:AU279" si="290">IF(OR(Q278="",S278=""),"",IF(AND(C278="",AU277=""),"",MIN((O278-AR278)/(3*AS278),(AR278-N278)/(3*AS278))))</f>
        <v/>
      </c>
      <c r="AV278">
        <f t="shared" si="265"/>
        <v>-1</v>
      </c>
    </row>
    <row r="279" spans="1:48" ht="17.25" customHeight="1">
      <c r="A279" s="27"/>
      <c r="B279" s="98"/>
      <c r="C279" s="104"/>
      <c r="D279" s="90"/>
      <c r="E279" s="111"/>
      <c r="F279" s="442"/>
      <c r="G279" s="443"/>
      <c r="H279" s="443"/>
      <c r="I279" s="99"/>
      <c r="J279" s="99"/>
      <c r="K279" s="94">
        <f t="shared" si="285"/>
        <v>0.16500000000000001</v>
      </c>
      <c r="L279" s="94">
        <f t="shared" si="286"/>
        <v>-0.16500000000000001</v>
      </c>
      <c r="M279" s="94">
        <f t="shared" si="287"/>
        <v>0</v>
      </c>
      <c r="N279" s="94">
        <f t="shared" si="272"/>
        <v>0</v>
      </c>
      <c r="O279" s="94">
        <f t="shared" si="273"/>
        <v>0.16500000000000001</v>
      </c>
      <c r="P279" s="102"/>
      <c r="Q279" s="94" t="str">
        <f t="shared" si="288"/>
        <v/>
      </c>
      <c r="R279" s="122" t="str">
        <f>IF(Q279="","",HLOOKUP(Q279,Headline!$Z$5:$CJ$6,2,FALSE))</f>
        <v/>
      </c>
      <c r="S279" s="100"/>
      <c r="T279" s="100"/>
      <c r="U279" s="100"/>
      <c r="V279" s="100"/>
      <c r="W279" s="100"/>
      <c r="X279" s="96" t="str">
        <f t="shared" si="274"/>
        <v/>
      </c>
      <c r="Y279" s="101"/>
      <c r="Z279" s="445"/>
      <c r="AA279" s="446"/>
      <c r="AB279" s="446"/>
      <c r="AC279" s="454"/>
      <c r="AD279" s="62"/>
      <c r="AE279" s="21"/>
      <c r="AF279" s="22"/>
      <c r="AH279" s="29" t="str">
        <f t="shared" si="275"/>
        <v/>
      </c>
      <c r="AI279" s="29" t="str">
        <f t="shared" si="276"/>
        <v/>
      </c>
      <c r="AJ279" s="29" t="str">
        <f t="shared" si="277"/>
        <v/>
      </c>
      <c r="AK279" s="29" t="str">
        <f t="shared" si="278"/>
        <v/>
      </c>
      <c r="AL279" s="29" t="str">
        <f t="shared" si="279"/>
        <v/>
      </c>
      <c r="AM279" s="29" t="str">
        <f t="shared" si="187"/>
        <v/>
      </c>
      <c r="AN279" s="29" t="str">
        <f t="shared" si="188"/>
        <v/>
      </c>
      <c r="AO279" s="83" t="str">
        <f t="shared" si="280"/>
        <v/>
      </c>
      <c r="AP279" s="83" t="str">
        <f t="shared" si="281"/>
        <v/>
      </c>
      <c r="AQ279" s="83" t="str">
        <f t="shared" si="282"/>
        <v/>
      </c>
      <c r="AR279" s="83" t="str">
        <f t="shared" si="283"/>
        <v/>
      </c>
      <c r="AS279" s="83" t="str">
        <f t="shared" si="284"/>
        <v/>
      </c>
      <c r="AT279" s="105" t="str">
        <f t="shared" si="289"/>
        <v/>
      </c>
      <c r="AU279" s="105" t="str">
        <f t="shared" si="290"/>
        <v/>
      </c>
      <c r="AV279">
        <f t="shared" si="265"/>
        <v>-1</v>
      </c>
    </row>
    <row r="280" spans="1:48" ht="17.25" customHeight="1">
      <c r="A280" s="27"/>
      <c r="B280" s="98">
        <v>217</v>
      </c>
      <c r="C280" s="104"/>
      <c r="D280" s="144" t="s">
        <v>189</v>
      </c>
      <c r="E280" s="111" t="s">
        <v>193</v>
      </c>
      <c r="F280" s="442">
        <v>37</v>
      </c>
      <c r="G280" s="443"/>
      <c r="H280" s="444"/>
      <c r="I280" s="99">
        <v>0.05</v>
      </c>
      <c r="J280" s="99">
        <v>0.25</v>
      </c>
      <c r="K280" s="94">
        <f>IF(Q280=1,F280,K276)</f>
        <v>37</v>
      </c>
      <c r="L280" s="94">
        <f>IF(Q280=1,I280,L276)</f>
        <v>0.05</v>
      </c>
      <c r="M280" s="94">
        <f>IF(Q280=1,J280,M276)</f>
        <v>0.25</v>
      </c>
      <c r="N280" s="94">
        <f t="shared" si="189"/>
        <v>37.049999999999997</v>
      </c>
      <c r="O280" s="94">
        <f t="shared" si="190"/>
        <v>37.25</v>
      </c>
      <c r="P280" s="102" t="s">
        <v>237</v>
      </c>
      <c r="Q280" s="94">
        <f>IF(AND(F280&lt;&gt;"",Q276=""),1,IF(AND(Q276&lt;emp,Q276&lt;&gt;""),Q276+1,""))</f>
        <v>1</v>
      </c>
      <c r="R280" s="122">
        <f>IF(Q280="","",HLOOKUP(Q280,Headline!$Z$5:$CJ$6,2,FALSE))</f>
        <v>1</v>
      </c>
      <c r="S280" s="147">
        <v>37.149000000000001</v>
      </c>
      <c r="T280" s="147"/>
      <c r="U280" s="147"/>
      <c r="V280" s="147"/>
      <c r="W280" s="147"/>
      <c r="X280" s="96" t="str">
        <f t="shared" si="195"/>
        <v/>
      </c>
      <c r="Y280" s="101">
        <v>14</v>
      </c>
      <c r="Z280" s="445"/>
      <c r="AA280" s="446"/>
      <c r="AB280" s="446"/>
      <c r="AC280" s="446"/>
      <c r="AD280" s="62"/>
      <c r="AE280" s="21"/>
      <c r="AF280" s="22"/>
      <c r="AG280" s="161" t="s">
        <v>701</v>
      </c>
      <c r="AH280" s="29" t="str">
        <f t="shared" si="182"/>
        <v/>
      </c>
      <c r="AI280" s="29" t="str">
        <f t="shared" si="183"/>
        <v/>
      </c>
      <c r="AJ280" s="29" t="str">
        <f t="shared" si="184"/>
        <v/>
      </c>
      <c r="AK280" s="29" t="str">
        <f t="shared" si="185"/>
        <v/>
      </c>
      <c r="AL280" s="29" t="str">
        <f t="shared" si="186"/>
        <v/>
      </c>
      <c r="AM280" s="29" t="str">
        <f t="shared" si="187"/>
        <v/>
      </c>
      <c r="AN280" s="29" t="str">
        <f t="shared" si="188"/>
        <v/>
      </c>
      <c r="AO280" s="83">
        <f t="shared" si="197"/>
        <v>37.149000000000001</v>
      </c>
      <c r="AP280" s="83">
        <f t="shared" si="198"/>
        <v>37.149000000000001</v>
      </c>
      <c r="AQ280" s="83">
        <f t="shared" si="199"/>
        <v>0</v>
      </c>
      <c r="AR280" s="83">
        <f t="shared" si="200"/>
        <v>37.149000000000001</v>
      </c>
      <c r="AS280" s="83" t="e">
        <f t="shared" si="201"/>
        <v>#DIV/0!</v>
      </c>
      <c r="AT280" s="105" t="str">
        <f>IF(OR(Q280="",S280=""),"",IF(AND(C280="",AT276=""),"",(M280-L280)/(AS280*6)))</f>
        <v/>
      </c>
      <c r="AU280" s="105" t="str">
        <f>IF(OR(Q280="",S280=""),"",IF(AND(C280="",AU276=""),"",MIN((O280-AR280)/(3*AS280),(AR280-N280)/(3*AS280))))</f>
        <v/>
      </c>
      <c r="AV280">
        <f t="shared" si="265"/>
        <v>-1</v>
      </c>
    </row>
    <row r="281" spans="1:48" ht="17.25" customHeight="1">
      <c r="A281" s="27"/>
      <c r="B281" s="98"/>
      <c r="C281" s="104"/>
      <c r="D281" s="90"/>
      <c r="E281" s="111"/>
      <c r="F281" s="442" t="s">
        <v>266</v>
      </c>
      <c r="G281" s="443"/>
      <c r="H281" s="444"/>
      <c r="I281" s="99"/>
      <c r="J281" s="99"/>
      <c r="K281" s="94">
        <f t="shared" si="268"/>
        <v>37</v>
      </c>
      <c r="L281" s="94">
        <f t="shared" si="269"/>
        <v>0.05</v>
      </c>
      <c r="M281" s="94">
        <f t="shared" si="270"/>
        <v>0.25</v>
      </c>
      <c r="N281" s="94">
        <f t="shared" ref="N281:N289" si="291">K281+L281</f>
        <v>37.049999999999997</v>
      </c>
      <c r="O281" s="94">
        <f t="shared" ref="O281:O289" si="292">K281+M281</f>
        <v>37.25</v>
      </c>
      <c r="P281" s="102" t="s">
        <v>237</v>
      </c>
      <c r="Q281" s="94">
        <f t="shared" si="271"/>
        <v>2</v>
      </c>
      <c r="R281" s="122">
        <f>IF(Q281="","",HLOOKUP(Q281,Headline!$Z$5:$CJ$6,2,FALSE))</f>
        <v>2</v>
      </c>
      <c r="S281" s="147">
        <f>'report export 3D'!AG105</f>
        <v>37.085099202000002</v>
      </c>
      <c r="T281" s="147">
        <f>'report export 3D'!AH105</f>
        <v>37.084519055999998</v>
      </c>
      <c r="U281" s="147">
        <f>'report export 3D'!AI105</f>
        <v>37.087479862999999</v>
      </c>
      <c r="V281" s="147">
        <f>'report export 3D'!AJ105</f>
        <v>37.083613567</v>
      </c>
      <c r="W281" s="147">
        <f>'report export 3D'!AK105</f>
        <v>37.081020344999999</v>
      </c>
      <c r="X281" s="96" t="str">
        <f t="shared" si="195"/>
        <v/>
      </c>
      <c r="Y281" s="101">
        <v>16</v>
      </c>
      <c r="Z281" s="461" t="s">
        <v>193</v>
      </c>
      <c r="AA281" s="462"/>
      <c r="AB281" s="462"/>
      <c r="AC281" s="462"/>
      <c r="AD281" s="62"/>
      <c r="AE281" s="21"/>
      <c r="AF281" s="22"/>
      <c r="AG281" s="161"/>
      <c r="AH281" s="29" t="str">
        <f t="shared" si="182"/>
        <v/>
      </c>
      <c r="AI281" s="29" t="str">
        <f t="shared" si="183"/>
        <v/>
      </c>
      <c r="AJ281" s="29" t="str">
        <f t="shared" si="184"/>
        <v/>
      </c>
      <c r="AK281" s="29" t="str">
        <f t="shared" si="185"/>
        <v/>
      </c>
      <c r="AL281" s="29" t="str">
        <f t="shared" si="186"/>
        <v/>
      </c>
      <c r="AM281" s="29" t="str">
        <f t="shared" si="187"/>
        <v/>
      </c>
      <c r="AN281" s="29" t="str">
        <f t="shared" si="188"/>
        <v/>
      </c>
      <c r="AO281" s="83">
        <f t="shared" si="197"/>
        <v>37.081020344999999</v>
      </c>
      <c r="AP281" s="83">
        <f t="shared" si="198"/>
        <v>37.087479862999999</v>
      </c>
      <c r="AQ281" s="83">
        <f t="shared" si="199"/>
        <v>6.4595179999997754E-3</v>
      </c>
      <c r="AR281" s="83">
        <f t="shared" si="200"/>
        <v>37.084346406600005</v>
      </c>
      <c r="AS281" s="83">
        <f t="shared" si="201"/>
        <v>2.3459964506903005E-3</v>
      </c>
      <c r="AT281" s="105" t="str">
        <f t="shared" si="266"/>
        <v/>
      </c>
      <c r="AU281" s="105" t="str">
        <f t="shared" si="267"/>
        <v/>
      </c>
      <c r="AV281">
        <f t="shared" si="265"/>
        <v>-1</v>
      </c>
    </row>
    <row r="282" spans="1:48" ht="17.25" customHeight="1">
      <c r="A282" s="27"/>
      <c r="B282" s="98"/>
      <c r="C282" s="104"/>
      <c r="D282" s="90"/>
      <c r="E282" s="111"/>
      <c r="F282" s="442"/>
      <c r="G282" s="443"/>
      <c r="H282" s="443"/>
      <c r="I282" s="99"/>
      <c r="J282" s="99"/>
      <c r="K282" s="94">
        <f t="shared" si="268"/>
        <v>37</v>
      </c>
      <c r="L282" s="94">
        <f t="shared" si="269"/>
        <v>0.05</v>
      </c>
      <c r="M282" s="94">
        <f t="shared" si="270"/>
        <v>0.25</v>
      </c>
      <c r="N282" s="94">
        <f t="shared" si="291"/>
        <v>37.049999999999997</v>
      </c>
      <c r="O282" s="94">
        <f t="shared" si="292"/>
        <v>37.25</v>
      </c>
      <c r="P282" s="102"/>
      <c r="Q282" s="94" t="str">
        <f t="shared" si="271"/>
        <v/>
      </c>
      <c r="R282" s="122" t="str">
        <f>IF(Q282="","",HLOOKUP(Q282,Headline!$Z$5:$CJ$6,2,FALSE))</f>
        <v/>
      </c>
      <c r="S282" s="147"/>
      <c r="T282" s="147"/>
      <c r="U282" s="147"/>
      <c r="V282" s="147"/>
      <c r="W282" s="147"/>
      <c r="X282" s="96" t="str">
        <f t="shared" si="195"/>
        <v/>
      </c>
      <c r="Y282" s="101"/>
      <c r="Z282" s="445"/>
      <c r="AA282" s="446"/>
      <c r="AB282" s="446"/>
      <c r="AC282" s="446"/>
      <c r="AD282" s="62"/>
      <c r="AE282" s="21"/>
      <c r="AF282" s="22"/>
      <c r="AH282" s="29" t="str">
        <f t="shared" si="182"/>
        <v/>
      </c>
      <c r="AI282" s="29" t="str">
        <f t="shared" si="183"/>
        <v/>
      </c>
      <c r="AJ282" s="29" t="str">
        <f t="shared" si="184"/>
        <v/>
      </c>
      <c r="AK282" s="29" t="str">
        <f t="shared" si="185"/>
        <v/>
      </c>
      <c r="AL282" s="29" t="str">
        <f t="shared" si="186"/>
        <v/>
      </c>
      <c r="AM282" s="29" t="str">
        <f t="shared" si="187"/>
        <v/>
      </c>
      <c r="AN282" s="29" t="str">
        <f t="shared" si="188"/>
        <v/>
      </c>
      <c r="AO282" s="83" t="str">
        <f t="shared" si="197"/>
        <v/>
      </c>
      <c r="AP282" s="83" t="str">
        <f t="shared" si="198"/>
        <v/>
      </c>
      <c r="AQ282" s="83" t="str">
        <f t="shared" si="199"/>
        <v/>
      </c>
      <c r="AR282" s="83" t="str">
        <f t="shared" si="200"/>
        <v/>
      </c>
      <c r="AS282" s="83" t="str">
        <f t="shared" si="201"/>
        <v/>
      </c>
      <c r="AT282" s="105" t="str">
        <f t="shared" si="266"/>
        <v/>
      </c>
      <c r="AU282" s="105" t="str">
        <f t="shared" si="267"/>
        <v/>
      </c>
      <c r="AV282">
        <f t="shared" si="265"/>
        <v>-1</v>
      </c>
    </row>
    <row r="283" spans="1:48" ht="28.5" customHeight="1">
      <c r="A283" s="27"/>
      <c r="B283" s="98">
        <v>217</v>
      </c>
      <c r="C283" s="104">
        <v>1</v>
      </c>
      <c r="D283" s="144" t="s">
        <v>189</v>
      </c>
      <c r="E283" s="111" t="s">
        <v>196</v>
      </c>
      <c r="F283" s="442">
        <v>37</v>
      </c>
      <c r="G283" s="443"/>
      <c r="H283" s="444"/>
      <c r="I283" s="99">
        <f>0.05</f>
        <v>0.05</v>
      </c>
      <c r="J283" s="99">
        <v>0.25</v>
      </c>
      <c r="K283" s="94">
        <f t="shared" si="268"/>
        <v>37</v>
      </c>
      <c r="L283" s="94">
        <f t="shared" si="269"/>
        <v>0.05</v>
      </c>
      <c r="M283" s="94">
        <f t="shared" si="270"/>
        <v>0.25</v>
      </c>
      <c r="N283" s="94">
        <f t="shared" si="291"/>
        <v>37.049999999999997</v>
      </c>
      <c r="O283" s="94">
        <f t="shared" si="292"/>
        <v>37.25</v>
      </c>
      <c r="P283" s="102" t="s">
        <v>237</v>
      </c>
      <c r="Q283" s="94">
        <f t="shared" si="271"/>
        <v>1</v>
      </c>
      <c r="R283" s="122">
        <f>IF(Q283="","",HLOOKUP(Q283,Headline!$Z$5:$CJ$6,2,FALSE))</f>
        <v>1</v>
      </c>
      <c r="S283" s="147">
        <v>37.026000000000003</v>
      </c>
      <c r="T283" s="147"/>
      <c r="U283" s="147"/>
      <c r="V283" s="147"/>
      <c r="W283" s="147"/>
      <c r="X283" s="96" t="str">
        <f t="shared" si="195"/>
        <v>7</v>
      </c>
      <c r="Y283" s="101">
        <v>14</v>
      </c>
      <c r="Z283" s="458" t="s">
        <v>358</v>
      </c>
      <c r="AA283" s="459"/>
      <c r="AB283" s="459"/>
      <c r="AC283" s="460"/>
      <c r="AD283" s="62"/>
      <c r="AE283" s="169" t="s">
        <v>331</v>
      </c>
      <c r="AF283" s="22"/>
      <c r="AG283" s="161"/>
      <c r="AH283" s="29" t="str">
        <f t="shared" si="182"/>
        <v>-</v>
      </c>
      <c r="AI283" s="29" t="str">
        <f t="shared" si="183"/>
        <v/>
      </c>
      <c r="AJ283" s="29" t="str">
        <f t="shared" si="184"/>
        <v/>
      </c>
      <c r="AK283" s="29" t="str">
        <f t="shared" si="185"/>
        <v/>
      </c>
      <c r="AL283" s="29" t="str">
        <f t="shared" si="186"/>
        <v/>
      </c>
      <c r="AM283" s="29" t="str">
        <f t="shared" si="187"/>
        <v>-</v>
      </c>
      <c r="AN283" s="29" t="str">
        <f t="shared" si="188"/>
        <v/>
      </c>
      <c r="AO283" s="83">
        <f t="shared" si="197"/>
        <v>37.026000000000003</v>
      </c>
      <c r="AP283" s="83">
        <f t="shared" si="198"/>
        <v>37.026000000000003</v>
      </c>
      <c r="AQ283" s="83">
        <f t="shared" si="199"/>
        <v>0</v>
      </c>
      <c r="AR283" s="83">
        <f t="shared" si="200"/>
        <v>37.026000000000003</v>
      </c>
      <c r="AS283" s="83" t="e">
        <f t="shared" si="201"/>
        <v>#DIV/0!</v>
      </c>
      <c r="AT283" s="105" t="e">
        <f t="shared" si="266"/>
        <v>#DIV/0!</v>
      </c>
      <c r="AU283" s="105" t="e">
        <f t="shared" si="267"/>
        <v>#DIV/0!</v>
      </c>
      <c r="AV283" t="e">
        <f>IF(AT283="",-1,AS274)</f>
        <v>#DIV/0!</v>
      </c>
    </row>
    <row r="284" spans="1:48" ht="17.25" customHeight="1">
      <c r="A284" s="27"/>
      <c r="B284" s="98"/>
      <c r="C284" s="104"/>
      <c r="D284" s="90"/>
      <c r="E284" s="111"/>
      <c r="F284" s="442" t="s">
        <v>267</v>
      </c>
      <c r="G284" s="443"/>
      <c r="H284" s="444"/>
      <c r="I284" s="99"/>
      <c r="J284" s="99"/>
      <c r="K284" s="94">
        <f t="shared" si="268"/>
        <v>37</v>
      </c>
      <c r="L284" s="94">
        <f t="shared" si="269"/>
        <v>0.05</v>
      </c>
      <c r="M284" s="94">
        <f t="shared" si="270"/>
        <v>0.25</v>
      </c>
      <c r="N284" s="94">
        <f t="shared" si="291"/>
        <v>37.049999999999997</v>
      </c>
      <c r="O284" s="94">
        <f t="shared" si="292"/>
        <v>37.25</v>
      </c>
      <c r="P284" s="102" t="s">
        <v>237</v>
      </c>
      <c r="Q284" s="94">
        <f t="shared" si="271"/>
        <v>2</v>
      </c>
      <c r="R284" s="122">
        <f>IF(Q284="","",HLOOKUP(Q284,Headline!$Z$5:$CJ$6,2,FALSE))</f>
        <v>2</v>
      </c>
      <c r="S284" s="147">
        <f>'report export 3D'!AG106</f>
        <v>36.946780490999998</v>
      </c>
      <c r="T284" s="147">
        <f>'report export 3D'!AH106</f>
        <v>36.942373648</v>
      </c>
      <c r="U284" s="147">
        <f>'report export 3D'!AI106</f>
        <v>36.944065764000001</v>
      </c>
      <c r="V284" s="147">
        <f>'report export 3D'!AJ106</f>
        <v>36.939334983999998</v>
      </c>
      <c r="W284" s="147">
        <f>'report export 3D'!AK106</f>
        <v>36.937551095000003</v>
      </c>
      <c r="X284" s="96" t="str">
        <f t="shared" si="195"/>
        <v>7</v>
      </c>
      <c r="Y284" s="101">
        <v>16</v>
      </c>
      <c r="Z284" s="525"/>
      <c r="AA284" s="526"/>
      <c r="AB284" s="526"/>
      <c r="AC284" s="527"/>
      <c r="AD284" s="62"/>
      <c r="AE284" s="245" t="s">
        <v>331</v>
      </c>
      <c r="AF284" s="22"/>
      <c r="AG284" s="161"/>
      <c r="AH284" s="29" t="str">
        <f t="shared" si="182"/>
        <v>-</v>
      </c>
      <c r="AI284" s="29" t="str">
        <f t="shared" si="183"/>
        <v>-</v>
      </c>
      <c r="AJ284" s="29" t="str">
        <f t="shared" si="184"/>
        <v>-</v>
      </c>
      <c r="AK284" s="29" t="str">
        <f t="shared" si="185"/>
        <v>-</v>
      </c>
      <c r="AL284" s="29" t="str">
        <f t="shared" si="186"/>
        <v>-</v>
      </c>
      <c r="AM284" s="29" t="str">
        <f t="shared" si="187"/>
        <v>-</v>
      </c>
      <c r="AN284" s="29" t="str">
        <f t="shared" si="188"/>
        <v/>
      </c>
      <c r="AO284" s="83">
        <f t="shared" si="197"/>
        <v>36.937551095000003</v>
      </c>
      <c r="AP284" s="83">
        <f t="shared" si="198"/>
        <v>36.946780490999998</v>
      </c>
      <c r="AQ284" s="83">
        <f t="shared" si="199"/>
        <v>9.2293959999949493E-3</v>
      </c>
      <c r="AR284" s="83">
        <f t="shared" si="200"/>
        <v>36.942021196400006</v>
      </c>
      <c r="AS284" s="83">
        <f t="shared" si="201"/>
        <v>3.6794329547861142E-3</v>
      </c>
      <c r="AT284" s="105" t="e">
        <f t="shared" si="266"/>
        <v>#DIV/0!</v>
      </c>
      <c r="AU284" s="105" t="e">
        <f t="shared" si="267"/>
        <v>#DIV/0!</v>
      </c>
      <c r="AV284" t="e">
        <f>IF(AT284="",-1,AS275)</f>
        <v>#DIV/0!</v>
      </c>
    </row>
    <row r="285" spans="1:48" ht="17.25" customHeight="1">
      <c r="A285" s="27"/>
      <c r="B285" s="98"/>
      <c r="C285" s="104"/>
      <c r="D285" s="90"/>
      <c r="E285" s="111"/>
      <c r="F285" s="442"/>
      <c r="G285" s="443"/>
      <c r="H285" s="444"/>
      <c r="I285" s="99"/>
      <c r="J285" s="99"/>
      <c r="K285" s="94">
        <f t="shared" si="268"/>
        <v>37</v>
      </c>
      <c r="L285" s="94">
        <f t="shared" si="269"/>
        <v>0.05</v>
      </c>
      <c r="M285" s="94">
        <f t="shared" si="270"/>
        <v>0.25</v>
      </c>
      <c r="N285" s="94">
        <f t="shared" si="291"/>
        <v>37.049999999999997</v>
      </c>
      <c r="O285" s="94">
        <f t="shared" si="292"/>
        <v>37.25</v>
      </c>
      <c r="P285" s="102"/>
      <c r="Q285" s="94" t="str">
        <f t="shared" si="271"/>
        <v/>
      </c>
      <c r="R285" s="122" t="str">
        <f>IF(Q285="","",HLOOKUP(Q285,Headline!$Z$5:$CJ$6,2,FALSE))</f>
        <v/>
      </c>
      <c r="S285" s="147"/>
      <c r="T285" s="147"/>
      <c r="U285" s="147"/>
      <c r="V285" s="147"/>
      <c r="W285" s="147"/>
      <c r="X285" s="96" t="str">
        <f t="shared" si="195"/>
        <v/>
      </c>
      <c r="Y285" s="101"/>
      <c r="Z285" s="176"/>
      <c r="AA285" s="176"/>
      <c r="AB285" s="176"/>
      <c r="AC285" s="176"/>
      <c r="AD285" s="62"/>
      <c r="AE285" s="21"/>
      <c r="AF285" s="22"/>
      <c r="AH285" s="29" t="str">
        <f t="shared" si="182"/>
        <v/>
      </c>
      <c r="AI285" s="29" t="str">
        <f t="shared" si="183"/>
        <v/>
      </c>
      <c r="AJ285" s="29" t="str">
        <f t="shared" si="184"/>
        <v/>
      </c>
      <c r="AK285" s="29" t="str">
        <f t="shared" si="185"/>
        <v/>
      </c>
      <c r="AL285" s="29" t="str">
        <f t="shared" si="186"/>
        <v/>
      </c>
      <c r="AM285" s="29" t="str">
        <f t="shared" si="187"/>
        <v/>
      </c>
      <c r="AN285" s="29" t="str">
        <f t="shared" si="188"/>
        <v/>
      </c>
      <c r="AO285" s="83" t="str">
        <f t="shared" si="197"/>
        <v/>
      </c>
      <c r="AP285" s="83" t="str">
        <f t="shared" si="198"/>
        <v/>
      </c>
      <c r="AQ285" s="83" t="str">
        <f t="shared" si="199"/>
        <v/>
      </c>
      <c r="AR285" s="83" t="str">
        <f t="shared" si="200"/>
        <v/>
      </c>
      <c r="AS285" s="83" t="str">
        <f t="shared" si="201"/>
        <v/>
      </c>
      <c r="AT285" s="105" t="str">
        <f t="shared" si="266"/>
        <v/>
      </c>
      <c r="AU285" s="105" t="str">
        <f t="shared" si="267"/>
        <v/>
      </c>
      <c r="AV285">
        <f>IF(AT285="",-1,AS276)</f>
        <v>-1</v>
      </c>
    </row>
    <row r="286" spans="1:48" ht="17.25" customHeight="1">
      <c r="A286" s="27"/>
      <c r="B286" s="98">
        <v>217</v>
      </c>
      <c r="C286" s="104"/>
      <c r="D286" s="144" t="s">
        <v>189</v>
      </c>
      <c r="E286" s="111" t="s">
        <v>194</v>
      </c>
      <c r="F286" s="442">
        <v>37</v>
      </c>
      <c r="G286" s="443"/>
      <c r="H286" s="444"/>
      <c r="I286" s="99">
        <v>0.05</v>
      </c>
      <c r="J286" s="99">
        <v>0.3</v>
      </c>
      <c r="K286" s="94">
        <f t="shared" si="268"/>
        <v>37</v>
      </c>
      <c r="L286" s="94">
        <f t="shared" si="269"/>
        <v>0.05</v>
      </c>
      <c r="M286" s="94">
        <f t="shared" si="270"/>
        <v>0.3</v>
      </c>
      <c r="N286" s="94">
        <f t="shared" si="291"/>
        <v>37.049999999999997</v>
      </c>
      <c r="O286" s="94">
        <f t="shared" si="292"/>
        <v>37.299999999999997</v>
      </c>
      <c r="P286" s="102" t="s">
        <v>237</v>
      </c>
      <c r="Q286" s="94">
        <f t="shared" si="271"/>
        <v>1</v>
      </c>
      <c r="R286" s="122">
        <f>IF(Q286="","",HLOOKUP(Q286,Headline!$Z$5:$CJ$6,2,FALSE))</f>
        <v>1</v>
      </c>
      <c r="S286" s="147">
        <v>37.298000000000002</v>
      </c>
      <c r="T286" s="147"/>
      <c r="U286" s="147"/>
      <c r="V286" s="147"/>
      <c r="W286" s="147"/>
      <c r="X286" s="96" t="str">
        <f t="shared" si="195"/>
        <v/>
      </c>
      <c r="Y286" s="101">
        <v>14</v>
      </c>
      <c r="Z286" s="445"/>
      <c r="AA286" s="446"/>
      <c r="AB286" s="446"/>
      <c r="AC286" s="446"/>
      <c r="AD286" s="62"/>
      <c r="AE286" s="21"/>
      <c r="AF286" s="22"/>
      <c r="AG286" s="161"/>
      <c r="AH286" s="29" t="str">
        <f t="shared" si="182"/>
        <v/>
      </c>
      <c r="AI286" s="29" t="str">
        <f t="shared" si="183"/>
        <v/>
      </c>
      <c r="AJ286" s="29" t="str">
        <f t="shared" si="184"/>
        <v/>
      </c>
      <c r="AK286" s="29" t="str">
        <f t="shared" si="185"/>
        <v/>
      </c>
      <c r="AL286" s="29" t="str">
        <f t="shared" si="186"/>
        <v/>
      </c>
      <c r="AM286" s="29" t="str">
        <f t="shared" si="187"/>
        <v/>
      </c>
      <c r="AN286" s="29" t="str">
        <f t="shared" si="188"/>
        <v/>
      </c>
      <c r="AO286" s="83">
        <f t="shared" si="197"/>
        <v>37.298000000000002</v>
      </c>
      <c r="AP286" s="83">
        <f t="shared" si="198"/>
        <v>37.298000000000002</v>
      </c>
      <c r="AQ286" s="83">
        <f t="shared" si="199"/>
        <v>0</v>
      </c>
      <c r="AR286" s="83">
        <f t="shared" si="200"/>
        <v>37.298000000000002</v>
      </c>
      <c r="AS286" s="83" t="e">
        <f t="shared" si="201"/>
        <v>#DIV/0!</v>
      </c>
      <c r="AT286" s="105" t="str">
        <f t="shared" si="266"/>
        <v/>
      </c>
      <c r="AU286" s="105" t="str">
        <f t="shared" si="267"/>
        <v/>
      </c>
      <c r="AV286">
        <f>IF(AT286="",-1,AS274)</f>
        <v>-1</v>
      </c>
    </row>
    <row r="287" spans="1:48" ht="17.25" customHeight="1">
      <c r="A287" s="27"/>
      <c r="B287" s="98"/>
      <c r="C287" s="104"/>
      <c r="D287" s="90"/>
      <c r="E287" s="111"/>
      <c r="F287" s="442" t="s">
        <v>268</v>
      </c>
      <c r="G287" s="443"/>
      <c r="H287" s="444"/>
      <c r="I287" s="99"/>
      <c r="J287" s="99"/>
      <c r="K287" s="94">
        <f t="shared" si="268"/>
        <v>37</v>
      </c>
      <c r="L287" s="94">
        <f t="shared" si="269"/>
        <v>0.05</v>
      </c>
      <c r="M287" s="94">
        <f t="shared" si="270"/>
        <v>0.3</v>
      </c>
      <c r="N287" s="94">
        <f t="shared" si="291"/>
        <v>37.049999999999997</v>
      </c>
      <c r="O287" s="94">
        <f t="shared" si="292"/>
        <v>37.299999999999997</v>
      </c>
      <c r="P287" s="102" t="s">
        <v>237</v>
      </c>
      <c r="Q287" s="94">
        <f t="shared" si="271"/>
        <v>2</v>
      </c>
      <c r="R287" s="122">
        <f>IF(Q287="","",HLOOKUP(Q287,Headline!$Z$5:$CJ$6,2,FALSE))</f>
        <v>2</v>
      </c>
      <c r="S287" s="147">
        <f>'report export 3D'!AG107</f>
        <v>37.195412634999997</v>
      </c>
      <c r="T287" s="147">
        <f>'report export 3D'!AH107</f>
        <v>37.201620437000003</v>
      </c>
      <c r="U287" s="147">
        <f>'report export 3D'!AI107</f>
        <v>37.195403798000001</v>
      </c>
      <c r="V287" s="147">
        <f>'report export 3D'!AJ107</f>
        <v>37.198092461000002</v>
      </c>
      <c r="W287" s="147">
        <f>'report export 3D'!AK107</f>
        <v>37.193472112000002</v>
      </c>
      <c r="X287" s="96" t="str">
        <f t="shared" si="195"/>
        <v/>
      </c>
      <c r="Y287" s="101">
        <v>16</v>
      </c>
      <c r="Z287" s="461" t="s">
        <v>707</v>
      </c>
      <c r="AA287" s="462"/>
      <c r="AB287" s="462"/>
      <c r="AC287" s="462"/>
      <c r="AD287" s="62"/>
      <c r="AE287" s="21"/>
      <c r="AF287" s="22"/>
      <c r="AG287" s="161"/>
      <c r="AH287" s="29" t="str">
        <f t="shared" si="182"/>
        <v/>
      </c>
      <c r="AI287" s="29" t="str">
        <f t="shared" si="183"/>
        <v/>
      </c>
      <c r="AJ287" s="29" t="str">
        <f t="shared" si="184"/>
        <v/>
      </c>
      <c r="AK287" s="29" t="str">
        <f t="shared" si="185"/>
        <v/>
      </c>
      <c r="AL287" s="29" t="str">
        <f t="shared" si="186"/>
        <v/>
      </c>
      <c r="AM287" s="29" t="str">
        <f t="shared" si="187"/>
        <v/>
      </c>
      <c r="AN287" s="29" t="str">
        <f t="shared" si="188"/>
        <v/>
      </c>
      <c r="AO287" s="83">
        <f t="shared" si="197"/>
        <v>37.193472112000002</v>
      </c>
      <c r="AP287" s="83">
        <f t="shared" si="198"/>
        <v>37.201620437000003</v>
      </c>
      <c r="AQ287" s="83">
        <f t="shared" si="199"/>
        <v>8.1483250000005114E-3</v>
      </c>
      <c r="AR287" s="83">
        <f t="shared" si="200"/>
        <v>37.196800288600002</v>
      </c>
      <c r="AS287" s="83">
        <f t="shared" si="201"/>
        <v>3.1565831249800343E-3</v>
      </c>
      <c r="AT287" s="105" t="str">
        <f t="shared" si="266"/>
        <v/>
      </c>
      <c r="AU287" s="105" t="str">
        <f t="shared" si="267"/>
        <v/>
      </c>
      <c r="AV287">
        <f>IF(AT287="",-1,AS275)</f>
        <v>-1</v>
      </c>
    </row>
    <row r="288" spans="1:48" ht="17.25" customHeight="1">
      <c r="A288" s="27"/>
      <c r="B288" s="98"/>
      <c r="C288" s="104"/>
      <c r="D288" s="90"/>
      <c r="E288" s="111"/>
      <c r="F288" s="442"/>
      <c r="G288" s="443"/>
      <c r="H288" s="443"/>
      <c r="I288" s="99"/>
      <c r="J288" s="99"/>
      <c r="K288" s="94">
        <f t="shared" si="268"/>
        <v>37</v>
      </c>
      <c r="L288" s="94">
        <f t="shared" si="269"/>
        <v>0.05</v>
      </c>
      <c r="M288" s="94">
        <f t="shared" si="270"/>
        <v>0.3</v>
      </c>
      <c r="N288" s="94">
        <f t="shared" si="291"/>
        <v>37.049999999999997</v>
      </c>
      <c r="O288" s="94">
        <f t="shared" si="292"/>
        <v>37.299999999999997</v>
      </c>
      <c r="P288" s="102"/>
      <c r="Q288" s="94" t="str">
        <f t="shared" si="271"/>
        <v/>
      </c>
      <c r="R288" s="122" t="str">
        <f>IF(Q288="","",HLOOKUP(Q288,Headline!$Z$5:$CJ$6,2,FALSE))</f>
        <v/>
      </c>
      <c r="S288" s="100"/>
      <c r="T288" s="100"/>
      <c r="U288" s="100"/>
      <c r="V288" s="100"/>
      <c r="W288" s="100"/>
      <c r="X288" s="96" t="str">
        <f t="shared" si="195"/>
        <v/>
      </c>
      <c r="Y288" s="101"/>
      <c r="Z288" s="445"/>
      <c r="AA288" s="446"/>
      <c r="AB288" s="446"/>
      <c r="AC288" s="446"/>
      <c r="AD288" s="62"/>
      <c r="AE288" s="21"/>
      <c r="AF288" s="22"/>
      <c r="AH288" s="29" t="str">
        <f t="shared" si="182"/>
        <v/>
      </c>
      <c r="AI288" s="29" t="str">
        <f t="shared" si="183"/>
        <v/>
      </c>
      <c r="AJ288" s="29" t="str">
        <f t="shared" si="184"/>
        <v/>
      </c>
      <c r="AK288" s="29" t="str">
        <f t="shared" si="185"/>
        <v/>
      </c>
      <c r="AL288" s="29" t="str">
        <f t="shared" si="186"/>
        <v/>
      </c>
      <c r="AM288" s="29" t="str">
        <f t="shared" si="187"/>
        <v/>
      </c>
      <c r="AN288" s="29" t="str">
        <f t="shared" si="188"/>
        <v/>
      </c>
      <c r="AO288" s="83" t="str">
        <f t="shared" si="197"/>
        <v/>
      </c>
      <c r="AP288" s="83" t="str">
        <f t="shared" si="198"/>
        <v/>
      </c>
      <c r="AQ288" s="83" t="str">
        <f t="shared" si="199"/>
        <v/>
      </c>
      <c r="AR288" s="83" t="str">
        <f t="shared" si="200"/>
        <v/>
      </c>
      <c r="AS288" s="83" t="str">
        <f t="shared" si="201"/>
        <v/>
      </c>
      <c r="AT288" s="105" t="str">
        <f t="shared" si="266"/>
        <v/>
      </c>
      <c r="AU288" s="105" t="str">
        <f t="shared" si="267"/>
        <v/>
      </c>
      <c r="AV288">
        <f>IF(AT288="",-1,AS276)</f>
        <v>-1</v>
      </c>
    </row>
    <row r="289" spans="1:48" ht="17.25" customHeight="1">
      <c r="A289" s="27"/>
      <c r="B289" s="98">
        <v>217</v>
      </c>
      <c r="C289" s="104"/>
      <c r="D289" s="144" t="s">
        <v>189</v>
      </c>
      <c r="E289" s="111"/>
      <c r="F289" s="442">
        <v>37</v>
      </c>
      <c r="G289" s="443"/>
      <c r="H289" s="444"/>
      <c r="I289" s="99">
        <v>0.05</v>
      </c>
      <c r="J289" s="99">
        <v>0.25</v>
      </c>
      <c r="K289" s="94">
        <f>IF(Q289=1,F289,K285)</f>
        <v>37</v>
      </c>
      <c r="L289" s="94">
        <f>IF(Q289=1,I289,L285)</f>
        <v>0.05</v>
      </c>
      <c r="M289" s="94">
        <f>IF(Q289=1,J289,M285)</f>
        <v>0.25</v>
      </c>
      <c r="N289" s="94">
        <f t="shared" si="291"/>
        <v>37.049999999999997</v>
      </c>
      <c r="O289" s="94">
        <f t="shared" si="292"/>
        <v>37.25</v>
      </c>
      <c r="P289" s="102" t="s">
        <v>237</v>
      </c>
      <c r="Q289" s="94">
        <f>IF(AND(F289&lt;&gt;"",Q285=""),1,IF(AND(Q285&lt;emp,Q285&lt;&gt;""),Q285+1,""))</f>
        <v>1</v>
      </c>
      <c r="R289" s="122">
        <f>IF(Q289="","",HLOOKUP(Q289,Headline!$Z$5:$CJ$6,2,FALSE))</f>
        <v>1</v>
      </c>
      <c r="S289" s="147">
        <f>+'report export 3D'!AB111</f>
        <v>37.158895913999999</v>
      </c>
      <c r="T289" s="147">
        <f>+'report export 3D'!AC111</f>
        <v>37.151594641000003</v>
      </c>
      <c r="U289" s="147">
        <f>+'report export 3D'!AD111</f>
        <v>37.172753141000001</v>
      </c>
      <c r="V289" s="147">
        <f>+'report export 3D'!AE111</f>
        <v>37.162047827000002</v>
      </c>
      <c r="W289" s="147">
        <f>+'report export 3D'!AF111</f>
        <v>37.165391458000002</v>
      </c>
      <c r="X289" s="96" t="str">
        <f t="shared" si="195"/>
        <v/>
      </c>
      <c r="Y289" s="101">
        <v>13</v>
      </c>
      <c r="Z289" s="445"/>
      <c r="AA289" s="446"/>
      <c r="AB289" s="446"/>
      <c r="AC289" s="446"/>
      <c r="AD289" s="62"/>
      <c r="AE289" s="21"/>
      <c r="AF289" s="22"/>
      <c r="AG289" s="161"/>
      <c r="AH289" s="29" t="str">
        <f t="shared" si="182"/>
        <v/>
      </c>
      <c r="AI289" s="29" t="str">
        <f t="shared" si="183"/>
        <v/>
      </c>
      <c r="AJ289" s="29" t="str">
        <f t="shared" si="184"/>
        <v/>
      </c>
      <c r="AK289" s="29" t="str">
        <f t="shared" si="185"/>
        <v/>
      </c>
      <c r="AL289" s="29" t="str">
        <f t="shared" si="186"/>
        <v/>
      </c>
      <c r="AM289" s="29" t="str">
        <f t="shared" si="187"/>
        <v/>
      </c>
      <c r="AN289" s="29" t="str">
        <f t="shared" si="188"/>
        <v/>
      </c>
      <c r="AO289" s="83">
        <f t="shared" ref="AO289:AO297" si="293">IF(S289="","",MIN(S289:W289))</f>
        <v>37.151594641000003</v>
      </c>
      <c r="AP289" s="83">
        <f t="shared" ref="AP289:AP297" si="294">IF(S289="","",MAX(S289:W289))</f>
        <v>37.172753141000001</v>
      </c>
      <c r="AQ289" s="83">
        <f t="shared" ref="AQ289:AQ297" si="295">IF(AO289="","",AP289-AO289)</f>
        <v>2.1158499999998526E-2</v>
      </c>
      <c r="AR289" s="83">
        <f t="shared" ref="AR289:AR297" si="296">IF(S289="","",AVERAGE(S289:W289))</f>
        <v>37.1621365962</v>
      </c>
      <c r="AS289" s="83">
        <f t="shared" ref="AS289:AS297" si="297">IF(S289="","",STDEV(S289:W289))</f>
        <v>7.8254052508251876E-3</v>
      </c>
      <c r="AT289" s="105" t="str">
        <f>IF(OR(Q289="",S289=""),"",IF(AND(C289="",AT285=""),"",(M289-L289)/(AS289*6)))</f>
        <v/>
      </c>
      <c r="AU289" s="105" t="str">
        <f>IF(OR(Q289="",S289=""),"",IF(AND(C289="",AU285=""),"",MIN((O289-AR289)/(3*AS289),(AR289-N289)/(3*AS289))))</f>
        <v/>
      </c>
      <c r="AV289">
        <f t="shared" ref="AV289:AV315" si="298">IF(AT289="",-1,AS280)</f>
        <v>-1</v>
      </c>
    </row>
    <row r="290" spans="1:48" ht="17.25" customHeight="1">
      <c r="A290" s="27"/>
      <c r="B290" s="98"/>
      <c r="C290" s="104"/>
      <c r="D290" s="90"/>
      <c r="E290" s="111"/>
      <c r="F290" s="442" t="s">
        <v>269</v>
      </c>
      <c r="G290" s="443"/>
      <c r="H290" s="443"/>
      <c r="I290" s="99"/>
      <c r="J290" s="99"/>
      <c r="K290" s="94">
        <f t="shared" ref="K290:K297" si="299">IF(Q290=1,F290,K289)</f>
        <v>37</v>
      </c>
      <c r="L290" s="94">
        <f t="shared" ref="L290:L297" si="300">IF(Q290=1,I290,L289)</f>
        <v>0.05</v>
      </c>
      <c r="M290" s="94">
        <f t="shared" ref="M290:M297" si="301">IF(Q290=1,J290,M289)</f>
        <v>0.25</v>
      </c>
      <c r="N290" s="94">
        <f t="shared" ref="N290:N298" si="302">K290+L290</f>
        <v>37.049999999999997</v>
      </c>
      <c r="O290" s="94">
        <f t="shared" ref="O290:O298" si="303">K290+M290</f>
        <v>37.25</v>
      </c>
      <c r="P290" s="102" t="s">
        <v>237</v>
      </c>
      <c r="Q290" s="94">
        <f t="shared" ref="Q290:Q297" si="304">IF(AND(F290&lt;&gt;"",Q289=""),1,IF(AND(Q289&lt;emp,Q289&lt;&gt;""),Q289+1,""))</f>
        <v>2</v>
      </c>
      <c r="R290" s="122">
        <f>IF(Q290="","",HLOOKUP(Q290,Headline!$Z$5:$CJ$6,2,FALSE))</f>
        <v>2</v>
      </c>
      <c r="S290" s="147">
        <f>'report export 3D'!AG111</f>
        <v>37.107820390999997</v>
      </c>
      <c r="T290" s="147">
        <f>'report export 3D'!AH111</f>
        <v>37.108626485999999</v>
      </c>
      <c r="U290" s="147">
        <f>'report export 3D'!AI111</f>
        <v>37.109918456000003</v>
      </c>
      <c r="V290" s="147">
        <f>'report export 3D'!AJ111</f>
        <v>37.106736114999997</v>
      </c>
      <c r="W290" s="147">
        <f>'report export 3D'!AK111</f>
        <v>37.106217356000002</v>
      </c>
      <c r="X290" s="96" t="str">
        <f t="shared" si="195"/>
        <v/>
      </c>
      <c r="Y290" s="101">
        <v>16</v>
      </c>
      <c r="Z290" s="461" t="s">
        <v>193</v>
      </c>
      <c r="AA290" s="462"/>
      <c r="AB290" s="462"/>
      <c r="AC290" s="462"/>
      <c r="AD290" s="62"/>
      <c r="AE290" s="21"/>
      <c r="AF290" s="22"/>
      <c r="AG290" s="161"/>
      <c r="AH290" s="29" t="str">
        <f t="shared" si="182"/>
        <v/>
      </c>
      <c r="AI290" s="29" t="str">
        <f t="shared" si="183"/>
        <v/>
      </c>
      <c r="AJ290" s="29" t="str">
        <f t="shared" si="184"/>
        <v/>
      </c>
      <c r="AK290" s="29" t="str">
        <f t="shared" si="185"/>
        <v/>
      </c>
      <c r="AL290" s="29" t="str">
        <f t="shared" si="186"/>
        <v/>
      </c>
      <c r="AM290" s="29" t="str">
        <f t="shared" si="187"/>
        <v/>
      </c>
      <c r="AN290" s="29" t="str">
        <f t="shared" si="188"/>
        <v/>
      </c>
      <c r="AO290" s="83">
        <f t="shared" si="293"/>
        <v>37.106217356000002</v>
      </c>
      <c r="AP290" s="83">
        <f t="shared" si="294"/>
        <v>37.109918456000003</v>
      </c>
      <c r="AQ290" s="83">
        <f t="shared" si="295"/>
        <v>3.7011000000006788E-3</v>
      </c>
      <c r="AR290" s="83">
        <f t="shared" si="296"/>
        <v>37.107863760800001</v>
      </c>
      <c r="AS290" s="83">
        <f t="shared" si="297"/>
        <v>1.4821974270403779E-3</v>
      </c>
      <c r="AT290" s="105" t="str">
        <f t="shared" ref="AT290:AT297" si="305">IF(OR(Q290="",S290=""),"",IF(AND(C290="",AT289=""),"",(M290-L290)/(AS290*6)))</f>
        <v/>
      </c>
      <c r="AU290" s="105" t="str">
        <f t="shared" ref="AU290:AU297" si="306">IF(OR(Q290="",S290=""),"",IF(AND(C290="",AU289=""),"",MIN((O290-AR290)/(3*AS290),(AR290-N290)/(3*AS290))))</f>
        <v/>
      </c>
      <c r="AV290">
        <f t="shared" si="298"/>
        <v>-1</v>
      </c>
    </row>
    <row r="291" spans="1:48" ht="17.25" customHeight="1">
      <c r="A291" s="27"/>
      <c r="B291" s="98"/>
      <c r="C291" s="104"/>
      <c r="D291" s="90"/>
      <c r="E291" s="111"/>
      <c r="F291" s="442"/>
      <c r="G291" s="443"/>
      <c r="H291" s="443"/>
      <c r="I291" s="99"/>
      <c r="J291" s="99"/>
      <c r="K291" s="94">
        <f t="shared" si="299"/>
        <v>37</v>
      </c>
      <c r="L291" s="94">
        <f t="shared" si="300"/>
        <v>0.05</v>
      </c>
      <c r="M291" s="94">
        <f t="shared" si="301"/>
        <v>0.25</v>
      </c>
      <c r="N291" s="94">
        <f t="shared" si="302"/>
        <v>37.049999999999997</v>
      </c>
      <c r="O291" s="94">
        <f t="shared" si="303"/>
        <v>37.25</v>
      </c>
      <c r="P291" s="102"/>
      <c r="Q291" s="94" t="str">
        <f t="shared" si="304"/>
        <v/>
      </c>
      <c r="R291" s="122" t="str">
        <f>IF(Q291="","",HLOOKUP(Q291,Headline!$Z$5:$CJ$6,2,FALSE))</f>
        <v/>
      </c>
      <c r="S291" s="100"/>
      <c r="T291" s="100"/>
      <c r="U291" s="100"/>
      <c r="V291" s="100"/>
      <c r="W291" s="100"/>
      <c r="X291" s="96" t="str">
        <f t="shared" si="195"/>
        <v/>
      </c>
      <c r="Y291" s="101"/>
      <c r="Z291" s="445"/>
      <c r="AA291" s="446"/>
      <c r="AB291" s="446"/>
      <c r="AC291" s="446"/>
      <c r="AD291" s="62"/>
      <c r="AE291" s="21"/>
      <c r="AF291" s="22"/>
      <c r="AH291" s="29" t="str">
        <f t="shared" si="182"/>
        <v/>
      </c>
      <c r="AI291" s="29" t="str">
        <f t="shared" si="183"/>
        <v/>
      </c>
      <c r="AJ291" s="29" t="str">
        <f t="shared" si="184"/>
        <v/>
      </c>
      <c r="AK291" s="29" t="str">
        <f t="shared" si="185"/>
        <v/>
      </c>
      <c r="AL291" s="29" t="str">
        <f t="shared" si="186"/>
        <v/>
      </c>
      <c r="AM291" s="29" t="str">
        <f t="shared" si="187"/>
        <v/>
      </c>
      <c r="AN291" s="29" t="str">
        <f t="shared" si="188"/>
        <v/>
      </c>
      <c r="AO291" s="83" t="str">
        <f t="shared" si="293"/>
        <v/>
      </c>
      <c r="AP291" s="83" t="str">
        <f t="shared" si="294"/>
        <v/>
      </c>
      <c r="AQ291" s="83" t="str">
        <f t="shared" si="295"/>
        <v/>
      </c>
      <c r="AR291" s="83" t="str">
        <f t="shared" si="296"/>
        <v/>
      </c>
      <c r="AS291" s="83" t="str">
        <f t="shared" si="297"/>
        <v/>
      </c>
      <c r="AT291" s="105" t="str">
        <f t="shared" si="305"/>
        <v/>
      </c>
      <c r="AU291" s="105" t="str">
        <f t="shared" si="306"/>
        <v/>
      </c>
      <c r="AV291">
        <f t="shared" si="298"/>
        <v>-1</v>
      </c>
    </row>
    <row r="292" spans="1:48" ht="17.25" customHeight="1">
      <c r="A292" s="27"/>
      <c r="B292" s="98">
        <v>217</v>
      </c>
      <c r="C292" s="104">
        <v>1</v>
      </c>
      <c r="D292" s="144" t="s">
        <v>189</v>
      </c>
      <c r="E292" s="111"/>
      <c r="F292" s="442">
        <v>37</v>
      </c>
      <c r="G292" s="443"/>
      <c r="H292" s="444"/>
      <c r="I292" s="99">
        <v>0.05</v>
      </c>
      <c r="J292" s="99">
        <v>0.25</v>
      </c>
      <c r="K292" s="94">
        <f t="shared" si="299"/>
        <v>37</v>
      </c>
      <c r="L292" s="94">
        <f t="shared" si="300"/>
        <v>0.05</v>
      </c>
      <c r="M292" s="94">
        <f t="shared" si="301"/>
        <v>0.25</v>
      </c>
      <c r="N292" s="94">
        <f t="shared" si="302"/>
        <v>37.049999999999997</v>
      </c>
      <c r="O292" s="94">
        <f t="shared" si="303"/>
        <v>37.25</v>
      </c>
      <c r="P292" s="102" t="s">
        <v>237</v>
      </c>
      <c r="Q292" s="94">
        <f t="shared" si="304"/>
        <v>1</v>
      </c>
      <c r="R292" s="122">
        <f>IF(Q292="","",HLOOKUP(Q292,Headline!$Z$5:$CJ$6,2,FALSE))</f>
        <v>1</v>
      </c>
      <c r="S292" s="147">
        <f>+'report export 3D'!AB112</f>
        <v>37.090423309999998</v>
      </c>
      <c r="T292" s="147">
        <f>+'report export 3D'!AC112</f>
        <v>37.080827247999999</v>
      </c>
      <c r="U292" s="147">
        <f>+'report export 3D'!AD112</f>
        <v>37.089000497000001</v>
      </c>
      <c r="V292" s="147">
        <f>+'report export 3D'!AE112</f>
        <v>37.086013616000002</v>
      </c>
      <c r="W292" s="147">
        <f>+'report export 3D'!AF112</f>
        <v>37.097926909000002</v>
      </c>
      <c r="X292" s="96" t="str">
        <f t="shared" si="195"/>
        <v/>
      </c>
      <c r="Y292" s="101">
        <v>13</v>
      </c>
      <c r="Z292" s="445"/>
      <c r="AA292" s="446"/>
      <c r="AB292" s="446"/>
      <c r="AC292" s="446"/>
      <c r="AD292" s="62"/>
      <c r="AE292" s="21"/>
      <c r="AF292" s="22"/>
      <c r="AG292" s="161"/>
      <c r="AH292" s="29" t="str">
        <f t="shared" si="182"/>
        <v/>
      </c>
      <c r="AI292" s="29" t="str">
        <f t="shared" si="183"/>
        <v/>
      </c>
      <c r="AJ292" s="29" t="str">
        <f t="shared" si="184"/>
        <v/>
      </c>
      <c r="AK292" s="29" t="str">
        <f t="shared" si="185"/>
        <v/>
      </c>
      <c r="AL292" s="29" t="str">
        <f t="shared" si="186"/>
        <v/>
      </c>
      <c r="AM292" s="29" t="str">
        <f t="shared" si="187"/>
        <v/>
      </c>
      <c r="AN292" s="29" t="str">
        <f t="shared" si="188"/>
        <v/>
      </c>
      <c r="AO292" s="83">
        <f t="shared" si="293"/>
        <v>37.080827247999999</v>
      </c>
      <c r="AP292" s="83">
        <f t="shared" si="294"/>
        <v>37.097926909000002</v>
      </c>
      <c r="AQ292" s="83">
        <f t="shared" si="295"/>
        <v>1.7099661000003152E-2</v>
      </c>
      <c r="AR292" s="83">
        <f t="shared" si="296"/>
        <v>37.088838316</v>
      </c>
      <c r="AS292" s="83">
        <f t="shared" si="297"/>
        <v>6.2709084662253209E-3</v>
      </c>
      <c r="AT292" s="105">
        <f t="shared" si="305"/>
        <v>5.3155509305971158</v>
      </c>
      <c r="AU292" s="105">
        <f t="shared" si="306"/>
        <v>2.0644704675664185</v>
      </c>
      <c r="AV292" t="e">
        <f t="shared" si="298"/>
        <v>#DIV/0!</v>
      </c>
    </row>
    <row r="293" spans="1:48" ht="17.25" customHeight="1">
      <c r="A293" s="27"/>
      <c r="B293" s="98"/>
      <c r="C293" s="104"/>
      <c r="D293" s="90"/>
      <c r="E293" s="111"/>
      <c r="F293" s="442" t="s">
        <v>270</v>
      </c>
      <c r="G293" s="443"/>
      <c r="H293" s="443"/>
      <c r="I293" s="99"/>
      <c r="J293" s="99"/>
      <c r="K293" s="94">
        <f t="shared" si="299"/>
        <v>37</v>
      </c>
      <c r="L293" s="94">
        <f t="shared" si="300"/>
        <v>0.05</v>
      </c>
      <c r="M293" s="94">
        <f t="shared" si="301"/>
        <v>0.25</v>
      </c>
      <c r="N293" s="94">
        <f t="shared" si="302"/>
        <v>37.049999999999997</v>
      </c>
      <c r="O293" s="94">
        <f t="shared" si="303"/>
        <v>37.25</v>
      </c>
      <c r="P293" s="102" t="s">
        <v>237</v>
      </c>
      <c r="Q293" s="94">
        <f t="shared" si="304"/>
        <v>2</v>
      </c>
      <c r="R293" s="122">
        <f>IF(Q293="","",HLOOKUP(Q293,Headline!$Z$5:$CJ$6,2,FALSE))</f>
        <v>2</v>
      </c>
      <c r="S293" s="147">
        <f>'report export 3D'!AG112</f>
        <v>37.015883729999999</v>
      </c>
      <c r="T293" s="147">
        <f>'report export 3D'!AH112</f>
        <v>37.015314383000003</v>
      </c>
      <c r="U293" s="147">
        <f>'report export 3D'!AI112</f>
        <v>37.014414150999997</v>
      </c>
      <c r="V293" s="147">
        <f>'report export 3D'!AJ112</f>
        <v>37.011595667000002</v>
      </c>
      <c r="W293" s="147">
        <f>'report export 3D'!AK112</f>
        <v>37.013113257000001</v>
      </c>
      <c r="X293" s="96" t="str">
        <f t="shared" si="195"/>
        <v>7</v>
      </c>
      <c r="Y293" s="101">
        <v>16</v>
      </c>
      <c r="Z293" s="461" t="s">
        <v>196</v>
      </c>
      <c r="AA293" s="462"/>
      <c r="AB293" s="462"/>
      <c r="AC293" s="462"/>
      <c r="AD293" s="62"/>
      <c r="AE293" s="245" t="s">
        <v>331</v>
      </c>
      <c r="AF293" s="22"/>
      <c r="AG293" s="161"/>
      <c r="AH293" s="29" t="str">
        <f t="shared" si="182"/>
        <v>-</v>
      </c>
      <c r="AI293" s="29" t="str">
        <f t="shared" si="183"/>
        <v>-</v>
      </c>
      <c r="AJ293" s="29" t="str">
        <f t="shared" si="184"/>
        <v>-</v>
      </c>
      <c r="AK293" s="29" t="str">
        <f t="shared" si="185"/>
        <v>-</v>
      </c>
      <c r="AL293" s="29" t="str">
        <f t="shared" si="186"/>
        <v>-</v>
      </c>
      <c r="AM293" s="29" t="str">
        <f t="shared" si="187"/>
        <v>-</v>
      </c>
      <c r="AN293" s="29" t="str">
        <f t="shared" si="188"/>
        <v/>
      </c>
      <c r="AO293" s="83">
        <f t="shared" si="293"/>
        <v>37.011595667000002</v>
      </c>
      <c r="AP293" s="83">
        <f t="shared" si="294"/>
        <v>37.015883729999999</v>
      </c>
      <c r="AQ293" s="83">
        <f t="shared" si="295"/>
        <v>4.2880629999970665E-3</v>
      </c>
      <c r="AR293" s="83">
        <f t="shared" si="296"/>
        <v>37.014064237599996</v>
      </c>
      <c r="AS293" s="83">
        <f t="shared" si="297"/>
        <v>1.7316221016038253E-3</v>
      </c>
      <c r="AT293" s="105">
        <f t="shared" si="305"/>
        <v>19.249773551896837</v>
      </c>
      <c r="AU293" s="105">
        <f t="shared" si="306"/>
        <v>-6.9175528861479156</v>
      </c>
      <c r="AV293">
        <f t="shared" si="298"/>
        <v>3.6794329547861142E-3</v>
      </c>
    </row>
    <row r="294" spans="1:48" ht="17.25" customHeight="1">
      <c r="A294" s="27"/>
      <c r="B294" s="98"/>
      <c r="C294" s="104"/>
      <c r="D294" s="90"/>
      <c r="E294" s="111"/>
      <c r="F294" s="442"/>
      <c r="G294" s="443"/>
      <c r="H294" s="444"/>
      <c r="I294" s="99"/>
      <c r="J294" s="99"/>
      <c r="K294" s="94">
        <f t="shared" si="299"/>
        <v>37</v>
      </c>
      <c r="L294" s="94">
        <f t="shared" si="300"/>
        <v>0.05</v>
      </c>
      <c r="M294" s="94">
        <f t="shared" si="301"/>
        <v>0.25</v>
      </c>
      <c r="N294" s="94">
        <f t="shared" si="302"/>
        <v>37.049999999999997</v>
      </c>
      <c r="O294" s="94">
        <f t="shared" si="303"/>
        <v>37.25</v>
      </c>
      <c r="P294" s="102"/>
      <c r="Q294" s="94" t="str">
        <f t="shared" si="304"/>
        <v/>
      </c>
      <c r="R294" s="122" t="str">
        <f>IF(Q294="","",HLOOKUP(Q294,Headline!$Z$5:$CJ$6,2,FALSE))</f>
        <v/>
      </c>
      <c r="S294" s="100"/>
      <c r="T294" s="100"/>
      <c r="U294" s="100"/>
      <c r="V294" s="100"/>
      <c r="W294" s="100"/>
      <c r="X294" s="96" t="str">
        <f t="shared" si="195"/>
        <v/>
      </c>
      <c r="Y294" s="101"/>
      <c r="Z294" s="445"/>
      <c r="AA294" s="446"/>
      <c r="AB294" s="446"/>
      <c r="AC294" s="446"/>
      <c r="AD294" s="62"/>
      <c r="AE294" s="21"/>
      <c r="AF294" s="22"/>
      <c r="AH294" s="29" t="str">
        <f t="shared" ref="AH294:AH357" si="307">IF(S294="","",IF(S294&lt;$N294,"-",IF(S294&gt;$O294,"+","")))</f>
        <v/>
      </c>
      <c r="AI294" s="29" t="str">
        <f t="shared" ref="AI294:AI357" si="308">IF(T294="","",IF(T294&lt;$N294,"-",IF(T294&gt;$O294,"+","")))</f>
        <v/>
      </c>
      <c r="AJ294" s="29" t="str">
        <f t="shared" ref="AJ294:AJ357" si="309">IF(U294="","",IF(U294&lt;$N294,"-",IF(U294&gt;$O294,"+","")))</f>
        <v/>
      </c>
      <c r="AK294" s="29" t="str">
        <f t="shared" ref="AK294:AK357" si="310">IF(V294="","",IF(V294&lt;$N294,"-",IF(V294&gt;$O294,"+","")))</f>
        <v/>
      </c>
      <c r="AL294" s="29" t="str">
        <f t="shared" ref="AL294:AL357" si="311">IF(W294="","",IF(W294&lt;$N294,"-",IF(W294&gt;$O294,"+","")))</f>
        <v/>
      </c>
      <c r="AM294" s="29" t="str">
        <f t="shared" ref="AM294:AM357" si="312">IF(OR($AH294="-",$AI294="-",$AJ294="-",$AK294="-",$AL294="-"),"-","")</f>
        <v/>
      </c>
      <c r="AN294" s="29" t="str">
        <f t="shared" ref="AN294:AN357" si="313">IF(OR($AH294="+",$AI294="+",$AJ294="+",$AK294="+",$AL294="+"),"+","")</f>
        <v/>
      </c>
      <c r="AO294" s="83" t="str">
        <f t="shared" si="293"/>
        <v/>
      </c>
      <c r="AP294" s="83" t="str">
        <f t="shared" si="294"/>
        <v/>
      </c>
      <c r="AQ294" s="83" t="str">
        <f t="shared" si="295"/>
        <v/>
      </c>
      <c r="AR294" s="83" t="str">
        <f t="shared" si="296"/>
        <v/>
      </c>
      <c r="AS294" s="83" t="str">
        <f t="shared" si="297"/>
        <v/>
      </c>
      <c r="AT294" s="105" t="str">
        <f t="shared" si="305"/>
        <v/>
      </c>
      <c r="AU294" s="105" t="str">
        <f t="shared" si="306"/>
        <v/>
      </c>
      <c r="AV294">
        <f t="shared" si="298"/>
        <v>-1</v>
      </c>
    </row>
    <row r="295" spans="1:48" ht="17.25" customHeight="1">
      <c r="A295" s="27"/>
      <c r="B295" s="98">
        <v>217</v>
      </c>
      <c r="C295" s="104"/>
      <c r="D295" s="144" t="s">
        <v>189</v>
      </c>
      <c r="E295" s="111"/>
      <c r="F295" s="442">
        <v>37</v>
      </c>
      <c r="G295" s="443"/>
      <c r="H295" s="444"/>
      <c r="I295" s="99">
        <v>0.05</v>
      </c>
      <c r="J295" s="99">
        <v>0.3</v>
      </c>
      <c r="K295" s="94">
        <f t="shared" si="299"/>
        <v>37</v>
      </c>
      <c r="L295" s="94">
        <f t="shared" si="300"/>
        <v>0.05</v>
      </c>
      <c r="M295" s="94">
        <f t="shared" si="301"/>
        <v>0.3</v>
      </c>
      <c r="N295" s="94">
        <f t="shared" si="302"/>
        <v>37.049999999999997</v>
      </c>
      <c r="O295" s="94">
        <f t="shared" si="303"/>
        <v>37.299999999999997</v>
      </c>
      <c r="P295" s="102" t="s">
        <v>237</v>
      </c>
      <c r="Q295" s="94">
        <f t="shared" si="304"/>
        <v>1</v>
      </c>
      <c r="R295" s="122">
        <f>IF(Q295="","",HLOOKUP(Q295,Headline!$Z$5:$CJ$6,2,FALSE))</f>
        <v>1</v>
      </c>
      <c r="S295" s="147">
        <f>+'report export 3D'!AB113</f>
        <v>37.262276182000001</v>
      </c>
      <c r="T295" s="147">
        <f>+'report export 3D'!AC113</f>
        <v>37.225103509999997</v>
      </c>
      <c r="U295" s="147">
        <f>+'report export 3D'!AD113</f>
        <v>37.289704423000003</v>
      </c>
      <c r="V295" s="147">
        <f>+'report export 3D'!AE113</f>
        <v>37.279347154</v>
      </c>
      <c r="W295" s="147">
        <f>+'report export 3D'!AF113</f>
        <v>37.247170294</v>
      </c>
      <c r="X295" s="96" t="str">
        <f t="shared" si="195"/>
        <v/>
      </c>
      <c r="Y295" s="101">
        <v>13</v>
      </c>
      <c r="Z295" s="445"/>
      <c r="AA295" s="446"/>
      <c r="AB295" s="446"/>
      <c r="AC295" s="446"/>
      <c r="AD295" s="62"/>
      <c r="AE295" s="21"/>
      <c r="AF295" s="22"/>
      <c r="AG295" s="161"/>
      <c r="AH295" s="29" t="str">
        <f t="shared" si="307"/>
        <v/>
      </c>
      <c r="AI295" s="29" t="str">
        <f t="shared" si="308"/>
        <v/>
      </c>
      <c r="AJ295" s="29" t="str">
        <f t="shared" si="309"/>
        <v/>
      </c>
      <c r="AK295" s="29" t="str">
        <f t="shared" si="310"/>
        <v/>
      </c>
      <c r="AL295" s="29" t="str">
        <f t="shared" si="311"/>
        <v/>
      </c>
      <c r="AM295" s="29" t="str">
        <f t="shared" si="312"/>
        <v/>
      </c>
      <c r="AN295" s="29" t="str">
        <f t="shared" si="313"/>
        <v/>
      </c>
      <c r="AO295" s="83">
        <f t="shared" si="293"/>
        <v>37.225103509999997</v>
      </c>
      <c r="AP295" s="83">
        <f t="shared" si="294"/>
        <v>37.289704423000003</v>
      </c>
      <c r="AQ295" s="83">
        <f t="shared" si="295"/>
        <v>6.4600913000006699E-2</v>
      </c>
      <c r="AR295" s="83">
        <f t="shared" si="296"/>
        <v>37.2607203126</v>
      </c>
      <c r="AS295" s="83">
        <f t="shared" si="297"/>
        <v>2.5698337676385512E-2</v>
      </c>
      <c r="AT295" s="105" t="str">
        <f t="shared" si="305"/>
        <v/>
      </c>
      <c r="AU295" s="105" t="str">
        <f t="shared" si="306"/>
        <v/>
      </c>
      <c r="AV295">
        <f t="shared" si="298"/>
        <v>-1</v>
      </c>
    </row>
    <row r="296" spans="1:48" ht="17.25" customHeight="1">
      <c r="A296" s="27"/>
      <c r="B296" s="98"/>
      <c r="C296" s="104"/>
      <c r="D296" s="90"/>
      <c r="E296" s="111"/>
      <c r="F296" s="442" t="s">
        <v>271</v>
      </c>
      <c r="G296" s="443"/>
      <c r="H296" s="444"/>
      <c r="I296" s="99"/>
      <c r="J296" s="99"/>
      <c r="K296" s="94">
        <f t="shared" si="299"/>
        <v>37</v>
      </c>
      <c r="L296" s="94">
        <f t="shared" si="300"/>
        <v>0.05</v>
      </c>
      <c r="M296" s="94">
        <f t="shared" si="301"/>
        <v>0.3</v>
      </c>
      <c r="N296" s="94">
        <f t="shared" si="302"/>
        <v>37.049999999999997</v>
      </c>
      <c r="O296" s="94">
        <f t="shared" si="303"/>
        <v>37.299999999999997</v>
      </c>
      <c r="P296" s="102" t="s">
        <v>237</v>
      </c>
      <c r="Q296" s="94">
        <f t="shared" si="304"/>
        <v>2</v>
      </c>
      <c r="R296" s="122">
        <f>IF(Q296="","",HLOOKUP(Q296,Headline!$Z$5:$CJ$6,2,FALSE))</f>
        <v>2</v>
      </c>
      <c r="S296" s="147">
        <f>'report export 3D'!AG113</f>
        <v>37.188106675</v>
      </c>
      <c r="T296" s="147">
        <f>'report export 3D'!AH113</f>
        <v>37.191607107999999</v>
      </c>
      <c r="U296" s="147">
        <f>'report export 3D'!AI113</f>
        <v>37.199126300000003</v>
      </c>
      <c r="V296" s="147">
        <f>'report export 3D'!AJ113</f>
        <v>37.194153757999999</v>
      </c>
      <c r="W296" s="147">
        <f>'report export 3D'!AK113</f>
        <v>37.189344474000002</v>
      </c>
      <c r="X296" s="96" t="str">
        <f t="shared" si="195"/>
        <v/>
      </c>
      <c r="Y296" s="101">
        <v>16</v>
      </c>
      <c r="Z296" s="461" t="s">
        <v>194</v>
      </c>
      <c r="AA296" s="462"/>
      <c r="AB296" s="462"/>
      <c r="AC296" s="462"/>
      <c r="AD296" s="62"/>
      <c r="AE296" s="21"/>
      <c r="AF296" s="22"/>
      <c r="AG296" s="161"/>
      <c r="AH296" s="29" t="str">
        <f t="shared" si="307"/>
        <v/>
      </c>
      <c r="AI296" s="29" t="str">
        <f t="shared" si="308"/>
        <v/>
      </c>
      <c r="AJ296" s="29" t="str">
        <f t="shared" si="309"/>
        <v/>
      </c>
      <c r="AK296" s="29" t="str">
        <f t="shared" si="310"/>
        <v/>
      </c>
      <c r="AL296" s="29" t="str">
        <f t="shared" si="311"/>
        <v/>
      </c>
      <c r="AM296" s="29" t="str">
        <f t="shared" si="312"/>
        <v/>
      </c>
      <c r="AN296" s="29" t="str">
        <f t="shared" si="313"/>
        <v/>
      </c>
      <c r="AO296" s="83">
        <f t="shared" si="293"/>
        <v>37.188106675</v>
      </c>
      <c r="AP296" s="83">
        <f t="shared" si="294"/>
        <v>37.199126300000003</v>
      </c>
      <c r="AQ296" s="83">
        <f t="shared" si="295"/>
        <v>1.1019625000002975E-2</v>
      </c>
      <c r="AR296" s="83">
        <f t="shared" si="296"/>
        <v>37.192467663000002</v>
      </c>
      <c r="AS296" s="83">
        <f t="shared" si="297"/>
        <v>4.3787396537333777E-3</v>
      </c>
      <c r="AT296" s="105" t="str">
        <f t="shared" si="305"/>
        <v/>
      </c>
      <c r="AU296" s="105" t="str">
        <f t="shared" si="306"/>
        <v/>
      </c>
      <c r="AV296">
        <f t="shared" si="298"/>
        <v>-1</v>
      </c>
    </row>
    <row r="297" spans="1:48" ht="17.25" customHeight="1">
      <c r="A297" s="27"/>
      <c r="B297" s="98"/>
      <c r="C297" s="104"/>
      <c r="D297" s="90"/>
      <c r="E297" s="111"/>
      <c r="F297" s="442"/>
      <c r="G297" s="443"/>
      <c r="H297" s="443"/>
      <c r="I297" s="99"/>
      <c r="J297" s="99"/>
      <c r="K297" s="94">
        <f t="shared" si="299"/>
        <v>37</v>
      </c>
      <c r="L297" s="94">
        <f t="shared" si="300"/>
        <v>0.05</v>
      </c>
      <c r="M297" s="94">
        <f t="shared" si="301"/>
        <v>0.3</v>
      </c>
      <c r="N297" s="94">
        <f t="shared" si="302"/>
        <v>37.049999999999997</v>
      </c>
      <c r="O297" s="94">
        <f t="shared" si="303"/>
        <v>37.299999999999997</v>
      </c>
      <c r="P297" s="102"/>
      <c r="Q297" s="94" t="str">
        <f t="shared" si="304"/>
        <v/>
      </c>
      <c r="R297" s="122" t="str">
        <f>IF(Q297="","",HLOOKUP(Q297,Headline!$Z$5:$CJ$6,2,FALSE))</f>
        <v/>
      </c>
      <c r="S297" s="100"/>
      <c r="T297" s="100"/>
      <c r="U297" s="100"/>
      <c r="V297" s="100"/>
      <c r="W297" s="100"/>
      <c r="X297" s="96" t="str">
        <f t="shared" si="195"/>
        <v/>
      </c>
      <c r="Y297" s="101"/>
      <c r="Z297" s="445"/>
      <c r="AA297" s="446"/>
      <c r="AB297" s="446"/>
      <c r="AC297" s="446"/>
      <c r="AD297" s="62"/>
      <c r="AE297" s="21"/>
      <c r="AF297" s="22"/>
      <c r="AH297" s="29" t="str">
        <f t="shared" si="307"/>
        <v/>
      </c>
      <c r="AI297" s="29" t="str">
        <f t="shared" si="308"/>
        <v/>
      </c>
      <c r="AJ297" s="29" t="str">
        <f t="shared" si="309"/>
        <v/>
      </c>
      <c r="AK297" s="29" t="str">
        <f t="shared" si="310"/>
        <v/>
      </c>
      <c r="AL297" s="29" t="str">
        <f t="shared" si="311"/>
        <v/>
      </c>
      <c r="AM297" s="29" t="str">
        <f t="shared" si="312"/>
        <v/>
      </c>
      <c r="AN297" s="29" t="str">
        <f t="shared" si="313"/>
        <v/>
      </c>
      <c r="AO297" s="83" t="str">
        <f t="shared" si="293"/>
        <v/>
      </c>
      <c r="AP297" s="83" t="str">
        <f t="shared" si="294"/>
        <v/>
      </c>
      <c r="AQ297" s="83" t="str">
        <f t="shared" si="295"/>
        <v/>
      </c>
      <c r="AR297" s="83" t="str">
        <f t="shared" si="296"/>
        <v/>
      </c>
      <c r="AS297" s="83" t="str">
        <f t="shared" si="297"/>
        <v/>
      </c>
      <c r="AT297" s="105" t="str">
        <f t="shared" si="305"/>
        <v/>
      </c>
      <c r="AU297" s="105" t="str">
        <f t="shared" si="306"/>
        <v/>
      </c>
      <c r="AV297">
        <f t="shared" si="298"/>
        <v>-1</v>
      </c>
    </row>
    <row r="298" spans="1:48" ht="17.25" customHeight="1">
      <c r="A298" s="27"/>
      <c r="B298" s="98">
        <v>217</v>
      </c>
      <c r="C298" s="104"/>
      <c r="D298" s="144" t="s">
        <v>189</v>
      </c>
      <c r="E298" s="111"/>
      <c r="F298" s="442">
        <v>37</v>
      </c>
      <c r="G298" s="443"/>
      <c r="H298" s="444"/>
      <c r="I298" s="99">
        <v>0.05</v>
      </c>
      <c r="J298" s="99">
        <v>0.25</v>
      </c>
      <c r="K298" s="94">
        <f>IF(Q298=1,F298,K294)</f>
        <v>37</v>
      </c>
      <c r="L298" s="94">
        <f>IF(Q298=1,I298,L294)</f>
        <v>0.05</v>
      </c>
      <c r="M298" s="94">
        <f>IF(Q298=1,J298,M294)</f>
        <v>0.25</v>
      </c>
      <c r="N298" s="94">
        <f t="shared" si="302"/>
        <v>37.049999999999997</v>
      </c>
      <c r="O298" s="94">
        <f t="shared" si="303"/>
        <v>37.25</v>
      </c>
      <c r="P298" s="102" t="s">
        <v>237</v>
      </c>
      <c r="Q298" s="94">
        <f>IF(AND(F298&lt;&gt;"",Q294=""),1,IF(AND(Q294&lt;emp,Q294&lt;&gt;""),Q294+1,""))</f>
        <v>1</v>
      </c>
      <c r="R298" s="122">
        <f>IF(Q298="","",HLOOKUP(Q298,Headline!$Z$5:$CJ$6,2,FALSE))</f>
        <v>1</v>
      </c>
      <c r="S298" s="147">
        <f>+'report export 3D'!AB117</f>
        <v>37.154243068</v>
      </c>
      <c r="T298" s="147">
        <f>+'report export 3D'!AC117</f>
        <v>37.148761225999998</v>
      </c>
      <c r="U298" s="147">
        <f>+'report export 3D'!AD117</f>
        <v>37.164352426000001</v>
      </c>
      <c r="V298" s="147">
        <f>+'report export 3D'!AE117</f>
        <v>37.154035348999997</v>
      </c>
      <c r="W298" s="147">
        <f>+'report export 3D'!AF117</f>
        <v>37.157017539000002</v>
      </c>
      <c r="X298" s="96" t="str">
        <f t="shared" si="195"/>
        <v/>
      </c>
      <c r="Y298" s="101">
        <v>13</v>
      </c>
      <c r="Z298" s="445"/>
      <c r="AA298" s="446"/>
      <c r="AB298" s="446"/>
      <c r="AC298" s="446"/>
      <c r="AD298" s="62"/>
      <c r="AE298" s="21"/>
      <c r="AF298" s="22"/>
      <c r="AG298" s="161"/>
      <c r="AH298" s="29" t="str">
        <f t="shared" si="307"/>
        <v/>
      </c>
      <c r="AI298" s="29" t="str">
        <f t="shared" si="308"/>
        <v/>
      </c>
      <c r="AJ298" s="29" t="str">
        <f t="shared" si="309"/>
        <v/>
      </c>
      <c r="AK298" s="29" t="str">
        <f t="shared" si="310"/>
        <v/>
      </c>
      <c r="AL298" s="29" t="str">
        <f t="shared" si="311"/>
        <v/>
      </c>
      <c r="AM298" s="29" t="str">
        <f t="shared" si="312"/>
        <v/>
      </c>
      <c r="AN298" s="29" t="str">
        <f t="shared" si="313"/>
        <v/>
      </c>
      <c r="AO298" s="83">
        <f t="shared" ref="AO298:AO306" si="314">IF(S298="","",MIN(S298:W298))</f>
        <v>37.148761225999998</v>
      </c>
      <c r="AP298" s="83">
        <f t="shared" ref="AP298:AP306" si="315">IF(S298="","",MAX(S298:W298))</f>
        <v>37.164352426000001</v>
      </c>
      <c r="AQ298" s="83">
        <f t="shared" ref="AQ298:AQ306" si="316">IF(AO298="","",AP298-AO298)</f>
        <v>1.5591200000002914E-2</v>
      </c>
      <c r="AR298" s="83">
        <f t="shared" ref="AR298:AR306" si="317">IF(S298="","",AVERAGE(S298:W298))</f>
        <v>37.155681921599999</v>
      </c>
      <c r="AS298" s="83">
        <f t="shared" ref="AS298:AS306" si="318">IF(S298="","",STDEV(S298:W298))</f>
        <v>5.6929572496818978E-3</v>
      </c>
      <c r="AT298" s="105" t="str">
        <f>IF(OR(Q298="",S298=""),"",IF(AND(C298="",AT294=""),"",(M298-L298)/(AS298*6)))</f>
        <v/>
      </c>
      <c r="AU298" s="105" t="str">
        <f>IF(OR(Q298="",S298=""),"",IF(AND(C298="",AU294=""),"",MIN((O298-AR298)/(3*AS298),(AR298-N298)/(3*AS298))))</f>
        <v/>
      </c>
      <c r="AV298">
        <f t="shared" si="298"/>
        <v>-1</v>
      </c>
    </row>
    <row r="299" spans="1:48" ht="17.25" customHeight="1">
      <c r="A299" s="27"/>
      <c r="B299" s="98"/>
      <c r="C299" s="104"/>
      <c r="D299" s="90"/>
      <c r="E299" s="111"/>
      <c r="F299" s="442" t="s">
        <v>272</v>
      </c>
      <c r="G299" s="443"/>
      <c r="H299" s="443"/>
      <c r="I299" s="99"/>
      <c r="J299" s="99"/>
      <c r="K299" s="94">
        <f t="shared" ref="K299:K306" si="319">IF(Q299=1,F299,K298)</f>
        <v>37</v>
      </c>
      <c r="L299" s="94">
        <f t="shared" ref="L299:L306" si="320">IF(Q299=1,I299,L298)</f>
        <v>0.05</v>
      </c>
      <c r="M299" s="94">
        <f t="shared" ref="M299:M306" si="321">IF(Q299=1,J299,M298)</f>
        <v>0.25</v>
      </c>
      <c r="N299" s="94">
        <f t="shared" ref="N299:N307" si="322">K299+L299</f>
        <v>37.049999999999997</v>
      </c>
      <c r="O299" s="94">
        <f t="shared" ref="O299:O307" si="323">K299+M299</f>
        <v>37.25</v>
      </c>
      <c r="P299" s="102" t="s">
        <v>237</v>
      </c>
      <c r="Q299" s="94">
        <f t="shared" ref="Q299:Q306" si="324">IF(AND(F299&lt;&gt;"",Q298=""),1,IF(AND(Q298&lt;emp,Q298&lt;&gt;""),Q298+1,""))</f>
        <v>2</v>
      </c>
      <c r="R299" s="122">
        <f>IF(Q299="","",HLOOKUP(Q299,Headline!$Z$5:$CJ$6,2,FALSE))</f>
        <v>2</v>
      </c>
      <c r="S299" s="147">
        <f>'report export 3D'!AG117</f>
        <v>37.107117713999997</v>
      </c>
      <c r="T299" s="147">
        <f>'report export 3D'!AH117</f>
        <v>37.108147907999999</v>
      </c>
      <c r="U299" s="147">
        <f>'report export 3D'!AI117</f>
        <v>37.107518503000001</v>
      </c>
      <c r="V299" s="147">
        <f>'report export 3D'!AJ117</f>
        <v>37.107010889999998</v>
      </c>
      <c r="W299" s="147">
        <f>'report export 3D'!AK117</f>
        <v>37.108564238</v>
      </c>
      <c r="X299" s="96" t="str">
        <f t="shared" si="195"/>
        <v/>
      </c>
      <c r="Y299" s="101">
        <v>16</v>
      </c>
      <c r="Z299" s="461" t="s">
        <v>193</v>
      </c>
      <c r="AA299" s="462"/>
      <c r="AB299" s="462"/>
      <c r="AC299" s="462"/>
      <c r="AD299" s="62"/>
      <c r="AE299" s="21"/>
      <c r="AF299" s="22"/>
      <c r="AG299" s="161"/>
      <c r="AH299" s="29" t="str">
        <f t="shared" si="307"/>
        <v/>
      </c>
      <c r="AI299" s="29" t="str">
        <f t="shared" si="308"/>
        <v/>
      </c>
      <c r="AJ299" s="29" t="str">
        <f t="shared" si="309"/>
        <v/>
      </c>
      <c r="AK299" s="29" t="str">
        <f t="shared" si="310"/>
        <v/>
      </c>
      <c r="AL299" s="29" t="str">
        <f t="shared" si="311"/>
        <v/>
      </c>
      <c r="AM299" s="29" t="str">
        <f t="shared" si="312"/>
        <v/>
      </c>
      <c r="AN299" s="29" t="str">
        <f t="shared" si="313"/>
        <v/>
      </c>
      <c r="AO299" s="83">
        <f t="shared" si="314"/>
        <v>37.107010889999998</v>
      </c>
      <c r="AP299" s="83">
        <f t="shared" si="315"/>
        <v>37.108564238</v>
      </c>
      <c r="AQ299" s="83">
        <f t="shared" si="316"/>
        <v>1.5533480000016198E-3</v>
      </c>
      <c r="AR299" s="83">
        <f t="shared" si="317"/>
        <v>37.107671850599999</v>
      </c>
      <c r="AS299" s="83">
        <f t="shared" si="318"/>
        <v>6.6903618968164606E-4</v>
      </c>
      <c r="AT299" s="105" t="str">
        <f t="shared" ref="AT299:AT306" si="325">IF(OR(Q299="",S299=""),"",IF(AND(C299="",AT298=""),"",(M299-L299)/(AS299*6)))</f>
        <v/>
      </c>
      <c r="AU299" s="105" t="str">
        <f t="shared" ref="AU299:AU306" si="326">IF(OR(Q299="",S299=""),"",IF(AND(C299="",AU298=""),"",MIN((O299-AR299)/(3*AS299),(AR299-N299)/(3*AS299))))</f>
        <v/>
      </c>
      <c r="AV299">
        <f t="shared" si="298"/>
        <v>-1</v>
      </c>
    </row>
    <row r="300" spans="1:48" ht="17.25" customHeight="1">
      <c r="A300" s="27"/>
      <c r="B300" s="98"/>
      <c r="C300" s="104"/>
      <c r="D300" s="90"/>
      <c r="E300" s="111"/>
      <c r="F300" s="442"/>
      <c r="G300" s="443"/>
      <c r="H300" s="443"/>
      <c r="I300" s="99"/>
      <c r="J300" s="99"/>
      <c r="K300" s="94">
        <f t="shared" si="319"/>
        <v>37</v>
      </c>
      <c r="L300" s="94">
        <f t="shared" si="320"/>
        <v>0.05</v>
      </c>
      <c r="M300" s="94">
        <f t="shared" si="321"/>
        <v>0.25</v>
      </c>
      <c r="N300" s="94">
        <f t="shared" si="322"/>
        <v>37.049999999999997</v>
      </c>
      <c r="O300" s="94">
        <f t="shared" si="323"/>
        <v>37.25</v>
      </c>
      <c r="P300" s="102"/>
      <c r="Q300" s="94" t="str">
        <f t="shared" si="324"/>
        <v/>
      </c>
      <c r="R300" s="122" t="str">
        <f>IF(Q300="","",HLOOKUP(Q300,Headline!$Z$5:$CJ$6,2,FALSE))</f>
        <v/>
      </c>
      <c r="S300" s="147"/>
      <c r="T300" s="147"/>
      <c r="U300" s="147"/>
      <c r="V300" s="147"/>
      <c r="W300" s="147"/>
      <c r="X300" s="96" t="str">
        <f t="shared" si="195"/>
        <v/>
      </c>
      <c r="Y300" s="101"/>
      <c r="Z300" s="445"/>
      <c r="AA300" s="446"/>
      <c r="AB300" s="446"/>
      <c r="AC300" s="446"/>
      <c r="AD300" s="62"/>
      <c r="AE300" s="21"/>
      <c r="AF300" s="22"/>
      <c r="AH300" s="29" t="str">
        <f t="shared" si="307"/>
        <v/>
      </c>
      <c r="AI300" s="29" t="str">
        <f t="shared" si="308"/>
        <v/>
      </c>
      <c r="AJ300" s="29" t="str">
        <f t="shared" si="309"/>
        <v/>
      </c>
      <c r="AK300" s="29" t="str">
        <f t="shared" si="310"/>
        <v/>
      </c>
      <c r="AL300" s="29" t="str">
        <f t="shared" si="311"/>
        <v/>
      </c>
      <c r="AM300" s="29" t="str">
        <f t="shared" si="312"/>
        <v/>
      </c>
      <c r="AN300" s="29" t="str">
        <f t="shared" si="313"/>
        <v/>
      </c>
      <c r="AO300" s="83" t="str">
        <f t="shared" si="314"/>
        <v/>
      </c>
      <c r="AP300" s="83" t="str">
        <f t="shared" si="315"/>
        <v/>
      </c>
      <c r="AQ300" s="83" t="str">
        <f t="shared" si="316"/>
        <v/>
      </c>
      <c r="AR300" s="83" t="str">
        <f t="shared" si="317"/>
        <v/>
      </c>
      <c r="AS300" s="83" t="str">
        <f t="shared" si="318"/>
        <v/>
      </c>
      <c r="AT300" s="105" t="str">
        <f t="shared" si="325"/>
        <v/>
      </c>
      <c r="AU300" s="105" t="str">
        <f t="shared" si="326"/>
        <v/>
      </c>
      <c r="AV300">
        <f t="shared" si="298"/>
        <v>-1</v>
      </c>
    </row>
    <row r="301" spans="1:48" ht="17.25" customHeight="1">
      <c r="A301" s="27"/>
      <c r="B301" s="98">
        <v>217</v>
      </c>
      <c r="C301" s="104">
        <v>1</v>
      </c>
      <c r="D301" s="144" t="s">
        <v>189</v>
      </c>
      <c r="E301" s="111"/>
      <c r="F301" s="442">
        <v>37</v>
      </c>
      <c r="G301" s="443"/>
      <c r="H301" s="444"/>
      <c r="I301" s="99">
        <v>0.05</v>
      </c>
      <c r="J301" s="99">
        <v>0.25</v>
      </c>
      <c r="K301" s="94">
        <f t="shared" si="319"/>
        <v>37</v>
      </c>
      <c r="L301" s="94">
        <f t="shared" si="320"/>
        <v>0.05</v>
      </c>
      <c r="M301" s="94">
        <f t="shared" si="321"/>
        <v>0.25</v>
      </c>
      <c r="N301" s="94">
        <f t="shared" si="322"/>
        <v>37.049999999999997</v>
      </c>
      <c r="O301" s="94">
        <f t="shared" si="323"/>
        <v>37.25</v>
      </c>
      <c r="P301" s="102" t="s">
        <v>237</v>
      </c>
      <c r="Q301" s="94">
        <f t="shared" si="324"/>
        <v>1</v>
      </c>
      <c r="R301" s="122">
        <f>IF(Q301="","",HLOOKUP(Q301,Headline!$Z$5:$CJ$6,2,FALSE))</f>
        <v>1</v>
      </c>
      <c r="S301" s="147">
        <f>+'report export 3D'!AB118</f>
        <v>37.086352384999998</v>
      </c>
      <c r="T301" s="147">
        <f>+'report export 3D'!AC118</f>
        <v>37.092587125000001</v>
      </c>
      <c r="U301" s="147">
        <f>+'report export 3D'!AD118</f>
        <v>37.084485139000002</v>
      </c>
      <c r="V301" s="147">
        <f>+'report export 3D'!AE118</f>
        <v>37.083697088000001</v>
      </c>
      <c r="W301" s="147">
        <f>+'report export 3D'!AF118</f>
        <v>37.092656159999997</v>
      </c>
      <c r="X301" s="96" t="str">
        <f t="shared" si="195"/>
        <v/>
      </c>
      <c r="Y301" s="101">
        <v>13</v>
      </c>
      <c r="Z301" s="445"/>
      <c r="AA301" s="446"/>
      <c r="AB301" s="446"/>
      <c r="AC301" s="446"/>
      <c r="AD301" s="62"/>
      <c r="AE301" s="21"/>
      <c r="AF301" s="22"/>
      <c r="AG301" s="161"/>
      <c r="AH301" s="29" t="str">
        <f t="shared" si="307"/>
        <v/>
      </c>
      <c r="AI301" s="29" t="str">
        <f t="shared" si="308"/>
        <v/>
      </c>
      <c r="AJ301" s="29" t="str">
        <f t="shared" si="309"/>
        <v/>
      </c>
      <c r="AK301" s="29" t="str">
        <f t="shared" si="310"/>
        <v/>
      </c>
      <c r="AL301" s="29" t="str">
        <f t="shared" si="311"/>
        <v/>
      </c>
      <c r="AM301" s="29" t="str">
        <f t="shared" si="312"/>
        <v/>
      </c>
      <c r="AN301" s="29" t="str">
        <f t="shared" si="313"/>
        <v/>
      </c>
      <c r="AO301" s="83">
        <f t="shared" si="314"/>
        <v>37.083697088000001</v>
      </c>
      <c r="AP301" s="83">
        <f t="shared" si="315"/>
        <v>37.092656159999997</v>
      </c>
      <c r="AQ301" s="83">
        <f t="shared" si="316"/>
        <v>8.9590719999961266E-3</v>
      </c>
      <c r="AR301" s="83">
        <f t="shared" si="317"/>
        <v>37.087955579400003</v>
      </c>
      <c r="AS301" s="83">
        <f t="shared" si="318"/>
        <v>4.3673679281681296E-3</v>
      </c>
      <c r="AT301" s="105">
        <f t="shared" si="325"/>
        <v>7.632362072896119</v>
      </c>
      <c r="AU301" s="105">
        <f t="shared" si="326"/>
        <v>2.8969072466739911</v>
      </c>
      <c r="AV301">
        <f t="shared" si="298"/>
        <v>6.2709084662253209E-3</v>
      </c>
    </row>
    <row r="302" spans="1:48" ht="17.25" customHeight="1">
      <c r="A302" s="27"/>
      <c r="B302" s="98"/>
      <c r="C302" s="104"/>
      <c r="D302" s="90"/>
      <c r="E302" s="111"/>
      <c r="F302" s="442" t="s">
        <v>273</v>
      </c>
      <c r="G302" s="443"/>
      <c r="H302" s="443"/>
      <c r="I302" s="99"/>
      <c r="J302" s="99"/>
      <c r="K302" s="94">
        <f t="shared" si="319"/>
        <v>37</v>
      </c>
      <c r="L302" s="94">
        <f t="shared" si="320"/>
        <v>0.05</v>
      </c>
      <c r="M302" s="94">
        <f t="shared" si="321"/>
        <v>0.25</v>
      </c>
      <c r="N302" s="94">
        <f t="shared" si="322"/>
        <v>37.049999999999997</v>
      </c>
      <c r="O302" s="94">
        <f t="shared" si="323"/>
        <v>37.25</v>
      </c>
      <c r="P302" s="102" t="s">
        <v>237</v>
      </c>
      <c r="Q302" s="94">
        <f t="shared" si="324"/>
        <v>2</v>
      </c>
      <c r="R302" s="122">
        <f>IF(Q302="","",HLOOKUP(Q302,Headline!$Z$5:$CJ$6,2,FALSE))</f>
        <v>2</v>
      </c>
      <c r="S302" s="147">
        <f>'report export 3D'!AG118</f>
        <v>37.016175576999998</v>
      </c>
      <c r="T302" s="147">
        <f>'report export 3D'!AH118</f>
        <v>37.012719979000003</v>
      </c>
      <c r="U302" s="147">
        <f>'report export 3D'!AI118</f>
        <v>37.004313590999999</v>
      </c>
      <c r="V302" s="147">
        <f>'report export 3D'!AJ118</f>
        <v>37.004749500000003</v>
      </c>
      <c r="W302" s="147">
        <f>'report export 3D'!AK118</f>
        <v>37.012277183000002</v>
      </c>
      <c r="X302" s="96" t="str">
        <f t="shared" si="195"/>
        <v>7</v>
      </c>
      <c r="Y302" s="101">
        <v>16</v>
      </c>
      <c r="Z302" s="461" t="s">
        <v>196</v>
      </c>
      <c r="AA302" s="462"/>
      <c r="AB302" s="462"/>
      <c r="AC302" s="462"/>
      <c r="AD302" s="62"/>
      <c r="AE302" s="245" t="s">
        <v>331</v>
      </c>
      <c r="AF302" s="22"/>
      <c r="AG302" s="161"/>
      <c r="AH302" s="29" t="str">
        <f t="shared" si="307"/>
        <v>-</v>
      </c>
      <c r="AI302" s="29" t="str">
        <f t="shared" si="308"/>
        <v>-</v>
      </c>
      <c r="AJ302" s="29" t="str">
        <f t="shared" si="309"/>
        <v>-</v>
      </c>
      <c r="AK302" s="29" t="str">
        <f t="shared" si="310"/>
        <v>-</v>
      </c>
      <c r="AL302" s="29" t="str">
        <f t="shared" si="311"/>
        <v>-</v>
      </c>
      <c r="AM302" s="29" t="str">
        <f t="shared" si="312"/>
        <v>-</v>
      </c>
      <c r="AN302" s="29" t="str">
        <f t="shared" si="313"/>
        <v/>
      </c>
      <c r="AO302" s="83">
        <f t="shared" si="314"/>
        <v>37.004313590999999</v>
      </c>
      <c r="AP302" s="83">
        <f t="shared" si="315"/>
        <v>37.016175576999998</v>
      </c>
      <c r="AQ302" s="83">
        <f t="shared" si="316"/>
        <v>1.1861985999999547E-2</v>
      </c>
      <c r="AR302" s="83">
        <f t="shared" si="317"/>
        <v>37.010047166000007</v>
      </c>
      <c r="AS302" s="83">
        <f t="shared" si="318"/>
        <v>5.2586470186339919E-3</v>
      </c>
      <c r="AT302" s="105">
        <f t="shared" si="325"/>
        <v>6.3387660771329237</v>
      </c>
      <c r="AU302" s="105">
        <f t="shared" si="326"/>
        <v>-2.5325166884446197</v>
      </c>
      <c r="AV302">
        <f t="shared" si="298"/>
        <v>1.7316221016038253E-3</v>
      </c>
    </row>
    <row r="303" spans="1:48" ht="17.25" customHeight="1">
      <c r="A303" s="27"/>
      <c r="B303" s="98"/>
      <c r="C303" s="104"/>
      <c r="D303" s="90"/>
      <c r="E303" s="111"/>
      <c r="F303" s="442"/>
      <c r="G303" s="443"/>
      <c r="H303" s="444"/>
      <c r="I303" s="99"/>
      <c r="J303" s="99"/>
      <c r="K303" s="94">
        <f t="shared" si="319"/>
        <v>37</v>
      </c>
      <c r="L303" s="94">
        <f t="shared" si="320"/>
        <v>0.05</v>
      </c>
      <c r="M303" s="94">
        <f t="shared" si="321"/>
        <v>0.25</v>
      </c>
      <c r="N303" s="94">
        <f t="shared" si="322"/>
        <v>37.049999999999997</v>
      </c>
      <c r="O303" s="94">
        <f t="shared" si="323"/>
        <v>37.25</v>
      </c>
      <c r="P303" s="102"/>
      <c r="Q303" s="94" t="str">
        <f t="shared" si="324"/>
        <v/>
      </c>
      <c r="R303" s="122" t="str">
        <f>IF(Q303="","",HLOOKUP(Q303,Headline!$Z$5:$CJ$6,2,FALSE))</f>
        <v/>
      </c>
      <c r="S303" s="147"/>
      <c r="T303" s="147"/>
      <c r="U303" s="147"/>
      <c r="V303" s="147"/>
      <c r="W303" s="147"/>
      <c r="X303" s="96" t="str">
        <f t="shared" si="195"/>
        <v/>
      </c>
      <c r="Y303" s="101"/>
      <c r="Z303" s="445"/>
      <c r="AA303" s="446"/>
      <c r="AB303" s="446"/>
      <c r="AC303" s="446"/>
      <c r="AD303" s="62"/>
      <c r="AE303" s="21"/>
      <c r="AF303" s="22"/>
      <c r="AH303" s="29" t="str">
        <f t="shared" si="307"/>
        <v/>
      </c>
      <c r="AI303" s="29" t="str">
        <f t="shared" si="308"/>
        <v/>
      </c>
      <c r="AJ303" s="29" t="str">
        <f t="shared" si="309"/>
        <v/>
      </c>
      <c r="AK303" s="29" t="str">
        <f t="shared" si="310"/>
        <v/>
      </c>
      <c r="AL303" s="29" t="str">
        <f t="shared" si="311"/>
        <v/>
      </c>
      <c r="AM303" s="29" t="str">
        <f t="shared" si="312"/>
        <v/>
      </c>
      <c r="AN303" s="29" t="str">
        <f t="shared" si="313"/>
        <v/>
      </c>
      <c r="AO303" s="83" t="str">
        <f t="shared" si="314"/>
        <v/>
      </c>
      <c r="AP303" s="83" t="str">
        <f t="shared" si="315"/>
        <v/>
      </c>
      <c r="AQ303" s="83" t="str">
        <f t="shared" si="316"/>
        <v/>
      </c>
      <c r="AR303" s="83" t="str">
        <f t="shared" si="317"/>
        <v/>
      </c>
      <c r="AS303" s="83" t="str">
        <f t="shared" si="318"/>
        <v/>
      </c>
      <c r="AT303" s="105" t="str">
        <f t="shared" si="325"/>
        <v/>
      </c>
      <c r="AU303" s="105" t="str">
        <f t="shared" si="326"/>
        <v/>
      </c>
      <c r="AV303">
        <f t="shared" si="298"/>
        <v>-1</v>
      </c>
    </row>
    <row r="304" spans="1:48" ht="17.25" customHeight="1">
      <c r="A304" s="27"/>
      <c r="B304" s="98">
        <v>217</v>
      </c>
      <c r="C304" s="104"/>
      <c r="D304" s="144" t="s">
        <v>189</v>
      </c>
      <c r="E304" s="111"/>
      <c r="F304" s="442">
        <v>37</v>
      </c>
      <c r="G304" s="443"/>
      <c r="H304" s="444"/>
      <c r="I304" s="99">
        <v>0.05</v>
      </c>
      <c r="J304" s="99">
        <v>0.3</v>
      </c>
      <c r="K304" s="94">
        <f t="shared" si="319"/>
        <v>37</v>
      </c>
      <c r="L304" s="94">
        <f t="shared" si="320"/>
        <v>0.05</v>
      </c>
      <c r="M304" s="94">
        <f t="shared" si="321"/>
        <v>0.3</v>
      </c>
      <c r="N304" s="94">
        <f t="shared" si="322"/>
        <v>37.049999999999997</v>
      </c>
      <c r="O304" s="94">
        <f t="shared" si="323"/>
        <v>37.299999999999997</v>
      </c>
      <c r="P304" s="102" t="s">
        <v>237</v>
      </c>
      <c r="Q304" s="94">
        <f t="shared" si="324"/>
        <v>1</v>
      </c>
      <c r="R304" s="122">
        <f>IF(Q304="","",HLOOKUP(Q304,Headline!$Z$5:$CJ$6,2,FALSE))</f>
        <v>1</v>
      </c>
      <c r="S304" s="147">
        <f>+'report export 3D'!AB119</f>
        <v>37.240819850000001</v>
      </c>
      <c r="T304" s="147">
        <f>+'report export 3D'!AC119</f>
        <v>37.228993045999999</v>
      </c>
      <c r="U304" s="147">
        <f>+'report export 3D'!AD119</f>
        <v>37.249983432000001</v>
      </c>
      <c r="V304" s="147">
        <f>+'report export 3D'!AE119</f>
        <v>37.243077294999999</v>
      </c>
      <c r="W304" s="147">
        <f>+'report export 3D'!AF119</f>
        <v>37.232661245999999</v>
      </c>
      <c r="X304" s="96" t="str">
        <f t="shared" si="195"/>
        <v/>
      </c>
      <c r="Y304" s="101">
        <v>13</v>
      </c>
      <c r="Z304" s="445"/>
      <c r="AA304" s="446"/>
      <c r="AB304" s="446"/>
      <c r="AC304" s="446"/>
      <c r="AD304" s="62"/>
      <c r="AE304" s="21"/>
      <c r="AF304" s="22"/>
      <c r="AG304" s="161"/>
      <c r="AH304" s="29" t="str">
        <f t="shared" si="307"/>
        <v/>
      </c>
      <c r="AI304" s="29" t="str">
        <f t="shared" si="308"/>
        <v/>
      </c>
      <c r="AJ304" s="29" t="str">
        <f t="shared" si="309"/>
        <v/>
      </c>
      <c r="AK304" s="29" t="str">
        <f t="shared" si="310"/>
        <v/>
      </c>
      <c r="AL304" s="29" t="str">
        <f t="shared" si="311"/>
        <v/>
      </c>
      <c r="AM304" s="29" t="str">
        <f t="shared" si="312"/>
        <v/>
      </c>
      <c r="AN304" s="29" t="str">
        <f t="shared" si="313"/>
        <v/>
      </c>
      <c r="AO304" s="83">
        <f t="shared" si="314"/>
        <v>37.228993045999999</v>
      </c>
      <c r="AP304" s="83">
        <f t="shared" si="315"/>
        <v>37.249983432000001</v>
      </c>
      <c r="AQ304" s="83">
        <f t="shared" si="316"/>
        <v>2.0990386000001138E-2</v>
      </c>
      <c r="AR304" s="83">
        <f t="shared" si="317"/>
        <v>37.239106973799998</v>
      </c>
      <c r="AS304" s="83">
        <f t="shared" si="318"/>
        <v>8.3790464955652739E-3</v>
      </c>
      <c r="AT304" s="105" t="str">
        <f t="shared" si="325"/>
        <v/>
      </c>
      <c r="AU304" s="105" t="str">
        <f t="shared" si="326"/>
        <v/>
      </c>
      <c r="AV304">
        <f t="shared" si="298"/>
        <v>-1</v>
      </c>
    </row>
    <row r="305" spans="1:48" ht="17.25" customHeight="1">
      <c r="A305" s="27"/>
      <c r="B305" s="98"/>
      <c r="C305" s="104"/>
      <c r="D305" s="90"/>
      <c r="E305" s="111"/>
      <c r="F305" s="442" t="s">
        <v>274</v>
      </c>
      <c r="G305" s="443"/>
      <c r="H305" s="444"/>
      <c r="I305" s="99"/>
      <c r="J305" s="99"/>
      <c r="K305" s="94">
        <f t="shared" si="319"/>
        <v>37</v>
      </c>
      <c r="L305" s="94">
        <f t="shared" si="320"/>
        <v>0.05</v>
      </c>
      <c r="M305" s="94">
        <f t="shared" si="321"/>
        <v>0.3</v>
      </c>
      <c r="N305" s="94">
        <f t="shared" si="322"/>
        <v>37.049999999999997</v>
      </c>
      <c r="O305" s="94">
        <f t="shared" si="323"/>
        <v>37.299999999999997</v>
      </c>
      <c r="P305" s="102" t="s">
        <v>237</v>
      </c>
      <c r="Q305" s="94">
        <f t="shared" si="324"/>
        <v>2</v>
      </c>
      <c r="R305" s="122">
        <f>IF(Q305="","",HLOOKUP(Q305,Headline!$Z$5:$CJ$6,2,FALSE))</f>
        <v>2</v>
      </c>
      <c r="S305" s="147">
        <f>'report export 3D'!AG119</f>
        <v>37.171243259000001</v>
      </c>
      <c r="T305" s="147">
        <f>'report export 3D'!AH119</f>
        <v>37.178692583999997</v>
      </c>
      <c r="U305" s="147">
        <f>'report export 3D'!AI119</f>
        <v>37.182912199</v>
      </c>
      <c r="V305" s="147">
        <f>'report export 3D'!AJ119</f>
        <v>37.179334574999999</v>
      </c>
      <c r="W305" s="147">
        <f>'report export 3D'!AK119</f>
        <v>37.177742381000002</v>
      </c>
      <c r="X305" s="96" t="str">
        <f t="shared" si="195"/>
        <v/>
      </c>
      <c r="Y305" s="101">
        <v>16</v>
      </c>
      <c r="Z305" s="461" t="s">
        <v>194</v>
      </c>
      <c r="AA305" s="462"/>
      <c r="AB305" s="462"/>
      <c r="AC305" s="462"/>
      <c r="AD305" s="62"/>
      <c r="AE305" s="21"/>
      <c r="AF305" s="22"/>
      <c r="AG305" s="161"/>
      <c r="AH305" s="29" t="str">
        <f t="shared" si="307"/>
        <v/>
      </c>
      <c r="AI305" s="29" t="str">
        <f t="shared" si="308"/>
        <v/>
      </c>
      <c r="AJ305" s="29" t="str">
        <f t="shared" si="309"/>
        <v/>
      </c>
      <c r="AK305" s="29" t="str">
        <f t="shared" si="310"/>
        <v/>
      </c>
      <c r="AL305" s="29" t="str">
        <f t="shared" si="311"/>
        <v/>
      </c>
      <c r="AM305" s="29" t="str">
        <f t="shared" si="312"/>
        <v/>
      </c>
      <c r="AN305" s="29" t="str">
        <f t="shared" si="313"/>
        <v/>
      </c>
      <c r="AO305" s="83">
        <f t="shared" si="314"/>
        <v>37.171243259000001</v>
      </c>
      <c r="AP305" s="83">
        <f t="shared" si="315"/>
        <v>37.182912199</v>
      </c>
      <c r="AQ305" s="83">
        <f t="shared" si="316"/>
        <v>1.166893999999985E-2</v>
      </c>
      <c r="AR305" s="83">
        <f t="shared" si="317"/>
        <v>37.1779849996</v>
      </c>
      <c r="AS305" s="83">
        <f t="shared" si="318"/>
        <v>4.2458583782761265E-3</v>
      </c>
      <c r="AT305" s="105" t="str">
        <f t="shared" si="325"/>
        <v/>
      </c>
      <c r="AU305" s="105" t="str">
        <f t="shared" si="326"/>
        <v/>
      </c>
      <c r="AV305">
        <f t="shared" si="298"/>
        <v>-1</v>
      </c>
    </row>
    <row r="306" spans="1:48" ht="17.25" customHeight="1">
      <c r="A306" s="27"/>
      <c r="B306" s="98"/>
      <c r="C306" s="104"/>
      <c r="D306" s="90"/>
      <c r="E306" s="111"/>
      <c r="F306" s="442"/>
      <c r="G306" s="443"/>
      <c r="H306" s="443"/>
      <c r="I306" s="99"/>
      <c r="J306" s="99"/>
      <c r="K306" s="94">
        <f t="shared" si="319"/>
        <v>37</v>
      </c>
      <c r="L306" s="94">
        <f t="shared" si="320"/>
        <v>0.05</v>
      </c>
      <c r="M306" s="94">
        <f t="shared" si="321"/>
        <v>0.3</v>
      </c>
      <c r="N306" s="94">
        <f t="shared" si="322"/>
        <v>37.049999999999997</v>
      </c>
      <c r="O306" s="94">
        <f t="shared" si="323"/>
        <v>37.299999999999997</v>
      </c>
      <c r="P306" s="102"/>
      <c r="Q306" s="94" t="str">
        <f t="shared" si="324"/>
        <v/>
      </c>
      <c r="R306" s="122" t="str">
        <f>IF(Q306="","",HLOOKUP(Q306,Headline!$Z$5:$CJ$6,2,FALSE))</f>
        <v/>
      </c>
      <c r="S306" s="100"/>
      <c r="T306" s="100"/>
      <c r="U306" s="100"/>
      <c r="V306" s="100"/>
      <c r="W306" s="100"/>
      <c r="X306" s="96" t="str">
        <f t="shared" si="195"/>
        <v/>
      </c>
      <c r="Y306" s="101"/>
      <c r="Z306" s="445"/>
      <c r="AA306" s="446"/>
      <c r="AB306" s="446"/>
      <c r="AC306" s="446"/>
      <c r="AD306" s="62"/>
      <c r="AE306" s="21"/>
      <c r="AF306" s="22"/>
      <c r="AH306" s="29" t="str">
        <f t="shared" si="307"/>
        <v/>
      </c>
      <c r="AI306" s="29" t="str">
        <f t="shared" si="308"/>
        <v/>
      </c>
      <c r="AJ306" s="29" t="str">
        <f t="shared" si="309"/>
        <v/>
      </c>
      <c r="AK306" s="29" t="str">
        <f t="shared" si="310"/>
        <v/>
      </c>
      <c r="AL306" s="29" t="str">
        <f t="shared" si="311"/>
        <v/>
      </c>
      <c r="AM306" s="29" t="str">
        <f t="shared" si="312"/>
        <v/>
      </c>
      <c r="AN306" s="29" t="str">
        <f t="shared" si="313"/>
        <v/>
      </c>
      <c r="AO306" s="83" t="str">
        <f t="shared" si="314"/>
        <v/>
      </c>
      <c r="AP306" s="83" t="str">
        <f t="shared" si="315"/>
        <v/>
      </c>
      <c r="AQ306" s="83" t="str">
        <f t="shared" si="316"/>
        <v/>
      </c>
      <c r="AR306" s="83" t="str">
        <f t="shared" si="317"/>
        <v/>
      </c>
      <c r="AS306" s="83" t="str">
        <f t="shared" si="318"/>
        <v/>
      </c>
      <c r="AT306" s="105" t="str">
        <f t="shared" si="325"/>
        <v/>
      </c>
      <c r="AU306" s="105" t="str">
        <f t="shared" si="326"/>
        <v/>
      </c>
      <c r="AV306">
        <f t="shared" si="298"/>
        <v>-1</v>
      </c>
    </row>
    <row r="307" spans="1:48" ht="17.25" customHeight="1">
      <c r="A307" s="27"/>
      <c r="B307" s="98">
        <v>217</v>
      </c>
      <c r="C307" s="104"/>
      <c r="D307" s="144" t="s">
        <v>189</v>
      </c>
      <c r="E307" s="111"/>
      <c r="F307" s="442">
        <v>37</v>
      </c>
      <c r="G307" s="443"/>
      <c r="H307" s="444"/>
      <c r="I307" s="99">
        <v>0.05</v>
      </c>
      <c r="J307" s="99">
        <v>0.25</v>
      </c>
      <c r="K307" s="94">
        <f>IF(Q307=1,F307,K303)</f>
        <v>37</v>
      </c>
      <c r="L307" s="94">
        <f>IF(Q307=1,I307,L303)</f>
        <v>0.05</v>
      </c>
      <c r="M307" s="94">
        <f>IF(Q307=1,J307,M303)</f>
        <v>0.25</v>
      </c>
      <c r="N307" s="94">
        <f t="shared" si="322"/>
        <v>37.049999999999997</v>
      </c>
      <c r="O307" s="94">
        <f t="shared" si="323"/>
        <v>37.25</v>
      </c>
      <c r="P307" s="102" t="s">
        <v>237</v>
      </c>
      <c r="Q307" s="94">
        <f t="shared" ref="Q307:Q317" si="327">IF(AND(F307&lt;&gt;"",Q306=""),1,IF(AND(Q306&lt;emp,Q306&lt;&gt;""),Q306+1,""))</f>
        <v>1</v>
      </c>
      <c r="R307" s="122">
        <f>IF(Q307="","",HLOOKUP(Q307,Headline!$Z$5:$CJ$6,2,FALSE))</f>
        <v>1</v>
      </c>
      <c r="S307" s="147">
        <v>37.173999999999999</v>
      </c>
      <c r="T307" s="147"/>
      <c r="U307" s="147"/>
      <c r="V307" s="147"/>
      <c r="W307" s="147"/>
      <c r="X307" s="96" t="str">
        <f t="shared" si="195"/>
        <v/>
      </c>
      <c r="Y307" s="101">
        <v>14</v>
      </c>
      <c r="Z307" s="445"/>
      <c r="AA307" s="446"/>
      <c r="AB307" s="446"/>
      <c r="AC307" s="446"/>
      <c r="AD307" s="62"/>
      <c r="AE307" s="21"/>
      <c r="AF307" s="22"/>
      <c r="AG307" s="161"/>
      <c r="AH307" s="29" t="str">
        <f t="shared" si="307"/>
        <v/>
      </c>
      <c r="AI307" s="29" t="str">
        <f t="shared" si="308"/>
        <v/>
      </c>
      <c r="AJ307" s="29" t="str">
        <f t="shared" si="309"/>
        <v/>
      </c>
      <c r="AK307" s="29" t="str">
        <f t="shared" si="310"/>
        <v/>
      </c>
      <c r="AL307" s="29" t="str">
        <f t="shared" si="311"/>
        <v/>
      </c>
      <c r="AM307" s="29" t="str">
        <f t="shared" si="312"/>
        <v/>
      </c>
      <c r="AN307" s="29" t="str">
        <f t="shared" si="313"/>
        <v/>
      </c>
      <c r="AO307" s="83">
        <f t="shared" ref="AO307:AO315" si="328">IF(S307="","",MIN(S307:W307))</f>
        <v>37.173999999999999</v>
      </c>
      <c r="AP307" s="83">
        <f t="shared" ref="AP307:AP315" si="329">IF(S307="","",MAX(S307:W307))</f>
        <v>37.173999999999999</v>
      </c>
      <c r="AQ307" s="83">
        <f t="shared" ref="AQ307:AQ315" si="330">IF(AO307="","",AP307-AO307)</f>
        <v>0</v>
      </c>
      <c r="AR307" s="83">
        <f t="shared" ref="AR307:AR315" si="331">IF(S307="","",AVERAGE(S307:W307))</f>
        <v>37.173999999999999</v>
      </c>
      <c r="AS307" s="83" t="e">
        <f t="shared" ref="AS307:AS315" si="332">IF(S307="","",STDEV(S307:W307))</f>
        <v>#DIV/0!</v>
      </c>
      <c r="AT307" s="105" t="str">
        <f>IF(OR(Q307="",S307=""),"",IF(AND(C307="",AT303=""),"",(M307-L307)/(AS307*6)))</f>
        <v/>
      </c>
      <c r="AU307" s="105" t="str">
        <f>IF(OR(Q307="",S307=""),"",IF(AND(C307="",AU303=""),"",MIN((O307-AR307)/(3*AS307),(AR307-N307)/(3*AS307))))</f>
        <v/>
      </c>
      <c r="AV307">
        <f t="shared" si="298"/>
        <v>-1</v>
      </c>
    </row>
    <row r="308" spans="1:48" ht="17.25" customHeight="1">
      <c r="A308" s="27"/>
      <c r="B308" s="98"/>
      <c r="C308" s="104"/>
      <c r="D308" s="90"/>
      <c r="E308" s="111"/>
      <c r="F308" s="442" t="s">
        <v>275</v>
      </c>
      <c r="G308" s="443"/>
      <c r="H308" s="443"/>
      <c r="I308" s="99"/>
      <c r="J308" s="99"/>
      <c r="K308" s="94">
        <f t="shared" ref="K308:K315" si="333">IF(Q308=1,F308,K307)</f>
        <v>37</v>
      </c>
      <c r="L308" s="94">
        <f t="shared" ref="L308:L315" si="334">IF(Q308=1,I308,L307)</f>
        <v>0.05</v>
      </c>
      <c r="M308" s="94">
        <f t="shared" ref="M308:M315" si="335">IF(Q308=1,J308,M307)</f>
        <v>0.25</v>
      </c>
      <c r="N308" s="94">
        <f t="shared" ref="N308:N315" si="336">K308+L308</f>
        <v>37.049999999999997</v>
      </c>
      <c r="O308" s="94">
        <f t="shared" ref="O308:O315" si="337">K308+M308</f>
        <v>37.25</v>
      </c>
      <c r="P308" s="102" t="s">
        <v>237</v>
      </c>
      <c r="Q308" s="94">
        <f t="shared" si="327"/>
        <v>2</v>
      </c>
      <c r="R308" s="122">
        <f>IF(Q308="","",HLOOKUP(Q308,Headline!$Z$5:$CJ$6,2,FALSE))</f>
        <v>2</v>
      </c>
      <c r="S308" s="147">
        <f>'report export 3D'!AG123</f>
        <v>37.142380066999998</v>
      </c>
      <c r="T308" s="147">
        <f>'report export 3D'!AH123</f>
        <v>37.143776707999997</v>
      </c>
      <c r="U308" s="147">
        <f>'report export 3D'!AI123</f>
        <v>37.143635793999998</v>
      </c>
      <c r="V308" s="147">
        <f>'report export 3D'!AJ123</f>
        <v>37.144151796999999</v>
      </c>
      <c r="W308" s="147">
        <f>'report export 3D'!AK123</f>
        <v>37.144898083000001</v>
      </c>
      <c r="X308" s="96" t="str">
        <f t="shared" si="195"/>
        <v/>
      </c>
      <c r="Y308" s="101">
        <v>16</v>
      </c>
      <c r="Z308" s="461" t="s">
        <v>193</v>
      </c>
      <c r="AA308" s="462"/>
      <c r="AB308" s="462"/>
      <c r="AC308" s="462"/>
      <c r="AD308" s="62"/>
      <c r="AE308" s="21"/>
      <c r="AF308" s="22"/>
      <c r="AG308" s="161"/>
      <c r="AH308" s="29" t="str">
        <f t="shared" si="307"/>
        <v/>
      </c>
      <c r="AI308" s="29" t="str">
        <f t="shared" si="308"/>
        <v/>
      </c>
      <c r="AJ308" s="29" t="str">
        <f t="shared" si="309"/>
        <v/>
      </c>
      <c r="AK308" s="29" t="str">
        <f t="shared" si="310"/>
        <v/>
      </c>
      <c r="AL308" s="29" t="str">
        <f t="shared" si="311"/>
        <v/>
      </c>
      <c r="AM308" s="29" t="str">
        <f t="shared" si="312"/>
        <v/>
      </c>
      <c r="AN308" s="29" t="str">
        <f t="shared" si="313"/>
        <v/>
      </c>
      <c r="AO308" s="83">
        <f t="shared" si="328"/>
        <v>37.142380066999998</v>
      </c>
      <c r="AP308" s="83">
        <f t="shared" si="329"/>
        <v>37.144898083000001</v>
      </c>
      <c r="AQ308" s="83">
        <f t="shared" si="330"/>
        <v>2.5180160000033425E-3</v>
      </c>
      <c r="AR308" s="83">
        <f t="shared" si="331"/>
        <v>37.143768489800003</v>
      </c>
      <c r="AS308" s="83">
        <f t="shared" si="332"/>
        <v>9.1764628163245145E-4</v>
      </c>
      <c r="AT308" s="105" t="str">
        <f t="shared" ref="AT308:AT315" si="338">IF(OR(Q308="",S308=""),"",IF(AND(C308="",AT307=""),"",(M308-L308)/(AS308*6)))</f>
        <v/>
      </c>
      <c r="AU308" s="105" t="str">
        <f t="shared" ref="AU308:AU315" si="339">IF(OR(Q308="",S308=""),"",IF(AND(C308="",AU307=""),"",MIN((O308-AR308)/(3*AS308),(AR308-N308)/(3*AS308))))</f>
        <v/>
      </c>
      <c r="AV308">
        <f t="shared" si="298"/>
        <v>-1</v>
      </c>
    </row>
    <row r="309" spans="1:48" ht="17.25" customHeight="1">
      <c r="A309" s="27"/>
      <c r="B309" s="98"/>
      <c r="C309" s="104"/>
      <c r="D309" s="90"/>
      <c r="E309" s="111"/>
      <c r="F309" s="442"/>
      <c r="G309" s="443"/>
      <c r="H309" s="443"/>
      <c r="I309" s="99"/>
      <c r="J309" s="99"/>
      <c r="K309" s="94">
        <f t="shared" si="333"/>
        <v>37</v>
      </c>
      <c r="L309" s="94">
        <f t="shared" si="334"/>
        <v>0.05</v>
      </c>
      <c r="M309" s="94">
        <f t="shared" si="335"/>
        <v>0.25</v>
      </c>
      <c r="N309" s="94">
        <f t="shared" si="336"/>
        <v>37.049999999999997</v>
      </c>
      <c r="O309" s="94">
        <f t="shared" si="337"/>
        <v>37.25</v>
      </c>
      <c r="P309" s="102"/>
      <c r="Q309" s="94" t="str">
        <f t="shared" si="327"/>
        <v/>
      </c>
      <c r="R309" s="122" t="str">
        <f>IF(Q309="","",HLOOKUP(Q309,Headline!$Z$5:$CJ$6,2,FALSE))</f>
        <v/>
      </c>
      <c r="S309" s="100"/>
      <c r="T309" s="100"/>
      <c r="U309" s="100"/>
      <c r="V309" s="100"/>
      <c r="W309" s="100"/>
      <c r="X309" s="96" t="str">
        <f t="shared" si="195"/>
        <v/>
      </c>
      <c r="Y309" s="101"/>
      <c r="Z309" s="445"/>
      <c r="AA309" s="446"/>
      <c r="AB309" s="446"/>
      <c r="AC309" s="446"/>
      <c r="AD309" s="62"/>
      <c r="AE309" s="21"/>
      <c r="AF309" s="22"/>
      <c r="AH309" s="29" t="str">
        <f t="shared" si="307"/>
        <v/>
      </c>
      <c r="AI309" s="29" t="str">
        <f t="shared" si="308"/>
        <v/>
      </c>
      <c r="AJ309" s="29" t="str">
        <f t="shared" si="309"/>
        <v/>
      </c>
      <c r="AK309" s="29" t="str">
        <f t="shared" si="310"/>
        <v/>
      </c>
      <c r="AL309" s="29" t="str">
        <f t="shared" si="311"/>
        <v/>
      </c>
      <c r="AM309" s="29" t="str">
        <f t="shared" si="312"/>
        <v/>
      </c>
      <c r="AN309" s="29" t="str">
        <f t="shared" si="313"/>
        <v/>
      </c>
      <c r="AO309" s="83" t="str">
        <f t="shared" si="328"/>
        <v/>
      </c>
      <c r="AP309" s="83" t="str">
        <f t="shared" si="329"/>
        <v/>
      </c>
      <c r="AQ309" s="83" t="str">
        <f t="shared" si="330"/>
        <v/>
      </c>
      <c r="AR309" s="83" t="str">
        <f t="shared" si="331"/>
        <v/>
      </c>
      <c r="AS309" s="83" t="str">
        <f t="shared" si="332"/>
        <v/>
      </c>
      <c r="AT309" s="105" t="str">
        <f t="shared" si="338"/>
        <v/>
      </c>
      <c r="AU309" s="105" t="str">
        <f t="shared" si="339"/>
        <v/>
      </c>
      <c r="AV309">
        <f t="shared" si="298"/>
        <v>-1</v>
      </c>
    </row>
    <row r="310" spans="1:48" ht="17.25" customHeight="1">
      <c r="A310" s="27"/>
      <c r="B310" s="98">
        <v>217</v>
      </c>
      <c r="C310" s="174"/>
      <c r="D310" s="144" t="s">
        <v>189</v>
      </c>
      <c r="E310" s="111"/>
      <c r="F310" s="442">
        <v>37</v>
      </c>
      <c r="G310" s="443"/>
      <c r="H310" s="444"/>
      <c r="I310" s="99">
        <v>0.05</v>
      </c>
      <c r="J310" s="99">
        <v>0.25</v>
      </c>
      <c r="K310" s="94">
        <f t="shared" si="333"/>
        <v>37</v>
      </c>
      <c r="L310" s="94">
        <f t="shared" si="334"/>
        <v>0.05</v>
      </c>
      <c r="M310" s="94">
        <f t="shared" si="335"/>
        <v>0.25</v>
      </c>
      <c r="N310" s="94">
        <f t="shared" si="336"/>
        <v>37.049999999999997</v>
      </c>
      <c r="O310" s="94">
        <f t="shared" si="337"/>
        <v>37.25</v>
      </c>
      <c r="P310" s="102" t="s">
        <v>237</v>
      </c>
      <c r="Q310" s="94">
        <f t="shared" si="327"/>
        <v>1</v>
      </c>
      <c r="R310" s="122">
        <f>IF(Q310="","",HLOOKUP(Q310,Headline!$Z$5:$CJ$6,2,FALSE))</f>
        <v>1</v>
      </c>
      <c r="S310" s="147">
        <v>37.082999999999998</v>
      </c>
      <c r="T310" s="147"/>
      <c r="U310" s="147"/>
      <c r="V310" s="147"/>
      <c r="W310" s="147"/>
      <c r="X310" s="96" t="str">
        <f t="shared" si="195"/>
        <v/>
      </c>
      <c r="Y310" s="101">
        <v>14</v>
      </c>
      <c r="Z310" s="445"/>
      <c r="AA310" s="446"/>
      <c r="AB310" s="446"/>
      <c r="AC310" s="446"/>
      <c r="AD310" s="62"/>
      <c r="AE310" s="21"/>
      <c r="AF310" s="22"/>
      <c r="AG310" s="161"/>
      <c r="AH310" s="29" t="str">
        <f t="shared" si="307"/>
        <v/>
      </c>
      <c r="AI310" s="29" t="str">
        <f t="shared" si="308"/>
        <v/>
      </c>
      <c r="AJ310" s="29" t="str">
        <f t="shared" si="309"/>
        <v/>
      </c>
      <c r="AK310" s="29" t="str">
        <f t="shared" si="310"/>
        <v/>
      </c>
      <c r="AL310" s="29" t="str">
        <f t="shared" si="311"/>
        <v/>
      </c>
      <c r="AM310" s="29" t="str">
        <f t="shared" si="312"/>
        <v/>
      </c>
      <c r="AN310" s="29" t="str">
        <f t="shared" si="313"/>
        <v/>
      </c>
      <c r="AO310" s="83">
        <f t="shared" si="328"/>
        <v>37.082999999999998</v>
      </c>
      <c r="AP310" s="83">
        <f t="shared" si="329"/>
        <v>37.082999999999998</v>
      </c>
      <c r="AQ310" s="83">
        <f t="shared" si="330"/>
        <v>0</v>
      </c>
      <c r="AR310" s="83">
        <f t="shared" si="331"/>
        <v>37.082999999999998</v>
      </c>
      <c r="AS310" s="83" t="e">
        <f t="shared" si="332"/>
        <v>#DIV/0!</v>
      </c>
      <c r="AT310" s="105" t="str">
        <f t="shared" si="338"/>
        <v/>
      </c>
      <c r="AU310" s="105" t="str">
        <f t="shared" si="339"/>
        <v/>
      </c>
      <c r="AV310">
        <f t="shared" si="298"/>
        <v>-1</v>
      </c>
    </row>
    <row r="311" spans="1:48" ht="17.25" customHeight="1">
      <c r="A311" s="27"/>
      <c r="B311" s="98"/>
      <c r="C311" s="104"/>
      <c r="D311" s="90"/>
      <c r="E311" s="111"/>
      <c r="F311" s="442" t="s">
        <v>276</v>
      </c>
      <c r="G311" s="443"/>
      <c r="H311" s="443"/>
      <c r="I311" s="99"/>
      <c r="J311" s="99"/>
      <c r="K311" s="94">
        <f t="shared" si="333"/>
        <v>37</v>
      </c>
      <c r="L311" s="94">
        <f t="shared" si="334"/>
        <v>0.05</v>
      </c>
      <c r="M311" s="94">
        <f t="shared" si="335"/>
        <v>0.25</v>
      </c>
      <c r="N311" s="94">
        <f t="shared" si="336"/>
        <v>37.049999999999997</v>
      </c>
      <c r="O311" s="94">
        <f t="shared" si="337"/>
        <v>37.25</v>
      </c>
      <c r="P311" s="102" t="s">
        <v>237</v>
      </c>
      <c r="Q311" s="94">
        <f t="shared" si="327"/>
        <v>2</v>
      </c>
      <c r="R311" s="122">
        <f>IF(Q311="","",HLOOKUP(Q311,Headline!$Z$5:$CJ$6,2,FALSE))</f>
        <v>2</v>
      </c>
      <c r="S311" s="147">
        <f>'report export 3D'!AG124</f>
        <v>37.059342115</v>
      </c>
      <c r="T311" s="147">
        <f>'report export 3D'!AH124</f>
        <v>37.057692574999997</v>
      </c>
      <c r="U311" s="147">
        <f>'report export 3D'!AI124</f>
        <v>37.051443915999997</v>
      </c>
      <c r="V311" s="147">
        <f>'report export 3D'!AJ124</f>
        <v>37.052991077999998</v>
      </c>
      <c r="W311" s="147">
        <f>'report export 3D'!AK124</f>
        <v>37.060624146999999</v>
      </c>
      <c r="X311" s="96" t="str">
        <f t="shared" si="195"/>
        <v/>
      </c>
      <c r="Y311" s="101">
        <v>16</v>
      </c>
      <c r="Z311" s="461" t="s">
        <v>196</v>
      </c>
      <c r="AA311" s="462"/>
      <c r="AB311" s="462"/>
      <c r="AC311" s="462"/>
      <c r="AD311" s="62"/>
      <c r="AE311" s="21"/>
      <c r="AF311" s="22"/>
      <c r="AG311" s="161"/>
      <c r="AH311" s="29" t="str">
        <f t="shared" si="307"/>
        <v/>
      </c>
      <c r="AI311" s="29" t="str">
        <f t="shared" si="308"/>
        <v/>
      </c>
      <c r="AJ311" s="29" t="str">
        <f t="shared" si="309"/>
        <v/>
      </c>
      <c r="AK311" s="29" t="str">
        <f t="shared" si="310"/>
        <v/>
      </c>
      <c r="AL311" s="29" t="str">
        <f t="shared" si="311"/>
        <v/>
      </c>
      <c r="AM311" s="29" t="str">
        <f t="shared" si="312"/>
        <v/>
      </c>
      <c r="AN311" s="29" t="str">
        <f t="shared" si="313"/>
        <v/>
      </c>
      <c r="AO311" s="83">
        <f t="shared" si="328"/>
        <v>37.051443915999997</v>
      </c>
      <c r="AP311" s="83">
        <f t="shared" si="329"/>
        <v>37.060624146999999</v>
      </c>
      <c r="AQ311" s="83">
        <f t="shared" si="330"/>
        <v>9.1802310000019816E-3</v>
      </c>
      <c r="AR311" s="83">
        <f t="shared" si="331"/>
        <v>37.056418766199997</v>
      </c>
      <c r="AS311" s="83">
        <f t="shared" si="332"/>
        <v>4.0109838458697918E-3</v>
      </c>
      <c r="AT311" s="105" t="str">
        <f t="shared" si="338"/>
        <v/>
      </c>
      <c r="AU311" s="105" t="str">
        <f t="shared" si="339"/>
        <v/>
      </c>
      <c r="AV311">
        <f t="shared" si="298"/>
        <v>-1</v>
      </c>
    </row>
    <row r="312" spans="1:48" ht="17.25" customHeight="1">
      <c r="A312" s="27"/>
      <c r="B312" s="98"/>
      <c r="C312" s="104"/>
      <c r="D312" s="90"/>
      <c r="E312" s="111"/>
      <c r="F312" s="442"/>
      <c r="G312" s="443"/>
      <c r="H312" s="444"/>
      <c r="I312" s="99"/>
      <c r="J312" s="99"/>
      <c r="K312" s="94">
        <f t="shared" si="333"/>
        <v>37</v>
      </c>
      <c r="L312" s="94">
        <f t="shared" si="334"/>
        <v>0.05</v>
      </c>
      <c r="M312" s="94">
        <f t="shared" si="335"/>
        <v>0.25</v>
      </c>
      <c r="N312" s="94">
        <f t="shared" si="336"/>
        <v>37.049999999999997</v>
      </c>
      <c r="O312" s="94">
        <f t="shared" si="337"/>
        <v>37.25</v>
      </c>
      <c r="P312" s="102"/>
      <c r="Q312" s="94" t="str">
        <f t="shared" si="327"/>
        <v/>
      </c>
      <c r="R312" s="122" t="str">
        <f>IF(Q312="","",HLOOKUP(Q312,Headline!$Z$5:$CJ$6,2,FALSE))</f>
        <v/>
      </c>
      <c r="S312" s="100"/>
      <c r="T312" s="100"/>
      <c r="U312" s="100"/>
      <c r="V312" s="100"/>
      <c r="W312" s="100"/>
      <c r="X312" s="96" t="str">
        <f t="shared" si="195"/>
        <v/>
      </c>
      <c r="Y312" s="101"/>
      <c r="Z312" s="445"/>
      <c r="AA312" s="446"/>
      <c r="AB312" s="446"/>
      <c r="AC312" s="446"/>
      <c r="AD312" s="62"/>
      <c r="AE312" s="21"/>
      <c r="AF312" s="22"/>
      <c r="AH312" s="29" t="str">
        <f t="shared" si="307"/>
        <v/>
      </c>
      <c r="AI312" s="29" t="str">
        <f t="shared" si="308"/>
        <v/>
      </c>
      <c r="AJ312" s="29" t="str">
        <f t="shared" si="309"/>
        <v/>
      </c>
      <c r="AK312" s="29" t="str">
        <f t="shared" si="310"/>
        <v/>
      </c>
      <c r="AL312" s="29" t="str">
        <f t="shared" si="311"/>
        <v/>
      </c>
      <c r="AM312" s="29" t="str">
        <f t="shared" si="312"/>
        <v/>
      </c>
      <c r="AN312" s="29" t="str">
        <f t="shared" si="313"/>
        <v/>
      </c>
      <c r="AO312" s="83" t="str">
        <f t="shared" si="328"/>
        <v/>
      </c>
      <c r="AP312" s="83" t="str">
        <f t="shared" si="329"/>
        <v/>
      </c>
      <c r="AQ312" s="83" t="str">
        <f t="shared" si="330"/>
        <v/>
      </c>
      <c r="AR312" s="83" t="str">
        <f t="shared" si="331"/>
        <v/>
      </c>
      <c r="AS312" s="83" t="str">
        <f t="shared" si="332"/>
        <v/>
      </c>
      <c r="AT312" s="105" t="str">
        <f t="shared" si="338"/>
        <v/>
      </c>
      <c r="AU312" s="105" t="str">
        <f t="shared" si="339"/>
        <v/>
      </c>
      <c r="AV312">
        <f t="shared" si="298"/>
        <v>-1</v>
      </c>
    </row>
    <row r="313" spans="1:48" ht="17.25" customHeight="1">
      <c r="A313" s="27"/>
      <c r="B313" s="98">
        <v>217</v>
      </c>
      <c r="C313" s="104"/>
      <c r="D313" s="144" t="s">
        <v>189</v>
      </c>
      <c r="E313" s="111"/>
      <c r="F313" s="442">
        <v>37</v>
      </c>
      <c r="G313" s="443"/>
      <c r="H313" s="444"/>
      <c r="I313" s="99">
        <v>0.05</v>
      </c>
      <c r="J313" s="99">
        <v>0.3</v>
      </c>
      <c r="K313" s="94">
        <f t="shared" si="333"/>
        <v>37</v>
      </c>
      <c r="L313" s="94">
        <f t="shared" si="334"/>
        <v>0.05</v>
      </c>
      <c r="M313" s="94">
        <f t="shared" si="335"/>
        <v>0.3</v>
      </c>
      <c r="N313" s="94">
        <f t="shared" si="336"/>
        <v>37.049999999999997</v>
      </c>
      <c r="O313" s="94">
        <f t="shared" si="337"/>
        <v>37.299999999999997</v>
      </c>
      <c r="P313" s="102" t="s">
        <v>237</v>
      </c>
      <c r="Q313" s="94">
        <f t="shared" si="327"/>
        <v>1</v>
      </c>
      <c r="R313" s="122">
        <f>IF(Q313="","",HLOOKUP(Q313,Headline!$Z$5:$CJ$6,2,FALSE))</f>
        <v>1</v>
      </c>
      <c r="S313" s="147">
        <v>37.28</v>
      </c>
      <c r="T313" s="147"/>
      <c r="U313" s="147"/>
      <c r="V313" s="147"/>
      <c r="W313" s="147"/>
      <c r="X313" s="96" t="str">
        <f t="shared" si="195"/>
        <v/>
      </c>
      <c r="Y313" s="101">
        <v>14</v>
      </c>
      <c r="Z313" s="445"/>
      <c r="AA313" s="446"/>
      <c r="AB313" s="446"/>
      <c r="AC313" s="446"/>
      <c r="AD313" s="62"/>
      <c r="AE313" s="21"/>
      <c r="AF313" s="22"/>
      <c r="AH313" s="29" t="str">
        <f t="shared" si="307"/>
        <v/>
      </c>
      <c r="AI313" s="29" t="str">
        <f t="shared" si="308"/>
        <v/>
      </c>
      <c r="AJ313" s="29" t="str">
        <f t="shared" si="309"/>
        <v/>
      </c>
      <c r="AK313" s="29" t="str">
        <f t="shared" si="310"/>
        <v/>
      </c>
      <c r="AL313" s="29" t="str">
        <f t="shared" si="311"/>
        <v/>
      </c>
      <c r="AM313" s="29" t="str">
        <f t="shared" si="312"/>
        <v/>
      </c>
      <c r="AN313" s="29" t="str">
        <f t="shared" si="313"/>
        <v/>
      </c>
      <c r="AO313" s="83">
        <f t="shared" si="328"/>
        <v>37.28</v>
      </c>
      <c r="AP313" s="83">
        <f t="shared" si="329"/>
        <v>37.28</v>
      </c>
      <c r="AQ313" s="83">
        <f t="shared" si="330"/>
        <v>0</v>
      </c>
      <c r="AR313" s="83">
        <f t="shared" si="331"/>
        <v>37.28</v>
      </c>
      <c r="AS313" s="83" t="e">
        <f t="shared" si="332"/>
        <v>#DIV/0!</v>
      </c>
      <c r="AT313" s="105" t="str">
        <f t="shared" si="338"/>
        <v/>
      </c>
      <c r="AU313" s="105" t="str">
        <f t="shared" si="339"/>
        <v/>
      </c>
      <c r="AV313">
        <f t="shared" si="298"/>
        <v>-1</v>
      </c>
    </row>
    <row r="314" spans="1:48" ht="17.25" customHeight="1">
      <c r="A314" s="27"/>
      <c r="B314" s="98"/>
      <c r="C314" s="104"/>
      <c r="D314" s="90"/>
      <c r="E314" s="111"/>
      <c r="F314" s="442" t="s">
        <v>277</v>
      </c>
      <c r="G314" s="443"/>
      <c r="H314" s="444"/>
      <c r="I314" s="99"/>
      <c r="J314" s="99"/>
      <c r="K314" s="94">
        <f t="shared" si="333"/>
        <v>37</v>
      </c>
      <c r="L314" s="94">
        <f t="shared" si="334"/>
        <v>0.05</v>
      </c>
      <c r="M314" s="94">
        <f t="shared" si="335"/>
        <v>0.3</v>
      </c>
      <c r="N314" s="94">
        <f t="shared" si="336"/>
        <v>37.049999999999997</v>
      </c>
      <c r="O314" s="94">
        <f t="shared" si="337"/>
        <v>37.299999999999997</v>
      </c>
      <c r="P314" s="102" t="s">
        <v>237</v>
      </c>
      <c r="Q314" s="94">
        <f t="shared" si="327"/>
        <v>2</v>
      </c>
      <c r="R314" s="122">
        <f>IF(Q314="","",HLOOKUP(Q314,Headline!$Z$5:$CJ$6,2,FALSE))</f>
        <v>2</v>
      </c>
      <c r="S314" s="147">
        <f>'report export 3D'!AG125</f>
        <v>37.184789811000002</v>
      </c>
      <c r="T314" s="147">
        <f>'report export 3D'!AH125</f>
        <v>37.186994009999999</v>
      </c>
      <c r="U314" s="147">
        <f>'report export 3D'!AI125</f>
        <v>37.188040348000001</v>
      </c>
      <c r="V314" s="147">
        <f>'report export 3D'!AJ125</f>
        <v>37.186239807</v>
      </c>
      <c r="W314" s="147">
        <f>'report export 3D'!AK125</f>
        <v>37.186074765999997</v>
      </c>
      <c r="X314" s="96" t="str">
        <f t="shared" si="195"/>
        <v/>
      </c>
      <c r="Y314" s="101">
        <v>16</v>
      </c>
      <c r="Z314" s="461" t="s">
        <v>707</v>
      </c>
      <c r="AA314" s="462"/>
      <c r="AB314" s="462"/>
      <c r="AC314" s="462"/>
      <c r="AD314" s="62"/>
      <c r="AE314" s="21"/>
      <c r="AF314" s="22"/>
      <c r="AH314" s="29" t="str">
        <f t="shared" si="307"/>
        <v/>
      </c>
      <c r="AI314" s="29" t="str">
        <f t="shared" si="308"/>
        <v/>
      </c>
      <c r="AJ314" s="29" t="str">
        <f t="shared" si="309"/>
        <v/>
      </c>
      <c r="AK314" s="29" t="str">
        <f t="shared" si="310"/>
        <v/>
      </c>
      <c r="AL314" s="29" t="str">
        <f t="shared" si="311"/>
        <v/>
      </c>
      <c r="AM314" s="29" t="str">
        <f t="shared" si="312"/>
        <v/>
      </c>
      <c r="AN314" s="29" t="str">
        <f t="shared" si="313"/>
        <v/>
      </c>
      <c r="AO314" s="83">
        <f t="shared" si="328"/>
        <v>37.184789811000002</v>
      </c>
      <c r="AP314" s="83">
        <f t="shared" si="329"/>
        <v>37.188040348000001</v>
      </c>
      <c r="AQ314" s="83">
        <f t="shared" si="330"/>
        <v>3.2505369999995537E-3</v>
      </c>
      <c r="AR314" s="83">
        <f t="shared" si="331"/>
        <v>37.1864277484</v>
      </c>
      <c r="AS314" s="83">
        <f t="shared" si="332"/>
        <v>1.2004048421696094E-3</v>
      </c>
      <c r="AT314" s="105" t="str">
        <f t="shared" si="338"/>
        <v/>
      </c>
      <c r="AU314" s="105" t="str">
        <f t="shared" si="339"/>
        <v/>
      </c>
      <c r="AV314">
        <f t="shared" si="298"/>
        <v>-1</v>
      </c>
    </row>
    <row r="315" spans="1:48" ht="17.25" customHeight="1" thickBot="1">
      <c r="A315" s="27"/>
      <c r="B315" s="98"/>
      <c r="C315" s="104"/>
      <c r="D315" s="90"/>
      <c r="E315" s="111"/>
      <c r="F315" s="442"/>
      <c r="G315" s="443"/>
      <c r="H315" s="443"/>
      <c r="I315" s="99"/>
      <c r="J315" s="99"/>
      <c r="K315" s="94">
        <f t="shared" si="333"/>
        <v>37</v>
      </c>
      <c r="L315" s="94">
        <f t="shared" si="334"/>
        <v>0.05</v>
      </c>
      <c r="M315" s="94">
        <f t="shared" si="335"/>
        <v>0.3</v>
      </c>
      <c r="N315" s="94">
        <f t="shared" si="336"/>
        <v>37.049999999999997</v>
      </c>
      <c r="O315" s="94">
        <f t="shared" si="337"/>
        <v>37.299999999999997</v>
      </c>
      <c r="P315" s="102"/>
      <c r="Q315" s="94" t="str">
        <f t="shared" si="327"/>
        <v/>
      </c>
      <c r="R315" s="122" t="str">
        <f>IF(Q315="","",HLOOKUP(Q315,Headline!$Z$5:$CJ$6,2,FALSE))</f>
        <v/>
      </c>
      <c r="S315" s="100"/>
      <c r="T315" s="100"/>
      <c r="U315" s="100"/>
      <c r="V315" s="100"/>
      <c r="W315" s="100"/>
      <c r="X315" s="96" t="str">
        <f t="shared" si="195"/>
        <v/>
      </c>
      <c r="Y315" s="101"/>
      <c r="Z315" s="445"/>
      <c r="AA315" s="446"/>
      <c r="AB315" s="446"/>
      <c r="AC315" s="446"/>
      <c r="AD315" s="62"/>
      <c r="AE315" s="21"/>
      <c r="AF315" s="22"/>
      <c r="AH315" s="29" t="str">
        <f t="shared" si="307"/>
        <v/>
      </c>
      <c r="AI315" s="29" t="str">
        <f t="shared" si="308"/>
        <v/>
      </c>
      <c r="AJ315" s="29" t="str">
        <f t="shared" si="309"/>
        <v/>
      </c>
      <c r="AK315" s="29" t="str">
        <f t="shared" si="310"/>
        <v/>
      </c>
      <c r="AL315" s="29" t="str">
        <f t="shared" si="311"/>
        <v/>
      </c>
      <c r="AM315" s="29" t="str">
        <f t="shared" si="312"/>
        <v/>
      </c>
      <c r="AN315" s="29" t="str">
        <f t="shared" si="313"/>
        <v/>
      </c>
      <c r="AO315" s="83" t="str">
        <f t="shared" si="328"/>
        <v/>
      </c>
      <c r="AP315" s="83" t="str">
        <f t="shared" si="329"/>
        <v/>
      </c>
      <c r="AQ315" s="83" t="str">
        <f t="shared" si="330"/>
        <v/>
      </c>
      <c r="AR315" s="83" t="str">
        <f t="shared" si="331"/>
        <v/>
      </c>
      <c r="AS315" s="83" t="str">
        <f t="shared" si="332"/>
        <v/>
      </c>
      <c r="AT315" s="105" t="str">
        <f t="shared" si="338"/>
        <v/>
      </c>
      <c r="AU315" s="105" t="str">
        <f t="shared" si="339"/>
        <v/>
      </c>
      <c r="AV315">
        <f t="shared" si="298"/>
        <v>-1</v>
      </c>
    </row>
    <row r="316" spans="1:48" ht="17.25" customHeight="1" thickBot="1">
      <c r="A316" s="27"/>
      <c r="B316" s="98">
        <v>218</v>
      </c>
      <c r="C316" s="104"/>
      <c r="D316" s="142" t="s">
        <v>89</v>
      </c>
      <c r="E316" s="142" t="s">
        <v>189</v>
      </c>
      <c r="F316" s="141">
        <v>0.15</v>
      </c>
      <c r="G316" s="463" t="s">
        <v>195</v>
      </c>
      <c r="H316" s="465"/>
      <c r="I316" s="136">
        <v>-0.15</v>
      </c>
      <c r="J316" s="99">
        <v>0</v>
      </c>
      <c r="K316" s="94">
        <f>IF(Q316=1,F316,K294)</f>
        <v>0.15</v>
      </c>
      <c r="L316" s="94">
        <f>IF(Q316=1,I316,L294)</f>
        <v>-0.15</v>
      </c>
      <c r="M316" s="94">
        <f>IF(Q316=1,J316,M294)</f>
        <v>0</v>
      </c>
      <c r="N316" s="94">
        <f t="shared" ref="N316:N336" si="340">K316+L316</f>
        <v>0</v>
      </c>
      <c r="O316" s="94">
        <f t="shared" ref="O316:O336" si="341">K316+M316</f>
        <v>0.15</v>
      </c>
      <c r="P316" s="102" t="s">
        <v>237</v>
      </c>
      <c r="Q316" s="94">
        <f t="shared" si="327"/>
        <v>1</v>
      </c>
      <c r="R316" s="122">
        <f>IF(Q316="","",HLOOKUP(Q316,Headline!$Z$5:$CJ$6,2,FALSE))</f>
        <v>1</v>
      </c>
      <c r="S316" s="147">
        <v>0.11799999999999999</v>
      </c>
      <c r="T316" s="147"/>
      <c r="U316" s="147"/>
      <c r="V316" s="147"/>
      <c r="W316" s="147"/>
      <c r="X316" s="96" t="str">
        <f t="shared" si="195"/>
        <v/>
      </c>
      <c r="Y316" s="101">
        <v>14</v>
      </c>
      <c r="Z316" s="445"/>
      <c r="AA316" s="446"/>
      <c r="AB316" s="446"/>
      <c r="AC316" s="446"/>
      <c r="AD316" s="62"/>
      <c r="AE316" s="21"/>
      <c r="AF316" s="22"/>
      <c r="AH316" s="29" t="str">
        <f t="shared" si="307"/>
        <v/>
      </c>
      <c r="AI316" s="29" t="str">
        <f t="shared" si="308"/>
        <v/>
      </c>
      <c r="AJ316" s="29" t="str">
        <f t="shared" si="309"/>
        <v/>
      </c>
      <c r="AK316" s="29" t="str">
        <f t="shared" si="310"/>
        <v/>
      </c>
      <c r="AL316" s="29" t="str">
        <f t="shared" si="311"/>
        <v/>
      </c>
      <c r="AM316" s="29" t="str">
        <f t="shared" si="312"/>
        <v/>
      </c>
      <c r="AN316" s="29" t="str">
        <f t="shared" si="313"/>
        <v/>
      </c>
      <c r="AO316" s="83">
        <f t="shared" ref="AO316:AO366" si="342">IF(S316="","",MIN(S316:W316))</f>
        <v>0.11799999999999999</v>
      </c>
      <c r="AP316" s="83">
        <f t="shared" ref="AP316:AP366" si="343">IF(S316="","",MAX(S316:W316))</f>
        <v>0.11799999999999999</v>
      </c>
      <c r="AQ316" s="83">
        <f t="shared" ref="AQ316:AQ366" si="344">IF(AO316="","",AP316-AO316)</f>
        <v>0</v>
      </c>
      <c r="AR316" s="83">
        <f t="shared" ref="AR316:AR366" si="345">IF(S316="","",AVERAGE(S316:W316))</f>
        <v>0.11799999999999999</v>
      </c>
      <c r="AS316" s="83" t="e">
        <f t="shared" ref="AS316:AS366" si="346">IF(S316="","",STDEV(S316:W316))</f>
        <v>#DIV/0!</v>
      </c>
      <c r="AT316" s="105" t="str">
        <f>IF(OR(Q316="",S316=""),"",IF(AND(C316="",AT294=""),"",(M316-L316)/(AS316*6)))</f>
        <v/>
      </c>
      <c r="AU316" s="105" t="str">
        <f>IF(OR(Q316="",S316=""),"",IF(AND(C316="",AU294=""),"",MIN((O316-AR316)/(3*AS316),(AR316-N316)/(3*AS316))))</f>
        <v/>
      </c>
      <c r="AV316">
        <f t="shared" ref="AV316:AV327" si="347">IF(AT316="",-1,AS289)</f>
        <v>-1</v>
      </c>
    </row>
    <row r="317" spans="1:48" ht="17.25" customHeight="1">
      <c r="A317" s="27"/>
      <c r="B317" s="98"/>
      <c r="C317" s="104"/>
      <c r="D317" s="90"/>
      <c r="E317" s="111"/>
      <c r="F317" s="442" t="s">
        <v>335</v>
      </c>
      <c r="G317" s="443"/>
      <c r="H317" s="444"/>
      <c r="I317" s="99"/>
      <c r="J317" s="99"/>
      <c r="K317" s="94">
        <f>IF(Q317=1,F317,K316)</f>
        <v>0.15</v>
      </c>
      <c r="L317" s="94">
        <f>IF(Q317=1,I317,L316)</f>
        <v>-0.15</v>
      </c>
      <c r="M317" s="94">
        <f>IF(Q317=1,J317,M316)</f>
        <v>0</v>
      </c>
      <c r="N317" s="94">
        <f t="shared" si="340"/>
        <v>0</v>
      </c>
      <c r="O317" s="94">
        <f t="shared" si="341"/>
        <v>0.15</v>
      </c>
      <c r="P317" s="102" t="s">
        <v>237</v>
      </c>
      <c r="Q317" s="94">
        <f t="shared" si="327"/>
        <v>2</v>
      </c>
      <c r="R317" s="122">
        <f>IF(Q317="","",HLOOKUP(Q317,Headline!$Z$5:$CJ$6,2,FALSE))</f>
        <v>2</v>
      </c>
      <c r="S317" s="147">
        <f>'report export 3D'!AG129</f>
        <v>0.21676005970000001</v>
      </c>
      <c r="T317" s="147">
        <f>'report export 3D'!AH129</f>
        <v>0.23318600419999999</v>
      </c>
      <c r="U317" s="147">
        <f>'report export 3D'!AI129</f>
        <v>0.20072107010000001</v>
      </c>
      <c r="V317" s="147">
        <f>'report export 3D'!AJ129</f>
        <v>0.22790072359999999</v>
      </c>
      <c r="W317" s="147">
        <f>'report export 3D'!AK129</f>
        <v>0.2138010213</v>
      </c>
      <c r="X317" s="96" t="str">
        <f t="shared" si="195"/>
        <v>8</v>
      </c>
      <c r="Y317" s="101">
        <v>16</v>
      </c>
      <c r="Z317" s="445"/>
      <c r="AA317" s="446"/>
      <c r="AB317" s="446"/>
      <c r="AC317" s="446"/>
      <c r="AD317" s="62"/>
      <c r="AE317" s="245" t="s">
        <v>331</v>
      </c>
      <c r="AF317" s="22"/>
      <c r="AH317" s="29" t="str">
        <f t="shared" si="307"/>
        <v>+</v>
      </c>
      <c r="AI317" s="29" t="str">
        <f t="shared" si="308"/>
        <v>+</v>
      </c>
      <c r="AJ317" s="29" t="str">
        <f t="shared" si="309"/>
        <v>+</v>
      </c>
      <c r="AK317" s="29" t="str">
        <f t="shared" si="310"/>
        <v>+</v>
      </c>
      <c r="AL317" s="29" t="str">
        <f t="shared" si="311"/>
        <v>+</v>
      </c>
      <c r="AM317" s="29" t="str">
        <f t="shared" si="312"/>
        <v/>
      </c>
      <c r="AN317" s="29" t="str">
        <f t="shared" si="313"/>
        <v>+</v>
      </c>
      <c r="AO317" s="83">
        <f t="shared" si="342"/>
        <v>0.20072107010000001</v>
      </c>
      <c r="AP317" s="83">
        <f t="shared" si="343"/>
        <v>0.23318600419999999</v>
      </c>
      <c r="AQ317" s="83">
        <f t="shared" si="344"/>
        <v>3.2464934099999981E-2</v>
      </c>
      <c r="AR317" s="83">
        <f t="shared" si="345"/>
        <v>0.21847377578000002</v>
      </c>
      <c r="AS317" s="83">
        <f t="shared" si="346"/>
        <v>1.270085653093102E-2</v>
      </c>
      <c r="AT317" s="105" t="str">
        <f>IF(OR(Q317="",S317=""),"",IF(AND(C317="",AT316=""),"",(M317-L317)/(AS317*6)))</f>
        <v/>
      </c>
      <c r="AU317" s="105" t="str">
        <f>IF(OR(Q317="",S317=""),"",IF(AND(C317="",AU316=""),"",MIN((O317-AR317)/(3*AS317),(AR317-N317)/(3*AS317))))</f>
        <v/>
      </c>
      <c r="AV317">
        <f t="shared" si="347"/>
        <v>-1</v>
      </c>
    </row>
    <row r="318" spans="1:48" ht="17.25" customHeight="1" thickBot="1">
      <c r="A318" s="27"/>
      <c r="B318" s="98"/>
      <c r="C318" s="104"/>
      <c r="D318" s="90"/>
      <c r="E318" s="111"/>
      <c r="F318" s="442"/>
      <c r="G318" s="443"/>
      <c r="H318" s="444"/>
      <c r="I318" s="99"/>
      <c r="J318" s="99"/>
      <c r="K318" s="94">
        <f>IF(Q318=1,F318,K317)</f>
        <v>0.15</v>
      </c>
      <c r="L318" s="94">
        <f>IF(Q318=1,I318,L317)</f>
        <v>-0.15</v>
      </c>
      <c r="M318" s="94">
        <f>IF(Q318=1,J318,M317)</f>
        <v>0</v>
      </c>
      <c r="N318" s="94">
        <f t="shared" si="340"/>
        <v>0</v>
      </c>
      <c r="O318" s="94">
        <f t="shared" si="341"/>
        <v>0.15</v>
      </c>
      <c r="P318" s="102"/>
      <c r="Q318" s="94" t="str">
        <f t="shared" ref="Q318:Q327" si="348">IF(AND(F318&lt;&gt;"",Q317=""),1,IF(AND(Q317&lt;emp,Q317&lt;&gt;""),Q317+1,""))</f>
        <v/>
      </c>
      <c r="R318" s="122" t="str">
        <f>IF(Q318="","",HLOOKUP(Q318,Headline!$Z$5:$CJ$6,2,FALSE))</f>
        <v/>
      </c>
      <c r="S318" s="100"/>
      <c r="T318" s="100"/>
      <c r="U318" s="100"/>
      <c r="V318" s="100"/>
      <c r="W318" s="100"/>
      <c r="X318" s="96" t="str">
        <f t="shared" si="195"/>
        <v/>
      </c>
      <c r="Y318" s="101"/>
      <c r="Z318" s="445"/>
      <c r="AA318" s="446"/>
      <c r="AB318" s="446"/>
      <c r="AC318" s="446"/>
      <c r="AD318" s="62"/>
      <c r="AE318" s="21"/>
      <c r="AF318" s="22"/>
      <c r="AH318" s="29" t="str">
        <f t="shared" si="307"/>
        <v/>
      </c>
      <c r="AI318" s="29" t="str">
        <f t="shared" si="308"/>
        <v/>
      </c>
      <c r="AJ318" s="29" t="str">
        <f t="shared" si="309"/>
        <v/>
      </c>
      <c r="AK318" s="29" t="str">
        <f t="shared" si="310"/>
        <v/>
      </c>
      <c r="AL318" s="29" t="str">
        <f t="shared" si="311"/>
        <v/>
      </c>
      <c r="AM318" s="29" t="str">
        <f t="shared" si="312"/>
        <v/>
      </c>
      <c r="AN318" s="29" t="str">
        <f t="shared" si="313"/>
        <v/>
      </c>
      <c r="AO318" s="83" t="str">
        <f t="shared" si="342"/>
        <v/>
      </c>
      <c r="AP318" s="83" t="str">
        <f t="shared" si="343"/>
        <v/>
      </c>
      <c r="AQ318" s="83" t="str">
        <f t="shared" si="344"/>
        <v/>
      </c>
      <c r="AR318" s="83" t="str">
        <f t="shared" si="345"/>
        <v/>
      </c>
      <c r="AS318" s="83" t="str">
        <f t="shared" si="346"/>
        <v/>
      </c>
      <c r="AT318" s="105" t="str">
        <f>IF(OR(Q318="",S318=""),"",IF(AND(C318="",AT317=""),"",(M318-L318)/(AS318*6)))</f>
        <v/>
      </c>
      <c r="AU318" s="105" t="str">
        <f>IF(OR(Q318="",S318=""),"",IF(AND(C318="",AU317=""),"",MIN((O318-AR318)/(3*AS318),(AR318-N318)/(3*AS318))))</f>
        <v/>
      </c>
      <c r="AV318">
        <f t="shared" si="347"/>
        <v>-1</v>
      </c>
    </row>
    <row r="319" spans="1:48" ht="17.25" customHeight="1" thickBot="1">
      <c r="A319" s="27"/>
      <c r="B319" s="98">
        <v>218</v>
      </c>
      <c r="C319" s="104"/>
      <c r="D319" s="142" t="s">
        <v>89</v>
      </c>
      <c r="E319" s="142" t="s">
        <v>189</v>
      </c>
      <c r="F319" s="141">
        <v>0.15</v>
      </c>
      <c r="G319" s="463" t="s">
        <v>195</v>
      </c>
      <c r="H319" s="465"/>
      <c r="I319" s="136">
        <v>-0.15</v>
      </c>
      <c r="J319" s="99">
        <v>0</v>
      </c>
      <c r="K319" s="94">
        <f>IF(Q319=1,F319,K297)</f>
        <v>0.15</v>
      </c>
      <c r="L319" s="94">
        <f>IF(Q319=1,I319,L297)</f>
        <v>-0.15</v>
      </c>
      <c r="M319" s="94">
        <f>IF(Q319=1,J319,M297)</f>
        <v>0</v>
      </c>
      <c r="N319" s="94">
        <f t="shared" si="340"/>
        <v>0</v>
      </c>
      <c r="O319" s="94">
        <f t="shared" si="341"/>
        <v>0.15</v>
      </c>
      <c r="P319" s="102" t="s">
        <v>237</v>
      </c>
      <c r="Q319" s="94">
        <f t="shared" si="348"/>
        <v>1</v>
      </c>
      <c r="R319" s="122">
        <f>IF(Q319="","",HLOOKUP(Q319,Headline!$Z$5:$CJ$6,2,FALSE))</f>
        <v>1</v>
      </c>
      <c r="S319" s="147">
        <f>+'report export 3D'!AB131</f>
        <v>7.7853021199999997E-2</v>
      </c>
      <c r="T319" s="147">
        <f>+'report export 3D'!AC131</f>
        <v>6.61570254E-2</v>
      </c>
      <c r="U319" s="147">
        <f>+'report export 3D'!AD131</f>
        <v>4.7081347699999998E-2</v>
      </c>
      <c r="V319" s="147">
        <f>+'report export 3D'!AE131</f>
        <v>7.36598371E-2</v>
      </c>
      <c r="W319" s="147">
        <f>+'report export 3D'!AF131</f>
        <v>6.8769827000000006E-2</v>
      </c>
      <c r="X319" s="96" t="str">
        <f t="shared" si="195"/>
        <v/>
      </c>
      <c r="Y319" s="101">
        <v>13</v>
      </c>
      <c r="Z319" s="445"/>
      <c r="AA319" s="446"/>
      <c r="AB319" s="446"/>
      <c r="AC319" s="446"/>
      <c r="AD319" s="62"/>
      <c r="AE319" s="21"/>
      <c r="AF319" s="22"/>
      <c r="AH319" s="29" t="str">
        <f t="shared" si="307"/>
        <v/>
      </c>
      <c r="AI319" s="29" t="str">
        <f t="shared" si="308"/>
        <v/>
      </c>
      <c r="AJ319" s="29" t="str">
        <f t="shared" si="309"/>
        <v/>
      </c>
      <c r="AK319" s="29" t="str">
        <f t="shared" si="310"/>
        <v/>
      </c>
      <c r="AL319" s="29" t="str">
        <f t="shared" si="311"/>
        <v/>
      </c>
      <c r="AM319" s="29" t="str">
        <f t="shared" si="312"/>
        <v/>
      </c>
      <c r="AN319" s="29" t="str">
        <f t="shared" si="313"/>
        <v/>
      </c>
      <c r="AO319" s="83">
        <f t="shared" ref="AO319:AO327" si="349">IF(S319="","",MIN(S319:W319))</f>
        <v>4.7081347699999998E-2</v>
      </c>
      <c r="AP319" s="83">
        <f t="shared" ref="AP319:AP327" si="350">IF(S319="","",MAX(S319:W319))</f>
        <v>7.7853021199999997E-2</v>
      </c>
      <c r="AQ319" s="83">
        <f t="shared" ref="AQ319:AQ327" si="351">IF(AO319="","",AP319-AO319)</f>
        <v>3.0771673499999999E-2</v>
      </c>
      <c r="AR319" s="83">
        <f t="shared" ref="AR319:AR327" si="352">IF(S319="","",AVERAGE(S319:W319))</f>
        <v>6.670421168E-2</v>
      </c>
      <c r="AS319" s="83">
        <f t="shared" ref="AS319:AS327" si="353">IF(S319="","",STDEV(S319:W319))</f>
        <v>1.1856429152040363E-2</v>
      </c>
      <c r="AT319" s="105" t="str">
        <f>IF(OR(Q319="",S319=""),"",IF(AND(C319="",AT297=""),"",(M319-L319)/(AS319*6)))</f>
        <v/>
      </c>
      <c r="AU319" s="105" t="str">
        <f>IF(OR(Q319="",S319=""),"",IF(AND(C319="",AU297=""),"",MIN((O319-AR319)/(3*AS319),(AR319-N319)/(3*AS319))))</f>
        <v/>
      </c>
      <c r="AV319">
        <f t="shared" si="347"/>
        <v>-1</v>
      </c>
    </row>
    <row r="320" spans="1:48" ht="17.25" customHeight="1">
      <c r="A320" s="27"/>
      <c r="B320" s="98"/>
      <c r="C320" s="104"/>
      <c r="D320" s="90"/>
      <c r="E320" s="111"/>
      <c r="F320" s="442" t="s">
        <v>336</v>
      </c>
      <c r="G320" s="443"/>
      <c r="H320" s="444"/>
      <c r="I320" s="99"/>
      <c r="J320" s="99"/>
      <c r="K320" s="94">
        <f>IF(Q320=1,F320,K319)</f>
        <v>0.15</v>
      </c>
      <c r="L320" s="94">
        <f>IF(Q320=1,I320,L319)</f>
        <v>-0.15</v>
      </c>
      <c r="M320" s="94">
        <f>IF(Q320=1,J320,M319)</f>
        <v>0</v>
      </c>
      <c r="N320" s="94">
        <f t="shared" si="340"/>
        <v>0</v>
      </c>
      <c r="O320" s="94">
        <f t="shared" si="341"/>
        <v>0.15</v>
      </c>
      <c r="P320" s="102" t="s">
        <v>237</v>
      </c>
      <c r="Q320" s="94">
        <f t="shared" si="348"/>
        <v>2</v>
      </c>
      <c r="R320" s="122">
        <f>IF(Q320="","",HLOOKUP(Q320,Headline!$Z$5:$CJ$6,2,FALSE))</f>
        <v>2</v>
      </c>
      <c r="S320" s="147">
        <f>'report export 3D'!AG131</f>
        <v>0.18337229899999999</v>
      </c>
      <c r="T320" s="147">
        <f>'report export 3D'!AH131</f>
        <v>0.18822578079999999</v>
      </c>
      <c r="U320" s="147">
        <f>'report export 3D'!AI131</f>
        <v>0.16270723149999999</v>
      </c>
      <c r="V320" s="147">
        <f>'report export 3D'!AJ131</f>
        <v>0.18926879739999999</v>
      </c>
      <c r="W320" s="147">
        <f>'report export 3D'!AK131</f>
        <v>0.17904731090000001</v>
      </c>
      <c r="X320" s="96" t="str">
        <f t="shared" si="195"/>
        <v>8</v>
      </c>
      <c r="Y320" s="101">
        <v>16</v>
      </c>
      <c r="Z320" s="445"/>
      <c r="AA320" s="446"/>
      <c r="AB320" s="446"/>
      <c r="AC320" s="446"/>
      <c r="AD320" s="62"/>
      <c r="AE320" s="245" t="s">
        <v>331</v>
      </c>
      <c r="AF320" s="22"/>
      <c r="AH320" s="29" t="str">
        <f t="shared" si="307"/>
        <v>+</v>
      </c>
      <c r="AI320" s="29" t="str">
        <f t="shared" si="308"/>
        <v>+</v>
      </c>
      <c r="AJ320" s="29" t="str">
        <f t="shared" si="309"/>
        <v>+</v>
      </c>
      <c r="AK320" s="29" t="str">
        <f t="shared" si="310"/>
        <v>+</v>
      </c>
      <c r="AL320" s="29" t="str">
        <f t="shared" si="311"/>
        <v>+</v>
      </c>
      <c r="AM320" s="29" t="str">
        <f t="shared" si="312"/>
        <v/>
      </c>
      <c r="AN320" s="29" t="str">
        <f t="shared" si="313"/>
        <v>+</v>
      </c>
      <c r="AO320" s="83">
        <f t="shared" si="349"/>
        <v>0.16270723149999999</v>
      </c>
      <c r="AP320" s="83">
        <f t="shared" si="350"/>
        <v>0.18926879739999999</v>
      </c>
      <c r="AQ320" s="83">
        <f t="shared" si="351"/>
        <v>2.65615659E-2</v>
      </c>
      <c r="AR320" s="83">
        <f t="shared" si="352"/>
        <v>0.18052428392000003</v>
      </c>
      <c r="AS320" s="83">
        <f t="shared" si="353"/>
        <v>1.0764752276867481E-2</v>
      </c>
      <c r="AT320" s="105" t="str">
        <f>IF(OR(Q320="",S320=""),"",IF(AND(C320="",AT319=""),"",(M320-L320)/(AS320*6)))</f>
        <v/>
      </c>
      <c r="AU320" s="105" t="str">
        <f>IF(OR(Q320="",S320=""),"",IF(AND(C320="",AU319=""),"",MIN((O320-AR320)/(3*AS320),(AR320-N320)/(3*AS320))))</f>
        <v/>
      </c>
      <c r="AV320">
        <f t="shared" si="347"/>
        <v>-1</v>
      </c>
    </row>
    <row r="321" spans="1:48" ht="17.25" customHeight="1" thickBot="1">
      <c r="A321" s="27"/>
      <c r="B321" s="98"/>
      <c r="C321" s="104"/>
      <c r="D321" s="90"/>
      <c r="E321" s="111"/>
      <c r="F321" s="442"/>
      <c r="G321" s="443"/>
      <c r="H321" s="444"/>
      <c r="I321" s="99"/>
      <c r="J321" s="99"/>
      <c r="K321" s="94">
        <f>IF(Q321=1,F321,K320)</f>
        <v>0.15</v>
      </c>
      <c r="L321" s="94">
        <f>IF(Q321=1,I321,L320)</f>
        <v>-0.15</v>
      </c>
      <c r="M321" s="94">
        <f>IF(Q321=1,J321,M320)</f>
        <v>0</v>
      </c>
      <c r="N321" s="94">
        <f t="shared" si="340"/>
        <v>0</v>
      </c>
      <c r="O321" s="94">
        <f t="shared" si="341"/>
        <v>0.15</v>
      </c>
      <c r="P321" s="102"/>
      <c r="Q321" s="94" t="str">
        <f t="shared" si="348"/>
        <v/>
      </c>
      <c r="R321" s="122" t="str">
        <f>IF(Q321="","",HLOOKUP(Q321,Headline!$Z$5:$CJ$6,2,FALSE))</f>
        <v/>
      </c>
      <c r="S321" s="147"/>
      <c r="T321" s="147"/>
      <c r="U321" s="147"/>
      <c r="V321" s="147"/>
      <c r="W321" s="147"/>
      <c r="X321" s="96" t="str">
        <f t="shared" si="195"/>
        <v/>
      </c>
      <c r="Y321" s="101"/>
      <c r="Z321" s="445"/>
      <c r="AA321" s="446"/>
      <c r="AB321" s="446"/>
      <c r="AC321" s="446"/>
      <c r="AD321" s="62"/>
      <c r="AE321" s="21"/>
      <c r="AF321" s="22"/>
      <c r="AH321" s="29" t="str">
        <f t="shared" si="307"/>
        <v/>
      </c>
      <c r="AI321" s="29" t="str">
        <f t="shared" si="308"/>
        <v/>
      </c>
      <c r="AJ321" s="29" t="str">
        <f t="shared" si="309"/>
        <v/>
      </c>
      <c r="AK321" s="29" t="str">
        <f t="shared" si="310"/>
        <v/>
      </c>
      <c r="AL321" s="29" t="str">
        <f t="shared" si="311"/>
        <v/>
      </c>
      <c r="AM321" s="29" t="str">
        <f t="shared" si="312"/>
        <v/>
      </c>
      <c r="AN321" s="29" t="str">
        <f t="shared" si="313"/>
        <v/>
      </c>
      <c r="AO321" s="83" t="str">
        <f t="shared" si="349"/>
        <v/>
      </c>
      <c r="AP321" s="83" t="str">
        <f t="shared" si="350"/>
        <v/>
      </c>
      <c r="AQ321" s="83" t="str">
        <f t="shared" si="351"/>
        <v/>
      </c>
      <c r="AR321" s="83" t="str">
        <f t="shared" si="352"/>
        <v/>
      </c>
      <c r="AS321" s="83" t="str">
        <f t="shared" si="353"/>
        <v/>
      </c>
      <c r="AT321" s="105" t="str">
        <f>IF(OR(Q321="",S321=""),"",IF(AND(C321="",AT320=""),"",(M321-L321)/(AS321*6)))</f>
        <v/>
      </c>
      <c r="AU321" s="105" t="str">
        <f>IF(OR(Q321="",S321=""),"",IF(AND(C321="",AU320=""),"",MIN((O321-AR321)/(3*AS321),(AR321-N321)/(3*AS321))))</f>
        <v/>
      </c>
      <c r="AV321">
        <f t="shared" si="347"/>
        <v>-1</v>
      </c>
    </row>
    <row r="322" spans="1:48" ht="17.25" customHeight="1" thickBot="1">
      <c r="A322" s="27"/>
      <c r="B322" s="98">
        <v>218</v>
      </c>
      <c r="C322" s="104"/>
      <c r="D322" s="142" t="s">
        <v>89</v>
      </c>
      <c r="E322" s="142" t="s">
        <v>189</v>
      </c>
      <c r="F322" s="141">
        <v>0.15</v>
      </c>
      <c r="G322" s="463" t="s">
        <v>195</v>
      </c>
      <c r="H322" s="465"/>
      <c r="I322" s="136">
        <v>-0.15</v>
      </c>
      <c r="J322" s="99">
        <v>0</v>
      </c>
      <c r="K322" s="94">
        <f>IF(Q322=1,F322,K300)</f>
        <v>0.15</v>
      </c>
      <c r="L322" s="94">
        <f>IF(Q322=1,I322,L300)</f>
        <v>-0.15</v>
      </c>
      <c r="M322" s="94">
        <f>IF(Q322=1,J322,M300)</f>
        <v>0</v>
      </c>
      <c r="N322" s="94">
        <f t="shared" si="340"/>
        <v>0</v>
      </c>
      <c r="O322" s="94">
        <f t="shared" si="341"/>
        <v>0.15</v>
      </c>
      <c r="P322" s="102" t="s">
        <v>237</v>
      </c>
      <c r="Q322" s="94">
        <f t="shared" si="348"/>
        <v>1</v>
      </c>
      <c r="R322" s="122">
        <f>IF(Q322="","",HLOOKUP(Q322,Headline!$Z$5:$CJ$6,2,FALSE))</f>
        <v>1</v>
      </c>
      <c r="S322" s="147">
        <f>+'report export 3D'!AB133</f>
        <v>4.9013229700000001E-2</v>
      </c>
      <c r="T322" s="147">
        <f>+'report export 3D'!AC133</f>
        <v>4.6530381099999997E-2</v>
      </c>
      <c r="U322" s="147">
        <f>+'report export 3D'!AD133</f>
        <v>2.4148731400000002E-2</v>
      </c>
      <c r="V322" s="147">
        <f>+'report export 3D'!AE133</f>
        <v>4.8136554200000001E-2</v>
      </c>
      <c r="W322" s="147">
        <f>+'report export 3D'!AF133</f>
        <v>4.0260443200000003E-2</v>
      </c>
      <c r="X322" s="96" t="str">
        <f t="shared" si="195"/>
        <v/>
      </c>
      <c r="Y322" s="101">
        <v>13</v>
      </c>
      <c r="Z322" s="445"/>
      <c r="AA322" s="446"/>
      <c r="AB322" s="446"/>
      <c r="AC322" s="446"/>
      <c r="AD322" s="62"/>
      <c r="AE322" s="21"/>
      <c r="AF322" s="22"/>
      <c r="AH322" s="29" t="str">
        <f t="shared" si="307"/>
        <v/>
      </c>
      <c r="AI322" s="29" t="str">
        <f t="shared" si="308"/>
        <v/>
      </c>
      <c r="AJ322" s="29" t="str">
        <f t="shared" si="309"/>
        <v/>
      </c>
      <c r="AK322" s="29" t="str">
        <f t="shared" si="310"/>
        <v/>
      </c>
      <c r="AL322" s="29" t="str">
        <f t="shared" si="311"/>
        <v/>
      </c>
      <c r="AM322" s="29" t="str">
        <f t="shared" si="312"/>
        <v/>
      </c>
      <c r="AN322" s="29" t="str">
        <f t="shared" si="313"/>
        <v/>
      </c>
      <c r="AO322" s="83">
        <f t="shared" si="349"/>
        <v>2.4148731400000002E-2</v>
      </c>
      <c r="AP322" s="83">
        <f t="shared" si="350"/>
        <v>4.9013229700000001E-2</v>
      </c>
      <c r="AQ322" s="83">
        <f t="shared" si="351"/>
        <v>2.4864498299999999E-2</v>
      </c>
      <c r="AR322" s="83">
        <f t="shared" si="352"/>
        <v>4.1617867919999996E-2</v>
      </c>
      <c r="AS322" s="83">
        <f t="shared" si="353"/>
        <v>1.0348076693795383E-2</v>
      </c>
      <c r="AT322" s="105" t="str">
        <f>IF(OR(Q322="",S322=""),"",IF(AND(C322="",AT300=""),"",(M322-L322)/(AS322*6)))</f>
        <v/>
      </c>
      <c r="AU322" s="105" t="str">
        <f>IF(OR(Q322="",S322=""),"",IF(AND(C322="",AU300=""),"",MIN((O322-AR322)/(3*AS322),(AR322-N322)/(3*AS322))))</f>
        <v/>
      </c>
      <c r="AV322">
        <f t="shared" si="347"/>
        <v>-1</v>
      </c>
    </row>
    <row r="323" spans="1:48" ht="17.25" customHeight="1">
      <c r="A323" s="27"/>
      <c r="B323" s="98"/>
      <c r="C323" s="104"/>
      <c r="D323" s="90"/>
      <c r="E323" s="111"/>
      <c r="F323" s="442" t="s">
        <v>337</v>
      </c>
      <c r="G323" s="443"/>
      <c r="H323" s="444"/>
      <c r="I323" s="99"/>
      <c r="J323" s="99"/>
      <c r="K323" s="94">
        <f>IF(Q323=1,F323,K322)</f>
        <v>0.15</v>
      </c>
      <c r="L323" s="94">
        <f>IF(Q323=1,I323,L322)</f>
        <v>-0.15</v>
      </c>
      <c r="M323" s="94">
        <f>IF(Q323=1,J323,M322)</f>
        <v>0</v>
      </c>
      <c r="N323" s="94">
        <f t="shared" si="340"/>
        <v>0</v>
      </c>
      <c r="O323" s="94">
        <f t="shared" si="341"/>
        <v>0.15</v>
      </c>
      <c r="P323" s="102" t="s">
        <v>237</v>
      </c>
      <c r="Q323" s="94">
        <f t="shared" si="348"/>
        <v>2</v>
      </c>
      <c r="R323" s="122">
        <f>IF(Q323="","",HLOOKUP(Q323,Headline!$Z$5:$CJ$6,2,FALSE))</f>
        <v>2</v>
      </c>
      <c r="S323" s="147">
        <f>'report export 3D'!AG133</f>
        <v>0.1347730446</v>
      </c>
      <c r="T323" s="147">
        <f>'report export 3D'!AH133</f>
        <v>0.13802326379999999</v>
      </c>
      <c r="U323" s="147">
        <f>'report export 3D'!AI133</f>
        <v>0.12576195400000001</v>
      </c>
      <c r="V323" s="147">
        <f>'report export 3D'!AJ133</f>
        <v>0.13662619100000001</v>
      </c>
      <c r="W323" s="147">
        <f>'report export 3D'!AK133</f>
        <v>0.13063295999999999</v>
      </c>
      <c r="X323" s="96" t="str">
        <f t="shared" si="195"/>
        <v/>
      </c>
      <c r="Y323" s="101">
        <v>16</v>
      </c>
      <c r="Z323" s="445"/>
      <c r="AA323" s="446"/>
      <c r="AB323" s="446"/>
      <c r="AC323" s="446"/>
      <c r="AD323" s="62"/>
      <c r="AE323" s="21"/>
      <c r="AF323" s="22"/>
      <c r="AH323" s="29" t="str">
        <f t="shared" si="307"/>
        <v/>
      </c>
      <c r="AI323" s="29" t="str">
        <f t="shared" si="308"/>
        <v/>
      </c>
      <c r="AJ323" s="29" t="str">
        <f t="shared" si="309"/>
        <v/>
      </c>
      <c r="AK323" s="29" t="str">
        <f t="shared" si="310"/>
        <v/>
      </c>
      <c r="AL323" s="29" t="str">
        <f t="shared" si="311"/>
        <v/>
      </c>
      <c r="AM323" s="29" t="str">
        <f t="shared" si="312"/>
        <v/>
      </c>
      <c r="AN323" s="29" t="str">
        <f t="shared" si="313"/>
        <v/>
      </c>
      <c r="AO323" s="83">
        <f t="shared" si="349"/>
        <v>0.12576195400000001</v>
      </c>
      <c r="AP323" s="83">
        <f t="shared" si="350"/>
        <v>0.13802326379999999</v>
      </c>
      <c r="AQ323" s="83">
        <f t="shared" si="351"/>
        <v>1.2261309799999981E-2</v>
      </c>
      <c r="AR323" s="83">
        <f t="shared" si="352"/>
        <v>0.13316348268000003</v>
      </c>
      <c r="AS323" s="83">
        <f t="shared" si="353"/>
        <v>4.9845933347886203E-3</v>
      </c>
      <c r="AT323" s="105" t="str">
        <f>IF(OR(Q323="",S323=""),"",IF(AND(C323="",AT322=""),"",(M323-L323)/(AS323*6)))</f>
        <v/>
      </c>
      <c r="AU323" s="105" t="str">
        <f>IF(OR(Q323="",S323=""),"",IF(AND(C323="",AU322=""),"",MIN((O323-AR323)/(3*AS323),(AR323-N323)/(3*AS323))))</f>
        <v/>
      </c>
      <c r="AV323">
        <f t="shared" si="347"/>
        <v>-1</v>
      </c>
    </row>
    <row r="324" spans="1:48" ht="17.25" customHeight="1" thickBot="1">
      <c r="A324" s="27"/>
      <c r="B324" s="98"/>
      <c r="C324" s="104"/>
      <c r="D324" s="90"/>
      <c r="E324" s="111"/>
      <c r="F324" s="442"/>
      <c r="G324" s="443"/>
      <c r="H324" s="444"/>
      <c r="I324" s="99"/>
      <c r="J324" s="99"/>
      <c r="K324" s="94">
        <f>IF(Q324=1,F324,K323)</f>
        <v>0.15</v>
      </c>
      <c r="L324" s="94">
        <f>IF(Q324=1,I324,L323)</f>
        <v>-0.15</v>
      </c>
      <c r="M324" s="94">
        <f>IF(Q324=1,J324,M323)</f>
        <v>0</v>
      </c>
      <c r="N324" s="94">
        <f t="shared" si="340"/>
        <v>0</v>
      </c>
      <c r="O324" s="94">
        <f t="shared" si="341"/>
        <v>0.15</v>
      </c>
      <c r="P324" s="102"/>
      <c r="Q324" s="94" t="str">
        <f t="shared" si="348"/>
        <v/>
      </c>
      <c r="R324" s="122" t="str">
        <f>IF(Q324="","",HLOOKUP(Q324,Headline!$Z$5:$CJ$6,2,FALSE))</f>
        <v/>
      </c>
      <c r="S324" s="147"/>
      <c r="T324" s="147"/>
      <c r="U324" s="147"/>
      <c r="V324" s="147"/>
      <c r="W324" s="147"/>
      <c r="X324" s="96" t="str">
        <f t="shared" si="195"/>
        <v/>
      </c>
      <c r="Y324" s="101"/>
      <c r="Z324" s="445"/>
      <c r="AA324" s="446"/>
      <c r="AB324" s="446"/>
      <c r="AC324" s="446"/>
      <c r="AD324" s="62"/>
      <c r="AE324" s="21"/>
      <c r="AF324" s="22"/>
      <c r="AH324" s="29" t="str">
        <f t="shared" si="307"/>
        <v/>
      </c>
      <c r="AI324" s="29" t="str">
        <f t="shared" si="308"/>
        <v/>
      </c>
      <c r="AJ324" s="29" t="str">
        <f t="shared" si="309"/>
        <v/>
      </c>
      <c r="AK324" s="29" t="str">
        <f t="shared" si="310"/>
        <v/>
      </c>
      <c r="AL324" s="29" t="str">
        <f t="shared" si="311"/>
        <v/>
      </c>
      <c r="AM324" s="29" t="str">
        <f t="shared" si="312"/>
        <v/>
      </c>
      <c r="AN324" s="29" t="str">
        <f t="shared" si="313"/>
        <v/>
      </c>
      <c r="AO324" s="83" t="str">
        <f t="shared" si="349"/>
        <v/>
      </c>
      <c r="AP324" s="83" t="str">
        <f t="shared" si="350"/>
        <v/>
      </c>
      <c r="AQ324" s="83" t="str">
        <f t="shared" si="351"/>
        <v/>
      </c>
      <c r="AR324" s="83" t="str">
        <f t="shared" si="352"/>
        <v/>
      </c>
      <c r="AS324" s="83" t="str">
        <f t="shared" si="353"/>
        <v/>
      </c>
      <c r="AT324" s="105" t="str">
        <f>IF(OR(Q324="",S324=""),"",IF(AND(C324="",AT323=""),"",(M324-L324)/(AS324*6)))</f>
        <v/>
      </c>
      <c r="AU324" s="105" t="str">
        <f>IF(OR(Q324="",S324=""),"",IF(AND(C324="",AU323=""),"",MIN((O324-AR324)/(3*AS324),(AR324-N324)/(3*AS324))))</f>
        <v/>
      </c>
      <c r="AV324">
        <f t="shared" si="347"/>
        <v>-1</v>
      </c>
    </row>
    <row r="325" spans="1:48" ht="17.25" customHeight="1" thickBot="1">
      <c r="A325" s="27"/>
      <c r="B325" s="98">
        <v>218</v>
      </c>
      <c r="C325" s="104"/>
      <c r="D325" s="142" t="s">
        <v>89</v>
      </c>
      <c r="E325" s="142" t="s">
        <v>189</v>
      </c>
      <c r="F325" s="141">
        <v>0.15</v>
      </c>
      <c r="G325" s="463" t="s">
        <v>195</v>
      </c>
      <c r="H325" s="465"/>
      <c r="I325" s="136">
        <v>-0.15</v>
      </c>
      <c r="J325" s="99">
        <v>0</v>
      </c>
      <c r="K325" s="94">
        <f>IF(Q325=1,F325,K303)</f>
        <v>0.15</v>
      </c>
      <c r="L325" s="94">
        <f>IF(Q325=1,I325,L303)</f>
        <v>-0.15</v>
      </c>
      <c r="M325" s="94">
        <f>IF(Q325=1,J325,M303)</f>
        <v>0</v>
      </c>
      <c r="N325" s="94">
        <f t="shared" si="340"/>
        <v>0</v>
      </c>
      <c r="O325" s="94">
        <f t="shared" si="341"/>
        <v>0.15</v>
      </c>
      <c r="P325" s="102" t="s">
        <v>237</v>
      </c>
      <c r="Q325" s="94">
        <f t="shared" si="348"/>
        <v>1</v>
      </c>
      <c r="R325" s="122">
        <f>IF(Q325="","",HLOOKUP(Q325,Headline!$Z$5:$CJ$6,2,FALSE))</f>
        <v>1</v>
      </c>
      <c r="S325" s="147">
        <v>4.8000000000000001E-2</v>
      </c>
      <c r="T325" s="147"/>
      <c r="U325" s="147"/>
      <c r="V325" s="147"/>
      <c r="W325" s="147"/>
      <c r="X325" s="96" t="str">
        <f t="shared" si="195"/>
        <v/>
      </c>
      <c r="Y325" s="101">
        <v>14</v>
      </c>
      <c r="Z325" s="445"/>
      <c r="AA325" s="446"/>
      <c r="AB325" s="446"/>
      <c r="AC325" s="446"/>
      <c r="AD325" s="62"/>
      <c r="AE325" s="21"/>
      <c r="AF325" s="22"/>
      <c r="AH325" s="29" t="str">
        <f t="shared" si="307"/>
        <v/>
      </c>
      <c r="AI325" s="29" t="str">
        <f t="shared" si="308"/>
        <v/>
      </c>
      <c r="AJ325" s="29" t="str">
        <f t="shared" si="309"/>
        <v/>
      </c>
      <c r="AK325" s="29" t="str">
        <f t="shared" si="310"/>
        <v/>
      </c>
      <c r="AL325" s="29" t="str">
        <f t="shared" si="311"/>
        <v/>
      </c>
      <c r="AM325" s="29" t="str">
        <f t="shared" si="312"/>
        <v/>
      </c>
      <c r="AN325" s="29" t="str">
        <f t="shared" si="313"/>
        <v/>
      </c>
      <c r="AO325" s="83">
        <f t="shared" si="349"/>
        <v>4.8000000000000001E-2</v>
      </c>
      <c r="AP325" s="83">
        <f t="shared" si="350"/>
        <v>4.8000000000000001E-2</v>
      </c>
      <c r="AQ325" s="83">
        <f t="shared" si="351"/>
        <v>0</v>
      </c>
      <c r="AR325" s="83">
        <f t="shared" si="352"/>
        <v>4.8000000000000001E-2</v>
      </c>
      <c r="AS325" s="83" t="e">
        <f t="shared" si="353"/>
        <v>#DIV/0!</v>
      </c>
      <c r="AT325" s="105" t="str">
        <f>IF(OR(Q325="",S325=""),"",IF(AND(C325="",AT303=""),"",(M325-L325)/(AS325*6)))</f>
        <v/>
      </c>
      <c r="AU325" s="105" t="str">
        <f>IF(OR(Q325="",S325=""),"",IF(AND(C325="",AU303=""),"",MIN((O325-AR325)/(3*AS325),(AR325-N325)/(3*AS325))))</f>
        <v/>
      </c>
      <c r="AV325">
        <f t="shared" si="347"/>
        <v>-1</v>
      </c>
    </row>
    <row r="326" spans="1:48" ht="17.25" customHeight="1">
      <c r="A326" s="27"/>
      <c r="B326" s="98"/>
      <c r="C326" s="104"/>
      <c r="D326" s="90"/>
      <c r="E326" s="111"/>
      <c r="F326" s="442" t="s">
        <v>225</v>
      </c>
      <c r="G326" s="443"/>
      <c r="H326" s="444"/>
      <c r="I326" s="99"/>
      <c r="J326" s="99"/>
      <c r="K326" s="94">
        <f>IF(Q326=1,F326,K325)</f>
        <v>0.15</v>
      </c>
      <c r="L326" s="94">
        <f>IF(Q326=1,I326,L325)</f>
        <v>-0.15</v>
      </c>
      <c r="M326" s="94">
        <f>IF(Q326=1,J326,M325)</f>
        <v>0</v>
      </c>
      <c r="N326" s="94">
        <f t="shared" si="340"/>
        <v>0</v>
      </c>
      <c r="O326" s="94">
        <f t="shared" si="341"/>
        <v>0.15</v>
      </c>
      <c r="P326" s="102" t="s">
        <v>237</v>
      </c>
      <c r="Q326" s="94">
        <f t="shared" si="348"/>
        <v>2</v>
      </c>
      <c r="R326" s="122">
        <f>IF(Q326="","",HLOOKUP(Q326,Headline!$Z$5:$CJ$6,2,FALSE))</f>
        <v>2</v>
      </c>
      <c r="S326" s="147">
        <f>'report export 3D'!AG135</f>
        <v>0.1018702014</v>
      </c>
      <c r="T326" s="147">
        <f>'report export 3D'!AH135</f>
        <v>0.10355239870000001</v>
      </c>
      <c r="U326" s="147">
        <f>'report export 3D'!AI135</f>
        <v>9.7422015900000006E-2</v>
      </c>
      <c r="V326" s="147">
        <f>'report export 3D'!AJ135</f>
        <v>9.9927467300000003E-2</v>
      </c>
      <c r="W326" s="147">
        <f>'report export 3D'!AK135</f>
        <v>9.6492439799999996E-2</v>
      </c>
      <c r="X326" s="96" t="str">
        <f t="shared" si="195"/>
        <v/>
      </c>
      <c r="Y326" s="101">
        <v>16</v>
      </c>
      <c r="Z326" s="445"/>
      <c r="AA326" s="446"/>
      <c r="AB326" s="446"/>
      <c r="AC326" s="446"/>
      <c r="AD326" s="62"/>
      <c r="AE326" s="21"/>
      <c r="AF326" s="22"/>
      <c r="AH326" s="29" t="str">
        <f t="shared" si="307"/>
        <v/>
      </c>
      <c r="AI326" s="29" t="str">
        <f t="shared" si="308"/>
        <v/>
      </c>
      <c r="AJ326" s="29" t="str">
        <f t="shared" si="309"/>
        <v/>
      </c>
      <c r="AK326" s="29" t="str">
        <f t="shared" si="310"/>
        <v/>
      </c>
      <c r="AL326" s="29" t="str">
        <f t="shared" si="311"/>
        <v/>
      </c>
      <c r="AM326" s="29" t="str">
        <f t="shared" si="312"/>
        <v/>
      </c>
      <c r="AN326" s="29" t="str">
        <f t="shared" si="313"/>
        <v/>
      </c>
      <c r="AO326" s="83">
        <f t="shared" si="349"/>
        <v>9.6492439799999996E-2</v>
      </c>
      <c r="AP326" s="83">
        <f t="shared" si="350"/>
        <v>0.10355239870000001</v>
      </c>
      <c r="AQ326" s="83">
        <f t="shared" si="351"/>
        <v>7.0599589000000101E-3</v>
      </c>
      <c r="AR326" s="83">
        <f t="shared" si="352"/>
        <v>9.9852904620000002E-2</v>
      </c>
      <c r="AS326" s="83">
        <f t="shared" si="353"/>
        <v>2.9564863484922059E-3</v>
      </c>
      <c r="AT326" s="105" t="str">
        <f>IF(OR(Q326="",S326=""),"",IF(AND(C326="",AT325=""),"",(M326-L326)/(AS326*6)))</f>
        <v/>
      </c>
      <c r="AU326" s="105" t="str">
        <f>IF(OR(Q326="",S326=""),"",IF(AND(C326="",AU325=""),"",MIN((O326-AR326)/(3*AS326),(AR326-N326)/(3*AS326))))</f>
        <v/>
      </c>
      <c r="AV326">
        <f t="shared" si="347"/>
        <v>-1</v>
      </c>
    </row>
    <row r="327" spans="1:48" ht="17.25" customHeight="1">
      <c r="A327" s="27"/>
      <c r="B327" s="98"/>
      <c r="C327" s="104"/>
      <c r="D327" s="90"/>
      <c r="E327" s="111"/>
      <c r="F327" s="442"/>
      <c r="G327" s="443"/>
      <c r="H327" s="444"/>
      <c r="I327" s="99"/>
      <c r="J327" s="99"/>
      <c r="K327" s="94">
        <f>IF(Q327=1,F327,K326)</f>
        <v>0.15</v>
      </c>
      <c r="L327" s="94">
        <f>IF(Q327=1,I327,L326)</f>
        <v>-0.15</v>
      </c>
      <c r="M327" s="94">
        <f>IF(Q327=1,J327,M326)</f>
        <v>0</v>
      </c>
      <c r="N327" s="94">
        <f t="shared" si="340"/>
        <v>0</v>
      </c>
      <c r="O327" s="94">
        <f t="shared" si="341"/>
        <v>0.15</v>
      </c>
      <c r="P327" s="102"/>
      <c r="Q327" s="94" t="str">
        <f t="shared" si="348"/>
        <v/>
      </c>
      <c r="R327" s="122" t="str">
        <f>IF(Q327="","",HLOOKUP(Q327,Headline!$Z$5:$CJ$6,2,FALSE))</f>
        <v/>
      </c>
      <c r="S327" s="100"/>
      <c r="T327" s="100"/>
      <c r="U327" s="100"/>
      <c r="V327" s="100"/>
      <c r="W327" s="100"/>
      <c r="X327" s="96" t="str">
        <f t="shared" si="195"/>
        <v/>
      </c>
      <c r="Y327" s="101"/>
      <c r="Z327" s="445"/>
      <c r="AA327" s="446"/>
      <c r="AB327" s="446"/>
      <c r="AC327" s="446"/>
      <c r="AD327" s="62"/>
      <c r="AE327" s="21"/>
      <c r="AF327" s="22"/>
      <c r="AH327" s="29" t="str">
        <f t="shared" si="307"/>
        <v/>
      </c>
      <c r="AI327" s="29" t="str">
        <f t="shared" si="308"/>
        <v/>
      </c>
      <c r="AJ327" s="29" t="str">
        <f t="shared" si="309"/>
        <v/>
      </c>
      <c r="AK327" s="29" t="str">
        <f t="shared" si="310"/>
        <v/>
      </c>
      <c r="AL327" s="29" t="str">
        <f t="shared" si="311"/>
        <v/>
      </c>
      <c r="AM327" s="29" t="str">
        <f t="shared" si="312"/>
        <v/>
      </c>
      <c r="AN327" s="29" t="str">
        <f t="shared" si="313"/>
        <v/>
      </c>
      <c r="AO327" s="83" t="str">
        <f t="shared" si="349"/>
        <v/>
      </c>
      <c r="AP327" s="83" t="str">
        <f t="shared" si="350"/>
        <v/>
      </c>
      <c r="AQ327" s="83" t="str">
        <f t="shared" si="351"/>
        <v/>
      </c>
      <c r="AR327" s="83" t="str">
        <f t="shared" si="352"/>
        <v/>
      </c>
      <c r="AS327" s="83" t="str">
        <f t="shared" si="353"/>
        <v/>
      </c>
      <c r="AT327" s="105" t="str">
        <f>IF(OR(Q327="",S327=""),"",IF(AND(C327="",AT326=""),"",(M327-L327)/(AS327*6)))</f>
        <v/>
      </c>
      <c r="AU327" s="105" t="str">
        <f>IF(OR(Q327="",S327=""),"",IF(AND(C327="",AU326=""),"",MIN((O327-AR327)/(3*AS327),(AR327-N327)/(3*AS327))))</f>
        <v/>
      </c>
      <c r="AV327">
        <f t="shared" si="347"/>
        <v>-1</v>
      </c>
    </row>
    <row r="328" spans="1:48" ht="17.25" customHeight="1">
      <c r="A328" s="27"/>
      <c r="B328" s="98">
        <v>219</v>
      </c>
      <c r="C328" s="104"/>
      <c r="D328" s="144" t="s">
        <v>187</v>
      </c>
      <c r="E328" s="111"/>
      <c r="F328" s="442">
        <v>1.6</v>
      </c>
      <c r="G328" s="443"/>
      <c r="H328" s="444"/>
      <c r="I328" s="99">
        <v>-1.6</v>
      </c>
      <c r="J328" s="99">
        <v>0</v>
      </c>
      <c r="K328" s="94">
        <f>IF(Q328=1,F328,#REF!)</f>
        <v>1.6</v>
      </c>
      <c r="L328" s="94">
        <f>IF(Q328=1,I328,#REF!)</f>
        <v>-1.6</v>
      </c>
      <c r="M328" s="94">
        <f>IF(Q328=1,J328,#REF!)</f>
        <v>0</v>
      </c>
      <c r="N328" s="94">
        <f t="shared" si="340"/>
        <v>0</v>
      </c>
      <c r="O328" s="94">
        <f t="shared" si="341"/>
        <v>1.6</v>
      </c>
      <c r="P328" s="102" t="s">
        <v>236</v>
      </c>
      <c r="Q328" s="94">
        <f>IF(AND(F328&lt;&gt;"",Q318=""),1,IF(AND(Q318&lt;emp,Q318&lt;&gt;""),Q318+1,""))</f>
        <v>1</v>
      </c>
      <c r="R328" s="122">
        <f>IF(Q328="","",HLOOKUP(Q328,Headline!$Z$5:$CJ$6,2,FALSE))</f>
        <v>1</v>
      </c>
      <c r="S328" s="147">
        <v>1.232</v>
      </c>
      <c r="T328" s="147">
        <v>1.323</v>
      </c>
      <c r="U328" s="147">
        <v>0.98599999999999999</v>
      </c>
      <c r="V328" s="147">
        <v>1.127</v>
      </c>
      <c r="W328" s="147">
        <v>1.1339999999999999</v>
      </c>
      <c r="X328" s="96" t="str">
        <f t="shared" ref="X328:X391" si="354">IF(S328="","",IF(AND(AM328="-",AN328="+"),"78",IF(AM328="-","7",IF(AN328="+","8",""))))</f>
        <v/>
      </c>
      <c r="Y328" s="101">
        <v>13</v>
      </c>
      <c r="Z328" s="445"/>
      <c r="AA328" s="446"/>
      <c r="AB328" s="446"/>
      <c r="AC328" s="446"/>
      <c r="AD328" s="62"/>
      <c r="AE328" s="21"/>
      <c r="AF328" s="22"/>
      <c r="AH328" s="29" t="str">
        <f t="shared" si="307"/>
        <v/>
      </c>
      <c r="AI328" s="29" t="str">
        <f t="shared" si="308"/>
        <v/>
      </c>
      <c r="AJ328" s="29" t="str">
        <f t="shared" si="309"/>
        <v/>
      </c>
      <c r="AK328" s="29" t="str">
        <f t="shared" si="310"/>
        <v/>
      </c>
      <c r="AL328" s="29" t="str">
        <f t="shared" si="311"/>
        <v/>
      </c>
      <c r="AM328" s="29" t="str">
        <f t="shared" si="312"/>
        <v/>
      </c>
      <c r="AN328" s="29" t="str">
        <f t="shared" si="313"/>
        <v/>
      </c>
      <c r="AO328" s="83">
        <f t="shared" si="342"/>
        <v>0.98599999999999999</v>
      </c>
      <c r="AP328" s="83">
        <f t="shared" si="343"/>
        <v>1.323</v>
      </c>
      <c r="AQ328" s="83">
        <f t="shared" si="344"/>
        <v>0.33699999999999997</v>
      </c>
      <c r="AR328" s="83">
        <f t="shared" si="345"/>
        <v>1.1603999999999999</v>
      </c>
      <c r="AS328" s="83">
        <f t="shared" si="346"/>
        <v>0.12628657885935465</v>
      </c>
      <c r="AT328" s="105" t="e">
        <f>IF(OR(Q328="",S328=""),"",IF(AND(C328="",#REF!=""),"",(M328-L328)/(AS328*6)))</f>
        <v>#REF!</v>
      </c>
      <c r="AU328" s="105" t="e">
        <f>IF(OR(Q328="",S328=""),"",IF(AND(C328="",#REF!=""),"",MIN((O328-AR328)/(3*AS328),(AR328-N328)/(3*AS328))))</f>
        <v>#REF!</v>
      </c>
      <c r="AV328" t="e">
        <f>IF(AT328="",-1,AS283)</f>
        <v>#REF!</v>
      </c>
    </row>
    <row r="329" spans="1:48" ht="17.25" customHeight="1">
      <c r="A329" s="27"/>
      <c r="B329" s="98"/>
      <c r="C329" s="104"/>
      <c r="D329" s="90"/>
      <c r="E329" s="111"/>
      <c r="F329" s="442"/>
      <c r="G329" s="443"/>
      <c r="H329" s="443"/>
      <c r="I329" s="99"/>
      <c r="J329" s="99"/>
      <c r="K329" s="94">
        <f t="shared" ref="K329:K336" si="355">IF(Q329=1,F329,K328)</f>
        <v>1.6</v>
      </c>
      <c r="L329" s="94">
        <f t="shared" ref="L329:L336" si="356">IF(Q329=1,I329,L328)</f>
        <v>-1.6</v>
      </c>
      <c r="M329" s="94">
        <f t="shared" ref="M329:M336" si="357">IF(Q329=1,J329,M328)</f>
        <v>0</v>
      </c>
      <c r="N329" s="94">
        <f t="shared" si="340"/>
        <v>0</v>
      </c>
      <c r="O329" s="94">
        <f t="shared" si="341"/>
        <v>1.6</v>
      </c>
      <c r="P329" s="102" t="s">
        <v>236</v>
      </c>
      <c r="Q329" s="94">
        <f>IF(AND(F329&lt;&gt;"",Q328=""),1,IF(AND(Q328&lt;emp,Q328&lt;&gt;""),Q328+1,""))</f>
        <v>2</v>
      </c>
      <c r="R329" s="122">
        <f>IF(Q329="","",HLOOKUP(Q329,Headline!$Z$5:$CJ$6,2,FALSE))</f>
        <v>2</v>
      </c>
      <c r="S329" s="147">
        <v>2.5750000000000002</v>
      </c>
      <c r="T329" s="147">
        <v>2.6339999999999999</v>
      </c>
      <c r="U329" s="147">
        <v>2.6120000000000001</v>
      </c>
      <c r="V329" s="147">
        <v>2.5110000000000001</v>
      </c>
      <c r="W329" s="147">
        <v>2.4980000000000002</v>
      </c>
      <c r="X329" s="96" t="str">
        <f t="shared" si="354"/>
        <v>8</v>
      </c>
      <c r="Y329" s="101">
        <v>16</v>
      </c>
      <c r="Z329" s="445" t="s">
        <v>761</v>
      </c>
      <c r="AA329" s="446"/>
      <c r="AB329" s="446"/>
      <c r="AC329" s="446"/>
      <c r="AD329" s="62"/>
      <c r="AE329" s="21"/>
      <c r="AF329" s="247" t="s">
        <v>95</v>
      </c>
      <c r="AH329" s="29" t="str">
        <f t="shared" si="307"/>
        <v>+</v>
      </c>
      <c r="AI329" s="29" t="str">
        <f t="shared" si="308"/>
        <v>+</v>
      </c>
      <c r="AJ329" s="29" t="str">
        <f t="shared" si="309"/>
        <v>+</v>
      </c>
      <c r="AK329" s="29" t="str">
        <f t="shared" si="310"/>
        <v>+</v>
      </c>
      <c r="AL329" s="29" t="str">
        <f t="shared" si="311"/>
        <v>+</v>
      </c>
      <c r="AM329" s="29" t="str">
        <f t="shared" si="312"/>
        <v/>
      </c>
      <c r="AN329" s="29" t="str">
        <f t="shared" si="313"/>
        <v>+</v>
      </c>
      <c r="AO329" s="83">
        <f t="shared" si="342"/>
        <v>2.4980000000000002</v>
      </c>
      <c r="AP329" s="83">
        <f t="shared" si="343"/>
        <v>2.6339999999999999</v>
      </c>
      <c r="AQ329" s="83">
        <f t="shared" si="344"/>
        <v>0.13599999999999968</v>
      </c>
      <c r="AR329" s="83">
        <f t="shared" si="345"/>
        <v>2.5660000000000003</v>
      </c>
      <c r="AS329" s="83">
        <f t="shared" si="346"/>
        <v>6.0145656534782203E-2</v>
      </c>
      <c r="AT329" s="105" t="e">
        <f t="shared" ref="AT329:AT342" si="358">IF(OR(Q329="",S329=""),"",IF(AND(C329="",AT328=""),"",(M329-L329)/(AS329*6)))</f>
        <v>#REF!</v>
      </c>
      <c r="AU329" s="105" t="e">
        <f t="shared" ref="AU329:AU342" si="359">IF(OR(Q329="",S329=""),"",IF(AND(C329="",AU328=""),"",MIN((O329-AR329)/(3*AS329),(AR329-N329)/(3*AS329))))</f>
        <v>#REF!</v>
      </c>
      <c r="AV329" t="e">
        <f>IF(AT329="",-1,AS284)</f>
        <v>#REF!</v>
      </c>
    </row>
    <row r="330" spans="1:48" ht="17.25" customHeight="1" thickBot="1">
      <c r="A330" s="27"/>
      <c r="B330" s="98"/>
      <c r="C330" s="104"/>
      <c r="D330" s="90"/>
      <c r="E330" s="111"/>
      <c r="F330" s="442"/>
      <c r="G330" s="443"/>
      <c r="H330" s="443"/>
      <c r="I330" s="99"/>
      <c r="J330" s="99"/>
      <c r="K330" s="94">
        <f t="shared" si="355"/>
        <v>1.6</v>
      </c>
      <c r="L330" s="94">
        <f t="shared" si="356"/>
        <v>-1.6</v>
      </c>
      <c r="M330" s="94">
        <f t="shared" si="357"/>
        <v>0</v>
      </c>
      <c r="N330" s="94">
        <f t="shared" si="340"/>
        <v>0</v>
      </c>
      <c r="O330" s="94">
        <f t="shared" si="341"/>
        <v>1.6</v>
      </c>
      <c r="P330" s="102"/>
      <c r="Q330" s="94" t="str">
        <f t="shared" ref="Q330:Q398" si="360">IF(AND(F330&lt;&gt;"",Q329=""),1,IF(AND(Q329&lt;emp,Q329&lt;&gt;""),Q329+1,""))</f>
        <v/>
      </c>
      <c r="R330" s="122" t="str">
        <f>IF(Q330="","",HLOOKUP(Q330,Headline!$Z$5:$CJ$6,2,FALSE))</f>
        <v/>
      </c>
      <c r="S330" s="147"/>
      <c r="T330" s="147"/>
      <c r="U330" s="147"/>
      <c r="V330" s="147"/>
      <c r="W330" s="147"/>
      <c r="X330" s="96" t="str">
        <f t="shared" si="354"/>
        <v/>
      </c>
      <c r="Y330" s="101"/>
      <c r="Z330" s="445"/>
      <c r="AA330" s="446"/>
      <c r="AB330" s="446"/>
      <c r="AC330" s="446"/>
      <c r="AD330" s="62"/>
      <c r="AE330" s="21"/>
      <c r="AF330" s="22"/>
      <c r="AH330" s="29" t="str">
        <f t="shared" si="307"/>
        <v/>
      </c>
      <c r="AI330" s="29" t="str">
        <f t="shared" si="308"/>
        <v/>
      </c>
      <c r="AJ330" s="29" t="str">
        <f t="shared" si="309"/>
        <v/>
      </c>
      <c r="AK330" s="29" t="str">
        <f t="shared" si="310"/>
        <v/>
      </c>
      <c r="AL330" s="29" t="str">
        <f t="shared" si="311"/>
        <v/>
      </c>
      <c r="AM330" s="29" t="str">
        <f t="shared" si="312"/>
        <v/>
      </c>
      <c r="AN330" s="29" t="str">
        <f t="shared" si="313"/>
        <v/>
      </c>
      <c r="AO330" s="83" t="str">
        <f t="shared" si="342"/>
        <v/>
      </c>
      <c r="AP330" s="83" t="str">
        <f t="shared" si="343"/>
        <v/>
      </c>
      <c r="AQ330" s="83" t="str">
        <f t="shared" si="344"/>
        <v/>
      </c>
      <c r="AR330" s="83" t="str">
        <f t="shared" si="345"/>
        <v/>
      </c>
      <c r="AS330" s="83" t="str">
        <f t="shared" si="346"/>
        <v/>
      </c>
      <c r="AT330" s="105" t="str">
        <f t="shared" si="358"/>
        <v/>
      </c>
      <c r="AU330" s="105" t="str">
        <f t="shared" si="359"/>
        <v/>
      </c>
      <c r="AV330">
        <f>IF(AT330="",-1,AS285)</f>
        <v>-1</v>
      </c>
    </row>
    <row r="331" spans="1:48" ht="17.25" customHeight="1" thickBot="1">
      <c r="A331" s="27"/>
      <c r="B331" s="98">
        <v>220</v>
      </c>
      <c r="C331" s="104"/>
      <c r="D331" s="142" t="s">
        <v>81</v>
      </c>
      <c r="E331" s="142" t="s">
        <v>189</v>
      </c>
      <c r="F331" s="141">
        <v>0.4</v>
      </c>
      <c r="G331" s="463" t="s">
        <v>312</v>
      </c>
      <c r="H331" s="465"/>
      <c r="I331" s="99">
        <v>-0.4</v>
      </c>
      <c r="J331" s="99">
        <v>0</v>
      </c>
      <c r="K331" s="94">
        <f t="shared" si="355"/>
        <v>0.4</v>
      </c>
      <c r="L331" s="94">
        <f t="shared" si="356"/>
        <v>-0.4</v>
      </c>
      <c r="M331" s="94">
        <f t="shared" si="357"/>
        <v>0</v>
      </c>
      <c r="N331" s="94">
        <f t="shared" si="340"/>
        <v>0</v>
      </c>
      <c r="O331" s="94">
        <f t="shared" si="341"/>
        <v>0.4</v>
      </c>
      <c r="P331" s="102" t="s">
        <v>237</v>
      </c>
      <c r="Q331" s="94">
        <f t="shared" si="360"/>
        <v>1</v>
      </c>
      <c r="R331" s="122">
        <f>IF(Q331="","",HLOOKUP(Q331,Headline!$Z$5:$CJ$6,2,FALSE))</f>
        <v>1</v>
      </c>
      <c r="S331" s="147">
        <f>+'report export 3D'!R71</f>
        <v>0.14405221570000001</v>
      </c>
      <c r="T331" s="147">
        <f>+'report export 3D'!S71</f>
        <v>0.14405172929999999</v>
      </c>
      <c r="U331" s="147">
        <f>+'report export 3D'!T71</f>
        <v>0.15830225310000001</v>
      </c>
      <c r="V331" s="147">
        <f>+'report export 3D'!U71</f>
        <v>0.1443188228</v>
      </c>
      <c r="W331" s="147">
        <f>+'report export 3D'!V71</f>
        <v>0.1426161517</v>
      </c>
      <c r="X331" s="96" t="str">
        <f t="shared" si="354"/>
        <v/>
      </c>
      <c r="Y331" s="101">
        <v>13</v>
      </c>
      <c r="Z331" s="445">
        <v>5</v>
      </c>
      <c r="AA331" s="446"/>
      <c r="AB331" s="446"/>
      <c r="AC331" s="446"/>
      <c r="AD331" s="62"/>
      <c r="AE331" s="21"/>
      <c r="AF331" s="22"/>
      <c r="AH331" s="29" t="str">
        <f t="shared" si="307"/>
        <v/>
      </c>
      <c r="AI331" s="29" t="str">
        <f t="shared" si="308"/>
        <v/>
      </c>
      <c r="AJ331" s="29" t="str">
        <f t="shared" si="309"/>
        <v/>
      </c>
      <c r="AK331" s="29" t="str">
        <f t="shared" si="310"/>
        <v/>
      </c>
      <c r="AL331" s="29" t="str">
        <f t="shared" si="311"/>
        <v/>
      </c>
      <c r="AM331" s="29" t="str">
        <f t="shared" si="312"/>
        <v/>
      </c>
      <c r="AN331" s="29" t="str">
        <f t="shared" si="313"/>
        <v/>
      </c>
      <c r="AO331" s="83">
        <f t="shared" si="342"/>
        <v>0.1426161517</v>
      </c>
      <c r="AP331" s="83">
        <f t="shared" si="343"/>
        <v>0.15830225310000001</v>
      </c>
      <c r="AQ331" s="83">
        <f t="shared" si="344"/>
        <v>1.5686101400000013E-2</v>
      </c>
      <c r="AR331" s="83">
        <f t="shared" si="345"/>
        <v>0.14666823452</v>
      </c>
      <c r="AS331" s="83">
        <f t="shared" si="346"/>
        <v>6.5379498499697798E-3</v>
      </c>
      <c r="AT331" s="105" t="str">
        <f t="shared" si="358"/>
        <v/>
      </c>
      <c r="AU331" s="105" t="str">
        <f t="shared" si="359"/>
        <v/>
      </c>
      <c r="AV331">
        <f>IF(AT331="",-1,#REF!)</f>
        <v>-1</v>
      </c>
    </row>
    <row r="332" spans="1:48" ht="17.25" customHeight="1">
      <c r="A332" s="27"/>
      <c r="B332" s="98"/>
      <c r="C332" s="104"/>
      <c r="D332" s="90"/>
      <c r="E332" s="111"/>
      <c r="F332" s="442" t="s">
        <v>241</v>
      </c>
      <c r="G332" s="443"/>
      <c r="H332" s="444"/>
      <c r="I332" s="99"/>
      <c r="J332" s="99"/>
      <c r="K332" s="94">
        <f t="shared" si="355"/>
        <v>0.4</v>
      </c>
      <c r="L332" s="94">
        <f t="shared" si="356"/>
        <v>-0.4</v>
      </c>
      <c r="M332" s="94">
        <f t="shared" si="357"/>
        <v>0</v>
      </c>
      <c r="N332" s="94">
        <f t="shared" si="340"/>
        <v>0</v>
      </c>
      <c r="O332" s="94">
        <f t="shared" si="341"/>
        <v>0.4</v>
      </c>
      <c r="P332" s="102" t="s">
        <v>237</v>
      </c>
      <c r="Q332" s="94">
        <f t="shared" si="360"/>
        <v>2</v>
      </c>
      <c r="R332" s="122">
        <f>IF(Q332="","",HLOOKUP(Q332,Headline!$Z$5:$CJ$6,2,FALSE))</f>
        <v>2</v>
      </c>
      <c r="S332" s="147">
        <f>'report export 3D'!W71</f>
        <v>0.27251586820000001</v>
      </c>
      <c r="T332" s="147">
        <f>'report export 3D'!X71</f>
        <v>0.26960344720000001</v>
      </c>
      <c r="U332" s="147">
        <f>'report export 3D'!Y71</f>
        <v>0.26568413279999997</v>
      </c>
      <c r="V332" s="147">
        <f>'report export 3D'!Z71</f>
        <v>0.27743244709999998</v>
      </c>
      <c r="W332" s="147">
        <f>'report export 3D'!AA71</f>
        <v>0.26972418500000001</v>
      </c>
      <c r="X332" s="96" t="str">
        <f t="shared" si="354"/>
        <v/>
      </c>
      <c r="Y332" s="101">
        <v>16</v>
      </c>
      <c r="Z332" s="445"/>
      <c r="AA332" s="446"/>
      <c r="AB332" s="446"/>
      <c r="AC332" s="446"/>
      <c r="AD332" s="62"/>
      <c r="AE332" s="21"/>
      <c r="AF332" s="22"/>
      <c r="AH332" s="29" t="str">
        <f t="shared" si="307"/>
        <v/>
      </c>
      <c r="AI332" s="29" t="str">
        <f t="shared" si="308"/>
        <v/>
      </c>
      <c r="AJ332" s="29" t="str">
        <f t="shared" si="309"/>
        <v/>
      </c>
      <c r="AK332" s="29" t="str">
        <f t="shared" si="310"/>
        <v/>
      </c>
      <c r="AL332" s="29" t="str">
        <f t="shared" si="311"/>
        <v/>
      </c>
      <c r="AM332" s="29" t="str">
        <f t="shared" si="312"/>
        <v/>
      </c>
      <c r="AN332" s="29" t="str">
        <f t="shared" si="313"/>
        <v/>
      </c>
      <c r="AO332" s="83">
        <f t="shared" si="342"/>
        <v>0.26568413279999997</v>
      </c>
      <c r="AP332" s="83">
        <f t="shared" si="343"/>
        <v>0.27743244709999998</v>
      </c>
      <c r="AQ332" s="83">
        <f t="shared" si="344"/>
        <v>1.1748314300000007E-2</v>
      </c>
      <c r="AR332" s="83">
        <f t="shared" si="345"/>
        <v>0.27099201606000001</v>
      </c>
      <c r="AS332" s="83">
        <f t="shared" si="346"/>
        <v>4.3448366224470604E-3</v>
      </c>
      <c r="AT332" s="105" t="str">
        <f t="shared" si="358"/>
        <v/>
      </c>
      <c r="AU332" s="105" t="str">
        <f t="shared" si="359"/>
        <v/>
      </c>
      <c r="AV332">
        <f>IF(AT332="",-1,#REF!)</f>
        <v>-1</v>
      </c>
    </row>
    <row r="333" spans="1:48" ht="17.25" customHeight="1" thickBot="1">
      <c r="A333" s="27"/>
      <c r="B333" s="98"/>
      <c r="C333" s="104"/>
      <c r="D333" s="90"/>
      <c r="E333" s="111"/>
      <c r="F333" s="442"/>
      <c r="G333" s="443"/>
      <c r="H333" s="444"/>
      <c r="I333" s="99"/>
      <c r="J333" s="99"/>
      <c r="K333" s="94">
        <f t="shared" si="355"/>
        <v>0.4</v>
      </c>
      <c r="L333" s="94">
        <f t="shared" si="356"/>
        <v>-0.4</v>
      </c>
      <c r="M333" s="94">
        <f t="shared" si="357"/>
        <v>0</v>
      </c>
      <c r="N333" s="94">
        <f t="shared" si="340"/>
        <v>0</v>
      </c>
      <c r="O333" s="94">
        <f t="shared" si="341"/>
        <v>0.4</v>
      </c>
      <c r="P333" s="102"/>
      <c r="Q333" s="94" t="str">
        <f t="shared" si="360"/>
        <v/>
      </c>
      <c r="R333" s="122" t="str">
        <f>IF(Q333="","",HLOOKUP(Q333,Headline!$Z$5:$CJ$6,2,FALSE))</f>
        <v/>
      </c>
      <c r="S333" s="147"/>
      <c r="T333" s="147"/>
      <c r="U333" s="147"/>
      <c r="V333" s="147"/>
      <c r="W333" s="147"/>
      <c r="X333" s="96" t="str">
        <f t="shared" si="354"/>
        <v/>
      </c>
      <c r="Y333" s="101"/>
      <c r="Z333" s="445"/>
      <c r="AA333" s="446"/>
      <c r="AB333" s="446"/>
      <c r="AC333" s="446"/>
      <c r="AD333" s="62"/>
      <c r="AE333" s="21"/>
      <c r="AF333" s="22"/>
      <c r="AH333" s="29" t="str">
        <f t="shared" si="307"/>
        <v/>
      </c>
      <c r="AI333" s="29" t="str">
        <f t="shared" si="308"/>
        <v/>
      </c>
      <c r="AJ333" s="29" t="str">
        <f t="shared" si="309"/>
        <v/>
      </c>
      <c r="AK333" s="29" t="str">
        <f t="shared" si="310"/>
        <v/>
      </c>
      <c r="AL333" s="29" t="str">
        <f t="shared" si="311"/>
        <v/>
      </c>
      <c r="AM333" s="29" t="str">
        <f t="shared" si="312"/>
        <v/>
      </c>
      <c r="AN333" s="29" t="str">
        <f t="shared" si="313"/>
        <v/>
      </c>
      <c r="AO333" s="83" t="str">
        <f t="shared" si="342"/>
        <v/>
      </c>
      <c r="AP333" s="83" t="str">
        <f t="shared" si="343"/>
        <v/>
      </c>
      <c r="AQ333" s="83" t="str">
        <f t="shared" si="344"/>
        <v/>
      </c>
      <c r="AR333" s="83" t="str">
        <f t="shared" si="345"/>
        <v/>
      </c>
      <c r="AS333" s="83" t="str">
        <f t="shared" si="346"/>
        <v/>
      </c>
      <c r="AT333" s="105" t="str">
        <f t="shared" si="358"/>
        <v/>
      </c>
      <c r="AU333" s="105" t="str">
        <f t="shared" si="359"/>
        <v/>
      </c>
      <c r="AV333">
        <f>IF(AT333="",-1,#REF!)</f>
        <v>-1</v>
      </c>
    </row>
    <row r="334" spans="1:48" ht="17.25" customHeight="1" thickBot="1">
      <c r="A334" s="27"/>
      <c r="B334" s="98">
        <v>220</v>
      </c>
      <c r="C334" s="104"/>
      <c r="D334" s="142" t="s">
        <v>81</v>
      </c>
      <c r="E334" s="142" t="s">
        <v>189</v>
      </c>
      <c r="F334" s="141">
        <v>0.4</v>
      </c>
      <c r="G334" s="463" t="s">
        <v>312</v>
      </c>
      <c r="H334" s="465"/>
      <c r="I334" s="99">
        <v>-0.4</v>
      </c>
      <c r="J334" s="99">
        <v>0</v>
      </c>
      <c r="K334" s="94">
        <f>IF(Q334=1,F334,K333)</f>
        <v>0.4</v>
      </c>
      <c r="L334" s="94">
        <f>IF(Q334=1,I334,L333)</f>
        <v>-0.4</v>
      </c>
      <c r="M334" s="94">
        <f>IF(Q334=1,J334,M333)</f>
        <v>0</v>
      </c>
      <c r="N334" s="94">
        <f t="shared" si="340"/>
        <v>0</v>
      </c>
      <c r="O334" s="94">
        <f t="shared" si="341"/>
        <v>0.4</v>
      </c>
      <c r="P334" s="102" t="s">
        <v>237</v>
      </c>
      <c r="Q334" s="94">
        <f>IF(AND(F334&lt;&gt;"",Q333=""),1,IF(AND(Q333&lt;emp,Q333&lt;&gt;""),Q333+1,""))</f>
        <v>1</v>
      </c>
      <c r="R334" s="122">
        <f>IF(Q334="","",HLOOKUP(Q334,Headline!$Z$5:$CJ$6,2,FALSE))</f>
        <v>1</v>
      </c>
      <c r="S334" s="147">
        <f>+'report export 3D'!R72</f>
        <v>0.24290861580000001</v>
      </c>
      <c r="T334" s="147">
        <f>+'report export 3D'!S72</f>
        <v>0.25522945009999998</v>
      </c>
      <c r="U334" s="147">
        <f>+'report export 3D'!T72</f>
        <v>0.24577505890000001</v>
      </c>
      <c r="V334" s="147">
        <f>+'report export 3D'!U72</f>
        <v>0.2497368338</v>
      </c>
      <c r="W334" s="147">
        <f>+'report export 3D'!V72</f>
        <v>0.2226100503</v>
      </c>
      <c r="X334" s="96" t="str">
        <f t="shared" si="354"/>
        <v/>
      </c>
      <c r="Y334" s="101">
        <v>13</v>
      </c>
      <c r="Z334" s="445">
        <v>5</v>
      </c>
      <c r="AA334" s="446"/>
      <c r="AB334" s="446"/>
      <c r="AC334" s="446"/>
      <c r="AD334" s="62"/>
      <c r="AE334" s="21"/>
      <c r="AF334" s="22"/>
      <c r="AH334" s="29" t="str">
        <f t="shared" si="307"/>
        <v/>
      </c>
      <c r="AI334" s="29" t="str">
        <f t="shared" si="308"/>
        <v/>
      </c>
      <c r="AJ334" s="29" t="str">
        <f t="shared" si="309"/>
        <v/>
      </c>
      <c r="AK334" s="29" t="str">
        <f t="shared" si="310"/>
        <v/>
      </c>
      <c r="AL334" s="29" t="str">
        <f t="shared" si="311"/>
        <v/>
      </c>
      <c r="AM334" s="29" t="str">
        <f t="shared" si="312"/>
        <v/>
      </c>
      <c r="AN334" s="29" t="str">
        <f t="shared" si="313"/>
        <v/>
      </c>
      <c r="AO334" s="83">
        <f t="shared" si="342"/>
        <v>0.2226100503</v>
      </c>
      <c r="AP334" s="83">
        <f t="shared" si="343"/>
        <v>0.25522945009999998</v>
      </c>
      <c r="AQ334" s="83">
        <f t="shared" si="344"/>
        <v>3.2619399799999976E-2</v>
      </c>
      <c r="AR334" s="83">
        <f t="shared" si="345"/>
        <v>0.24325200178</v>
      </c>
      <c r="AS334" s="83">
        <f t="shared" si="346"/>
        <v>1.243066979943765E-2</v>
      </c>
      <c r="AT334" s="105" t="str">
        <f>IF(OR(Q334="",S334=""),"",IF(AND(C334="",AT333=""),"",(M334-L334)/(AS334*6)))</f>
        <v/>
      </c>
      <c r="AU334" s="105" t="str">
        <f>IF(OR(Q334="",S334=""),"",IF(AND(C334="",AU333=""),"",MIN((O334-AR334)/(3*AS334),(AR334-N334)/(3*AS334))))</f>
        <v/>
      </c>
      <c r="AV334">
        <f>IF(AT334="",-1,AS328)</f>
        <v>-1</v>
      </c>
    </row>
    <row r="335" spans="1:48" ht="17.25" customHeight="1">
      <c r="A335" s="27"/>
      <c r="B335" s="98"/>
      <c r="C335" s="104"/>
      <c r="D335" s="90"/>
      <c r="E335" s="111"/>
      <c r="F335" s="442" t="s">
        <v>242</v>
      </c>
      <c r="G335" s="443"/>
      <c r="H335" s="444"/>
      <c r="I335" s="99"/>
      <c r="J335" s="99"/>
      <c r="K335" s="94">
        <f t="shared" si="355"/>
        <v>0.4</v>
      </c>
      <c r="L335" s="94">
        <f t="shared" si="356"/>
        <v>-0.4</v>
      </c>
      <c r="M335" s="94">
        <f t="shared" si="357"/>
        <v>0</v>
      </c>
      <c r="N335" s="94">
        <f t="shared" si="340"/>
        <v>0</v>
      </c>
      <c r="O335" s="94">
        <f t="shared" si="341"/>
        <v>0.4</v>
      </c>
      <c r="P335" s="102" t="s">
        <v>237</v>
      </c>
      <c r="Q335" s="94">
        <f t="shared" si="360"/>
        <v>2</v>
      </c>
      <c r="R335" s="122">
        <f>IF(Q335="","",HLOOKUP(Q335,Headline!$Z$5:$CJ$6,2,FALSE))</f>
        <v>2</v>
      </c>
      <c r="S335" s="147">
        <f>'report export 3D'!W72</f>
        <v>0.3750258031</v>
      </c>
      <c r="T335" s="147">
        <f>'report export 3D'!X72</f>
        <v>0.35677634809999997</v>
      </c>
      <c r="U335" s="147">
        <f>'report export 3D'!Y72</f>
        <v>0.36684143320000001</v>
      </c>
      <c r="V335" s="147">
        <f>'report export 3D'!Z72</f>
        <v>0.37382285230000001</v>
      </c>
      <c r="W335" s="147">
        <f>'report export 3D'!AA72</f>
        <v>0.358221189</v>
      </c>
      <c r="X335" s="96" t="str">
        <f t="shared" si="354"/>
        <v/>
      </c>
      <c r="Y335" s="101">
        <v>16</v>
      </c>
      <c r="Z335" s="445"/>
      <c r="AA335" s="446"/>
      <c r="AB335" s="446"/>
      <c r="AC335" s="446"/>
      <c r="AD335" s="62"/>
      <c r="AE335" s="21"/>
      <c r="AF335" s="22"/>
      <c r="AH335" s="29" t="str">
        <f t="shared" si="307"/>
        <v/>
      </c>
      <c r="AI335" s="29" t="str">
        <f t="shared" si="308"/>
        <v/>
      </c>
      <c r="AJ335" s="29" t="str">
        <f t="shared" si="309"/>
        <v/>
      </c>
      <c r="AK335" s="29" t="str">
        <f t="shared" si="310"/>
        <v/>
      </c>
      <c r="AL335" s="29" t="str">
        <f t="shared" si="311"/>
        <v/>
      </c>
      <c r="AM335" s="29" t="str">
        <f t="shared" si="312"/>
        <v/>
      </c>
      <c r="AN335" s="29" t="str">
        <f t="shared" si="313"/>
        <v/>
      </c>
      <c r="AO335" s="83">
        <f t="shared" si="342"/>
        <v>0.35677634809999997</v>
      </c>
      <c r="AP335" s="83">
        <f t="shared" si="343"/>
        <v>0.3750258031</v>
      </c>
      <c r="AQ335" s="83">
        <f t="shared" si="344"/>
        <v>1.8249455000000026E-2</v>
      </c>
      <c r="AR335" s="83">
        <f t="shared" si="345"/>
        <v>0.36613752513999998</v>
      </c>
      <c r="AS335" s="83">
        <f t="shared" si="346"/>
        <v>8.4979591470994119E-3</v>
      </c>
      <c r="AT335" s="105" t="str">
        <f t="shared" si="358"/>
        <v/>
      </c>
      <c r="AU335" s="105" t="str">
        <f t="shared" si="359"/>
        <v/>
      </c>
      <c r="AV335">
        <f>IF(AT335="",-1,AS329)</f>
        <v>-1</v>
      </c>
    </row>
    <row r="336" spans="1:48" ht="17.25" customHeight="1" thickBot="1">
      <c r="A336" s="27"/>
      <c r="B336" s="98"/>
      <c r="C336" s="104"/>
      <c r="D336" s="90"/>
      <c r="E336" s="111"/>
      <c r="F336" s="442"/>
      <c r="G336" s="443"/>
      <c r="H336" s="444"/>
      <c r="I336" s="99"/>
      <c r="J336" s="99"/>
      <c r="K336" s="94">
        <f t="shared" si="355"/>
        <v>0.4</v>
      </c>
      <c r="L336" s="94">
        <f t="shared" si="356"/>
        <v>-0.4</v>
      </c>
      <c r="M336" s="94">
        <f t="shared" si="357"/>
        <v>0</v>
      </c>
      <c r="N336" s="94">
        <f t="shared" si="340"/>
        <v>0</v>
      </c>
      <c r="O336" s="94">
        <f t="shared" si="341"/>
        <v>0.4</v>
      </c>
      <c r="P336" s="102"/>
      <c r="Q336" s="94" t="str">
        <f t="shared" si="360"/>
        <v/>
      </c>
      <c r="R336" s="122" t="str">
        <f>IF(Q336="","",HLOOKUP(Q336,Headline!$Z$5:$CJ$6,2,FALSE))</f>
        <v/>
      </c>
      <c r="S336" s="147"/>
      <c r="T336" s="147"/>
      <c r="U336" s="147"/>
      <c r="V336" s="147"/>
      <c r="W336" s="147"/>
      <c r="X336" s="96" t="str">
        <f t="shared" si="354"/>
        <v/>
      </c>
      <c r="Y336" s="101"/>
      <c r="Z336" s="445"/>
      <c r="AA336" s="446"/>
      <c r="AB336" s="446"/>
      <c r="AC336" s="446"/>
      <c r="AD336" s="62"/>
      <c r="AE336" s="21"/>
      <c r="AF336" s="22"/>
      <c r="AH336" s="29" t="str">
        <f t="shared" si="307"/>
        <v/>
      </c>
      <c r="AI336" s="29" t="str">
        <f t="shared" si="308"/>
        <v/>
      </c>
      <c r="AJ336" s="29" t="str">
        <f t="shared" si="309"/>
        <v/>
      </c>
      <c r="AK336" s="29" t="str">
        <f t="shared" si="310"/>
        <v/>
      </c>
      <c r="AL336" s="29" t="str">
        <f t="shared" si="311"/>
        <v/>
      </c>
      <c r="AM336" s="29" t="str">
        <f t="shared" si="312"/>
        <v/>
      </c>
      <c r="AN336" s="29" t="str">
        <f t="shared" si="313"/>
        <v/>
      </c>
      <c r="AO336" s="83" t="str">
        <f t="shared" si="342"/>
        <v/>
      </c>
      <c r="AP336" s="83" t="str">
        <f t="shared" si="343"/>
        <v/>
      </c>
      <c r="AQ336" s="83" t="str">
        <f t="shared" si="344"/>
        <v/>
      </c>
      <c r="AR336" s="83" t="str">
        <f t="shared" si="345"/>
        <v/>
      </c>
      <c r="AS336" s="83" t="str">
        <f t="shared" si="346"/>
        <v/>
      </c>
      <c r="AT336" s="105" t="str">
        <f t="shared" si="358"/>
        <v/>
      </c>
      <c r="AU336" s="105" t="str">
        <f t="shared" si="359"/>
        <v/>
      </c>
      <c r="AV336">
        <f>IF(AT336="",-1,AS330)</f>
        <v>-1</v>
      </c>
    </row>
    <row r="337" spans="1:48" ht="17.25" customHeight="1" thickBot="1">
      <c r="A337" s="27"/>
      <c r="B337" s="98">
        <v>220</v>
      </c>
      <c r="C337" s="104"/>
      <c r="D337" s="142" t="s">
        <v>81</v>
      </c>
      <c r="E337" s="142" t="s">
        <v>189</v>
      </c>
      <c r="F337" s="141">
        <v>0.4</v>
      </c>
      <c r="G337" s="463" t="s">
        <v>312</v>
      </c>
      <c r="H337" s="465"/>
      <c r="I337" s="99">
        <v>-0.4</v>
      </c>
      <c r="J337" s="99">
        <v>0</v>
      </c>
      <c r="K337" s="94">
        <f>IF(Q337=1,F337,#REF!)</f>
        <v>0.4</v>
      </c>
      <c r="L337" s="94">
        <f>IF(Q337=1,I337,#REF!)</f>
        <v>-0.4</v>
      </c>
      <c r="M337" s="94">
        <f>IF(Q337=1,J337,#REF!)</f>
        <v>0</v>
      </c>
      <c r="N337" s="94">
        <f t="shared" ref="N337:N342" si="361">K337+L337</f>
        <v>0</v>
      </c>
      <c r="O337" s="94">
        <f t="shared" ref="O337:O342" si="362">K337+M337</f>
        <v>0.4</v>
      </c>
      <c r="P337" s="102" t="s">
        <v>237</v>
      </c>
      <c r="Q337" s="94">
        <f t="shared" si="360"/>
        <v>1</v>
      </c>
      <c r="R337" s="122">
        <f>IF(Q337="","",HLOOKUP(Q337,Headline!$Z$5:$CJ$6,2,FALSE))</f>
        <v>1</v>
      </c>
      <c r="S337" s="147">
        <f>+'report export 3D'!R72</f>
        <v>0.24290861580000001</v>
      </c>
      <c r="T337" s="147">
        <f>+'report export 3D'!S72</f>
        <v>0.25522945009999998</v>
      </c>
      <c r="U337" s="147">
        <f>+'report export 3D'!T72</f>
        <v>0.24577505890000001</v>
      </c>
      <c r="V337" s="147">
        <f>+'report export 3D'!U72</f>
        <v>0.2497368338</v>
      </c>
      <c r="W337" s="147">
        <f>+'report export 3D'!V72</f>
        <v>0.2226100503</v>
      </c>
      <c r="X337" s="96" t="str">
        <f t="shared" si="354"/>
        <v/>
      </c>
      <c r="Y337" s="101">
        <v>13</v>
      </c>
      <c r="Z337" s="445">
        <v>5</v>
      </c>
      <c r="AA337" s="446"/>
      <c r="AB337" s="446"/>
      <c r="AC337" s="446"/>
      <c r="AD337" s="62"/>
      <c r="AE337" s="21"/>
      <c r="AF337" s="22"/>
      <c r="AH337" s="29" t="str">
        <f t="shared" si="307"/>
        <v/>
      </c>
      <c r="AI337" s="29" t="str">
        <f t="shared" si="308"/>
        <v/>
      </c>
      <c r="AJ337" s="29" t="str">
        <f t="shared" si="309"/>
        <v/>
      </c>
      <c r="AK337" s="29" t="str">
        <f t="shared" si="310"/>
        <v/>
      </c>
      <c r="AL337" s="29" t="str">
        <f t="shared" si="311"/>
        <v/>
      </c>
      <c r="AM337" s="29" t="str">
        <f t="shared" si="312"/>
        <v/>
      </c>
      <c r="AN337" s="29" t="str">
        <f t="shared" si="313"/>
        <v/>
      </c>
      <c r="AO337" s="83">
        <f>IF(S337="","",MIN(S337:W337))</f>
        <v>0.2226100503</v>
      </c>
      <c r="AP337" s="83">
        <f>IF(S337="","",MAX(S337:W337))</f>
        <v>0.25522945009999998</v>
      </c>
      <c r="AQ337" s="83">
        <f>IF(AO337="","",AP337-AO337)</f>
        <v>3.2619399799999976E-2</v>
      </c>
      <c r="AR337" s="83">
        <f>IF(S337="","",AVERAGE(S337:W337))</f>
        <v>0.24325200178</v>
      </c>
      <c r="AS337" s="83">
        <f>IF(S337="","",STDEV(S337:W337))</f>
        <v>1.243066979943765E-2</v>
      </c>
      <c r="AT337" s="105" t="e">
        <f>IF(OR(Q337="",S337=""),"",IF(AND(C337="",#REF!=""),"",(M337-L337)/(AS337*6)))</f>
        <v>#REF!</v>
      </c>
      <c r="AU337" s="105" t="e">
        <f>IF(OR(Q337="",S337=""),"",IF(AND(C337="",#REF!=""),"",MIN((O337-AR337)/(3*AS337),(AR337-N337)/(3*AS337))))</f>
        <v>#REF!</v>
      </c>
      <c r="AV337" t="e">
        <f>IF(AT337="",-1,#REF!)</f>
        <v>#REF!</v>
      </c>
    </row>
    <row r="338" spans="1:48" ht="17.25" customHeight="1">
      <c r="A338" s="27"/>
      <c r="B338" s="98"/>
      <c r="C338" s="104"/>
      <c r="D338" s="90"/>
      <c r="E338" s="111"/>
      <c r="F338" s="442" t="s">
        <v>243</v>
      </c>
      <c r="G338" s="443"/>
      <c r="H338" s="444"/>
      <c r="I338" s="99"/>
      <c r="J338" s="99"/>
      <c r="K338" s="94">
        <f>IF(Q338=1,F338,K337)</f>
        <v>0.4</v>
      </c>
      <c r="L338" s="94">
        <f>IF(Q338=1,I338,L337)</f>
        <v>-0.4</v>
      </c>
      <c r="M338" s="94">
        <f>IF(Q338=1,J338,M337)</f>
        <v>0</v>
      </c>
      <c r="N338" s="94">
        <f t="shared" si="361"/>
        <v>0</v>
      </c>
      <c r="O338" s="94">
        <f t="shared" si="362"/>
        <v>0.4</v>
      </c>
      <c r="P338" s="102" t="s">
        <v>237</v>
      </c>
      <c r="Q338" s="94">
        <f t="shared" si="360"/>
        <v>2</v>
      </c>
      <c r="R338" s="122">
        <f>IF(Q338="","",HLOOKUP(Q338,Headline!$Z$5:$CJ$6,2,FALSE))</f>
        <v>2</v>
      </c>
      <c r="S338" s="147">
        <f>'report export 3D'!W73</f>
        <v>0.23951246430000001</v>
      </c>
      <c r="T338" s="147">
        <f>'report export 3D'!X73</f>
        <v>0.23846108220000001</v>
      </c>
      <c r="U338" s="147">
        <f>'report export 3D'!Y73</f>
        <v>0.2412453682</v>
      </c>
      <c r="V338" s="147">
        <f>'report export 3D'!Z73</f>
        <v>0.24072903449999999</v>
      </c>
      <c r="W338" s="147">
        <f>'report export 3D'!AA73</f>
        <v>0.24007325500000001</v>
      </c>
      <c r="X338" s="96" t="str">
        <f t="shared" si="354"/>
        <v/>
      </c>
      <c r="Y338" s="101">
        <v>16</v>
      </c>
      <c r="Z338" s="445"/>
      <c r="AA338" s="446"/>
      <c r="AB338" s="446"/>
      <c r="AC338" s="446"/>
      <c r="AD338" s="62"/>
      <c r="AE338" s="21"/>
      <c r="AF338" s="22"/>
      <c r="AH338" s="29" t="str">
        <f t="shared" si="307"/>
        <v/>
      </c>
      <c r="AI338" s="29" t="str">
        <f t="shared" si="308"/>
        <v/>
      </c>
      <c r="AJ338" s="29" t="str">
        <f t="shared" si="309"/>
        <v/>
      </c>
      <c r="AK338" s="29" t="str">
        <f t="shared" si="310"/>
        <v/>
      </c>
      <c r="AL338" s="29" t="str">
        <f t="shared" si="311"/>
        <v/>
      </c>
      <c r="AM338" s="29" t="str">
        <f t="shared" si="312"/>
        <v/>
      </c>
      <c r="AN338" s="29" t="str">
        <f t="shared" si="313"/>
        <v/>
      </c>
      <c r="AO338" s="83">
        <f>IF(S338="","",MIN(S338:W338))</f>
        <v>0.23846108220000001</v>
      </c>
      <c r="AP338" s="83">
        <f>IF(S338="","",MAX(S338:W338))</f>
        <v>0.2412453682</v>
      </c>
      <c r="AQ338" s="83">
        <f>IF(AO338="","",AP338-AO338)</f>
        <v>2.7842859999999969E-3</v>
      </c>
      <c r="AR338" s="83">
        <f>IF(S338="","",AVERAGE(S338:W338))</f>
        <v>0.24000424083999999</v>
      </c>
      <c r="AS338" s="83">
        <f>IF(S338="","",STDEV(S338:W338))</f>
        <v>1.0832438184797395E-3</v>
      </c>
      <c r="AT338" s="105" t="e">
        <f>IF(OR(Q338="",S338=""),"",IF(AND(C338="",AT337=""),"",(M338-L338)/(AS338*6)))</f>
        <v>#REF!</v>
      </c>
      <c r="AU338" s="105" t="e">
        <f>IF(OR(Q338="",S338=""),"",IF(AND(C338="",AU337=""),"",MIN((O338-AR338)/(3*AS338),(AR338-N338)/(3*AS338))))</f>
        <v>#REF!</v>
      </c>
      <c r="AV338" t="e">
        <f>IF(AT338="",-1,#REF!)</f>
        <v>#REF!</v>
      </c>
    </row>
    <row r="339" spans="1:48" ht="17.25" customHeight="1" thickBot="1">
      <c r="A339" s="27"/>
      <c r="B339" s="98"/>
      <c r="C339" s="104"/>
      <c r="D339" s="90"/>
      <c r="E339" s="111"/>
      <c r="F339" s="442"/>
      <c r="G339" s="443"/>
      <c r="H339" s="444"/>
      <c r="I339" s="99"/>
      <c r="J339" s="99"/>
      <c r="K339" s="94">
        <f>IF(Q339=1,F339,K338)</f>
        <v>0.4</v>
      </c>
      <c r="L339" s="94">
        <f>IF(Q339=1,I339,L338)</f>
        <v>-0.4</v>
      </c>
      <c r="M339" s="94">
        <f>IF(Q339=1,J339,M338)</f>
        <v>0</v>
      </c>
      <c r="N339" s="94">
        <f t="shared" si="361"/>
        <v>0</v>
      </c>
      <c r="O339" s="94">
        <f t="shared" si="362"/>
        <v>0.4</v>
      </c>
      <c r="P339" s="102"/>
      <c r="Q339" s="94" t="str">
        <f t="shared" si="360"/>
        <v/>
      </c>
      <c r="R339" s="122" t="str">
        <f>IF(Q339="","",HLOOKUP(Q339,Headline!$Z$5:$CJ$6,2,FALSE))</f>
        <v/>
      </c>
      <c r="S339" s="147"/>
      <c r="T339" s="147"/>
      <c r="U339" s="147"/>
      <c r="V339" s="147"/>
      <c r="W339" s="147"/>
      <c r="X339" s="96" t="str">
        <f t="shared" si="354"/>
        <v/>
      </c>
      <c r="Y339" s="101"/>
      <c r="Z339" s="445"/>
      <c r="AA339" s="446"/>
      <c r="AB339" s="446"/>
      <c r="AC339" s="446"/>
      <c r="AD339" s="62"/>
      <c r="AE339" s="21"/>
      <c r="AF339" s="22"/>
      <c r="AH339" s="29" t="str">
        <f t="shared" si="307"/>
        <v/>
      </c>
      <c r="AI339" s="29" t="str">
        <f t="shared" si="308"/>
        <v/>
      </c>
      <c r="AJ339" s="29" t="str">
        <f t="shared" si="309"/>
        <v/>
      </c>
      <c r="AK339" s="29" t="str">
        <f t="shared" si="310"/>
        <v/>
      </c>
      <c r="AL339" s="29" t="str">
        <f t="shared" si="311"/>
        <v/>
      </c>
      <c r="AM339" s="29" t="str">
        <f t="shared" si="312"/>
        <v/>
      </c>
      <c r="AN339" s="29" t="str">
        <f t="shared" si="313"/>
        <v/>
      </c>
      <c r="AO339" s="83" t="str">
        <f>IF(S339="","",MIN(S339:W339))</f>
        <v/>
      </c>
      <c r="AP339" s="83" t="str">
        <f>IF(S339="","",MAX(S339:W339))</f>
        <v/>
      </c>
      <c r="AQ339" s="83" t="str">
        <f>IF(AO339="","",AP339-AO339)</f>
        <v/>
      </c>
      <c r="AR339" s="83" t="str">
        <f>IF(S339="","",AVERAGE(S339:W339))</f>
        <v/>
      </c>
      <c r="AS339" s="83" t="str">
        <f>IF(S339="","",STDEV(S339:W339))</f>
        <v/>
      </c>
      <c r="AT339" s="105" t="str">
        <f>IF(OR(Q339="",S339=""),"",IF(AND(C339="",AT338=""),"",(M339-L339)/(AS339*6)))</f>
        <v/>
      </c>
      <c r="AU339" s="105" t="str">
        <f>IF(OR(Q339="",S339=""),"",IF(AND(C339="",AU338=""),"",MIN((O339-AR339)/(3*AS339),(AR339-N339)/(3*AS339))))</f>
        <v/>
      </c>
      <c r="AV339">
        <f>IF(AT339="",-1,AS334)</f>
        <v>-1</v>
      </c>
    </row>
    <row r="340" spans="1:48" ht="17.25" customHeight="1" thickBot="1">
      <c r="A340" s="27"/>
      <c r="B340" s="98">
        <v>220</v>
      </c>
      <c r="C340" s="104"/>
      <c r="D340" s="142" t="s">
        <v>81</v>
      </c>
      <c r="E340" s="142" t="s">
        <v>189</v>
      </c>
      <c r="F340" s="141">
        <v>0.4</v>
      </c>
      <c r="G340" s="463" t="s">
        <v>312</v>
      </c>
      <c r="H340" s="465"/>
      <c r="I340" s="99">
        <v>-0.4</v>
      </c>
      <c r="J340" s="99">
        <v>0</v>
      </c>
      <c r="K340" s="94">
        <f>IF(Q340=1,F340,K339)</f>
        <v>0.4</v>
      </c>
      <c r="L340" s="94">
        <f>IF(Q340=1,I340,L339)</f>
        <v>-0.4</v>
      </c>
      <c r="M340" s="94">
        <f>IF(Q340=1,J340,M339)</f>
        <v>0</v>
      </c>
      <c r="N340" s="94">
        <f t="shared" si="361"/>
        <v>0</v>
      </c>
      <c r="O340" s="94">
        <f t="shared" si="362"/>
        <v>0.4</v>
      </c>
      <c r="P340" s="102" t="s">
        <v>237</v>
      </c>
      <c r="Q340" s="94">
        <f t="shared" si="360"/>
        <v>1</v>
      </c>
      <c r="R340" s="122">
        <f>IF(Q340="","",HLOOKUP(Q340,Headline!$Z$5:$CJ$6,2,FALSE))</f>
        <v>1</v>
      </c>
      <c r="S340" s="147">
        <f>+'report export 3D'!R74</f>
        <v>0.15851053109999999</v>
      </c>
      <c r="T340" s="147">
        <f>+'report export 3D'!S74</f>
        <v>0.15987686819999999</v>
      </c>
      <c r="U340" s="147">
        <f>+'report export 3D'!T74</f>
        <v>0.15091851849999999</v>
      </c>
      <c r="V340" s="147">
        <f>+'report export 3D'!U74</f>
        <v>0.17027110679999999</v>
      </c>
      <c r="W340" s="147">
        <f>+'report export 3D'!V74</f>
        <v>0.1444714436</v>
      </c>
      <c r="X340" s="96" t="str">
        <f t="shared" si="354"/>
        <v/>
      </c>
      <c r="Y340" s="101">
        <v>13</v>
      </c>
      <c r="Z340" s="445">
        <v>5</v>
      </c>
      <c r="AA340" s="446"/>
      <c r="AB340" s="446"/>
      <c r="AC340" s="446"/>
      <c r="AD340" s="62"/>
      <c r="AE340" s="21"/>
      <c r="AF340" s="22"/>
      <c r="AH340" s="29" t="str">
        <f t="shared" si="307"/>
        <v/>
      </c>
      <c r="AI340" s="29" t="str">
        <f t="shared" si="308"/>
        <v/>
      </c>
      <c r="AJ340" s="29" t="str">
        <f t="shared" si="309"/>
        <v/>
      </c>
      <c r="AK340" s="29" t="str">
        <f t="shared" si="310"/>
        <v/>
      </c>
      <c r="AL340" s="29" t="str">
        <f t="shared" si="311"/>
        <v/>
      </c>
      <c r="AM340" s="29" t="str">
        <f t="shared" si="312"/>
        <v/>
      </c>
      <c r="AN340" s="29" t="str">
        <f t="shared" si="313"/>
        <v/>
      </c>
      <c r="AO340" s="83">
        <f>IF(S340="","",MIN(S340:W340))</f>
        <v>0.1444714436</v>
      </c>
      <c r="AP340" s="83">
        <f>IF(S340="","",MAX(S340:W340))</f>
        <v>0.17027110679999999</v>
      </c>
      <c r="AQ340" s="83">
        <f>IF(AO340="","",AP340-AO340)</f>
        <v>2.5799663199999989E-2</v>
      </c>
      <c r="AR340" s="83">
        <f>IF(S340="","",AVERAGE(S340:W340))</f>
        <v>0.15680969364</v>
      </c>
      <c r="AS340" s="83">
        <f>IF(S340="","",STDEV(S340:W340))</f>
        <v>9.7525433950686087E-3</v>
      </c>
      <c r="AT340" s="105" t="str">
        <f>IF(OR(Q340="",S340=""),"",IF(AND(C340="",AT339=""),"",(M340-L340)/(AS340*6)))</f>
        <v/>
      </c>
      <c r="AU340" s="105" t="str">
        <f>IF(OR(Q340="",S340=""),"",IF(AND(C340="",AU339=""),"",MIN((O340-AR340)/(3*AS340),(AR340-N340)/(3*AS340))))</f>
        <v/>
      </c>
      <c r="AV340">
        <f>IF(AT340="",-1,#REF!)</f>
        <v>-1</v>
      </c>
    </row>
    <row r="341" spans="1:48" ht="17.25" customHeight="1">
      <c r="A341" s="27"/>
      <c r="B341" s="98"/>
      <c r="C341" s="104"/>
      <c r="D341" s="90"/>
      <c r="E341" s="111"/>
      <c r="F341" s="442" t="s">
        <v>244</v>
      </c>
      <c r="G341" s="443"/>
      <c r="H341" s="444"/>
      <c r="I341" s="99"/>
      <c r="J341" s="99"/>
      <c r="K341" s="94">
        <f>IF(Q341=1,F341,K340)</f>
        <v>0.4</v>
      </c>
      <c r="L341" s="94">
        <f>IF(Q341=1,I341,L340)</f>
        <v>-0.4</v>
      </c>
      <c r="M341" s="94">
        <f>IF(Q341=1,J341,M340)</f>
        <v>0</v>
      </c>
      <c r="N341" s="94">
        <f t="shared" si="361"/>
        <v>0</v>
      </c>
      <c r="O341" s="94">
        <f t="shared" si="362"/>
        <v>0.4</v>
      </c>
      <c r="P341" s="102" t="s">
        <v>237</v>
      </c>
      <c r="Q341" s="94">
        <f t="shared" si="360"/>
        <v>2</v>
      </c>
      <c r="R341" s="122">
        <f>IF(Q341="","",HLOOKUP(Q341,Headline!$Z$5:$CJ$6,2,FALSE))</f>
        <v>2</v>
      </c>
      <c r="S341" s="147">
        <f>'report export 3D'!W74</f>
        <v>5.7405280500000003E-2</v>
      </c>
      <c r="T341" s="147">
        <f>'report export 3D'!X74</f>
        <v>5.5366397800000001E-2</v>
      </c>
      <c r="U341" s="147">
        <f>'report export 3D'!Y74</f>
        <v>6.0431410200000001E-2</v>
      </c>
      <c r="V341" s="147">
        <f>'report export 3D'!Z74</f>
        <v>5.9335437499999998E-2</v>
      </c>
      <c r="W341" s="147">
        <f>'report export 3D'!AA74</f>
        <v>6.4629372399999996E-2</v>
      </c>
      <c r="X341" s="96" t="str">
        <f t="shared" si="354"/>
        <v/>
      </c>
      <c r="Y341" s="101">
        <v>16</v>
      </c>
      <c r="Z341" s="445"/>
      <c r="AA341" s="446"/>
      <c r="AB341" s="446"/>
      <c r="AC341" s="446"/>
      <c r="AD341" s="62"/>
      <c r="AE341" s="21"/>
      <c r="AF341" s="22"/>
      <c r="AH341" s="29" t="str">
        <f t="shared" si="307"/>
        <v/>
      </c>
      <c r="AI341" s="29" t="str">
        <f t="shared" si="308"/>
        <v/>
      </c>
      <c r="AJ341" s="29" t="str">
        <f t="shared" si="309"/>
        <v/>
      </c>
      <c r="AK341" s="29" t="str">
        <f t="shared" si="310"/>
        <v/>
      </c>
      <c r="AL341" s="29" t="str">
        <f t="shared" si="311"/>
        <v/>
      </c>
      <c r="AM341" s="29" t="str">
        <f t="shared" si="312"/>
        <v/>
      </c>
      <c r="AN341" s="29" t="str">
        <f t="shared" si="313"/>
        <v/>
      </c>
      <c r="AO341" s="83">
        <f t="shared" si="342"/>
        <v>5.5366397800000001E-2</v>
      </c>
      <c r="AP341" s="83">
        <f t="shared" si="343"/>
        <v>6.4629372399999996E-2</v>
      </c>
      <c r="AQ341" s="83">
        <f t="shared" si="344"/>
        <v>9.2629745999999943E-3</v>
      </c>
      <c r="AR341" s="83">
        <f t="shared" si="345"/>
        <v>5.9433579680000001E-2</v>
      </c>
      <c r="AS341" s="83">
        <f t="shared" si="346"/>
        <v>3.4877473257079765E-3</v>
      </c>
      <c r="AT341" s="105" t="e">
        <f>IF(OR(Q341="",S341=""),"",IF(AND(C341="",#REF!=""),"",(M341-L341)/(AS341*6)))</f>
        <v>#REF!</v>
      </c>
      <c r="AU341" s="105" t="e">
        <f>IF(OR(Q341="",S341=""),"",IF(AND(C341="",#REF!=""),"",MIN((O341-AR341)/(3*AS341),(AR341-N341)/(3*AS341))))</f>
        <v>#REF!</v>
      </c>
      <c r="AV341" t="e">
        <f>IF(AT341="",-1,AS335)</f>
        <v>#REF!</v>
      </c>
    </row>
    <row r="342" spans="1:48" ht="17.25" customHeight="1">
      <c r="A342" s="27"/>
      <c r="B342" s="98"/>
      <c r="C342" s="104"/>
      <c r="D342" s="90"/>
      <c r="E342" s="111"/>
      <c r="F342" s="442"/>
      <c r="G342" s="443"/>
      <c r="H342" s="444"/>
      <c r="I342" s="99"/>
      <c r="J342" s="99"/>
      <c r="K342" s="94">
        <f>IF(Q342=1,F342,K341)</f>
        <v>0.4</v>
      </c>
      <c r="L342" s="94">
        <f>IF(Q342=1,I342,L341)</f>
        <v>-0.4</v>
      </c>
      <c r="M342" s="94">
        <f>IF(Q342=1,J342,M341)</f>
        <v>0</v>
      </c>
      <c r="N342" s="94">
        <f t="shared" si="361"/>
        <v>0</v>
      </c>
      <c r="O342" s="94">
        <f t="shared" si="362"/>
        <v>0.4</v>
      </c>
      <c r="P342" s="102"/>
      <c r="Q342" s="94" t="str">
        <f t="shared" si="360"/>
        <v/>
      </c>
      <c r="R342" s="122" t="str">
        <f>IF(Q342="","",HLOOKUP(Q342,Headline!$Z$5:$CJ$6,2,FALSE))</f>
        <v/>
      </c>
      <c r="S342" s="147"/>
      <c r="T342" s="147"/>
      <c r="U342" s="147"/>
      <c r="V342" s="147"/>
      <c r="W342" s="147"/>
      <c r="X342" s="96" t="str">
        <f t="shared" si="354"/>
        <v/>
      </c>
      <c r="Y342" s="101"/>
      <c r="Z342" s="445"/>
      <c r="AA342" s="446"/>
      <c r="AB342" s="446"/>
      <c r="AC342" s="446"/>
      <c r="AD342" s="62"/>
      <c r="AE342" s="21"/>
      <c r="AF342" s="22"/>
      <c r="AH342" s="29" t="str">
        <f t="shared" si="307"/>
        <v/>
      </c>
      <c r="AI342" s="29" t="str">
        <f t="shared" si="308"/>
        <v/>
      </c>
      <c r="AJ342" s="29" t="str">
        <f t="shared" si="309"/>
        <v/>
      </c>
      <c r="AK342" s="29" t="str">
        <f t="shared" si="310"/>
        <v/>
      </c>
      <c r="AL342" s="29" t="str">
        <f t="shared" si="311"/>
        <v/>
      </c>
      <c r="AM342" s="29" t="str">
        <f t="shared" si="312"/>
        <v/>
      </c>
      <c r="AN342" s="29" t="str">
        <f t="shared" si="313"/>
        <v/>
      </c>
      <c r="AO342" s="83" t="str">
        <f t="shared" si="342"/>
        <v/>
      </c>
      <c r="AP342" s="83" t="str">
        <f t="shared" si="343"/>
        <v/>
      </c>
      <c r="AQ342" s="83" t="str">
        <f t="shared" si="344"/>
        <v/>
      </c>
      <c r="AR342" s="83" t="str">
        <f t="shared" si="345"/>
        <v/>
      </c>
      <c r="AS342" s="83" t="str">
        <f t="shared" si="346"/>
        <v/>
      </c>
      <c r="AT342" s="105" t="str">
        <f t="shared" si="358"/>
        <v/>
      </c>
      <c r="AU342" s="105" t="str">
        <f t="shared" si="359"/>
        <v/>
      </c>
      <c r="AV342">
        <f>IF(AT342="",-1,AS336)</f>
        <v>-1</v>
      </c>
    </row>
    <row r="343" spans="1:48" ht="17.25" customHeight="1">
      <c r="A343" s="27"/>
      <c r="B343" s="98">
        <v>221</v>
      </c>
      <c r="C343" s="104"/>
      <c r="D343" s="144" t="s">
        <v>189</v>
      </c>
      <c r="E343" s="111"/>
      <c r="F343" s="442">
        <v>10</v>
      </c>
      <c r="G343" s="443"/>
      <c r="H343" s="444"/>
      <c r="I343" s="99">
        <v>0</v>
      </c>
      <c r="J343" s="99">
        <v>0.2</v>
      </c>
      <c r="K343" s="94">
        <f t="shared" ref="K343:K357" si="363">IF(Q343=1,F343,K342)</f>
        <v>10</v>
      </c>
      <c r="L343" s="94">
        <f t="shared" ref="L343:L357" si="364">IF(Q343=1,I343,L342)</f>
        <v>0</v>
      </c>
      <c r="M343" s="94">
        <f t="shared" ref="M343:M357" si="365">IF(Q343=1,J343,M342)</f>
        <v>0.2</v>
      </c>
      <c r="N343" s="94">
        <f t="shared" ref="N343:N357" si="366">K343+L343</f>
        <v>10</v>
      </c>
      <c r="O343" s="94">
        <f t="shared" ref="O343:O357" si="367">K343+M343</f>
        <v>10.199999999999999</v>
      </c>
      <c r="P343" s="102" t="s">
        <v>237</v>
      </c>
      <c r="Q343" s="94">
        <f t="shared" si="360"/>
        <v>1</v>
      </c>
      <c r="R343" s="122">
        <f>IF(Q343="","",HLOOKUP(Q343,Headline!$Z$5:$CJ$6,2,FALSE))</f>
        <v>1</v>
      </c>
      <c r="S343" s="230">
        <f>+'report export 3D'!R75</f>
        <v>10.102389748</v>
      </c>
      <c r="T343" s="230">
        <f>+'report export 3D'!S75</f>
        <v>10.098641506</v>
      </c>
      <c r="U343" s="230">
        <f>+'report export 3D'!T75</f>
        <v>10.101655792000001</v>
      </c>
      <c r="V343" s="230">
        <f>+'report export 3D'!U75</f>
        <v>10.102261786</v>
      </c>
      <c r="W343" s="230">
        <f>+'report export 3D'!V75</f>
        <v>10.097410345</v>
      </c>
      <c r="X343" s="96" t="str">
        <f t="shared" si="354"/>
        <v/>
      </c>
      <c r="Y343" s="101">
        <v>13</v>
      </c>
      <c r="Z343" s="445" t="s">
        <v>264</v>
      </c>
      <c r="AA343" s="446"/>
      <c r="AB343" s="446"/>
      <c r="AC343" s="446"/>
      <c r="AD343" s="62"/>
      <c r="AE343" s="21"/>
      <c r="AF343" s="22"/>
      <c r="AH343" s="29" t="str">
        <f t="shared" si="307"/>
        <v/>
      </c>
      <c r="AI343" s="29" t="str">
        <f t="shared" si="308"/>
        <v/>
      </c>
      <c r="AJ343" s="29" t="str">
        <f t="shared" si="309"/>
        <v/>
      </c>
      <c r="AK343" s="29" t="str">
        <f t="shared" si="310"/>
        <v/>
      </c>
      <c r="AL343" s="29" t="str">
        <f t="shared" si="311"/>
        <v/>
      </c>
      <c r="AM343" s="29" t="str">
        <f t="shared" si="312"/>
        <v/>
      </c>
      <c r="AN343" s="29" t="str">
        <f t="shared" si="313"/>
        <v/>
      </c>
      <c r="AO343" s="83">
        <f t="shared" si="342"/>
        <v>10.097410345</v>
      </c>
      <c r="AP343" s="83">
        <f t="shared" si="343"/>
        <v>10.102389748</v>
      </c>
      <c r="AQ343" s="83">
        <f t="shared" si="344"/>
        <v>4.9794030000001044E-3</v>
      </c>
      <c r="AR343" s="83">
        <f t="shared" si="345"/>
        <v>10.1004718354</v>
      </c>
      <c r="AS343" s="83">
        <f t="shared" si="346"/>
        <v>2.2916639317404511E-3</v>
      </c>
      <c r="AT343" s="105" t="str">
        <f>IF(OR(Q343="",S343=""),"",IF(AND(C343="",AT333=""),"",(M343-L343)/(AS343*6)))</f>
        <v/>
      </c>
      <c r="AU343" s="105" t="str">
        <f>IF(OR(Q343="",S343=""),"",IF(AND(C343="",AU333=""),"",MIN((O343-AR343)/(3*AS343),(AR343-N343)/(3*AS343))))</f>
        <v/>
      </c>
      <c r="AV343">
        <f>IF(AT343="",-1,AS328)</f>
        <v>-1</v>
      </c>
    </row>
    <row r="344" spans="1:48" ht="17.25" customHeight="1">
      <c r="A344" s="27"/>
      <c r="B344" s="98"/>
      <c r="C344" s="104"/>
      <c r="D344" s="90"/>
      <c r="E344" s="111"/>
      <c r="F344" s="442" t="s">
        <v>309</v>
      </c>
      <c r="G344" s="443"/>
      <c r="H344" s="444"/>
      <c r="I344" s="99"/>
      <c r="J344" s="99"/>
      <c r="K344" s="94">
        <f t="shared" si="363"/>
        <v>10</v>
      </c>
      <c r="L344" s="94">
        <f t="shared" si="364"/>
        <v>0</v>
      </c>
      <c r="M344" s="94">
        <f t="shared" si="365"/>
        <v>0.2</v>
      </c>
      <c r="N344" s="94">
        <f t="shared" si="366"/>
        <v>10</v>
      </c>
      <c r="O344" s="94">
        <f t="shared" si="367"/>
        <v>10.199999999999999</v>
      </c>
      <c r="P344" s="102" t="s">
        <v>237</v>
      </c>
      <c r="Q344" s="94">
        <f t="shared" si="360"/>
        <v>2</v>
      </c>
      <c r="R344" s="122">
        <f>IF(Q344="","",HLOOKUP(Q344,Headline!$Z$5:$CJ$6,2,FALSE))</f>
        <v>2</v>
      </c>
      <c r="S344" s="230">
        <f>'report export 3D'!W75</f>
        <v>10.096816854</v>
      </c>
      <c r="T344" s="230">
        <f>'report export 3D'!X75</f>
        <v>10.097992135</v>
      </c>
      <c r="U344" s="230">
        <f>'report export 3D'!Y75</f>
        <v>10.098084309000001</v>
      </c>
      <c r="V344" s="230">
        <f>'report export 3D'!Z75</f>
        <v>10.099136173</v>
      </c>
      <c r="W344" s="230">
        <f>'report export 3D'!AA75</f>
        <v>10.097742407</v>
      </c>
      <c r="X344" s="96" t="str">
        <f t="shared" si="354"/>
        <v/>
      </c>
      <c r="Y344" s="101">
        <v>16</v>
      </c>
      <c r="Z344" s="445"/>
      <c r="AA344" s="446"/>
      <c r="AB344" s="446"/>
      <c r="AC344" s="446"/>
      <c r="AD344" s="62"/>
      <c r="AE344" s="21"/>
      <c r="AF344" s="22"/>
      <c r="AH344" s="29" t="str">
        <f t="shared" si="307"/>
        <v/>
      </c>
      <c r="AI344" s="29" t="str">
        <f t="shared" si="308"/>
        <v/>
      </c>
      <c r="AJ344" s="29" t="str">
        <f t="shared" si="309"/>
        <v/>
      </c>
      <c r="AK344" s="29" t="str">
        <f t="shared" si="310"/>
        <v/>
      </c>
      <c r="AL344" s="29" t="str">
        <f t="shared" si="311"/>
        <v/>
      </c>
      <c r="AM344" s="29" t="str">
        <f t="shared" si="312"/>
        <v/>
      </c>
      <c r="AN344" s="29" t="str">
        <f t="shared" si="313"/>
        <v/>
      </c>
      <c r="AO344" s="83">
        <f t="shared" si="342"/>
        <v>10.096816854</v>
      </c>
      <c r="AP344" s="83">
        <f t="shared" si="343"/>
        <v>10.099136173</v>
      </c>
      <c r="AQ344" s="83">
        <f t="shared" si="344"/>
        <v>2.3193189999997088E-3</v>
      </c>
      <c r="AR344" s="83">
        <f t="shared" si="345"/>
        <v>10.097954375600001</v>
      </c>
      <c r="AS344" s="83">
        <f t="shared" si="346"/>
        <v>8.2973484216686136E-4</v>
      </c>
      <c r="AT344" s="105" t="str">
        <f>IF(OR(Q344="",S344=""),"",IF(AND(C344="",AT343=""),"",(M344-L344)/(AS344*6)))</f>
        <v/>
      </c>
      <c r="AU344" s="105" t="str">
        <f>IF(OR(Q344="",S344=""),"",IF(AND(C344="",AU343=""),"",MIN((O344-AR344)/(3*AS344),(AR344-N344)/(3*AS344))))</f>
        <v/>
      </c>
      <c r="AV344">
        <f>IF(AT344="",-1,AS329)</f>
        <v>-1</v>
      </c>
    </row>
    <row r="345" spans="1:48" ht="17.25" customHeight="1">
      <c r="A345" s="27"/>
      <c r="B345" s="98"/>
      <c r="C345" s="104"/>
      <c r="D345" s="90"/>
      <c r="E345" s="111"/>
      <c r="F345" s="442"/>
      <c r="G345" s="443"/>
      <c r="H345" s="444"/>
      <c r="I345" s="99"/>
      <c r="J345" s="99"/>
      <c r="K345" s="94">
        <f t="shared" si="363"/>
        <v>10</v>
      </c>
      <c r="L345" s="94">
        <f t="shared" si="364"/>
        <v>0</v>
      </c>
      <c r="M345" s="94">
        <f t="shared" si="365"/>
        <v>0.2</v>
      </c>
      <c r="N345" s="94">
        <f t="shared" si="366"/>
        <v>10</v>
      </c>
      <c r="O345" s="94">
        <f t="shared" si="367"/>
        <v>10.199999999999999</v>
      </c>
      <c r="P345" s="102"/>
      <c r="Q345" s="94" t="str">
        <f t="shared" si="360"/>
        <v/>
      </c>
      <c r="R345" s="122" t="str">
        <f>IF(Q345="","",HLOOKUP(Q345,Headline!$Z$5:$CJ$6,2,FALSE))</f>
        <v/>
      </c>
      <c r="S345" s="230"/>
      <c r="T345" s="230"/>
      <c r="U345" s="230"/>
      <c r="V345" s="230"/>
      <c r="W345" s="230"/>
      <c r="X345" s="96" t="str">
        <f t="shared" si="354"/>
        <v/>
      </c>
      <c r="Y345" s="101"/>
      <c r="Z345" s="445"/>
      <c r="AA345" s="446"/>
      <c r="AB345" s="446"/>
      <c r="AC345" s="446"/>
      <c r="AD345" s="62"/>
      <c r="AE345" s="21"/>
      <c r="AF345" s="22"/>
      <c r="AH345" s="29" t="str">
        <f t="shared" si="307"/>
        <v/>
      </c>
      <c r="AI345" s="29" t="str">
        <f t="shared" si="308"/>
        <v/>
      </c>
      <c r="AJ345" s="29" t="str">
        <f t="shared" si="309"/>
        <v/>
      </c>
      <c r="AK345" s="29" t="str">
        <f t="shared" si="310"/>
        <v/>
      </c>
      <c r="AL345" s="29" t="str">
        <f t="shared" si="311"/>
        <v/>
      </c>
      <c r="AM345" s="29" t="str">
        <f t="shared" si="312"/>
        <v/>
      </c>
      <c r="AN345" s="29" t="str">
        <f t="shared" si="313"/>
        <v/>
      </c>
      <c r="AO345" s="83" t="str">
        <f>IF(S345="","",MIN(S345:W345))</f>
        <v/>
      </c>
      <c r="AP345" s="83" t="str">
        <f>IF(S345="","",MAX(S345:W345))</f>
        <v/>
      </c>
      <c r="AQ345" s="83" t="str">
        <f>IF(AO345="","",AP345-AO345)</f>
        <v/>
      </c>
      <c r="AR345" s="83" t="str">
        <f>IF(S345="","",AVERAGE(S345:W345))</f>
        <v/>
      </c>
      <c r="AS345" s="83" t="str">
        <f>IF(S345="","",STDEV(S345:W345))</f>
        <v/>
      </c>
      <c r="AT345" s="105" t="str">
        <f>IF(OR(Q345="",S345=""),"",IF(AND(C345="",#REF!=""),"",(M345-L345)/(AS345*6)))</f>
        <v/>
      </c>
      <c r="AU345" s="105" t="str">
        <f>IF(OR(Q345="",S345=""),"",IF(AND(C345="",#REF!=""),"",MIN((O345-AR345)/(3*AS345),(AR345-N345)/(3*AS345))))</f>
        <v/>
      </c>
      <c r="AV345">
        <f>IF(AT345="",-1,AS333)</f>
        <v>-1</v>
      </c>
    </row>
    <row r="346" spans="1:48" ht="17.25" customHeight="1">
      <c r="A346" s="27"/>
      <c r="B346" s="98">
        <v>221</v>
      </c>
      <c r="C346" s="104"/>
      <c r="D346" s="144" t="s">
        <v>189</v>
      </c>
      <c r="E346" s="111"/>
      <c r="F346" s="442">
        <v>10</v>
      </c>
      <c r="G346" s="443"/>
      <c r="H346" s="444"/>
      <c r="I346" s="99">
        <v>0</v>
      </c>
      <c r="J346" s="99">
        <v>0.2</v>
      </c>
      <c r="K346" s="94">
        <f t="shared" si="363"/>
        <v>10</v>
      </c>
      <c r="L346" s="94">
        <f t="shared" si="364"/>
        <v>0</v>
      </c>
      <c r="M346" s="94">
        <f t="shared" si="365"/>
        <v>0.2</v>
      </c>
      <c r="N346" s="94">
        <f t="shared" si="366"/>
        <v>10</v>
      </c>
      <c r="O346" s="94">
        <f t="shared" si="367"/>
        <v>10.199999999999999</v>
      </c>
      <c r="P346" s="102" t="s">
        <v>237</v>
      </c>
      <c r="Q346" s="94">
        <f t="shared" si="360"/>
        <v>1</v>
      </c>
      <c r="R346" s="122">
        <f>IF(Q346="","",HLOOKUP(Q346,Headline!$Z$5:$CJ$6,2,FALSE))</f>
        <v>1</v>
      </c>
      <c r="S346" s="230">
        <f>+'report export 3D'!R76</f>
        <v>10.109727315000001</v>
      </c>
      <c r="T346" s="230">
        <f>+'report export 3D'!S76</f>
        <v>10.109099163</v>
      </c>
      <c r="U346" s="230">
        <f>+'report export 3D'!T76</f>
        <v>10.114283536</v>
      </c>
      <c r="V346" s="230">
        <f>+'report export 3D'!U76</f>
        <v>10.111491762</v>
      </c>
      <c r="W346" s="230">
        <f>+'report export 3D'!V76</f>
        <v>10.108054696</v>
      </c>
      <c r="X346" s="96" t="str">
        <f t="shared" si="354"/>
        <v/>
      </c>
      <c r="Y346" s="101">
        <v>13</v>
      </c>
      <c r="Z346" s="445" t="s">
        <v>264</v>
      </c>
      <c r="AA346" s="446"/>
      <c r="AB346" s="446"/>
      <c r="AC346" s="446"/>
      <c r="AD346" s="62"/>
      <c r="AE346" s="21"/>
      <c r="AF346" s="22"/>
      <c r="AH346" s="29" t="str">
        <f t="shared" si="307"/>
        <v/>
      </c>
      <c r="AI346" s="29" t="str">
        <f t="shared" si="308"/>
        <v/>
      </c>
      <c r="AJ346" s="29" t="str">
        <f t="shared" si="309"/>
        <v/>
      </c>
      <c r="AK346" s="29" t="str">
        <f t="shared" si="310"/>
        <v/>
      </c>
      <c r="AL346" s="29" t="str">
        <f t="shared" si="311"/>
        <v/>
      </c>
      <c r="AM346" s="29" t="str">
        <f t="shared" si="312"/>
        <v/>
      </c>
      <c r="AN346" s="29" t="str">
        <f t="shared" si="313"/>
        <v/>
      </c>
      <c r="AO346" s="83">
        <f t="shared" si="342"/>
        <v>10.108054696</v>
      </c>
      <c r="AP346" s="83">
        <f t="shared" si="343"/>
        <v>10.114283536</v>
      </c>
      <c r="AQ346" s="83">
        <f t="shared" si="344"/>
        <v>6.2288400000003463E-3</v>
      </c>
      <c r="AR346" s="83">
        <f t="shared" si="345"/>
        <v>10.110531294399999</v>
      </c>
      <c r="AS346" s="83">
        <f t="shared" si="346"/>
        <v>2.4409392604484879E-3</v>
      </c>
      <c r="AT346" s="105" t="str">
        <f>IF(OR(Q346="",S346=""),"",IF(AND(C346="",AT333=""),"",(M346-L346)/(AS346*6)))</f>
        <v/>
      </c>
      <c r="AU346" s="105" t="str">
        <f>IF(OR(Q346="",S346=""),"",IF(AND(C346="",AU333=""),"",MIN((O346-AR346)/(3*AS346),(AR346-N346)/(3*AS346))))</f>
        <v/>
      </c>
      <c r="AV346">
        <f>IF(AT346="",-1,AS328)</f>
        <v>-1</v>
      </c>
    </row>
    <row r="347" spans="1:48" ht="17.25" customHeight="1">
      <c r="A347" s="27"/>
      <c r="B347" s="98"/>
      <c r="C347" s="104"/>
      <c r="D347" s="90"/>
      <c r="E347" s="111"/>
      <c r="F347" s="442" t="s">
        <v>308</v>
      </c>
      <c r="G347" s="443"/>
      <c r="H347" s="444"/>
      <c r="I347" s="99"/>
      <c r="J347" s="99"/>
      <c r="K347" s="94">
        <f t="shared" si="363"/>
        <v>10</v>
      </c>
      <c r="L347" s="94">
        <f t="shared" si="364"/>
        <v>0</v>
      </c>
      <c r="M347" s="94">
        <f t="shared" si="365"/>
        <v>0.2</v>
      </c>
      <c r="N347" s="94">
        <f t="shared" si="366"/>
        <v>10</v>
      </c>
      <c r="O347" s="94">
        <f t="shared" si="367"/>
        <v>10.199999999999999</v>
      </c>
      <c r="P347" s="102" t="s">
        <v>237</v>
      </c>
      <c r="Q347" s="94">
        <f t="shared" si="360"/>
        <v>2</v>
      </c>
      <c r="R347" s="122">
        <f>IF(Q347="","",HLOOKUP(Q347,Headline!$Z$5:$CJ$6,2,FALSE))</f>
        <v>2</v>
      </c>
      <c r="S347" s="230">
        <f>'report export 3D'!W76</f>
        <v>10.102120798</v>
      </c>
      <c r="T347" s="230">
        <f>'report export 3D'!X76</f>
        <v>10.111302737999999</v>
      </c>
      <c r="U347" s="230">
        <f>'report export 3D'!Y76</f>
        <v>10.111238363</v>
      </c>
      <c r="V347" s="230">
        <f>'report export 3D'!Z76</f>
        <v>10.105760200000001</v>
      </c>
      <c r="W347" s="230">
        <f>'report export 3D'!AA76</f>
        <v>10.113398975999999</v>
      </c>
      <c r="X347" s="96" t="str">
        <f t="shared" si="354"/>
        <v/>
      </c>
      <c r="Y347" s="101">
        <v>16</v>
      </c>
      <c r="Z347" s="445"/>
      <c r="AA347" s="446"/>
      <c r="AB347" s="446"/>
      <c r="AC347" s="446"/>
      <c r="AD347" s="62"/>
      <c r="AE347" s="21"/>
      <c r="AF347" s="22"/>
      <c r="AH347" s="29" t="str">
        <f t="shared" si="307"/>
        <v/>
      </c>
      <c r="AI347" s="29" t="str">
        <f t="shared" si="308"/>
        <v/>
      </c>
      <c r="AJ347" s="29" t="str">
        <f t="shared" si="309"/>
        <v/>
      </c>
      <c r="AK347" s="29" t="str">
        <f t="shared" si="310"/>
        <v/>
      </c>
      <c r="AL347" s="29" t="str">
        <f t="shared" si="311"/>
        <v/>
      </c>
      <c r="AM347" s="29" t="str">
        <f t="shared" si="312"/>
        <v/>
      </c>
      <c r="AN347" s="29" t="str">
        <f t="shared" si="313"/>
        <v/>
      </c>
      <c r="AO347" s="83">
        <f t="shared" si="342"/>
        <v>10.102120798</v>
      </c>
      <c r="AP347" s="83">
        <f t="shared" si="343"/>
        <v>10.113398975999999</v>
      </c>
      <c r="AQ347" s="83">
        <f t="shared" si="344"/>
        <v>1.1278177999999528E-2</v>
      </c>
      <c r="AR347" s="83">
        <f t="shared" si="345"/>
        <v>10.108764214999999</v>
      </c>
      <c r="AS347" s="83">
        <f t="shared" si="346"/>
        <v>4.6691972658760329E-3</v>
      </c>
      <c r="AT347" s="105" t="str">
        <f>IF(OR(Q347="",S347=""),"",IF(AND(C347="",AT346=""),"",(M347-L347)/(AS347*6)))</f>
        <v/>
      </c>
      <c r="AU347" s="105" t="str">
        <f>IF(OR(Q347="",S347=""),"",IF(AND(C347="",AU346=""),"",MIN((O347-AR347)/(3*AS347),(AR347-N347)/(3*AS347))))</f>
        <v/>
      </c>
      <c r="AV347">
        <f>IF(AT347="",-1,AS329)</f>
        <v>-1</v>
      </c>
    </row>
    <row r="348" spans="1:48" ht="17.25" customHeight="1">
      <c r="A348" s="27"/>
      <c r="B348" s="98"/>
      <c r="C348" s="104"/>
      <c r="D348" s="90"/>
      <c r="E348" s="111"/>
      <c r="F348" s="442"/>
      <c r="G348" s="443"/>
      <c r="H348" s="444"/>
      <c r="I348" s="99"/>
      <c r="J348" s="99"/>
      <c r="K348" s="94">
        <f t="shared" si="363"/>
        <v>10</v>
      </c>
      <c r="L348" s="94">
        <f t="shared" si="364"/>
        <v>0</v>
      </c>
      <c r="M348" s="94">
        <f t="shared" si="365"/>
        <v>0.2</v>
      </c>
      <c r="N348" s="94">
        <f t="shared" si="366"/>
        <v>10</v>
      </c>
      <c r="O348" s="94">
        <f t="shared" si="367"/>
        <v>10.199999999999999</v>
      </c>
      <c r="P348" s="102"/>
      <c r="Q348" s="94" t="str">
        <f t="shared" si="360"/>
        <v/>
      </c>
      <c r="R348" s="122" t="str">
        <f>IF(Q348="","",HLOOKUP(Q348,Headline!$Z$5:$CJ$6,2,FALSE))</f>
        <v/>
      </c>
      <c r="S348" s="230"/>
      <c r="T348" s="230"/>
      <c r="U348" s="230"/>
      <c r="V348" s="230"/>
      <c r="W348" s="230"/>
      <c r="X348" s="96" t="str">
        <f t="shared" si="354"/>
        <v/>
      </c>
      <c r="Y348" s="101"/>
      <c r="Z348" s="445"/>
      <c r="AA348" s="446"/>
      <c r="AB348" s="446"/>
      <c r="AC348" s="446"/>
      <c r="AD348" s="62"/>
      <c r="AE348" s="21"/>
      <c r="AF348" s="22"/>
      <c r="AH348" s="29" t="str">
        <f t="shared" si="307"/>
        <v/>
      </c>
      <c r="AI348" s="29" t="str">
        <f t="shared" si="308"/>
        <v/>
      </c>
      <c r="AJ348" s="29" t="str">
        <f t="shared" si="309"/>
        <v/>
      </c>
      <c r="AK348" s="29" t="str">
        <f t="shared" si="310"/>
        <v/>
      </c>
      <c r="AL348" s="29" t="str">
        <f t="shared" si="311"/>
        <v/>
      </c>
      <c r="AM348" s="29" t="str">
        <f t="shared" si="312"/>
        <v/>
      </c>
      <c r="AN348" s="29" t="str">
        <f t="shared" si="313"/>
        <v/>
      </c>
      <c r="AO348" s="83" t="str">
        <f>IF(S348="","",MIN(S348:W348))</f>
        <v/>
      </c>
      <c r="AP348" s="83" t="str">
        <f>IF(S348="","",MAX(S348:W348))</f>
        <v/>
      </c>
      <c r="AQ348" s="83" t="str">
        <f>IF(AO348="","",AP348-AO348)</f>
        <v/>
      </c>
      <c r="AR348" s="83" t="str">
        <f>IF(S348="","",AVERAGE(S348:W348))</f>
        <v/>
      </c>
      <c r="AS348" s="83" t="str">
        <f>IF(S348="","",STDEV(S348:W348))</f>
        <v/>
      </c>
      <c r="AT348" s="105" t="str">
        <f>IF(OR(Q348="",S348=""),"",IF(AND(C348="",#REF!=""),"",(M348-L348)/(AS348*6)))</f>
        <v/>
      </c>
      <c r="AU348" s="105" t="str">
        <f>IF(OR(Q348="",S348=""),"",IF(AND(C348="",#REF!=""),"",MIN((O348-AR348)/(3*AS348),(AR348-N348)/(3*AS348))))</f>
        <v/>
      </c>
      <c r="AV348">
        <f>IF(AT348="",-1,AS333)</f>
        <v>-1</v>
      </c>
    </row>
    <row r="349" spans="1:48" ht="17.25" customHeight="1">
      <c r="A349" s="27"/>
      <c r="B349" s="98">
        <v>221</v>
      </c>
      <c r="C349" s="104"/>
      <c r="D349" s="144" t="s">
        <v>189</v>
      </c>
      <c r="E349" s="111"/>
      <c r="F349" s="442">
        <v>10</v>
      </c>
      <c r="G349" s="443"/>
      <c r="H349" s="444"/>
      <c r="I349" s="99">
        <v>0</v>
      </c>
      <c r="J349" s="99">
        <v>0.2</v>
      </c>
      <c r="K349" s="94">
        <f t="shared" si="363"/>
        <v>10</v>
      </c>
      <c r="L349" s="94">
        <f t="shared" si="364"/>
        <v>0</v>
      </c>
      <c r="M349" s="94">
        <f t="shared" si="365"/>
        <v>0.2</v>
      </c>
      <c r="N349" s="94">
        <f t="shared" si="366"/>
        <v>10</v>
      </c>
      <c r="O349" s="94">
        <f t="shared" si="367"/>
        <v>10.199999999999999</v>
      </c>
      <c r="P349" s="102" t="s">
        <v>237</v>
      </c>
      <c r="Q349" s="94">
        <f t="shared" si="360"/>
        <v>1</v>
      </c>
      <c r="R349" s="122">
        <f>IF(Q349="","",HLOOKUP(Q349,Headline!$Z$5:$CJ$6,2,FALSE))</f>
        <v>1</v>
      </c>
      <c r="S349" s="230">
        <f>+'report export 3D'!R77</f>
        <v>10.110889489</v>
      </c>
      <c r="T349" s="230">
        <f>+'report export 3D'!S77</f>
        <v>10.117358512999999</v>
      </c>
      <c r="U349" s="230">
        <f>+'report export 3D'!T77</f>
        <v>10.112284858000001</v>
      </c>
      <c r="V349" s="230">
        <f>+'report export 3D'!U77</f>
        <v>10.115344843000001</v>
      </c>
      <c r="W349" s="230">
        <f>+'report export 3D'!V77</f>
        <v>10.115360744</v>
      </c>
      <c r="X349" s="96" t="str">
        <f t="shared" si="354"/>
        <v/>
      </c>
      <c r="Y349" s="101">
        <v>13</v>
      </c>
      <c r="Z349" s="445" t="s">
        <v>264</v>
      </c>
      <c r="AA349" s="446"/>
      <c r="AB349" s="446"/>
      <c r="AC349" s="446"/>
      <c r="AD349" s="62"/>
      <c r="AE349" s="21"/>
      <c r="AF349" s="22"/>
      <c r="AH349" s="29" t="str">
        <f t="shared" si="307"/>
        <v/>
      </c>
      <c r="AI349" s="29" t="str">
        <f t="shared" si="308"/>
        <v/>
      </c>
      <c r="AJ349" s="29" t="str">
        <f t="shared" si="309"/>
        <v/>
      </c>
      <c r="AK349" s="29" t="str">
        <f t="shared" si="310"/>
        <v/>
      </c>
      <c r="AL349" s="29" t="str">
        <f t="shared" si="311"/>
        <v/>
      </c>
      <c r="AM349" s="29" t="str">
        <f t="shared" si="312"/>
        <v/>
      </c>
      <c r="AN349" s="29" t="str">
        <f t="shared" si="313"/>
        <v/>
      </c>
      <c r="AO349" s="83">
        <f t="shared" si="342"/>
        <v>10.110889489</v>
      </c>
      <c r="AP349" s="83">
        <f t="shared" si="343"/>
        <v>10.117358512999999</v>
      </c>
      <c r="AQ349" s="83">
        <f t="shared" si="344"/>
        <v>6.4690239999993793E-3</v>
      </c>
      <c r="AR349" s="83">
        <f t="shared" si="345"/>
        <v>10.114247689400001</v>
      </c>
      <c r="AS349" s="83">
        <f t="shared" si="346"/>
        <v>2.6100803180301286E-3</v>
      </c>
      <c r="AT349" s="105" t="str">
        <f>IF(OR(Q349="",S349=""),"",IF(AND(C349="",AT336=""),"",(M349-L349)/(AS349*6)))</f>
        <v/>
      </c>
      <c r="AU349" s="105" t="str">
        <f>IF(OR(Q349="",S349=""),"",IF(AND(C349="",AU336=""),"",MIN((O349-AR349)/(3*AS349),(AR349-N349)/(3*AS349))))</f>
        <v/>
      </c>
      <c r="AV349">
        <f>IF(AT349="",-1,AS331)</f>
        <v>-1</v>
      </c>
    </row>
    <row r="350" spans="1:48" ht="17.25" customHeight="1">
      <c r="A350" s="27"/>
      <c r="B350" s="98"/>
      <c r="C350" s="104"/>
      <c r="D350" s="90"/>
      <c r="E350" s="111"/>
      <c r="F350" s="442" t="s">
        <v>307</v>
      </c>
      <c r="G350" s="443"/>
      <c r="H350" s="444"/>
      <c r="I350" s="99"/>
      <c r="J350" s="99"/>
      <c r="K350" s="94">
        <f t="shared" si="363"/>
        <v>10</v>
      </c>
      <c r="L350" s="94">
        <f t="shared" si="364"/>
        <v>0</v>
      </c>
      <c r="M350" s="94">
        <f t="shared" si="365"/>
        <v>0.2</v>
      </c>
      <c r="N350" s="94">
        <f t="shared" si="366"/>
        <v>10</v>
      </c>
      <c r="O350" s="94">
        <f t="shared" si="367"/>
        <v>10.199999999999999</v>
      </c>
      <c r="P350" s="102" t="s">
        <v>237</v>
      </c>
      <c r="Q350" s="94">
        <f t="shared" si="360"/>
        <v>2</v>
      </c>
      <c r="R350" s="122">
        <f>IF(Q350="","",HLOOKUP(Q350,Headline!$Z$5:$CJ$6,2,FALSE))</f>
        <v>2</v>
      </c>
      <c r="S350" s="230">
        <f>'report export 3D'!W77</f>
        <v>10.120835152</v>
      </c>
      <c r="T350" s="230">
        <f>'report export 3D'!X77</f>
        <v>10.121471401999999</v>
      </c>
      <c r="U350" s="230">
        <f>'report export 3D'!Y77</f>
        <v>10.122285075000001</v>
      </c>
      <c r="V350" s="230">
        <f>'report export 3D'!Z77</f>
        <v>10.121291062999999</v>
      </c>
      <c r="W350" s="230">
        <f>'report export 3D'!AA77</f>
        <v>10.123637407</v>
      </c>
      <c r="X350" s="96" t="str">
        <f t="shared" si="354"/>
        <v/>
      </c>
      <c r="Y350" s="101">
        <v>16</v>
      </c>
      <c r="Z350" s="445"/>
      <c r="AA350" s="446"/>
      <c r="AB350" s="446"/>
      <c r="AC350" s="446"/>
      <c r="AD350" s="62"/>
      <c r="AE350" s="21"/>
      <c r="AF350" s="22"/>
      <c r="AH350" s="29" t="str">
        <f t="shared" si="307"/>
        <v/>
      </c>
      <c r="AI350" s="29" t="str">
        <f t="shared" si="308"/>
        <v/>
      </c>
      <c r="AJ350" s="29" t="str">
        <f t="shared" si="309"/>
        <v/>
      </c>
      <c r="AK350" s="29" t="str">
        <f t="shared" si="310"/>
        <v/>
      </c>
      <c r="AL350" s="29" t="str">
        <f t="shared" si="311"/>
        <v/>
      </c>
      <c r="AM350" s="29" t="str">
        <f t="shared" si="312"/>
        <v/>
      </c>
      <c r="AN350" s="29" t="str">
        <f t="shared" si="313"/>
        <v/>
      </c>
      <c r="AO350" s="83">
        <f t="shared" si="342"/>
        <v>10.120835152</v>
      </c>
      <c r="AP350" s="83">
        <f t="shared" si="343"/>
        <v>10.123637407</v>
      </c>
      <c r="AQ350" s="83">
        <f t="shared" si="344"/>
        <v>2.8022550000006419E-3</v>
      </c>
      <c r="AR350" s="83">
        <f t="shared" si="345"/>
        <v>10.121904019799999</v>
      </c>
      <c r="AS350" s="83">
        <f t="shared" si="346"/>
        <v>1.1017244238005672E-3</v>
      </c>
      <c r="AT350" s="105" t="str">
        <f>IF(OR(Q350="",S350=""),"",IF(AND(C350="",AT349=""),"",(M350-L350)/(AS350*6)))</f>
        <v/>
      </c>
      <c r="AU350" s="105" t="str">
        <f>IF(OR(Q350="",S350=""),"",IF(AND(C350="",AU349=""),"",MIN((O350-AR350)/(3*AS350),(AR350-N350)/(3*AS350))))</f>
        <v/>
      </c>
      <c r="AV350">
        <f>IF(AT350="",-1,AS332)</f>
        <v>-1</v>
      </c>
    </row>
    <row r="351" spans="1:48" ht="17.25" customHeight="1">
      <c r="A351" s="27"/>
      <c r="B351" s="98"/>
      <c r="C351" s="104"/>
      <c r="D351" s="90"/>
      <c r="E351" s="111"/>
      <c r="F351" s="442"/>
      <c r="G351" s="443"/>
      <c r="H351" s="444"/>
      <c r="I351" s="99"/>
      <c r="J351" s="99"/>
      <c r="K351" s="94">
        <f t="shared" si="363"/>
        <v>10</v>
      </c>
      <c r="L351" s="94">
        <f t="shared" si="364"/>
        <v>0</v>
      </c>
      <c r="M351" s="94">
        <f t="shared" si="365"/>
        <v>0.2</v>
      </c>
      <c r="N351" s="94">
        <f t="shared" si="366"/>
        <v>10</v>
      </c>
      <c r="O351" s="94">
        <f t="shared" si="367"/>
        <v>10.199999999999999</v>
      </c>
      <c r="P351" s="102"/>
      <c r="Q351" s="94" t="str">
        <f t="shared" si="360"/>
        <v/>
      </c>
      <c r="R351" s="122" t="str">
        <f>IF(Q351="","",HLOOKUP(Q351,Headline!$Z$5:$CJ$6,2,FALSE))</f>
        <v/>
      </c>
      <c r="S351" s="230"/>
      <c r="T351" s="230"/>
      <c r="U351" s="230"/>
      <c r="V351" s="230"/>
      <c r="W351" s="230"/>
      <c r="X351" s="96" t="str">
        <f t="shared" si="354"/>
        <v/>
      </c>
      <c r="Y351" s="101"/>
      <c r="Z351" s="445"/>
      <c r="AA351" s="446"/>
      <c r="AB351" s="446"/>
      <c r="AC351" s="446"/>
      <c r="AD351" s="62"/>
      <c r="AE351" s="21"/>
      <c r="AF351" s="22"/>
      <c r="AH351" s="29" t="str">
        <f t="shared" si="307"/>
        <v/>
      </c>
      <c r="AI351" s="29" t="str">
        <f t="shared" si="308"/>
        <v/>
      </c>
      <c r="AJ351" s="29" t="str">
        <f t="shared" si="309"/>
        <v/>
      </c>
      <c r="AK351" s="29" t="str">
        <f t="shared" si="310"/>
        <v/>
      </c>
      <c r="AL351" s="29" t="str">
        <f t="shared" si="311"/>
        <v/>
      </c>
      <c r="AM351" s="29" t="str">
        <f t="shared" si="312"/>
        <v/>
      </c>
      <c r="AN351" s="29" t="str">
        <f t="shared" si="313"/>
        <v/>
      </c>
      <c r="AO351" s="83" t="str">
        <f>IF(S351="","",MIN(S351:W351))</f>
        <v/>
      </c>
      <c r="AP351" s="83" t="str">
        <f>IF(S351="","",MAX(S351:W351))</f>
        <v/>
      </c>
      <c r="AQ351" s="83" t="str">
        <f>IF(AO351="","",AP351-AO351)</f>
        <v/>
      </c>
      <c r="AR351" s="83" t="str">
        <f>IF(S351="","",AVERAGE(S351:W351))</f>
        <v/>
      </c>
      <c r="AS351" s="83" t="str">
        <f>IF(S351="","",STDEV(S351:W351))</f>
        <v/>
      </c>
      <c r="AT351" s="105" t="str">
        <f>IF(OR(Q351="",S351=""),"",IF(AND(C351="",#REF!=""),"",(M351-L351)/(AS351*6)))</f>
        <v/>
      </c>
      <c r="AU351" s="105" t="str">
        <f>IF(OR(Q351="",S351=""),"",IF(AND(C351="",#REF!=""),"",MIN((O351-AR351)/(3*AS351),(AR351-N351)/(3*AS351))))</f>
        <v/>
      </c>
      <c r="AV351">
        <f>IF(AT351="",-1,AS336)</f>
        <v>-1</v>
      </c>
    </row>
    <row r="352" spans="1:48" ht="17.25" customHeight="1">
      <c r="A352" s="27"/>
      <c r="B352" s="98">
        <v>221</v>
      </c>
      <c r="C352" s="104"/>
      <c r="D352" s="144" t="s">
        <v>189</v>
      </c>
      <c r="E352" s="111"/>
      <c r="F352" s="442">
        <v>10</v>
      </c>
      <c r="G352" s="443"/>
      <c r="H352" s="444"/>
      <c r="I352" s="99">
        <v>0</v>
      </c>
      <c r="J352" s="99">
        <v>0.2</v>
      </c>
      <c r="K352" s="94">
        <f t="shared" si="363"/>
        <v>10</v>
      </c>
      <c r="L352" s="94">
        <f t="shared" si="364"/>
        <v>0</v>
      </c>
      <c r="M352" s="94">
        <f t="shared" si="365"/>
        <v>0.2</v>
      </c>
      <c r="N352" s="94">
        <f t="shared" si="366"/>
        <v>10</v>
      </c>
      <c r="O352" s="94">
        <f t="shared" si="367"/>
        <v>10.199999999999999</v>
      </c>
      <c r="P352" s="102" t="s">
        <v>237</v>
      </c>
      <c r="Q352" s="94">
        <f t="shared" si="360"/>
        <v>1</v>
      </c>
      <c r="R352" s="122">
        <f>IF(Q352="","",HLOOKUP(Q352,Headline!$Z$5:$CJ$6,2,FALSE))</f>
        <v>1</v>
      </c>
      <c r="S352" s="230">
        <f>+'report export 3D'!R78</f>
        <v>10.151335960000001</v>
      </c>
      <c r="T352" s="230">
        <f>+'report export 3D'!S78</f>
        <v>10.155628870999999</v>
      </c>
      <c r="U352" s="230">
        <f>+'report export 3D'!T78</f>
        <v>10.148934997</v>
      </c>
      <c r="V352" s="230">
        <f>+'report export 3D'!U78</f>
        <v>10.151499496</v>
      </c>
      <c r="W352" s="230">
        <f>+'report export 3D'!V78</f>
        <v>10.152639854</v>
      </c>
      <c r="X352" s="96" t="str">
        <f t="shared" si="354"/>
        <v/>
      </c>
      <c r="Y352" s="101">
        <v>13</v>
      </c>
      <c r="Z352" s="445" t="s">
        <v>264</v>
      </c>
      <c r="AA352" s="446"/>
      <c r="AB352" s="446"/>
      <c r="AC352" s="446"/>
      <c r="AD352" s="62"/>
      <c r="AE352" s="21"/>
      <c r="AF352" s="22"/>
      <c r="AH352" s="29" t="str">
        <f t="shared" si="307"/>
        <v/>
      </c>
      <c r="AI352" s="29" t="str">
        <f t="shared" si="308"/>
        <v/>
      </c>
      <c r="AJ352" s="29" t="str">
        <f t="shared" si="309"/>
        <v/>
      </c>
      <c r="AK352" s="29" t="str">
        <f t="shared" si="310"/>
        <v/>
      </c>
      <c r="AL352" s="29" t="str">
        <f t="shared" si="311"/>
        <v/>
      </c>
      <c r="AM352" s="29" t="str">
        <f t="shared" si="312"/>
        <v/>
      </c>
      <c r="AN352" s="29" t="str">
        <f t="shared" si="313"/>
        <v/>
      </c>
      <c r="AO352" s="83">
        <f t="shared" si="342"/>
        <v>10.148934997</v>
      </c>
      <c r="AP352" s="83">
        <f t="shared" si="343"/>
        <v>10.155628870999999</v>
      </c>
      <c r="AQ352" s="83">
        <f t="shared" si="344"/>
        <v>6.6938739999997665E-3</v>
      </c>
      <c r="AR352" s="83">
        <f t="shared" si="345"/>
        <v>10.152007835599999</v>
      </c>
      <c r="AS352" s="83">
        <f t="shared" si="346"/>
        <v>2.4322575757124631E-3</v>
      </c>
      <c r="AT352" s="105" t="e">
        <f>IF(OR(Q352="",S352=""),"",IF(AND(C352="",#REF!=""),"",(M352-L352)/(AS352*6)))</f>
        <v>#REF!</v>
      </c>
      <c r="AU352" s="105" t="e">
        <f>IF(OR(Q352="",S352=""),"",IF(AND(C352="",#REF!=""),"",MIN((O352-AR352)/(3*AS352),(AR352-N352)/(3*AS352))))</f>
        <v>#REF!</v>
      </c>
      <c r="AV352" t="e">
        <f>IF(AT352="",-1,AS334)</f>
        <v>#REF!</v>
      </c>
    </row>
    <row r="353" spans="1:48" ht="17.25" customHeight="1">
      <c r="A353" s="27"/>
      <c r="B353" s="98"/>
      <c r="C353" s="104"/>
      <c r="D353" s="90"/>
      <c r="E353" s="111"/>
      <c r="F353" s="442" t="s">
        <v>306</v>
      </c>
      <c r="G353" s="443"/>
      <c r="H353" s="444"/>
      <c r="I353" s="99"/>
      <c r="J353" s="99"/>
      <c r="K353" s="94">
        <f t="shared" si="363"/>
        <v>10</v>
      </c>
      <c r="L353" s="94">
        <f t="shared" si="364"/>
        <v>0</v>
      </c>
      <c r="M353" s="94">
        <f t="shared" si="365"/>
        <v>0.2</v>
      </c>
      <c r="N353" s="94">
        <f t="shared" si="366"/>
        <v>10</v>
      </c>
      <c r="O353" s="94">
        <f t="shared" si="367"/>
        <v>10.199999999999999</v>
      </c>
      <c r="P353" s="102" t="s">
        <v>237</v>
      </c>
      <c r="Q353" s="94">
        <f t="shared" si="360"/>
        <v>2</v>
      </c>
      <c r="R353" s="122">
        <f>IF(Q353="","",HLOOKUP(Q353,Headline!$Z$5:$CJ$6,2,FALSE))</f>
        <v>2</v>
      </c>
      <c r="S353" s="230">
        <f>'report export 3D'!W78</f>
        <v>10.139304999</v>
      </c>
      <c r="T353" s="230">
        <f>'report export 3D'!X78</f>
        <v>10.132765028</v>
      </c>
      <c r="U353" s="230">
        <f>'report export 3D'!Y78</f>
        <v>10.13678947</v>
      </c>
      <c r="V353" s="230">
        <f>'report export 3D'!Z78</f>
        <v>10.135469022000001</v>
      </c>
      <c r="W353" s="230">
        <f>'report export 3D'!AA78</f>
        <v>10.125242478000001</v>
      </c>
      <c r="X353" s="96" t="str">
        <f t="shared" si="354"/>
        <v/>
      </c>
      <c r="Y353" s="101">
        <v>16</v>
      </c>
      <c r="Z353" s="445"/>
      <c r="AA353" s="446"/>
      <c r="AB353" s="446"/>
      <c r="AC353" s="446"/>
      <c r="AD353" s="62"/>
      <c r="AE353" s="21"/>
      <c r="AF353" s="22"/>
      <c r="AH353" s="29" t="str">
        <f t="shared" si="307"/>
        <v/>
      </c>
      <c r="AI353" s="29" t="str">
        <f t="shared" si="308"/>
        <v/>
      </c>
      <c r="AJ353" s="29" t="str">
        <f t="shared" si="309"/>
        <v/>
      </c>
      <c r="AK353" s="29" t="str">
        <f t="shared" si="310"/>
        <v/>
      </c>
      <c r="AL353" s="29" t="str">
        <f t="shared" si="311"/>
        <v/>
      </c>
      <c r="AM353" s="29" t="str">
        <f t="shared" si="312"/>
        <v/>
      </c>
      <c r="AN353" s="29" t="str">
        <f t="shared" si="313"/>
        <v/>
      </c>
      <c r="AO353" s="83">
        <f t="shared" si="342"/>
        <v>10.125242478000001</v>
      </c>
      <c r="AP353" s="83">
        <f t="shared" si="343"/>
        <v>10.139304999</v>
      </c>
      <c r="AQ353" s="83">
        <f t="shared" si="344"/>
        <v>1.4062520999999606E-2</v>
      </c>
      <c r="AR353" s="83">
        <f t="shared" si="345"/>
        <v>10.133914199399999</v>
      </c>
      <c r="AS353" s="83">
        <f t="shared" si="346"/>
        <v>5.3913060016531778E-3</v>
      </c>
      <c r="AT353" s="105" t="e">
        <f>IF(OR(Q353="",S353=""),"",IF(AND(C353="",AT352=""),"",(M353-L353)/(AS353*6)))</f>
        <v>#REF!</v>
      </c>
      <c r="AU353" s="105" t="e">
        <f>IF(OR(Q353="",S353=""),"",IF(AND(C353="",AU352=""),"",MIN((O353-AR353)/(3*AS353),(AR353-N353)/(3*AS353))))</f>
        <v>#REF!</v>
      </c>
      <c r="AV353" t="e">
        <f>IF(AT353="",-1,AS335)</f>
        <v>#REF!</v>
      </c>
    </row>
    <row r="354" spans="1:48" ht="17.25" customHeight="1">
      <c r="A354" s="27"/>
      <c r="B354" s="98"/>
      <c r="C354" s="104"/>
      <c r="D354" s="90"/>
      <c r="E354" s="111"/>
      <c r="F354" s="442"/>
      <c r="G354" s="443"/>
      <c r="H354" s="444"/>
      <c r="I354" s="99"/>
      <c r="J354" s="99"/>
      <c r="K354" s="94">
        <f t="shared" si="363"/>
        <v>10</v>
      </c>
      <c r="L354" s="94">
        <f t="shared" si="364"/>
        <v>0</v>
      </c>
      <c r="M354" s="94">
        <f t="shared" si="365"/>
        <v>0.2</v>
      </c>
      <c r="N354" s="94">
        <f t="shared" si="366"/>
        <v>10</v>
      </c>
      <c r="O354" s="94">
        <f t="shared" si="367"/>
        <v>10.199999999999999</v>
      </c>
      <c r="P354" s="102"/>
      <c r="Q354" s="94" t="str">
        <f t="shared" si="360"/>
        <v/>
      </c>
      <c r="R354" s="122" t="str">
        <f>IF(Q354="","",HLOOKUP(Q354,Headline!$Z$5:$CJ$6,2,FALSE))</f>
        <v/>
      </c>
      <c r="S354" s="100"/>
      <c r="T354" s="100"/>
      <c r="U354" s="100"/>
      <c r="V354" s="100"/>
      <c r="W354" s="100"/>
      <c r="X354" s="96" t="str">
        <f t="shared" si="354"/>
        <v/>
      </c>
      <c r="Y354" s="101"/>
      <c r="Z354" s="445"/>
      <c r="AA354" s="446"/>
      <c r="AB354" s="446"/>
      <c r="AC354" s="446"/>
      <c r="AD354" s="62"/>
      <c r="AE354" s="21"/>
      <c r="AF354" s="22"/>
      <c r="AH354" s="29" t="str">
        <f t="shared" si="307"/>
        <v/>
      </c>
      <c r="AI354" s="29" t="str">
        <f t="shared" si="308"/>
        <v/>
      </c>
      <c r="AJ354" s="29" t="str">
        <f t="shared" si="309"/>
        <v/>
      </c>
      <c r="AK354" s="29" t="str">
        <f t="shared" si="310"/>
        <v/>
      </c>
      <c r="AL354" s="29" t="str">
        <f t="shared" si="311"/>
        <v/>
      </c>
      <c r="AM354" s="29" t="str">
        <f t="shared" si="312"/>
        <v/>
      </c>
      <c r="AN354" s="29" t="str">
        <f t="shared" si="313"/>
        <v/>
      </c>
      <c r="AO354" s="83" t="str">
        <f>IF(S354="","",MIN(S354:W354))</f>
        <v/>
      </c>
      <c r="AP354" s="83" t="str">
        <f>IF(S354="","",MAX(S354:W354))</f>
        <v/>
      </c>
      <c r="AQ354" s="83" t="str">
        <f>IF(AO354="","",AP354-AO354)</f>
        <v/>
      </c>
      <c r="AR354" s="83" t="str">
        <f>IF(S354="","",AVERAGE(S354:W354))</f>
        <v/>
      </c>
      <c r="AS354" s="83" t="str">
        <f>IF(S354="","",STDEV(S354:W354))</f>
        <v/>
      </c>
      <c r="AT354" s="105" t="str">
        <f>IF(OR(Q354="",S354=""),"",IF(AND(C354="",#REF!=""),"",(M354-L354)/(AS354*6)))</f>
        <v/>
      </c>
      <c r="AU354" s="105" t="str">
        <f>IF(OR(Q354="",S354=""),"",IF(AND(C354="",#REF!=""),"",MIN((O354-AR354)/(3*AS354),(AR354-N354)/(3*AS354))))</f>
        <v/>
      </c>
      <c r="AV354">
        <f>IF(AT354="",-1,AS339)</f>
        <v>-1</v>
      </c>
    </row>
    <row r="355" spans="1:48" ht="17.25" customHeight="1">
      <c r="A355" s="27"/>
      <c r="B355" s="98">
        <v>222</v>
      </c>
      <c r="C355" s="104"/>
      <c r="D355" s="144" t="s">
        <v>189</v>
      </c>
      <c r="E355" s="111"/>
      <c r="F355" s="442">
        <v>15</v>
      </c>
      <c r="G355" s="443"/>
      <c r="H355" s="444"/>
      <c r="I355" s="99">
        <v>-0.14000000000000001</v>
      </c>
      <c r="J355" s="99">
        <v>0.14000000000000001</v>
      </c>
      <c r="K355" s="94">
        <f t="shared" si="363"/>
        <v>15</v>
      </c>
      <c r="L355" s="94">
        <f t="shared" si="364"/>
        <v>-0.14000000000000001</v>
      </c>
      <c r="M355" s="94">
        <f t="shared" si="365"/>
        <v>0.14000000000000001</v>
      </c>
      <c r="N355" s="94">
        <f t="shared" si="366"/>
        <v>14.86</v>
      </c>
      <c r="O355" s="94">
        <f t="shared" si="367"/>
        <v>15.14</v>
      </c>
      <c r="P355" s="102" t="s">
        <v>238</v>
      </c>
      <c r="Q355" s="94">
        <f t="shared" si="360"/>
        <v>1</v>
      </c>
      <c r="R355" s="122">
        <f>IF(Q355="","",HLOOKUP(Q355,Headline!$Z$5:$CJ$6,2,FALSE))</f>
        <v>1</v>
      </c>
      <c r="S355" s="502" t="s">
        <v>248</v>
      </c>
      <c r="T355" s="503"/>
      <c r="U355" s="503"/>
      <c r="V355" s="503"/>
      <c r="W355" s="504"/>
      <c r="X355" s="96"/>
      <c r="Y355" s="101"/>
      <c r="Z355" s="445"/>
      <c r="AA355" s="446"/>
      <c r="AB355" s="446"/>
      <c r="AC355" s="446"/>
      <c r="AD355" s="62"/>
      <c r="AE355" s="21"/>
      <c r="AF355" s="22"/>
      <c r="AH355" s="29" t="str">
        <f t="shared" si="307"/>
        <v>+</v>
      </c>
      <c r="AI355" s="29" t="str">
        <f t="shared" si="308"/>
        <v/>
      </c>
      <c r="AJ355" s="29" t="str">
        <f t="shared" si="309"/>
        <v/>
      </c>
      <c r="AK355" s="29" t="str">
        <f t="shared" si="310"/>
        <v/>
      </c>
      <c r="AL355" s="29" t="str">
        <f t="shared" si="311"/>
        <v/>
      </c>
      <c r="AM355" s="29" t="str">
        <f t="shared" si="312"/>
        <v/>
      </c>
      <c r="AN355" s="29" t="str">
        <f t="shared" si="313"/>
        <v>+</v>
      </c>
      <c r="AO355" s="83">
        <f t="shared" si="342"/>
        <v>0</v>
      </c>
      <c r="AP355" s="83">
        <f t="shared" si="343"/>
        <v>0</v>
      </c>
      <c r="AQ355" s="83">
        <f t="shared" si="344"/>
        <v>0</v>
      </c>
      <c r="AR355" s="83" t="e">
        <f t="shared" si="345"/>
        <v>#DIV/0!</v>
      </c>
      <c r="AS355" s="83" t="e">
        <f t="shared" si="346"/>
        <v>#DIV/0!</v>
      </c>
      <c r="AT355" s="105" t="e">
        <f>IF(OR(Q355="",S355=""),"",IF(AND(C355="",#REF!=""),"",(M355-L355)/(AS355*6)))</f>
        <v>#REF!</v>
      </c>
      <c r="AU355" s="105" t="e">
        <f>IF(OR(Q355="",S355=""),"",IF(AND(C355="",#REF!=""),"",MIN((O355-AR355)/(3*AS355),(AR355-N355)/(3*AS355))))</f>
        <v>#REF!</v>
      </c>
      <c r="AV355" t="e">
        <f>IF(AT355="",-1,AS331)</f>
        <v>#REF!</v>
      </c>
    </row>
    <row r="356" spans="1:48" ht="17.25" customHeight="1">
      <c r="A356" s="27"/>
      <c r="B356" s="98"/>
      <c r="C356" s="104"/>
      <c r="D356" s="90"/>
      <c r="E356" s="111"/>
      <c r="F356" s="442"/>
      <c r="G356" s="443"/>
      <c r="H356" s="443"/>
      <c r="I356" s="99"/>
      <c r="J356" s="99"/>
      <c r="K356" s="94">
        <f t="shared" si="363"/>
        <v>15</v>
      </c>
      <c r="L356" s="94">
        <f t="shared" si="364"/>
        <v>-0.14000000000000001</v>
      </c>
      <c r="M356" s="94">
        <f t="shared" si="365"/>
        <v>0.14000000000000001</v>
      </c>
      <c r="N356" s="94">
        <f t="shared" si="366"/>
        <v>14.86</v>
      </c>
      <c r="O356" s="94">
        <f t="shared" si="367"/>
        <v>15.14</v>
      </c>
      <c r="P356" s="102" t="s">
        <v>238</v>
      </c>
      <c r="Q356" s="94">
        <f t="shared" si="360"/>
        <v>2</v>
      </c>
      <c r="R356" s="122">
        <f>IF(Q356="","",HLOOKUP(Q356,Headline!$Z$5:$CJ$6,2,FALSE))</f>
        <v>2</v>
      </c>
      <c r="S356" s="505"/>
      <c r="T356" s="506"/>
      <c r="U356" s="506"/>
      <c r="V356" s="506"/>
      <c r="W356" s="507"/>
      <c r="X356" s="96" t="str">
        <f t="shared" si="354"/>
        <v/>
      </c>
      <c r="Y356" s="101"/>
      <c r="Z356" s="445"/>
      <c r="AA356" s="446"/>
      <c r="AB356" s="446"/>
      <c r="AC356" s="446"/>
      <c r="AD356" s="62"/>
      <c r="AE356" s="21"/>
      <c r="AF356" s="22"/>
      <c r="AH356" s="29" t="str">
        <f t="shared" si="307"/>
        <v/>
      </c>
      <c r="AI356" s="29" t="str">
        <f t="shared" si="308"/>
        <v/>
      </c>
      <c r="AJ356" s="29" t="str">
        <f t="shared" si="309"/>
        <v/>
      </c>
      <c r="AK356" s="29" t="str">
        <f t="shared" si="310"/>
        <v/>
      </c>
      <c r="AL356" s="29" t="str">
        <f t="shared" si="311"/>
        <v/>
      </c>
      <c r="AM356" s="29" t="str">
        <f t="shared" si="312"/>
        <v/>
      </c>
      <c r="AN356" s="29" t="str">
        <f t="shared" si="313"/>
        <v/>
      </c>
      <c r="AO356" s="83" t="str">
        <f t="shared" si="342"/>
        <v/>
      </c>
      <c r="AP356" s="83" t="str">
        <f t="shared" si="343"/>
        <v/>
      </c>
      <c r="AQ356" s="83" t="str">
        <f t="shared" si="344"/>
        <v/>
      </c>
      <c r="AR356" s="83" t="str">
        <f t="shared" si="345"/>
        <v/>
      </c>
      <c r="AS356" s="83" t="str">
        <f t="shared" si="346"/>
        <v/>
      </c>
      <c r="AT356" s="105" t="str">
        <f t="shared" ref="AT356:AT365" si="368">IF(OR(Q356="",S356=""),"",IF(AND(C356="",AT355=""),"",(M356-L356)/(AS356*6)))</f>
        <v/>
      </c>
      <c r="AU356" s="105" t="str">
        <f t="shared" ref="AU356:AU365" si="369">IF(OR(Q356="",S356=""),"",IF(AND(C356="",AU355=""),"",MIN((O356-AR356)/(3*AS356),(AR356-N356)/(3*AS356))))</f>
        <v/>
      </c>
      <c r="AV356">
        <f>IF(AT356="",-1,AS332)</f>
        <v>-1</v>
      </c>
    </row>
    <row r="357" spans="1:48" ht="17.25" customHeight="1">
      <c r="A357" s="27"/>
      <c r="B357" s="98"/>
      <c r="C357" s="104"/>
      <c r="D357" s="90"/>
      <c r="E357" s="111"/>
      <c r="F357" s="442"/>
      <c r="G357" s="443"/>
      <c r="H357" s="444"/>
      <c r="I357" s="99"/>
      <c r="J357" s="99"/>
      <c r="K357" s="94">
        <f t="shared" si="363"/>
        <v>15</v>
      </c>
      <c r="L357" s="94">
        <f t="shared" si="364"/>
        <v>-0.14000000000000001</v>
      </c>
      <c r="M357" s="94">
        <f t="shared" si="365"/>
        <v>0.14000000000000001</v>
      </c>
      <c r="N357" s="94">
        <f t="shared" si="366"/>
        <v>14.86</v>
      </c>
      <c r="O357" s="94">
        <f t="shared" si="367"/>
        <v>15.14</v>
      </c>
      <c r="P357" s="102"/>
      <c r="Q357" s="94" t="str">
        <f t="shared" si="360"/>
        <v/>
      </c>
      <c r="R357" s="122" t="str">
        <f>IF(Q357="","",HLOOKUP(Q357,Headline!$Z$5:$CJ$6,2,FALSE))</f>
        <v/>
      </c>
      <c r="S357" s="100"/>
      <c r="T357" s="100"/>
      <c r="U357" s="100"/>
      <c r="V357" s="100"/>
      <c r="W357" s="100"/>
      <c r="X357" s="96" t="str">
        <f t="shared" si="354"/>
        <v/>
      </c>
      <c r="Y357" s="101"/>
      <c r="Z357" s="445"/>
      <c r="AA357" s="446"/>
      <c r="AB357" s="446"/>
      <c r="AC357" s="446"/>
      <c r="AD357" s="62"/>
      <c r="AE357" s="21"/>
      <c r="AF357" s="22"/>
      <c r="AH357" s="29" t="str">
        <f t="shared" si="307"/>
        <v/>
      </c>
      <c r="AI357" s="29" t="str">
        <f t="shared" si="308"/>
        <v/>
      </c>
      <c r="AJ357" s="29" t="str">
        <f t="shared" si="309"/>
        <v/>
      </c>
      <c r="AK357" s="29" t="str">
        <f t="shared" si="310"/>
        <v/>
      </c>
      <c r="AL357" s="29" t="str">
        <f t="shared" si="311"/>
        <v/>
      </c>
      <c r="AM357" s="29" t="str">
        <f t="shared" si="312"/>
        <v/>
      </c>
      <c r="AN357" s="29" t="str">
        <f t="shared" si="313"/>
        <v/>
      </c>
      <c r="AO357" s="83" t="str">
        <f t="shared" si="342"/>
        <v/>
      </c>
      <c r="AP357" s="83" t="str">
        <f t="shared" si="343"/>
        <v/>
      </c>
      <c r="AQ357" s="83" t="str">
        <f t="shared" si="344"/>
        <v/>
      </c>
      <c r="AR357" s="83" t="str">
        <f t="shared" si="345"/>
        <v/>
      </c>
      <c r="AS357" s="83" t="str">
        <f t="shared" si="346"/>
        <v/>
      </c>
      <c r="AT357" s="105" t="str">
        <f t="shared" si="368"/>
        <v/>
      </c>
      <c r="AU357" s="105" t="str">
        <f t="shared" si="369"/>
        <v/>
      </c>
      <c r="AV357">
        <f>IF(AT357="",-1,AS333)</f>
        <v>-1</v>
      </c>
    </row>
    <row r="358" spans="1:48" ht="17.25" customHeight="1">
      <c r="A358" s="27"/>
      <c r="B358" s="98">
        <v>223</v>
      </c>
      <c r="C358" s="104"/>
      <c r="D358" s="144" t="s">
        <v>187</v>
      </c>
      <c r="E358" s="111"/>
      <c r="F358" s="442">
        <v>0.8</v>
      </c>
      <c r="G358" s="443"/>
      <c r="H358" s="443"/>
      <c r="I358" s="99">
        <v>-0.8</v>
      </c>
      <c r="J358" s="99">
        <v>0</v>
      </c>
      <c r="K358" s="94">
        <f t="shared" ref="K358:K365" si="370">IF(Q358=1,F358,K357)</f>
        <v>0.8</v>
      </c>
      <c r="L358" s="94">
        <f t="shared" ref="L358:L365" si="371">IF(Q358=1,I358,L357)</f>
        <v>-0.8</v>
      </c>
      <c r="M358" s="94">
        <f t="shared" ref="M358:M365" si="372">IF(Q358=1,J358,M357)</f>
        <v>0</v>
      </c>
      <c r="N358" s="94">
        <f t="shared" ref="N358:N372" si="373">K358+L358</f>
        <v>0</v>
      </c>
      <c r="O358" s="94">
        <f t="shared" ref="O358:O372" si="374">K358+M358</f>
        <v>0.8</v>
      </c>
      <c r="P358" s="102" t="s">
        <v>236</v>
      </c>
      <c r="Q358" s="94">
        <f t="shared" si="360"/>
        <v>1</v>
      </c>
      <c r="R358" s="122">
        <f>IF(Q358="","",HLOOKUP(Q358,Headline!$Z$5:$CJ$6,2,FALSE))</f>
        <v>1</v>
      </c>
      <c r="S358" s="147">
        <v>0.44700000000000001</v>
      </c>
      <c r="T358" s="147">
        <f>1.168-0.32</f>
        <v>0.84799999999999986</v>
      </c>
      <c r="U358" s="147">
        <v>0.746</v>
      </c>
      <c r="V358" s="147">
        <f>0.986-0.1</f>
        <v>0.88600000000000001</v>
      </c>
      <c r="W358" s="147">
        <v>0.66700000000000004</v>
      </c>
      <c r="X358" s="96" t="str">
        <f t="shared" si="354"/>
        <v>8</v>
      </c>
      <c r="Y358" s="101">
        <v>13</v>
      </c>
      <c r="Z358" s="445"/>
      <c r="AA358" s="446"/>
      <c r="AB358" s="446"/>
      <c r="AC358" s="446"/>
      <c r="AD358" s="62"/>
      <c r="AE358" s="245" t="s">
        <v>331</v>
      </c>
      <c r="AF358" s="22"/>
      <c r="AH358" s="29" t="str">
        <f t="shared" ref="AH358:AH424" si="375">IF(S358="","",IF(S358&lt;$N358,"-",IF(S358&gt;$O358,"+","")))</f>
        <v/>
      </c>
      <c r="AI358" s="29" t="str">
        <f t="shared" ref="AI358:AI424" si="376">IF(T358="","",IF(T358&lt;$N358,"-",IF(T358&gt;$O358,"+","")))</f>
        <v>+</v>
      </c>
      <c r="AJ358" s="29" t="str">
        <f t="shared" ref="AJ358:AJ424" si="377">IF(U358="","",IF(U358&lt;$N358,"-",IF(U358&gt;$O358,"+","")))</f>
        <v/>
      </c>
      <c r="AK358" s="29" t="str">
        <f t="shared" ref="AK358:AK424" si="378">IF(V358="","",IF(V358&lt;$N358,"-",IF(V358&gt;$O358,"+","")))</f>
        <v>+</v>
      </c>
      <c r="AL358" s="29" t="str">
        <f t="shared" ref="AL358:AL424" si="379">IF(W358="","",IF(W358&lt;$N358,"-",IF(W358&gt;$O358,"+","")))</f>
        <v/>
      </c>
      <c r="AM358" s="29" t="str">
        <f t="shared" ref="AM358:AM424" si="380">IF(OR($AH358="-",$AI358="-",$AJ358="-",$AK358="-",$AL358="-"),"-","")</f>
        <v/>
      </c>
      <c r="AN358" s="29" t="str">
        <f t="shared" ref="AN358:AN424" si="381">IF(OR($AH358="+",$AI358="+",$AJ358="+",$AK358="+",$AL358="+"),"+","")</f>
        <v>+</v>
      </c>
      <c r="AO358" s="83">
        <f t="shared" si="342"/>
        <v>0.44700000000000001</v>
      </c>
      <c r="AP358" s="83">
        <f t="shared" si="343"/>
        <v>0.88600000000000001</v>
      </c>
      <c r="AQ358" s="83">
        <f t="shared" si="344"/>
        <v>0.439</v>
      </c>
      <c r="AR358" s="83">
        <f t="shared" si="345"/>
        <v>0.71880000000000011</v>
      </c>
      <c r="AS358" s="83">
        <f t="shared" si="346"/>
        <v>0.17460441002448865</v>
      </c>
      <c r="AT358" s="105" t="str">
        <f t="shared" si="368"/>
        <v/>
      </c>
      <c r="AU358" s="105" t="str">
        <f t="shared" si="369"/>
        <v/>
      </c>
      <c r="AV358">
        <f>IF(AT358="",-1,AS343)</f>
        <v>-1</v>
      </c>
    </row>
    <row r="359" spans="1:48" ht="17.25" customHeight="1">
      <c r="A359" s="27"/>
      <c r="B359" s="98"/>
      <c r="C359" s="104"/>
      <c r="D359" s="90"/>
      <c r="E359" s="111"/>
      <c r="F359" s="442"/>
      <c r="G359" s="443"/>
      <c r="H359" s="443"/>
      <c r="I359" s="99"/>
      <c r="J359" s="99"/>
      <c r="K359" s="94">
        <f t="shared" si="370"/>
        <v>0.8</v>
      </c>
      <c r="L359" s="94">
        <f t="shared" si="371"/>
        <v>-0.8</v>
      </c>
      <c r="M359" s="94">
        <f t="shared" si="372"/>
        <v>0</v>
      </c>
      <c r="N359" s="94">
        <f t="shared" si="373"/>
        <v>0</v>
      </c>
      <c r="O359" s="94">
        <f t="shared" si="374"/>
        <v>0.8</v>
      </c>
      <c r="P359" s="102" t="s">
        <v>236</v>
      </c>
      <c r="Q359" s="94">
        <f t="shared" si="360"/>
        <v>2</v>
      </c>
      <c r="R359" s="122">
        <f>IF(Q359="","",HLOOKUP(Q359,Headline!$Z$5:$CJ$6,2,FALSE))</f>
        <v>2</v>
      </c>
      <c r="S359" s="147">
        <v>1.222</v>
      </c>
      <c r="T359" s="147">
        <v>1.1479999999999999</v>
      </c>
      <c r="U359" s="147">
        <v>1.2070000000000001</v>
      </c>
      <c r="V359" s="147">
        <v>1.163</v>
      </c>
      <c r="W359" s="147">
        <v>1.1779999999999999</v>
      </c>
      <c r="X359" s="96" t="str">
        <f t="shared" si="354"/>
        <v>8</v>
      </c>
      <c r="Y359" s="101">
        <v>16</v>
      </c>
      <c r="Z359" s="445" t="s">
        <v>761</v>
      </c>
      <c r="AA359" s="446"/>
      <c r="AB359" s="446"/>
      <c r="AC359" s="446"/>
      <c r="AD359" s="62"/>
      <c r="AE359" s="21"/>
      <c r="AF359" s="247" t="s">
        <v>95</v>
      </c>
      <c r="AH359" s="29" t="str">
        <f t="shared" si="375"/>
        <v>+</v>
      </c>
      <c r="AI359" s="29" t="str">
        <f t="shared" si="376"/>
        <v>+</v>
      </c>
      <c r="AJ359" s="29" t="str">
        <f t="shared" si="377"/>
        <v>+</v>
      </c>
      <c r="AK359" s="29" t="str">
        <f t="shared" si="378"/>
        <v>+</v>
      </c>
      <c r="AL359" s="29" t="str">
        <f t="shared" si="379"/>
        <v>+</v>
      </c>
      <c r="AM359" s="29" t="str">
        <f t="shared" si="380"/>
        <v/>
      </c>
      <c r="AN359" s="29" t="str">
        <f t="shared" si="381"/>
        <v>+</v>
      </c>
      <c r="AO359" s="83">
        <f t="shared" si="342"/>
        <v>1.1479999999999999</v>
      </c>
      <c r="AP359" s="83">
        <f t="shared" si="343"/>
        <v>1.222</v>
      </c>
      <c r="AQ359" s="83">
        <f t="shared" si="344"/>
        <v>7.4000000000000066E-2</v>
      </c>
      <c r="AR359" s="83">
        <f t="shared" si="345"/>
        <v>1.1836</v>
      </c>
      <c r="AS359" s="83">
        <f t="shared" si="346"/>
        <v>3.0599019592137292E-2</v>
      </c>
      <c r="AT359" s="105" t="str">
        <f t="shared" si="368"/>
        <v/>
      </c>
      <c r="AU359" s="105" t="str">
        <f t="shared" si="369"/>
        <v/>
      </c>
      <c r="AV359">
        <f>IF(AT359="",-1,AS344)</f>
        <v>-1</v>
      </c>
    </row>
    <row r="360" spans="1:48" ht="17.25" customHeight="1">
      <c r="A360" s="27"/>
      <c r="B360" s="98"/>
      <c r="C360" s="104"/>
      <c r="D360" s="90"/>
      <c r="E360" s="111"/>
      <c r="F360" s="442"/>
      <c r="G360" s="443"/>
      <c r="H360" s="444"/>
      <c r="I360" s="99"/>
      <c r="J360" s="99"/>
      <c r="K360" s="94">
        <f t="shared" si="370"/>
        <v>0.8</v>
      </c>
      <c r="L360" s="94">
        <f t="shared" si="371"/>
        <v>-0.8</v>
      </c>
      <c r="M360" s="94">
        <f t="shared" si="372"/>
        <v>0</v>
      </c>
      <c r="N360" s="94">
        <f t="shared" si="373"/>
        <v>0</v>
      </c>
      <c r="O360" s="94">
        <f t="shared" si="374"/>
        <v>0.8</v>
      </c>
      <c r="P360" s="102"/>
      <c r="Q360" s="94" t="str">
        <f t="shared" si="360"/>
        <v/>
      </c>
      <c r="R360" s="122" t="str">
        <f>IF(Q360="","",HLOOKUP(Q360,Headline!$Z$5:$CJ$6,2,FALSE))</f>
        <v/>
      </c>
      <c r="S360" s="100"/>
      <c r="T360" s="100"/>
      <c r="U360" s="100" t="s">
        <v>255</v>
      </c>
      <c r="V360" s="100" t="s">
        <v>255</v>
      </c>
      <c r="W360" s="100" t="s">
        <v>255</v>
      </c>
      <c r="X360" s="96" t="str">
        <f t="shared" si="354"/>
        <v/>
      </c>
      <c r="Y360" s="101"/>
      <c r="Z360" s="445"/>
      <c r="AA360" s="446"/>
      <c r="AB360" s="446"/>
      <c r="AC360" s="446"/>
      <c r="AD360" s="62"/>
      <c r="AE360" s="21"/>
      <c r="AF360" s="22"/>
      <c r="AH360" s="29" t="str">
        <f t="shared" si="375"/>
        <v/>
      </c>
      <c r="AI360" s="29" t="str">
        <f t="shared" si="376"/>
        <v/>
      </c>
      <c r="AJ360" s="29" t="str">
        <f t="shared" si="377"/>
        <v/>
      </c>
      <c r="AK360" s="29" t="str">
        <f t="shared" si="378"/>
        <v/>
      </c>
      <c r="AL360" s="29" t="str">
        <f t="shared" si="379"/>
        <v/>
      </c>
      <c r="AM360" s="29" t="str">
        <f t="shared" si="380"/>
        <v/>
      </c>
      <c r="AN360" s="29" t="str">
        <f t="shared" si="381"/>
        <v/>
      </c>
      <c r="AO360" s="83" t="str">
        <f t="shared" si="342"/>
        <v/>
      </c>
      <c r="AP360" s="83" t="str">
        <f t="shared" si="343"/>
        <v/>
      </c>
      <c r="AQ360" s="83" t="str">
        <f t="shared" si="344"/>
        <v/>
      </c>
      <c r="AR360" s="83" t="str">
        <f t="shared" si="345"/>
        <v/>
      </c>
      <c r="AS360" s="83" t="str">
        <f t="shared" si="346"/>
        <v/>
      </c>
      <c r="AT360" s="105" t="str">
        <f t="shared" si="368"/>
        <v/>
      </c>
      <c r="AU360" s="105" t="str">
        <f t="shared" si="369"/>
        <v/>
      </c>
      <c r="AV360">
        <f>IF(AT360="",-1,#REF!)</f>
        <v>-1</v>
      </c>
    </row>
    <row r="361" spans="1:48" ht="17.25" customHeight="1">
      <c r="A361" s="27"/>
      <c r="B361" s="98">
        <v>223</v>
      </c>
      <c r="C361" s="104"/>
      <c r="D361" s="144" t="s">
        <v>197</v>
      </c>
      <c r="E361" s="111"/>
      <c r="F361" s="442">
        <v>6.3</v>
      </c>
      <c r="G361" s="443"/>
      <c r="H361" s="444"/>
      <c r="I361" s="99">
        <v>-6.3</v>
      </c>
      <c r="J361" s="99">
        <v>0</v>
      </c>
      <c r="K361" s="94">
        <f t="shared" si="370"/>
        <v>6.3</v>
      </c>
      <c r="L361" s="94">
        <f t="shared" si="371"/>
        <v>-6.3</v>
      </c>
      <c r="M361" s="94">
        <f t="shared" si="372"/>
        <v>0</v>
      </c>
      <c r="N361" s="94">
        <f t="shared" si="373"/>
        <v>0</v>
      </c>
      <c r="O361" s="94">
        <f t="shared" si="374"/>
        <v>6.3</v>
      </c>
      <c r="P361" s="102" t="s">
        <v>236</v>
      </c>
      <c r="Q361" s="94">
        <f t="shared" si="360"/>
        <v>1</v>
      </c>
      <c r="R361" s="122">
        <f>IF(Q361="","",HLOOKUP(Q361,Headline!$Z$5:$CJ$6,2,FALSE))</f>
        <v>1</v>
      </c>
      <c r="S361" s="147">
        <v>3.3490000000000002</v>
      </c>
      <c r="T361" s="147">
        <f>14.472-6</f>
        <v>8.4719999999999995</v>
      </c>
      <c r="U361" s="147">
        <v>5.7859999999999996</v>
      </c>
      <c r="V361" s="147">
        <f>8.027-1</f>
        <v>7.0269999999999992</v>
      </c>
      <c r="W361" s="147">
        <v>6.7949999999999999</v>
      </c>
      <c r="X361" s="96" t="str">
        <f t="shared" si="354"/>
        <v>8</v>
      </c>
      <c r="Y361" s="101">
        <v>13</v>
      </c>
      <c r="Z361" s="445"/>
      <c r="AA361" s="446"/>
      <c r="AB361" s="446"/>
      <c r="AC361" s="446"/>
      <c r="AD361" s="62"/>
      <c r="AE361" s="245" t="s">
        <v>331</v>
      </c>
      <c r="AF361" s="22"/>
      <c r="AH361" s="29" t="str">
        <f t="shared" si="375"/>
        <v/>
      </c>
      <c r="AI361" s="29" t="str">
        <f t="shared" si="376"/>
        <v>+</v>
      </c>
      <c r="AJ361" s="29" t="str">
        <f t="shared" si="377"/>
        <v/>
      </c>
      <c r="AK361" s="29" t="str">
        <f t="shared" si="378"/>
        <v>+</v>
      </c>
      <c r="AL361" s="29" t="str">
        <f t="shared" si="379"/>
        <v>+</v>
      </c>
      <c r="AM361" s="29" t="str">
        <f t="shared" si="380"/>
        <v/>
      </c>
      <c r="AN361" s="29" t="str">
        <f t="shared" si="381"/>
        <v>+</v>
      </c>
      <c r="AO361" s="83">
        <f t="shared" si="342"/>
        <v>3.3490000000000002</v>
      </c>
      <c r="AP361" s="83">
        <f t="shared" si="343"/>
        <v>8.4719999999999995</v>
      </c>
      <c r="AQ361" s="83">
        <f t="shared" si="344"/>
        <v>5.1229999999999993</v>
      </c>
      <c r="AR361" s="83">
        <f t="shared" si="345"/>
        <v>6.2858000000000001</v>
      </c>
      <c r="AS361" s="83">
        <f t="shared" si="346"/>
        <v>1.901494596363605</v>
      </c>
      <c r="AT361" s="105" t="str">
        <f t="shared" si="368"/>
        <v/>
      </c>
      <c r="AU361" s="105" t="str">
        <f t="shared" si="369"/>
        <v/>
      </c>
      <c r="AV361">
        <f t="shared" ref="AV361:AV366" si="382">IF(AT361="",-1,AS355)</f>
        <v>-1</v>
      </c>
    </row>
    <row r="362" spans="1:48" ht="17.25" customHeight="1">
      <c r="A362" s="27"/>
      <c r="B362" s="98"/>
      <c r="C362" s="104"/>
      <c r="D362" s="90"/>
      <c r="E362" s="111"/>
      <c r="F362" s="442"/>
      <c r="G362" s="443"/>
      <c r="H362" s="444"/>
      <c r="I362" s="99"/>
      <c r="J362" s="99"/>
      <c r="K362" s="94">
        <f t="shared" si="370"/>
        <v>6.3</v>
      </c>
      <c r="L362" s="94">
        <f t="shared" si="371"/>
        <v>-6.3</v>
      </c>
      <c r="M362" s="94">
        <f t="shared" si="372"/>
        <v>0</v>
      </c>
      <c r="N362" s="94">
        <f t="shared" si="373"/>
        <v>0</v>
      </c>
      <c r="O362" s="94">
        <f t="shared" si="374"/>
        <v>6.3</v>
      </c>
      <c r="P362" s="102" t="s">
        <v>236</v>
      </c>
      <c r="Q362" s="94">
        <f t="shared" si="360"/>
        <v>2</v>
      </c>
      <c r="R362" s="122">
        <f>IF(Q362="","",HLOOKUP(Q362,Headline!$Z$5:$CJ$6,2,FALSE))</f>
        <v>2</v>
      </c>
      <c r="S362" s="147">
        <v>22.972999999999999</v>
      </c>
      <c r="T362" s="147">
        <v>18.818999999999999</v>
      </c>
      <c r="U362" s="147">
        <v>17.972999999999999</v>
      </c>
      <c r="V362" s="147">
        <v>21.117999999999999</v>
      </c>
      <c r="W362" s="147">
        <v>20.271000000000001</v>
      </c>
      <c r="X362" s="96" t="str">
        <f t="shared" si="354"/>
        <v>8</v>
      </c>
      <c r="Y362" s="101">
        <v>16</v>
      </c>
      <c r="Z362" s="445" t="s">
        <v>761</v>
      </c>
      <c r="AA362" s="446"/>
      <c r="AB362" s="446"/>
      <c r="AC362" s="446"/>
      <c r="AD362" s="62"/>
      <c r="AE362" s="21"/>
      <c r="AF362" s="247" t="s">
        <v>95</v>
      </c>
      <c r="AH362" s="29" t="str">
        <f t="shared" si="375"/>
        <v>+</v>
      </c>
      <c r="AI362" s="29" t="str">
        <f t="shared" si="376"/>
        <v>+</v>
      </c>
      <c r="AJ362" s="29" t="str">
        <f t="shared" si="377"/>
        <v>+</v>
      </c>
      <c r="AK362" s="29" t="str">
        <f t="shared" si="378"/>
        <v>+</v>
      </c>
      <c r="AL362" s="29" t="str">
        <f t="shared" si="379"/>
        <v>+</v>
      </c>
      <c r="AM362" s="29" t="str">
        <f t="shared" si="380"/>
        <v/>
      </c>
      <c r="AN362" s="29" t="str">
        <f t="shared" si="381"/>
        <v>+</v>
      </c>
      <c r="AO362" s="83">
        <f t="shared" si="342"/>
        <v>17.972999999999999</v>
      </c>
      <c r="AP362" s="83">
        <f t="shared" si="343"/>
        <v>22.972999999999999</v>
      </c>
      <c r="AQ362" s="83">
        <f t="shared" si="344"/>
        <v>5</v>
      </c>
      <c r="AR362" s="83">
        <f t="shared" si="345"/>
        <v>20.230799999999999</v>
      </c>
      <c r="AS362" s="83">
        <f t="shared" si="346"/>
        <v>1.9620933209202867</v>
      </c>
      <c r="AT362" s="105" t="str">
        <f t="shared" si="368"/>
        <v/>
      </c>
      <c r="AU362" s="105" t="str">
        <f t="shared" si="369"/>
        <v/>
      </c>
      <c r="AV362">
        <f t="shared" si="382"/>
        <v>-1</v>
      </c>
    </row>
    <row r="363" spans="1:48" ht="17.25" customHeight="1" thickBot="1">
      <c r="A363" s="27"/>
      <c r="B363" s="98"/>
      <c r="C363" s="104"/>
      <c r="D363" s="90"/>
      <c r="E363" s="111"/>
      <c r="F363" s="442"/>
      <c r="G363" s="443"/>
      <c r="H363" s="444"/>
      <c r="I363" s="99"/>
      <c r="J363" s="99"/>
      <c r="K363" s="94">
        <f t="shared" si="370"/>
        <v>6.3</v>
      </c>
      <c r="L363" s="94">
        <f t="shared" si="371"/>
        <v>-6.3</v>
      </c>
      <c r="M363" s="94">
        <f t="shared" si="372"/>
        <v>0</v>
      </c>
      <c r="N363" s="94">
        <f t="shared" si="373"/>
        <v>0</v>
      </c>
      <c r="O363" s="94">
        <f t="shared" si="374"/>
        <v>6.3</v>
      </c>
      <c r="P363" s="102"/>
      <c r="Q363" s="94" t="str">
        <f t="shared" si="360"/>
        <v/>
      </c>
      <c r="R363" s="122" t="str">
        <f>IF(Q363="","",HLOOKUP(Q363,Headline!$Z$5:$CJ$6,2,FALSE))</f>
        <v/>
      </c>
      <c r="S363" s="100"/>
      <c r="T363" s="100"/>
      <c r="U363" s="100"/>
      <c r="V363" s="100"/>
      <c r="W363" s="100"/>
      <c r="X363" s="96" t="str">
        <f t="shared" si="354"/>
        <v/>
      </c>
      <c r="Y363" s="101"/>
      <c r="Z363" s="445"/>
      <c r="AA363" s="446"/>
      <c r="AB363" s="446"/>
      <c r="AC363" s="446"/>
      <c r="AD363" s="62"/>
      <c r="AE363" s="21"/>
      <c r="AF363" s="22"/>
      <c r="AH363" s="29" t="str">
        <f t="shared" si="375"/>
        <v/>
      </c>
      <c r="AI363" s="29" t="str">
        <f t="shared" si="376"/>
        <v/>
      </c>
      <c r="AJ363" s="29" t="str">
        <f t="shared" si="377"/>
        <v/>
      </c>
      <c r="AK363" s="29" t="str">
        <f t="shared" si="378"/>
        <v/>
      </c>
      <c r="AL363" s="29" t="str">
        <f t="shared" si="379"/>
        <v/>
      </c>
      <c r="AM363" s="29" t="str">
        <f t="shared" si="380"/>
        <v/>
      </c>
      <c r="AN363" s="29" t="str">
        <f t="shared" si="381"/>
        <v/>
      </c>
      <c r="AO363" s="83" t="str">
        <f t="shared" si="342"/>
        <v/>
      </c>
      <c r="AP363" s="83" t="str">
        <f t="shared" si="343"/>
        <v/>
      </c>
      <c r="AQ363" s="83" t="str">
        <f t="shared" si="344"/>
        <v/>
      </c>
      <c r="AR363" s="83" t="str">
        <f t="shared" si="345"/>
        <v/>
      </c>
      <c r="AS363" s="83" t="str">
        <f t="shared" si="346"/>
        <v/>
      </c>
      <c r="AT363" s="105" t="str">
        <f t="shared" si="368"/>
        <v/>
      </c>
      <c r="AU363" s="105" t="str">
        <f t="shared" si="369"/>
        <v/>
      </c>
      <c r="AV363">
        <f t="shared" si="382"/>
        <v>-1</v>
      </c>
    </row>
    <row r="364" spans="1:48" ht="17.25" customHeight="1" thickBot="1">
      <c r="A364" s="27"/>
      <c r="B364" s="98">
        <v>224</v>
      </c>
      <c r="C364" s="104"/>
      <c r="D364" s="142" t="s">
        <v>89</v>
      </c>
      <c r="E364" s="142" t="s">
        <v>189</v>
      </c>
      <c r="F364" s="141">
        <v>0.16</v>
      </c>
      <c r="G364" s="463" t="s">
        <v>198</v>
      </c>
      <c r="H364" s="465"/>
      <c r="I364" s="136">
        <v>-0.16</v>
      </c>
      <c r="J364" s="99">
        <v>0</v>
      </c>
      <c r="K364" s="94">
        <f t="shared" si="370"/>
        <v>0.16</v>
      </c>
      <c r="L364" s="94">
        <f t="shared" si="371"/>
        <v>-0.16</v>
      </c>
      <c r="M364" s="94">
        <f t="shared" si="372"/>
        <v>0</v>
      </c>
      <c r="N364" s="94">
        <f t="shared" si="373"/>
        <v>0</v>
      </c>
      <c r="O364" s="94">
        <f t="shared" si="374"/>
        <v>0.16</v>
      </c>
      <c r="P364" s="102" t="s">
        <v>237</v>
      </c>
      <c r="Q364" s="94">
        <f t="shared" si="360"/>
        <v>1</v>
      </c>
      <c r="R364" s="122">
        <f>IF(Q364="","",HLOOKUP(Q364,Headline!$Z$5:$CJ$6,2,FALSE))</f>
        <v>1</v>
      </c>
      <c r="S364" s="147">
        <v>5.6000000000000001E-2</v>
      </c>
      <c r="T364" s="147"/>
      <c r="U364" s="147"/>
      <c r="V364" s="147"/>
      <c r="W364" s="147"/>
      <c r="X364" s="96" t="str">
        <f t="shared" si="354"/>
        <v/>
      </c>
      <c r="Y364" s="101">
        <v>14</v>
      </c>
      <c r="Z364" s="445"/>
      <c r="AA364" s="446"/>
      <c r="AB364" s="446"/>
      <c r="AC364" s="446"/>
      <c r="AD364" s="62"/>
      <c r="AE364" s="21"/>
      <c r="AF364" s="22"/>
      <c r="AH364" s="29" t="str">
        <f t="shared" si="375"/>
        <v/>
      </c>
      <c r="AI364" s="29" t="str">
        <f t="shared" si="376"/>
        <v/>
      </c>
      <c r="AJ364" s="29" t="str">
        <f t="shared" si="377"/>
        <v/>
      </c>
      <c r="AK364" s="29" t="str">
        <f t="shared" si="378"/>
        <v/>
      </c>
      <c r="AL364" s="29" t="str">
        <f t="shared" si="379"/>
        <v/>
      </c>
      <c r="AM364" s="29" t="str">
        <f t="shared" si="380"/>
        <v/>
      </c>
      <c r="AN364" s="29" t="str">
        <f t="shared" si="381"/>
        <v/>
      </c>
      <c r="AO364" s="83">
        <f t="shared" si="342"/>
        <v>5.6000000000000001E-2</v>
      </c>
      <c r="AP364" s="83">
        <f t="shared" si="343"/>
        <v>5.6000000000000001E-2</v>
      </c>
      <c r="AQ364" s="83">
        <f t="shared" si="344"/>
        <v>0</v>
      </c>
      <c r="AR364" s="83">
        <f t="shared" si="345"/>
        <v>5.6000000000000001E-2</v>
      </c>
      <c r="AS364" s="83" t="e">
        <f t="shared" si="346"/>
        <v>#DIV/0!</v>
      </c>
      <c r="AT364" s="105" t="str">
        <f t="shared" si="368"/>
        <v/>
      </c>
      <c r="AU364" s="105" t="str">
        <f t="shared" si="369"/>
        <v/>
      </c>
      <c r="AV364">
        <f t="shared" si="382"/>
        <v>-1</v>
      </c>
    </row>
    <row r="365" spans="1:48" ht="17.25" customHeight="1">
      <c r="A365" s="27"/>
      <c r="B365" s="98"/>
      <c r="C365" s="104"/>
      <c r="D365" s="90"/>
      <c r="E365" s="111"/>
      <c r="F365" s="442" t="s">
        <v>224</v>
      </c>
      <c r="G365" s="443"/>
      <c r="H365" s="444"/>
      <c r="I365" s="99"/>
      <c r="J365" s="99"/>
      <c r="K365" s="94">
        <f t="shared" si="370"/>
        <v>0.16</v>
      </c>
      <c r="L365" s="94">
        <f t="shared" si="371"/>
        <v>-0.16</v>
      </c>
      <c r="M365" s="94">
        <f t="shared" si="372"/>
        <v>0</v>
      </c>
      <c r="N365" s="94">
        <f t="shared" si="373"/>
        <v>0</v>
      </c>
      <c r="O365" s="94">
        <f t="shared" si="374"/>
        <v>0.16</v>
      </c>
      <c r="P365" s="102" t="s">
        <v>237</v>
      </c>
      <c r="Q365" s="94">
        <f t="shared" si="360"/>
        <v>2</v>
      </c>
      <c r="R365" s="122">
        <f>IF(Q365="","",HLOOKUP(Q365,Headline!$Z$5:$CJ$6,2,FALSE))</f>
        <v>2</v>
      </c>
      <c r="S365" s="147">
        <f>'report export 3D'!AG140</f>
        <v>8.9087226800000002E-2</v>
      </c>
      <c r="T365" s="147">
        <f>'report export 3D'!AH140</f>
        <v>9.7150239799999996E-2</v>
      </c>
      <c r="U365" s="147">
        <f>'report export 3D'!AI140</f>
        <v>9.3132125400000002E-2</v>
      </c>
      <c r="V365" s="147">
        <f>'report export 3D'!AJ140</f>
        <v>9.2693540500000005E-2</v>
      </c>
      <c r="W365" s="147">
        <f>'report export 3D'!AK140</f>
        <v>9.4023322800000003E-2</v>
      </c>
      <c r="X365" s="96" t="str">
        <f t="shared" si="354"/>
        <v/>
      </c>
      <c r="Y365" s="101">
        <v>16</v>
      </c>
      <c r="Z365" s="445"/>
      <c r="AA365" s="446"/>
      <c r="AB365" s="446"/>
      <c r="AC365" s="446"/>
      <c r="AD365" s="62"/>
      <c r="AE365" s="21"/>
      <c r="AF365" s="22"/>
      <c r="AH365" s="29" t="str">
        <f t="shared" si="375"/>
        <v/>
      </c>
      <c r="AI365" s="29" t="str">
        <f t="shared" si="376"/>
        <v/>
      </c>
      <c r="AJ365" s="29" t="str">
        <f t="shared" si="377"/>
        <v/>
      </c>
      <c r="AK365" s="29" t="str">
        <f t="shared" si="378"/>
        <v/>
      </c>
      <c r="AL365" s="29" t="str">
        <f t="shared" si="379"/>
        <v/>
      </c>
      <c r="AM365" s="29" t="str">
        <f t="shared" si="380"/>
        <v/>
      </c>
      <c r="AN365" s="29" t="str">
        <f t="shared" si="381"/>
        <v/>
      </c>
      <c r="AO365" s="83">
        <f t="shared" si="342"/>
        <v>8.9087226800000002E-2</v>
      </c>
      <c r="AP365" s="83">
        <f t="shared" si="343"/>
        <v>9.7150239799999996E-2</v>
      </c>
      <c r="AQ365" s="83">
        <f t="shared" si="344"/>
        <v>8.0630129999999939E-3</v>
      </c>
      <c r="AR365" s="83">
        <f t="shared" si="345"/>
        <v>9.3217291060000013E-2</v>
      </c>
      <c r="AS365" s="83">
        <f t="shared" si="346"/>
        <v>2.8920914399370168E-3</v>
      </c>
      <c r="AT365" s="105" t="str">
        <f t="shared" si="368"/>
        <v/>
      </c>
      <c r="AU365" s="105" t="str">
        <f t="shared" si="369"/>
        <v/>
      </c>
      <c r="AV365">
        <f t="shared" si="382"/>
        <v>-1</v>
      </c>
    </row>
    <row r="366" spans="1:48" ht="17.25" customHeight="1" thickBot="1">
      <c r="A366" s="27"/>
      <c r="B366" s="98"/>
      <c r="C366" s="104"/>
      <c r="D366" s="90"/>
      <c r="E366" s="111"/>
      <c r="F366" s="442"/>
      <c r="G366" s="443"/>
      <c r="H366" s="444"/>
      <c r="I366" s="99"/>
      <c r="J366" s="99"/>
      <c r="K366" s="94">
        <f>IF(Q366=1,F366,K365)</f>
        <v>0.16</v>
      </c>
      <c r="L366" s="94">
        <f>IF(Q366=1,I366,L365)</f>
        <v>-0.16</v>
      </c>
      <c r="M366" s="94">
        <f>IF(Q366=1,J366,M365)</f>
        <v>0</v>
      </c>
      <c r="N366" s="94">
        <f t="shared" si="373"/>
        <v>0</v>
      </c>
      <c r="O366" s="94">
        <f t="shared" si="374"/>
        <v>0.16</v>
      </c>
      <c r="P366" s="102"/>
      <c r="Q366" s="94" t="str">
        <f>IF(AND(F366&lt;&gt;"",Q365=""),1,IF(AND(Q365&lt;emp,Q365&lt;&gt;""),Q365+1,""))</f>
        <v/>
      </c>
      <c r="R366" s="122" t="str">
        <f>IF(Q366="","",HLOOKUP(Q366,Headline!$Z$5:$CJ$6,2,FALSE))</f>
        <v/>
      </c>
      <c r="S366" s="100"/>
      <c r="T366" s="100"/>
      <c r="U366" s="100"/>
      <c r="V366" s="100"/>
      <c r="W366" s="100"/>
      <c r="X366" s="96" t="str">
        <f t="shared" si="354"/>
        <v/>
      </c>
      <c r="Y366" s="101"/>
      <c r="Z366" s="445"/>
      <c r="AA366" s="446"/>
      <c r="AB366" s="446"/>
      <c r="AC366" s="446"/>
      <c r="AD366" s="62"/>
      <c r="AE366" s="21"/>
      <c r="AF366" s="22"/>
      <c r="AH366" s="29" t="str">
        <f t="shared" si="375"/>
        <v/>
      </c>
      <c r="AI366" s="29" t="str">
        <f t="shared" si="376"/>
        <v/>
      </c>
      <c r="AJ366" s="29" t="str">
        <f t="shared" si="377"/>
        <v/>
      </c>
      <c r="AK366" s="29" t="str">
        <f t="shared" si="378"/>
        <v/>
      </c>
      <c r="AL366" s="29" t="str">
        <f t="shared" si="379"/>
        <v/>
      </c>
      <c r="AM366" s="29" t="str">
        <f t="shared" si="380"/>
        <v/>
      </c>
      <c r="AN366" s="29" t="str">
        <f t="shared" si="381"/>
        <v/>
      </c>
      <c r="AO366" s="83" t="str">
        <f t="shared" si="342"/>
        <v/>
      </c>
      <c r="AP366" s="83" t="str">
        <f t="shared" si="343"/>
        <v/>
      </c>
      <c r="AQ366" s="83" t="str">
        <f t="shared" si="344"/>
        <v/>
      </c>
      <c r="AR366" s="83" t="str">
        <f t="shared" si="345"/>
        <v/>
      </c>
      <c r="AS366" s="83" t="str">
        <f t="shared" si="346"/>
        <v/>
      </c>
      <c r="AT366" s="105" t="str">
        <f>IF(OR(Q366="",S366=""),"",IF(AND(C366="",AT365=""),"",(M366-L366)/(AS366*6)))</f>
        <v/>
      </c>
      <c r="AU366" s="105" t="str">
        <f>IF(OR(Q366="",S366=""),"",IF(AND(C366="",AU365=""),"",MIN((O366-AR366)/(3*AS366),(AR366-N366)/(3*AS366))))</f>
        <v/>
      </c>
      <c r="AV366">
        <f t="shared" si="382"/>
        <v>-1</v>
      </c>
    </row>
    <row r="367" spans="1:48" ht="17.25" customHeight="1" thickBot="1">
      <c r="A367" s="27"/>
      <c r="B367" s="98">
        <v>224</v>
      </c>
      <c r="C367" s="104"/>
      <c r="D367" s="142" t="s">
        <v>89</v>
      </c>
      <c r="E367" s="142" t="s">
        <v>189</v>
      </c>
      <c r="F367" s="141">
        <v>0.16</v>
      </c>
      <c r="G367" s="463" t="s">
        <v>198</v>
      </c>
      <c r="H367" s="465"/>
      <c r="I367" s="136">
        <v>-0.16</v>
      </c>
      <c r="J367" s="99">
        <v>0</v>
      </c>
      <c r="K367" s="94">
        <f>IF(Q367=1,F367,K372)</f>
        <v>0.16</v>
      </c>
      <c r="L367" s="94">
        <f>IF(Q367=1,I367,L372)</f>
        <v>-0.16</v>
      </c>
      <c r="M367" s="94">
        <f>IF(Q367=1,J367,M372)</f>
        <v>0</v>
      </c>
      <c r="N367" s="94">
        <f t="shared" si="373"/>
        <v>0</v>
      </c>
      <c r="O367" s="94">
        <f t="shared" si="374"/>
        <v>0.16</v>
      </c>
      <c r="P367" s="102" t="s">
        <v>237</v>
      </c>
      <c r="Q367" s="94">
        <f>IF(AND(F367&lt;&gt;"",Q372=""),1,IF(AND(Q372&lt;emp,Q372&lt;&gt;""),Q372+1,""))</f>
        <v>1</v>
      </c>
      <c r="R367" s="122">
        <f>IF(Q367="","",HLOOKUP(Q367,Headline!$Z$5:$CJ$6,2,FALSE))</f>
        <v>1</v>
      </c>
      <c r="S367" s="147">
        <f>+'report export 3D'!AB139</f>
        <v>0.11440435459999999</v>
      </c>
      <c r="T367" s="147">
        <f>+'report export 3D'!AC139</f>
        <v>0.13711083039999999</v>
      </c>
      <c r="U367" s="147">
        <f>+'report export 3D'!AD139</f>
        <v>0.1123885224</v>
      </c>
      <c r="V367" s="147">
        <f>+'report export 3D'!AE139</f>
        <v>0.1173810319</v>
      </c>
      <c r="W367" s="147">
        <f>+'report export 3D'!AF139</f>
        <v>0.12059968929999999</v>
      </c>
      <c r="X367" s="96" t="str">
        <f>IF(S367="","",IF(AND(AM367="-",AN367="+"),"78",IF(AM367="-","7",IF(AN367="+","8",""))))</f>
        <v/>
      </c>
      <c r="Y367" s="101">
        <v>13</v>
      </c>
      <c r="Z367" s="445" t="s">
        <v>334</v>
      </c>
      <c r="AA367" s="446"/>
      <c r="AB367" s="446"/>
      <c r="AC367" s="446"/>
      <c r="AD367" s="62"/>
      <c r="AE367" s="169" t="s">
        <v>331</v>
      </c>
      <c r="AF367" s="22"/>
      <c r="AH367" s="29" t="str">
        <f t="shared" ref="AH367:AL369" si="383">IF(S367="","",IF(S367&lt;$N367,"-",IF(S367&gt;$O367,"+","")))</f>
        <v/>
      </c>
      <c r="AI367" s="29" t="str">
        <f t="shared" si="383"/>
        <v/>
      </c>
      <c r="AJ367" s="29" t="str">
        <f t="shared" si="383"/>
        <v/>
      </c>
      <c r="AK367" s="29" t="str">
        <f t="shared" si="383"/>
        <v/>
      </c>
      <c r="AL367" s="29" t="str">
        <f t="shared" si="383"/>
        <v/>
      </c>
      <c r="AM367" s="29" t="str">
        <f>IF(OR($AH367="-",$AI367="-",$AJ367="-",$AK367="-",$AL367="-"),"-","")</f>
        <v/>
      </c>
      <c r="AN367" s="29" t="str">
        <f>IF(OR($AH367="+",$AI367="+",$AJ367="+",$AK367="+",$AL367="+"),"+","")</f>
        <v/>
      </c>
      <c r="AO367" s="83">
        <f t="shared" ref="AO367:AO372" si="384">IF(S367="","",MIN(S367:W367))</f>
        <v>0.1123885224</v>
      </c>
      <c r="AP367" s="83">
        <f t="shared" ref="AP367:AP372" si="385">IF(S367="","",MAX(S367:W367))</f>
        <v>0.13711083039999999</v>
      </c>
      <c r="AQ367" s="83">
        <f t="shared" ref="AQ367:AQ372" si="386">IF(AO367="","",AP367-AO367)</f>
        <v>2.4722307999999998E-2</v>
      </c>
      <c r="AR367" s="83">
        <f t="shared" ref="AR367:AR372" si="387">IF(S367="","",AVERAGE(S367:W367))</f>
        <v>0.12037688572000001</v>
      </c>
      <c r="AS367" s="83">
        <f t="shared" ref="AS367:AS372" si="388">IF(S367="","",STDEV(S367:W367))</f>
        <v>9.8556425793940444E-3</v>
      </c>
      <c r="AT367" s="105" t="str">
        <f>IF(OR(Q367="",S367=""),"",IF(AND(C367="",AT372=""),"",(M367-L367)/(AS367*6)))</f>
        <v/>
      </c>
      <c r="AU367" s="105" t="str">
        <f>IF(OR(Q367="",S367=""),"",IF(AND(C367="",AU372=""),"",MIN((O367-AR367)/(3*AS367),(AR367-N367)/(3*AS367))))</f>
        <v/>
      </c>
      <c r="AV367">
        <f>IF(AT367="",-1,AS364)</f>
        <v>-1</v>
      </c>
    </row>
    <row r="368" spans="1:48" ht="17.25" customHeight="1">
      <c r="A368" s="27"/>
      <c r="B368" s="98"/>
      <c r="C368" s="104"/>
      <c r="D368" s="90"/>
      <c r="E368" s="111"/>
      <c r="F368" s="442" t="s">
        <v>226</v>
      </c>
      <c r="G368" s="443"/>
      <c r="H368" s="444"/>
      <c r="I368" s="99"/>
      <c r="J368" s="99"/>
      <c r="K368" s="94">
        <f>IF(Q368=1,F368,K367)</f>
        <v>0.16</v>
      </c>
      <c r="L368" s="94">
        <f>IF(Q368=1,I368,L367)</f>
        <v>-0.16</v>
      </c>
      <c r="M368" s="94">
        <f>IF(Q368=1,J368,M367)</f>
        <v>0</v>
      </c>
      <c r="N368" s="94">
        <f t="shared" si="373"/>
        <v>0</v>
      </c>
      <c r="O368" s="94">
        <f t="shared" si="374"/>
        <v>0.16</v>
      </c>
      <c r="P368" s="102" t="s">
        <v>237</v>
      </c>
      <c r="Q368" s="94">
        <f>IF(AND(F368&lt;&gt;"",Q367=""),1,IF(AND(Q367&lt;emp,Q367&lt;&gt;""),Q367+1,""))</f>
        <v>2</v>
      </c>
      <c r="R368" s="122">
        <f>IF(Q368="","",HLOOKUP(Q368,Headline!$Z$5:$CJ$6,2,FALSE))</f>
        <v>2</v>
      </c>
      <c r="S368" s="147">
        <f>'report export 3D'!AG139</f>
        <v>0.19729279350000001</v>
      </c>
      <c r="T368" s="147">
        <f>'report export 3D'!AH139</f>
        <v>0.19154470379999999</v>
      </c>
      <c r="U368" s="147">
        <f>'report export 3D'!AI139</f>
        <v>0.1893619138</v>
      </c>
      <c r="V368" s="147">
        <f>'report export 3D'!AJ139</f>
        <v>0.1957662956</v>
      </c>
      <c r="W368" s="147">
        <f>'report export 3D'!AK139</f>
        <v>0.20091010300000001</v>
      </c>
      <c r="X368" s="96" t="str">
        <f>IF(S368="","",IF(AND(AM368="-",AN368="+"),"78",IF(AM368="-","7",IF(AN368="+","8",""))))</f>
        <v>8</v>
      </c>
      <c r="Y368" s="101">
        <v>16</v>
      </c>
      <c r="Z368" s="445"/>
      <c r="AA368" s="446"/>
      <c r="AB368" s="446"/>
      <c r="AC368" s="446"/>
      <c r="AD368" s="62"/>
      <c r="AE368" s="169" t="s">
        <v>331</v>
      </c>
      <c r="AF368" s="22"/>
      <c r="AH368" s="29" t="str">
        <f t="shared" si="383"/>
        <v>+</v>
      </c>
      <c r="AI368" s="29" t="str">
        <f t="shared" si="383"/>
        <v>+</v>
      </c>
      <c r="AJ368" s="29" t="str">
        <f t="shared" si="383"/>
        <v>+</v>
      </c>
      <c r="AK368" s="29" t="str">
        <f t="shared" si="383"/>
        <v>+</v>
      </c>
      <c r="AL368" s="29" t="str">
        <f t="shared" si="383"/>
        <v>+</v>
      </c>
      <c r="AM368" s="29" t="str">
        <f>IF(OR($AH368="-",$AI368="-",$AJ368="-",$AK368="-",$AL368="-"),"-","")</f>
        <v/>
      </c>
      <c r="AN368" s="29" t="str">
        <f>IF(OR($AH368="+",$AI368="+",$AJ368="+",$AK368="+",$AL368="+"),"+","")</f>
        <v>+</v>
      </c>
      <c r="AO368" s="83">
        <f t="shared" si="384"/>
        <v>0.1893619138</v>
      </c>
      <c r="AP368" s="83">
        <f t="shared" si="385"/>
        <v>0.20091010300000001</v>
      </c>
      <c r="AQ368" s="83">
        <f t="shared" si="386"/>
        <v>1.1548189200000003E-2</v>
      </c>
      <c r="AR368" s="83">
        <f t="shared" si="387"/>
        <v>0.19497516194</v>
      </c>
      <c r="AS368" s="83">
        <f t="shared" si="388"/>
        <v>4.5961242268098236E-3</v>
      </c>
      <c r="AT368" s="105" t="str">
        <f>IF(OR(Q368="",S368=""),"",IF(AND(C368="",AT367=""),"",(M368-L368)/(AS368*6)))</f>
        <v/>
      </c>
      <c r="AU368" s="105" t="str">
        <f>IF(OR(Q368="",S368=""),"",IF(AND(C368="",AU367=""),"",MIN((O368-AR368)/(3*AS368),(AR368-N368)/(3*AS368))))</f>
        <v/>
      </c>
      <c r="AV368">
        <f>IF(AT368="",-1,AS365)</f>
        <v>-1</v>
      </c>
    </row>
    <row r="369" spans="1:48" ht="17.25" customHeight="1" thickBot="1">
      <c r="A369" s="27"/>
      <c r="B369" s="98"/>
      <c r="C369" s="104"/>
      <c r="D369" s="90"/>
      <c r="E369" s="111"/>
      <c r="F369" s="442"/>
      <c r="G369" s="443"/>
      <c r="H369" s="444"/>
      <c r="I369" s="99"/>
      <c r="J369" s="99"/>
      <c r="K369" s="94">
        <f>IF(Q369=1,F369,K368)</f>
        <v>0.16</v>
      </c>
      <c r="L369" s="94">
        <f>IF(Q369=1,I369,L368)</f>
        <v>-0.16</v>
      </c>
      <c r="M369" s="94">
        <f>IF(Q369=1,J369,M368)</f>
        <v>0</v>
      </c>
      <c r="N369" s="94">
        <f t="shared" si="373"/>
        <v>0</v>
      </c>
      <c r="O369" s="94">
        <f t="shared" si="374"/>
        <v>0.16</v>
      </c>
      <c r="P369" s="102"/>
      <c r="Q369" s="94" t="str">
        <f>IF(AND(F369&lt;&gt;"",Q368=""),1,IF(AND(Q368&lt;emp,Q368&lt;&gt;""),Q368+1,""))</f>
        <v/>
      </c>
      <c r="R369" s="122" t="str">
        <f>IF(Q369="","",HLOOKUP(Q369,Headline!$Z$5:$CJ$6,2,FALSE))</f>
        <v/>
      </c>
      <c r="S369" s="100"/>
      <c r="T369" s="100"/>
      <c r="U369" s="100"/>
      <c r="V369" s="100"/>
      <c r="W369" s="100"/>
      <c r="X369" s="96" t="str">
        <f>IF(S369="","",IF(AND(AM369="-",AN369="+"),"78",IF(AM369="-","7",IF(AN369="+","8",""))))</f>
        <v/>
      </c>
      <c r="Y369" s="101"/>
      <c r="Z369" s="445"/>
      <c r="AA369" s="446"/>
      <c r="AB369" s="446"/>
      <c r="AC369" s="446"/>
      <c r="AD369" s="62"/>
      <c r="AE369" s="21"/>
      <c r="AF369" s="22"/>
      <c r="AH369" s="29" t="str">
        <f t="shared" si="383"/>
        <v/>
      </c>
      <c r="AI369" s="29" t="str">
        <f t="shared" si="383"/>
        <v/>
      </c>
      <c r="AJ369" s="29" t="str">
        <f t="shared" si="383"/>
        <v/>
      </c>
      <c r="AK369" s="29" t="str">
        <f t="shared" si="383"/>
        <v/>
      </c>
      <c r="AL369" s="29" t="str">
        <f t="shared" si="383"/>
        <v/>
      </c>
      <c r="AM369" s="29" t="str">
        <f>IF(OR($AH369="-",$AI369="-",$AJ369="-",$AK369="-",$AL369="-"),"-","")</f>
        <v/>
      </c>
      <c r="AN369" s="29" t="str">
        <f>IF(OR($AH369="+",$AI369="+",$AJ369="+",$AK369="+",$AL369="+"),"+","")</f>
        <v/>
      </c>
      <c r="AO369" s="83" t="str">
        <f t="shared" si="384"/>
        <v/>
      </c>
      <c r="AP369" s="83" t="str">
        <f t="shared" si="385"/>
        <v/>
      </c>
      <c r="AQ369" s="83" t="str">
        <f t="shared" si="386"/>
        <v/>
      </c>
      <c r="AR369" s="83" t="str">
        <f t="shared" si="387"/>
        <v/>
      </c>
      <c r="AS369" s="83" t="str">
        <f t="shared" si="388"/>
        <v/>
      </c>
      <c r="AT369" s="105" t="str">
        <f>IF(OR(Q369="",S369=""),"",IF(AND(C369="",AT368=""),"",(M369-L369)/(AS369*6)))</f>
        <v/>
      </c>
      <c r="AU369" s="105" t="str">
        <f>IF(OR(Q369="",S369=""),"",IF(AND(C369="",AU368=""),"",MIN((O369-AR369)/(3*AS369),(AR369-N369)/(3*AS369))))</f>
        <v/>
      </c>
      <c r="AV369">
        <f>IF(AT369="",-1,AS366)</f>
        <v>-1</v>
      </c>
    </row>
    <row r="370" spans="1:48" ht="17.25" customHeight="1" thickBot="1">
      <c r="A370" s="27"/>
      <c r="B370" s="98">
        <v>224</v>
      </c>
      <c r="C370" s="104"/>
      <c r="D370" s="142" t="s">
        <v>89</v>
      </c>
      <c r="E370" s="142" t="s">
        <v>189</v>
      </c>
      <c r="F370" s="141">
        <v>0.16</v>
      </c>
      <c r="G370" s="463" t="s">
        <v>198</v>
      </c>
      <c r="H370" s="465"/>
      <c r="I370" s="136">
        <v>-0.16</v>
      </c>
      <c r="J370" s="99">
        <v>0</v>
      </c>
      <c r="K370" s="94">
        <f>IF(Q370=1,F370,K366)</f>
        <v>0.16</v>
      </c>
      <c r="L370" s="94">
        <f>IF(Q370=1,I370,L366)</f>
        <v>-0.16</v>
      </c>
      <c r="M370" s="94">
        <f>IF(Q370=1,J370,M366)</f>
        <v>0</v>
      </c>
      <c r="N370" s="94">
        <f t="shared" si="373"/>
        <v>0</v>
      </c>
      <c r="O370" s="94">
        <f t="shared" si="374"/>
        <v>0.16</v>
      </c>
      <c r="P370" s="102" t="s">
        <v>237</v>
      </c>
      <c r="Q370" s="94">
        <f>IF(AND(F370&lt;&gt;"",Q366=""),1,IF(AND(Q366&lt;emp,Q366&lt;&gt;""),Q366+1,""))</f>
        <v>1</v>
      </c>
      <c r="R370" s="122">
        <f>IF(Q370="","",HLOOKUP(Q370,Headline!$Z$5:$CJ$6,2,FALSE))</f>
        <v>1</v>
      </c>
      <c r="S370" s="147">
        <f>+'report export 3D'!AB138</f>
        <v>0.1803721925</v>
      </c>
      <c r="T370" s="147">
        <f>+'report export 3D'!AC138</f>
        <v>0.19485639099999999</v>
      </c>
      <c r="U370" s="147">
        <f>+'report export 3D'!AD138</f>
        <v>0.17661357019999999</v>
      </c>
      <c r="V370" s="147">
        <f>+'report export 3D'!AE138</f>
        <v>0.1856317073</v>
      </c>
      <c r="W370" s="147">
        <f>+'report export 3D'!AF138</f>
        <v>0.18415551450000001</v>
      </c>
      <c r="X370" s="96" t="str">
        <f t="shared" si="354"/>
        <v>8</v>
      </c>
      <c r="Y370" s="101">
        <v>13</v>
      </c>
      <c r="Z370" s="445" t="s">
        <v>334</v>
      </c>
      <c r="AA370" s="446"/>
      <c r="AB370" s="446"/>
      <c r="AC370" s="446"/>
      <c r="AD370" s="62"/>
      <c r="AE370" s="169" t="s">
        <v>331</v>
      </c>
      <c r="AF370" s="22"/>
      <c r="AH370" s="29" t="str">
        <f t="shared" si="375"/>
        <v>+</v>
      </c>
      <c r="AI370" s="29" t="str">
        <f t="shared" si="376"/>
        <v>+</v>
      </c>
      <c r="AJ370" s="29" t="str">
        <f t="shared" si="377"/>
        <v>+</v>
      </c>
      <c r="AK370" s="29" t="str">
        <f t="shared" si="378"/>
        <v>+</v>
      </c>
      <c r="AL370" s="29" t="str">
        <f t="shared" si="379"/>
        <v>+</v>
      </c>
      <c r="AM370" s="29" t="str">
        <f t="shared" si="380"/>
        <v/>
      </c>
      <c r="AN370" s="29" t="str">
        <f t="shared" si="381"/>
        <v>+</v>
      </c>
      <c r="AO370" s="83">
        <f t="shared" si="384"/>
        <v>0.17661357019999999</v>
      </c>
      <c r="AP370" s="83">
        <f t="shared" si="385"/>
        <v>0.19485639099999999</v>
      </c>
      <c r="AQ370" s="83">
        <f t="shared" si="386"/>
        <v>1.8242820800000004E-2</v>
      </c>
      <c r="AR370" s="83">
        <f t="shared" si="387"/>
        <v>0.18432587510000001</v>
      </c>
      <c r="AS370" s="83">
        <f t="shared" si="388"/>
        <v>6.8508619633015667E-3</v>
      </c>
      <c r="AT370" s="105" t="str">
        <f>IF(OR(Q370="",S370=""),"",IF(AND(C370="",AT366=""),"",(M370-L370)/(AS370*6)))</f>
        <v/>
      </c>
      <c r="AU370" s="105" t="str">
        <f>IF(OR(Q370="",S370=""),"",IF(AND(C370="",AU366=""),"",MIN((O370-AR370)/(3*AS370),(AR370-N370)/(3*AS370))))</f>
        <v/>
      </c>
      <c r="AV370">
        <f>IF(AT370="",-1,AS361)</f>
        <v>-1</v>
      </c>
    </row>
    <row r="371" spans="1:48" ht="17.25" customHeight="1">
      <c r="A371" s="27"/>
      <c r="B371" s="98"/>
      <c r="C371" s="104"/>
      <c r="D371" s="90"/>
      <c r="E371" s="111"/>
      <c r="F371" s="442" t="s">
        <v>227</v>
      </c>
      <c r="G371" s="443"/>
      <c r="H371" s="444"/>
      <c r="I371" s="99"/>
      <c r="J371" s="99"/>
      <c r="K371" s="94">
        <f>IF(Q371=1,F371,K370)</f>
        <v>0.16</v>
      </c>
      <c r="L371" s="94">
        <f>IF(Q371=1,I371,L370)</f>
        <v>-0.16</v>
      </c>
      <c r="M371" s="94">
        <f>IF(Q371=1,J371,M370)</f>
        <v>0</v>
      </c>
      <c r="N371" s="94">
        <f t="shared" si="373"/>
        <v>0</v>
      </c>
      <c r="O371" s="94">
        <f t="shared" si="374"/>
        <v>0.16</v>
      </c>
      <c r="P371" s="102" t="s">
        <v>237</v>
      </c>
      <c r="Q371" s="94">
        <f t="shared" si="360"/>
        <v>2</v>
      </c>
      <c r="R371" s="122">
        <f>IF(Q371="","",HLOOKUP(Q371,Headline!$Z$5:$CJ$6,2,FALSE))</f>
        <v>2</v>
      </c>
      <c r="S371" s="147">
        <f>'report export 3D'!AG138</f>
        <v>0.29143983499999998</v>
      </c>
      <c r="T371" s="147">
        <f>'report export 3D'!AH138</f>
        <v>0.28103456960000001</v>
      </c>
      <c r="U371" s="147">
        <f>'report export 3D'!AI138</f>
        <v>0.27727794220000002</v>
      </c>
      <c r="V371" s="147">
        <f>'report export 3D'!AJ138</f>
        <v>0.28864791820000002</v>
      </c>
      <c r="W371" s="147">
        <f>'report export 3D'!AK138</f>
        <v>0.29131575139999999</v>
      </c>
      <c r="X371" s="96" t="str">
        <f t="shared" si="354"/>
        <v>8</v>
      </c>
      <c r="Y371" s="101">
        <v>16</v>
      </c>
      <c r="Z371" s="445"/>
      <c r="AA371" s="446"/>
      <c r="AB371" s="446"/>
      <c r="AC371" s="446"/>
      <c r="AD371" s="62"/>
      <c r="AE371" s="62"/>
      <c r="AF371" s="247" t="s">
        <v>95</v>
      </c>
      <c r="AH371" s="29" t="str">
        <f t="shared" si="375"/>
        <v>+</v>
      </c>
      <c r="AI371" s="29" t="str">
        <f t="shared" si="376"/>
        <v>+</v>
      </c>
      <c r="AJ371" s="29" t="str">
        <f t="shared" si="377"/>
        <v>+</v>
      </c>
      <c r="AK371" s="29" t="str">
        <f t="shared" si="378"/>
        <v>+</v>
      </c>
      <c r="AL371" s="29" t="str">
        <f t="shared" si="379"/>
        <v>+</v>
      </c>
      <c r="AM371" s="29" t="str">
        <f t="shared" si="380"/>
        <v/>
      </c>
      <c r="AN371" s="29" t="str">
        <f t="shared" si="381"/>
        <v>+</v>
      </c>
      <c r="AO371" s="83">
        <f t="shared" si="384"/>
        <v>0.27727794220000002</v>
      </c>
      <c r="AP371" s="83">
        <f t="shared" si="385"/>
        <v>0.29143983499999998</v>
      </c>
      <c r="AQ371" s="83">
        <f t="shared" si="386"/>
        <v>1.4161892799999964E-2</v>
      </c>
      <c r="AR371" s="83">
        <f t="shared" si="387"/>
        <v>0.28594320328</v>
      </c>
      <c r="AS371" s="83">
        <f t="shared" si="388"/>
        <v>6.4337809753380795E-3</v>
      </c>
      <c r="AT371" s="105" t="str">
        <f>IF(OR(Q371="",S371=""),"",IF(AND(C371="",AT370=""),"",(M371-L371)/(AS371*6)))</f>
        <v/>
      </c>
      <c r="AU371" s="105" t="str">
        <f>IF(OR(Q371="",S371=""),"",IF(AND(C371="",AU370=""),"",MIN((O371-AR371)/(3*AS371),(AR371-N371)/(3*AS371))))</f>
        <v/>
      </c>
      <c r="AV371">
        <f>IF(AT371="",-1,AS362)</f>
        <v>-1</v>
      </c>
    </row>
    <row r="372" spans="1:48" ht="17.25" customHeight="1" thickBot="1">
      <c r="A372" s="27"/>
      <c r="B372" s="98"/>
      <c r="C372" s="104"/>
      <c r="D372" s="90"/>
      <c r="E372" s="111"/>
      <c r="F372" s="442"/>
      <c r="G372" s="443"/>
      <c r="H372" s="444"/>
      <c r="I372" s="99"/>
      <c r="J372" s="99"/>
      <c r="K372" s="94">
        <f>IF(Q372=1,F372,K371)</f>
        <v>0.16</v>
      </c>
      <c r="L372" s="94">
        <f>IF(Q372=1,I372,L371)</f>
        <v>-0.16</v>
      </c>
      <c r="M372" s="94">
        <f>IF(Q372=1,J372,M371)</f>
        <v>0</v>
      </c>
      <c r="N372" s="94">
        <f t="shared" si="373"/>
        <v>0</v>
      </c>
      <c r="O372" s="94">
        <f t="shared" si="374"/>
        <v>0.16</v>
      </c>
      <c r="P372" s="102"/>
      <c r="Q372" s="94" t="str">
        <f t="shared" si="360"/>
        <v/>
      </c>
      <c r="R372" s="122" t="str">
        <f>IF(Q372="","",HLOOKUP(Q372,Headline!$Z$5:$CJ$6,2,FALSE))</f>
        <v/>
      </c>
      <c r="S372" s="100"/>
      <c r="T372" s="100"/>
      <c r="U372" s="100"/>
      <c r="V372" s="100"/>
      <c r="W372" s="100"/>
      <c r="X372" s="96" t="str">
        <f t="shared" si="354"/>
        <v/>
      </c>
      <c r="Y372" s="101"/>
      <c r="Z372" s="445"/>
      <c r="AA372" s="446"/>
      <c r="AB372" s="446"/>
      <c r="AC372" s="446"/>
      <c r="AD372" s="62"/>
      <c r="AE372" s="21"/>
      <c r="AF372" s="22"/>
      <c r="AH372" s="29" t="str">
        <f t="shared" si="375"/>
        <v/>
      </c>
      <c r="AI372" s="29" t="str">
        <f t="shared" si="376"/>
        <v/>
      </c>
      <c r="AJ372" s="29" t="str">
        <f t="shared" si="377"/>
        <v/>
      </c>
      <c r="AK372" s="29" t="str">
        <f t="shared" si="378"/>
        <v/>
      </c>
      <c r="AL372" s="29" t="str">
        <f t="shared" si="379"/>
        <v/>
      </c>
      <c r="AM372" s="29" t="str">
        <f t="shared" si="380"/>
        <v/>
      </c>
      <c r="AN372" s="29" t="str">
        <f t="shared" si="381"/>
        <v/>
      </c>
      <c r="AO372" s="83" t="str">
        <f t="shared" si="384"/>
        <v/>
      </c>
      <c r="AP372" s="83" t="str">
        <f t="shared" si="385"/>
        <v/>
      </c>
      <c r="AQ372" s="83" t="str">
        <f t="shared" si="386"/>
        <v/>
      </c>
      <c r="AR372" s="83" t="str">
        <f t="shared" si="387"/>
        <v/>
      </c>
      <c r="AS372" s="83" t="str">
        <f t="shared" si="388"/>
        <v/>
      </c>
      <c r="AT372" s="105" t="str">
        <f>IF(OR(Q372="",S372=""),"",IF(AND(C372="",AT371=""),"",(M372-L372)/(AS372*6)))</f>
        <v/>
      </c>
      <c r="AU372" s="105" t="str">
        <f>IF(OR(Q372="",S372=""),"",IF(AND(C372="",AU371=""),"",MIN((O372-AR372)/(3*AS372),(AR372-N372)/(3*AS372))))</f>
        <v/>
      </c>
      <c r="AV372">
        <f>IF(AT372="",-1,AS363)</f>
        <v>-1</v>
      </c>
    </row>
    <row r="373" spans="1:48" ht="17.25" customHeight="1" thickBot="1">
      <c r="A373" s="27"/>
      <c r="B373" s="98">
        <v>224</v>
      </c>
      <c r="C373" s="104"/>
      <c r="D373" s="142" t="s">
        <v>89</v>
      </c>
      <c r="E373" s="142" t="s">
        <v>189</v>
      </c>
      <c r="F373" s="141">
        <v>0.16</v>
      </c>
      <c r="G373" s="463" t="s">
        <v>198</v>
      </c>
      <c r="H373" s="465"/>
      <c r="I373" s="136">
        <v>-0.16</v>
      </c>
      <c r="J373" s="99">
        <v>0</v>
      </c>
      <c r="K373" s="94">
        <f>IF(Q373=1,F373,K369)</f>
        <v>0.16</v>
      </c>
      <c r="L373" s="94">
        <f>IF(Q373=1,I373,L369)</f>
        <v>-0.16</v>
      </c>
      <c r="M373" s="94">
        <f>IF(Q373=1,J373,M369)</f>
        <v>0</v>
      </c>
      <c r="N373" s="94">
        <f t="shared" ref="N373:N378" si="389">K373+L373</f>
        <v>0</v>
      </c>
      <c r="O373" s="94">
        <f t="shared" ref="O373:O378" si="390">K373+M373</f>
        <v>0.16</v>
      </c>
      <c r="P373" s="102" t="s">
        <v>237</v>
      </c>
      <c r="Q373" s="94">
        <f>IF(AND(F373&lt;&gt;"",Q369=""),1,IF(AND(Q369&lt;emp,Q369&lt;&gt;""),Q369+1,""))</f>
        <v>1</v>
      </c>
      <c r="R373" s="122">
        <f>IF(Q373="","",HLOOKUP(Q373,Headline!$Z$5:$CJ$6,2,FALSE))</f>
        <v>1</v>
      </c>
      <c r="S373" s="147">
        <v>0.17599999999999999</v>
      </c>
      <c r="T373" s="147"/>
      <c r="U373" s="147"/>
      <c r="V373" s="147"/>
      <c r="W373" s="147"/>
      <c r="X373" s="96" t="str">
        <f t="shared" si="354"/>
        <v>8</v>
      </c>
      <c r="Y373" s="101">
        <v>14</v>
      </c>
      <c r="Z373" s="445"/>
      <c r="AA373" s="446"/>
      <c r="AB373" s="446"/>
      <c r="AC373" s="446"/>
      <c r="AD373" s="62"/>
      <c r="AE373" s="245" t="s">
        <v>726</v>
      </c>
      <c r="AF373" s="22"/>
      <c r="AH373" s="29" t="str">
        <f t="shared" si="375"/>
        <v>+</v>
      </c>
      <c r="AI373" s="29" t="str">
        <f t="shared" si="376"/>
        <v/>
      </c>
      <c r="AJ373" s="29" t="str">
        <f t="shared" si="377"/>
        <v/>
      </c>
      <c r="AK373" s="29" t="str">
        <f t="shared" si="378"/>
        <v/>
      </c>
      <c r="AL373" s="29" t="str">
        <f t="shared" si="379"/>
        <v/>
      </c>
      <c r="AM373" s="29" t="str">
        <f t="shared" si="380"/>
        <v/>
      </c>
      <c r="AN373" s="29" t="str">
        <f t="shared" si="381"/>
        <v>+</v>
      </c>
      <c r="AO373" s="83">
        <f t="shared" ref="AO373:AO378" si="391">IF(S373="","",MIN(S373:W373))</f>
        <v>0.17599999999999999</v>
      </c>
      <c r="AP373" s="83">
        <f t="shared" ref="AP373:AP378" si="392">IF(S373="","",MAX(S373:W373))</f>
        <v>0.17599999999999999</v>
      </c>
      <c r="AQ373" s="83">
        <f t="shared" ref="AQ373:AQ378" si="393">IF(AO373="","",AP373-AO373)</f>
        <v>0</v>
      </c>
      <c r="AR373" s="83">
        <f t="shared" ref="AR373:AR378" si="394">IF(S373="","",AVERAGE(S373:W373))</f>
        <v>0.17599999999999999</v>
      </c>
      <c r="AS373" s="83" t="e">
        <f t="shared" ref="AS373:AS378" si="395">IF(S373="","",STDEV(S373:W373))</f>
        <v>#DIV/0!</v>
      </c>
      <c r="AT373" s="105" t="str">
        <f>IF(OR(Q373="",S373=""),"",IF(AND(C373="",AT369=""),"",(M373-L373)/(AS373*6)))</f>
        <v/>
      </c>
      <c r="AU373" s="105" t="str">
        <f>IF(OR(Q373="",S373=""),"",IF(AND(C373="",AU369=""),"",MIN((O373-AR373)/(3*AS373),(AR373-N373)/(3*AS373))))</f>
        <v/>
      </c>
      <c r="AV373">
        <f>IF(AT373="",-1,AS370)</f>
        <v>-1</v>
      </c>
    </row>
    <row r="374" spans="1:48" ht="17.25" customHeight="1">
      <c r="A374" s="27"/>
      <c r="B374" s="98"/>
      <c r="C374" s="104"/>
      <c r="D374" s="90"/>
      <c r="E374" s="111"/>
      <c r="F374" s="442" t="s">
        <v>228</v>
      </c>
      <c r="G374" s="443"/>
      <c r="H374" s="444"/>
      <c r="I374" s="99"/>
      <c r="J374" s="99"/>
      <c r="K374" s="94">
        <f>IF(Q374=1,F374,K373)</f>
        <v>0.16</v>
      </c>
      <c r="L374" s="94">
        <f>IF(Q374=1,I374,L373)</f>
        <v>-0.16</v>
      </c>
      <c r="M374" s="94">
        <f>IF(Q374=1,J374,M373)</f>
        <v>0</v>
      </c>
      <c r="N374" s="94">
        <f t="shared" si="389"/>
        <v>0</v>
      </c>
      <c r="O374" s="94">
        <f t="shared" si="390"/>
        <v>0.16</v>
      </c>
      <c r="P374" s="102" t="s">
        <v>237</v>
      </c>
      <c r="Q374" s="94">
        <f>IF(AND(F374&lt;&gt;"",Q373=""),1,IF(AND(Q373&lt;emp,Q373&lt;&gt;""),Q373+1,""))</f>
        <v>2</v>
      </c>
      <c r="R374" s="122">
        <f>IF(Q374="","",HLOOKUP(Q374,Headline!$Z$5:$CJ$6,2,FALSE))</f>
        <v>2</v>
      </c>
      <c r="S374" s="147">
        <f>'report export 3D'!AG137</f>
        <v>0.33882418450000001</v>
      </c>
      <c r="T374" s="147">
        <f>'report export 3D'!AH137</f>
        <v>0.3277224802</v>
      </c>
      <c r="U374" s="147">
        <f>'report export 3D'!AI137</f>
        <v>0.32119681709999998</v>
      </c>
      <c r="V374" s="147">
        <f>'report export 3D'!AJ137</f>
        <v>0.34665759629999998</v>
      </c>
      <c r="W374" s="147">
        <f>'report export 3D'!AK137</f>
        <v>0.33997027880000003</v>
      </c>
      <c r="X374" s="96" t="str">
        <f t="shared" si="354"/>
        <v>8</v>
      </c>
      <c r="Y374" s="101">
        <v>16</v>
      </c>
      <c r="Z374" s="445"/>
      <c r="AA374" s="446"/>
      <c r="AB374" s="446"/>
      <c r="AC374" s="446"/>
      <c r="AD374" s="62"/>
      <c r="AE374" s="21"/>
      <c r="AF374" s="247" t="s">
        <v>95</v>
      </c>
      <c r="AH374" s="29" t="str">
        <f t="shared" si="375"/>
        <v>+</v>
      </c>
      <c r="AI374" s="29" t="str">
        <f t="shared" si="376"/>
        <v>+</v>
      </c>
      <c r="AJ374" s="29" t="str">
        <f t="shared" si="377"/>
        <v>+</v>
      </c>
      <c r="AK374" s="29" t="str">
        <f t="shared" si="378"/>
        <v>+</v>
      </c>
      <c r="AL374" s="29" t="str">
        <f t="shared" si="379"/>
        <v>+</v>
      </c>
      <c r="AM374" s="29" t="str">
        <f t="shared" si="380"/>
        <v/>
      </c>
      <c r="AN374" s="29" t="str">
        <f t="shared" si="381"/>
        <v>+</v>
      </c>
      <c r="AO374" s="83">
        <f t="shared" si="391"/>
        <v>0.32119681709999998</v>
      </c>
      <c r="AP374" s="83">
        <f t="shared" si="392"/>
        <v>0.34665759629999998</v>
      </c>
      <c r="AQ374" s="83">
        <f t="shared" si="393"/>
        <v>2.5460779200000005E-2</v>
      </c>
      <c r="AR374" s="83">
        <f t="shared" si="394"/>
        <v>0.33487427138000003</v>
      </c>
      <c r="AS374" s="83">
        <f t="shared" si="395"/>
        <v>1.023033142320366E-2</v>
      </c>
      <c r="AT374" s="105" t="str">
        <f>IF(OR(Q374="",S374=""),"",IF(AND(C374="",AT373=""),"",(M374-L374)/(AS374*6)))</f>
        <v/>
      </c>
      <c r="AU374" s="105" t="str">
        <f>IF(OR(Q374="",S374=""),"",IF(AND(C374="",AU373=""),"",MIN((O374-AR374)/(3*AS374),(AR374-N374)/(3*AS374))))</f>
        <v/>
      </c>
      <c r="AV374">
        <f>IF(AT374="",-1,AS371)</f>
        <v>-1</v>
      </c>
    </row>
    <row r="375" spans="1:48" ht="17.25" customHeight="1" thickBot="1">
      <c r="A375" s="27"/>
      <c r="B375" s="98"/>
      <c r="C375" s="104"/>
      <c r="D375" s="90"/>
      <c r="E375" s="111"/>
      <c r="F375" s="442"/>
      <c r="G375" s="443"/>
      <c r="H375" s="444"/>
      <c r="I375" s="99"/>
      <c r="J375" s="99"/>
      <c r="K375" s="94">
        <f>IF(Q375=1,F375,K374)</f>
        <v>0.16</v>
      </c>
      <c r="L375" s="94">
        <f>IF(Q375=1,I375,L374)</f>
        <v>-0.16</v>
      </c>
      <c r="M375" s="94">
        <f>IF(Q375=1,J375,M374)</f>
        <v>0</v>
      </c>
      <c r="N375" s="94">
        <f t="shared" si="389"/>
        <v>0</v>
      </c>
      <c r="O375" s="94">
        <f t="shared" si="390"/>
        <v>0.16</v>
      </c>
      <c r="P375" s="102"/>
      <c r="Q375" s="94" t="str">
        <f>IF(AND(F375&lt;&gt;"",Q374=""),1,IF(AND(Q374&lt;emp,Q374&lt;&gt;""),Q374+1,""))</f>
        <v/>
      </c>
      <c r="R375" s="122" t="str">
        <f>IF(Q375="","",HLOOKUP(Q375,Headline!$Z$5:$CJ$6,2,FALSE))</f>
        <v/>
      </c>
      <c r="S375" s="100"/>
      <c r="T375" s="100"/>
      <c r="U375" s="100"/>
      <c r="V375" s="100"/>
      <c r="W375" s="100"/>
      <c r="X375" s="96" t="str">
        <f t="shared" si="354"/>
        <v/>
      </c>
      <c r="Y375" s="101"/>
      <c r="Z375" s="445"/>
      <c r="AA375" s="446"/>
      <c r="AB375" s="446"/>
      <c r="AC375" s="446"/>
      <c r="AD375" s="62"/>
      <c r="AE375" s="21"/>
      <c r="AF375" s="22"/>
      <c r="AH375" s="29" t="str">
        <f t="shared" si="375"/>
        <v/>
      </c>
      <c r="AI375" s="29" t="str">
        <f t="shared" si="376"/>
        <v/>
      </c>
      <c r="AJ375" s="29" t="str">
        <f t="shared" si="377"/>
        <v/>
      </c>
      <c r="AK375" s="29" t="str">
        <f t="shared" si="378"/>
        <v/>
      </c>
      <c r="AL375" s="29" t="str">
        <f t="shared" si="379"/>
        <v/>
      </c>
      <c r="AM375" s="29" t="str">
        <f t="shared" si="380"/>
        <v/>
      </c>
      <c r="AN375" s="29" t="str">
        <f t="shared" si="381"/>
        <v/>
      </c>
      <c r="AO375" s="83" t="str">
        <f t="shared" si="391"/>
        <v/>
      </c>
      <c r="AP375" s="83" t="str">
        <f t="shared" si="392"/>
        <v/>
      </c>
      <c r="AQ375" s="83" t="str">
        <f t="shared" si="393"/>
        <v/>
      </c>
      <c r="AR375" s="83" t="str">
        <f t="shared" si="394"/>
        <v/>
      </c>
      <c r="AS375" s="83" t="str">
        <f t="shared" si="395"/>
        <v/>
      </c>
      <c r="AT375" s="105" t="str">
        <f>IF(OR(Q375="",S375=""),"",IF(AND(C375="",AT374=""),"",(M375-L375)/(AS375*6)))</f>
        <v/>
      </c>
      <c r="AU375" s="105" t="str">
        <f>IF(OR(Q375="",S375=""),"",IF(AND(C375="",AU374=""),"",MIN((O375-AR375)/(3*AS375),(AR375-N375)/(3*AS375))))</f>
        <v/>
      </c>
      <c r="AV375">
        <f>IF(AT375="",-1,AS372)</f>
        <v>-1</v>
      </c>
    </row>
    <row r="376" spans="1:48" ht="17.25" customHeight="1" thickBot="1">
      <c r="A376" s="27"/>
      <c r="B376" s="98"/>
      <c r="C376" s="104"/>
      <c r="D376" s="142" t="s">
        <v>78</v>
      </c>
      <c r="E376" s="142"/>
      <c r="F376" s="463"/>
      <c r="G376" s="464"/>
      <c r="H376" s="465"/>
      <c r="I376" s="136"/>
      <c r="J376" s="99"/>
      <c r="K376" s="94">
        <f>IF(Q376=1,F376,K375)</f>
        <v>0.16</v>
      </c>
      <c r="L376" s="94">
        <f>IF(Q376=1,I376,L375)</f>
        <v>-0.16</v>
      </c>
      <c r="M376" s="94">
        <f>IF(Q376=1,J376,M375)</f>
        <v>0</v>
      </c>
      <c r="N376" s="94">
        <f t="shared" si="389"/>
        <v>0</v>
      </c>
      <c r="O376" s="94">
        <f t="shared" si="390"/>
        <v>0.16</v>
      </c>
      <c r="P376" s="102" t="s">
        <v>237</v>
      </c>
      <c r="Q376" s="94" t="str">
        <f>IF(AND(F376&lt;&gt;"",Q375=""),1,IF(AND(Q375&lt;emp,Q375&lt;&gt;""),Q375+1,""))</f>
        <v/>
      </c>
      <c r="R376" s="122" t="s">
        <v>255</v>
      </c>
      <c r="S376" s="238">
        <f>+'report export 3D'!AB100</f>
        <v>0.36660350330000002</v>
      </c>
      <c r="T376" s="238">
        <f>+'report export 3D'!AC100</f>
        <v>0.3401954781</v>
      </c>
      <c r="U376" s="238">
        <f>+'report export 3D'!AD100</f>
        <v>0.3667841832</v>
      </c>
      <c r="V376" s="238">
        <f>+'report export 3D'!AE100</f>
        <v>0.38386236730000001</v>
      </c>
      <c r="W376" s="238">
        <f>+'report export 3D'!AF100</f>
        <v>0.33209259990000001</v>
      </c>
      <c r="X376" s="96" t="str">
        <f t="shared" si="354"/>
        <v>8</v>
      </c>
      <c r="Y376" s="101">
        <v>13</v>
      </c>
      <c r="Z376" s="513" t="s">
        <v>334</v>
      </c>
      <c r="AA376" s="514"/>
      <c r="AB376" s="514"/>
      <c r="AC376" s="515"/>
      <c r="AD376" s="62"/>
      <c r="AE376" s="21"/>
      <c r="AF376" s="22"/>
      <c r="AH376" s="29" t="str">
        <f t="shared" si="375"/>
        <v>+</v>
      </c>
      <c r="AI376" s="29" t="str">
        <f t="shared" si="376"/>
        <v>+</v>
      </c>
      <c r="AJ376" s="29" t="str">
        <f t="shared" si="377"/>
        <v>+</v>
      </c>
      <c r="AK376" s="29" t="str">
        <f t="shared" si="378"/>
        <v>+</v>
      </c>
      <c r="AL376" s="29" t="str">
        <f t="shared" si="379"/>
        <v>+</v>
      </c>
      <c r="AM376" s="29" t="str">
        <f t="shared" si="380"/>
        <v/>
      </c>
      <c r="AN376" s="29" t="str">
        <f t="shared" si="381"/>
        <v>+</v>
      </c>
      <c r="AO376" s="83">
        <f t="shared" si="391"/>
        <v>0.33209259990000001</v>
      </c>
      <c r="AP376" s="83">
        <f t="shared" si="392"/>
        <v>0.38386236730000001</v>
      </c>
      <c r="AQ376" s="83">
        <f t="shared" si="393"/>
        <v>5.17697674E-2</v>
      </c>
      <c r="AR376" s="83">
        <f t="shared" si="394"/>
        <v>0.35790762635999995</v>
      </c>
      <c r="AS376" s="83">
        <f t="shared" si="395"/>
        <v>2.126144339800692E-2</v>
      </c>
      <c r="AT376" s="105" t="str">
        <f>IF(OR(Q376="",S376=""),"",IF(AND(C376="",AT375=""),"",(M376-L376)/(AS376*6)))</f>
        <v/>
      </c>
      <c r="AU376" s="105" t="str">
        <f>IF(OR(Q376="",S376=""),"",IF(AND(C376="",AU375=""),"",MIN((O376-AR376)/(3*AS376),(AR376-N376)/(3*AS376))))</f>
        <v/>
      </c>
      <c r="AV376">
        <f>IF(AT376="",-1,AS367)</f>
        <v>-1</v>
      </c>
    </row>
    <row r="377" spans="1:48" ht="17.25" customHeight="1">
      <c r="A377" s="27"/>
      <c r="B377" s="98"/>
      <c r="C377" s="104"/>
      <c r="D377" s="90"/>
      <c r="E377" s="111"/>
      <c r="F377" s="442"/>
      <c r="G377" s="443"/>
      <c r="H377" s="444"/>
      <c r="I377" s="99"/>
      <c r="J377" s="99"/>
      <c r="K377" s="94">
        <f>IF(Q377=1,F377,K376)</f>
        <v>0.16</v>
      </c>
      <c r="L377" s="94">
        <f>IF(Q377=1,I377,L376)</f>
        <v>-0.16</v>
      </c>
      <c r="M377" s="94">
        <f>IF(Q377=1,J377,M376)</f>
        <v>0</v>
      </c>
      <c r="N377" s="94">
        <f t="shared" si="389"/>
        <v>0</v>
      </c>
      <c r="O377" s="94">
        <f t="shared" si="390"/>
        <v>0.16</v>
      </c>
      <c r="P377" s="102" t="s">
        <v>237</v>
      </c>
      <c r="Q377" s="94" t="str">
        <f>IF(AND(F377&lt;&gt;"",Q376=""),1,IF(AND(Q376&lt;emp,Q376&lt;&gt;""),Q376+1,""))</f>
        <v/>
      </c>
      <c r="R377" s="122" t="s">
        <v>255</v>
      </c>
      <c r="S377" s="171"/>
      <c r="T377" s="171"/>
      <c r="U377" s="171"/>
      <c r="V377" s="171"/>
      <c r="W377" s="171"/>
      <c r="X377" s="96" t="str">
        <f t="shared" si="354"/>
        <v/>
      </c>
      <c r="Y377" s="101"/>
      <c r="Z377" s="516"/>
      <c r="AA377" s="517"/>
      <c r="AB377" s="517"/>
      <c r="AC377" s="518"/>
      <c r="AD377" s="62"/>
      <c r="AE377" s="21"/>
      <c r="AF377" s="22"/>
      <c r="AH377" s="29" t="str">
        <f t="shared" si="375"/>
        <v/>
      </c>
      <c r="AI377" s="29" t="str">
        <f t="shared" si="376"/>
        <v/>
      </c>
      <c r="AJ377" s="29" t="str">
        <f t="shared" si="377"/>
        <v/>
      </c>
      <c r="AK377" s="29" t="str">
        <f t="shared" si="378"/>
        <v/>
      </c>
      <c r="AL377" s="29" t="str">
        <f t="shared" si="379"/>
        <v/>
      </c>
      <c r="AM377" s="29" t="str">
        <f t="shared" si="380"/>
        <v/>
      </c>
      <c r="AN377" s="29" t="str">
        <f t="shared" si="381"/>
        <v/>
      </c>
      <c r="AO377" s="83" t="str">
        <f t="shared" si="391"/>
        <v/>
      </c>
      <c r="AP377" s="83" t="str">
        <f t="shared" si="392"/>
        <v/>
      </c>
      <c r="AQ377" s="83" t="str">
        <f t="shared" si="393"/>
        <v/>
      </c>
      <c r="AR377" s="83" t="str">
        <f t="shared" si="394"/>
        <v/>
      </c>
      <c r="AS377" s="83" t="str">
        <f t="shared" si="395"/>
        <v/>
      </c>
      <c r="AT377" s="105" t="str">
        <f>IF(OR(Q377="",S377=""),"",IF(AND(C377="",AT376=""),"",(M377-L377)/(AS377*6)))</f>
        <v/>
      </c>
      <c r="AU377" s="105" t="str">
        <f>IF(OR(Q377="",S377=""),"",IF(AND(C377="",AU376=""),"",MIN((O377-AR377)/(3*AS377),(AR377-N377)/(3*AS377))))</f>
        <v/>
      </c>
      <c r="AV377">
        <f>IF(AT377="",-1,AS368)</f>
        <v>-1</v>
      </c>
    </row>
    <row r="378" spans="1:48" ht="17.25" customHeight="1">
      <c r="A378" s="27"/>
      <c r="B378" s="98"/>
      <c r="C378" s="104"/>
      <c r="D378" s="90"/>
      <c r="E378" s="111"/>
      <c r="F378" s="442"/>
      <c r="G378" s="443"/>
      <c r="H378" s="444"/>
      <c r="I378" s="99"/>
      <c r="J378" s="99"/>
      <c r="K378" s="94">
        <f>IF(Q378=1,F378,K377)</f>
        <v>0.16</v>
      </c>
      <c r="L378" s="94">
        <f>IF(Q378=1,I378,L377)</f>
        <v>-0.16</v>
      </c>
      <c r="M378" s="94">
        <f>IF(Q378=1,J378,M377)</f>
        <v>0</v>
      </c>
      <c r="N378" s="94">
        <f t="shared" si="389"/>
        <v>0</v>
      </c>
      <c r="O378" s="94">
        <f t="shared" si="390"/>
        <v>0.16</v>
      </c>
      <c r="P378" s="102"/>
      <c r="Q378" s="94" t="str">
        <f>IF(AND(F378&lt;&gt;"",Q377=""),1,IF(AND(Q377&lt;emp,Q377&lt;&gt;""),Q377+1,""))</f>
        <v/>
      </c>
      <c r="R378" s="122" t="s">
        <v>255</v>
      </c>
      <c r="S378" s="100"/>
      <c r="T378" s="100"/>
      <c r="U378" s="100"/>
      <c r="V378" s="100"/>
      <c r="W378" s="100"/>
      <c r="X378" s="96" t="str">
        <f t="shared" si="354"/>
        <v/>
      </c>
      <c r="Y378" s="101"/>
      <c r="Z378" s="445"/>
      <c r="AA378" s="446"/>
      <c r="AB378" s="446"/>
      <c r="AC378" s="446"/>
      <c r="AD378" s="62"/>
      <c r="AE378" s="21"/>
      <c r="AF378" s="22"/>
      <c r="AH378" s="29" t="str">
        <f t="shared" si="375"/>
        <v/>
      </c>
      <c r="AI378" s="29" t="str">
        <f t="shared" si="376"/>
        <v/>
      </c>
      <c r="AJ378" s="29" t="str">
        <f t="shared" si="377"/>
        <v/>
      </c>
      <c r="AK378" s="29" t="str">
        <f t="shared" si="378"/>
        <v/>
      </c>
      <c r="AL378" s="29" t="str">
        <f t="shared" si="379"/>
        <v/>
      </c>
      <c r="AM378" s="29" t="str">
        <f t="shared" si="380"/>
        <v/>
      </c>
      <c r="AN378" s="29" t="str">
        <f t="shared" si="381"/>
        <v/>
      </c>
      <c r="AO378" s="83" t="str">
        <f t="shared" si="391"/>
        <v/>
      </c>
      <c r="AP378" s="83" t="str">
        <f t="shared" si="392"/>
        <v/>
      </c>
      <c r="AQ378" s="83" t="str">
        <f t="shared" si="393"/>
        <v/>
      </c>
      <c r="AR378" s="83" t="str">
        <f t="shared" si="394"/>
        <v/>
      </c>
      <c r="AS378" s="83" t="str">
        <f t="shared" si="395"/>
        <v/>
      </c>
      <c r="AT378" s="105" t="str">
        <f>IF(OR(Q378="",S378=""),"",IF(AND(C378="",AT377=""),"",(M378-L378)/(AS378*6)))</f>
        <v/>
      </c>
      <c r="AU378" s="105" t="str">
        <f>IF(OR(Q378="",S378=""),"",IF(AND(C378="",AU377=""),"",MIN((O378-AR378)/(3*AS378),(AR378-N378)/(3*AS378))))</f>
        <v/>
      </c>
      <c r="AV378">
        <f>IF(AT378="",-1,AS369)</f>
        <v>-1</v>
      </c>
    </row>
    <row r="379" spans="1:48" ht="17.25" customHeight="1">
      <c r="A379" s="27"/>
      <c r="B379" s="98">
        <v>225</v>
      </c>
      <c r="C379" s="104"/>
      <c r="D379" s="144" t="s">
        <v>189</v>
      </c>
      <c r="E379" s="232" t="s">
        <v>193</v>
      </c>
      <c r="F379" s="442">
        <v>22</v>
      </c>
      <c r="G379" s="443"/>
      <c r="H379" s="443"/>
      <c r="I379" s="99">
        <v>-0.03</v>
      </c>
      <c r="J379" s="168">
        <v>0.15</v>
      </c>
      <c r="K379" s="94">
        <f>IF(Q379=1,F379,K366)</f>
        <v>22</v>
      </c>
      <c r="L379" s="94">
        <f>IF(Q379=1,I379,L366)</f>
        <v>-0.03</v>
      </c>
      <c r="M379" s="94">
        <f>IF(Q379=1,J379,M366)</f>
        <v>0.15</v>
      </c>
      <c r="N379" s="94">
        <f t="shared" ref="N379:N384" si="396">K379+L379</f>
        <v>21.97</v>
      </c>
      <c r="O379" s="94">
        <f t="shared" ref="O379:O384" si="397">K379+M379</f>
        <v>22.15</v>
      </c>
      <c r="P379" s="102" t="s">
        <v>237</v>
      </c>
      <c r="Q379" s="94">
        <f>IF(AND(F379&lt;&gt;"",Q369=""),1,IF(AND(Q369&lt;emp,Q369&lt;&gt;""),Q369+1,""))</f>
        <v>1</v>
      </c>
      <c r="R379" s="122">
        <f>IF(Q379="","",HLOOKUP(Q379,Headline!$Z$5:$CJ$6,2,FALSE))</f>
        <v>1</v>
      </c>
      <c r="S379" s="147">
        <v>22.137</v>
      </c>
      <c r="T379" s="147"/>
      <c r="U379" s="147"/>
      <c r="V379" s="147"/>
      <c r="W379" s="147"/>
      <c r="X379" s="96" t="str">
        <f t="shared" si="354"/>
        <v/>
      </c>
      <c r="Y379" s="101">
        <v>14</v>
      </c>
      <c r="Z379" s="652" t="s">
        <v>359</v>
      </c>
      <c r="AA379" s="653"/>
      <c r="AB379" s="653"/>
      <c r="AC379" s="654"/>
      <c r="AD379" s="62"/>
      <c r="AE379" s="169" t="s">
        <v>331</v>
      </c>
      <c r="AF379" s="22"/>
      <c r="AH379" s="29" t="str">
        <f t="shared" si="375"/>
        <v/>
      </c>
      <c r="AI379" s="29" t="str">
        <f t="shared" si="376"/>
        <v/>
      </c>
      <c r="AJ379" s="29" t="str">
        <f t="shared" si="377"/>
        <v/>
      </c>
      <c r="AK379" s="29" t="str">
        <f t="shared" si="378"/>
        <v/>
      </c>
      <c r="AL379" s="29" t="str">
        <f t="shared" si="379"/>
        <v/>
      </c>
      <c r="AM379" s="29" t="str">
        <f t="shared" si="380"/>
        <v/>
      </c>
      <c r="AN379" s="29" t="str">
        <f t="shared" si="381"/>
        <v/>
      </c>
      <c r="AO379" s="83">
        <f t="shared" ref="AO379:AO384" si="398">IF(S379="","",MIN(S379:W379))</f>
        <v>22.137</v>
      </c>
      <c r="AP379" s="83">
        <f t="shared" ref="AP379:AP384" si="399">IF(S379="","",MAX(S379:W379))</f>
        <v>22.137</v>
      </c>
      <c r="AQ379" s="83">
        <f t="shared" ref="AQ379:AQ384" si="400">IF(AO379="","",AP379-AO379)</f>
        <v>0</v>
      </c>
      <c r="AR379" s="83">
        <f t="shared" ref="AR379:AR384" si="401">IF(S379="","",AVERAGE(S379:W379))</f>
        <v>22.137</v>
      </c>
      <c r="AS379" s="83" t="e">
        <f t="shared" ref="AS379:AS384" si="402">IF(S379="","",STDEV(S379:W379))</f>
        <v>#DIV/0!</v>
      </c>
      <c r="AT379" s="105" t="str">
        <f>IF(OR(Q379="",S379=""),"",IF(AND(C379="",AT366=""),"",(M379-L379)/(AS379*6)))</f>
        <v/>
      </c>
      <c r="AU379" s="105" t="str">
        <f>IF(OR(Q379="",S379=""),"",IF(AND(C379="",AU366=""),"",MIN((O379-AR379)/(3*AS379),(AR379-N379)/(3*AS379))))</f>
        <v/>
      </c>
      <c r="AV379">
        <f t="shared" ref="AV379:AV384" si="403">IF(AT379="",-1,AS361)</f>
        <v>-1</v>
      </c>
    </row>
    <row r="380" spans="1:48" ht="17.25" customHeight="1">
      <c r="A380" s="27"/>
      <c r="B380" s="98"/>
      <c r="C380" s="104"/>
      <c r="D380" s="90"/>
      <c r="E380" s="111"/>
      <c r="F380" s="442" t="s">
        <v>224</v>
      </c>
      <c r="G380" s="443"/>
      <c r="H380" s="443"/>
      <c r="I380" s="99"/>
      <c r="J380" s="99"/>
      <c r="K380" s="94">
        <f>IF(Q380=1,F380,K379)</f>
        <v>22</v>
      </c>
      <c r="L380" s="94">
        <f>IF(Q380=1,I380,L379)</f>
        <v>-0.03</v>
      </c>
      <c r="M380" s="94">
        <f>IF(Q380=1,J380,M379)</f>
        <v>0.15</v>
      </c>
      <c r="N380" s="94">
        <f t="shared" si="396"/>
        <v>21.97</v>
      </c>
      <c r="O380" s="94">
        <f t="shared" si="397"/>
        <v>22.15</v>
      </c>
      <c r="P380" s="102" t="s">
        <v>237</v>
      </c>
      <c r="Q380" s="94">
        <f t="shared" si="360"/>
        <v>2</v>
      </c>
      <c r="R380" s="122">
        <f>IF(Q380="","",HLOOKUP(Q380,Headline!$Z$5:$CJ$6,2,FALSE))</f>
        <v>2</v>
      </c>
      <c r="S380" s="147">
        <f>'report export 3D'!AG150</f>
        <v>22.462966762000001</v>
      </c>
      <c r="T380" s="147">
        <f>'report export 3D'!AH150</f>
        <v>22.457491737000002</v>
      </c>
      <c r="U380" s="147">
        <f>'report export 3D'!AI150</f>
        <v>22.464543396</v>
      </c>
      <c r="V380" s="147">
        <f>'report export 3D'!AJ150</f>
        <v>22.464287665000001</v>
      </c>
      <c r="W380" s="147">
        <f>'report export 3D'!AK150</f>
        <v>22.464961616</v>
      </c>
      <c r="X380" s="96" t="str">
        <f t="shared" si="354"/>
        <v>8</v>
      </c>
      <c r="Y380" s="101">
        <v>16</v>
      </c>
      <c r="Z380" s="525"/>
      <c r="AA380" s="526"/>
      <c r="AB380" s="526"/>
      <c r="AC380" s="527"/>
      <c r="AD380" s="62"/>
      <c r="AE380" s="21"/>
      <c r="AF380" s="247" t="s">
        <v>95</v>
      </c>
      <c r="AH380" s="29" t="str">
        <f t="shared" si="375"/>
        <v>+</v>
      </c>
      <c r="AI380" s="29" t="str">
        <f t="shared" si="376"/>
        <v>+</v>
      </c>
      <c r="AJ380" s="29" t="str">
        <f t="shared" si="377"/>
        <v>+</v>
      </c>
      <c r="AK380" s="29" t="str">
        <f t="shared" si="378"/>
        <v>+</v>
      </c>
      <c r="AL380" s="29" t="str">
        <f t="shared" si="379"/>
        <v>+</v>
      </c>
      <c r="AM380" s="29" t="str">
        <f t="shared" si="380"/>
        <v/>
      </c>
      <c r="AN380" s="29" t="str">
        <f t="shared" si="381"/>
        <v>+</v>
      </c>
      <c r="AO380" s="83">
        <f t="shared" si="398"/>
        <v>22.457491737000002</v>
      </c>
      <c r="AP380" s="83">
        <f t="shared" si="399"/>
        <v>22.464961616</v>
      </c>
      <c r="AQ380" s="83">
        <f t="shared" si="400"/>
        <v>7.4698789999985138E-3</v>
      </c>
      <c r="AR380" s="83">
        <f t="shared" si="401"/>
        <v>22.462850235200001</v>
      </c>
      <c r="AS380" s="83">
        <f t="shared" si="402"/>
        <v>3.086989158617966E-3</v>
      </c>
      <c r="AT380" s="105" t="str">
        <f>IF(OR(Q380="",S380=""),"",IF(AND(C380="",AT379=""),"",(M380-L380)/(AS380*6)))</f>
        <v/>
      </c>
      <c r="AU380" s="105" t="str">
        <f>IF(OR(Q380="",S380=""),"",IF(AND(C380="",AU379=""),"",MIN((O380-AR380)/(3*AS380),(AR380-N380)/(3*AS380))))</f>
        <v/>
      </c>
      <c r="AV380">
        <f t="shared" si="403"/>
        <v>-1</v>
      </c>
    </row>
    <row r="381" spans="1:48" ht="17.25" customHeight="1">
      <c r="A381" s="27"/>
      <c r="B381" s="98"/>
      <c r="C381" s="104"/>
      <c r="D381" s="90"/>
      <c r="E381" s="111"/>
      <c r="F381" s="442"/>
      <c r="G381" s="443"/>
      <c r="H381" s="443"/>
      <c r="I381" s="99"/>
      <c r="J381" s="99"/>
      <c r="K381" s="94">
        <f>IF(Q381=1,F381,K380)</f>
        <v>22</v>
      </c>
      <c r="L381" s="94">
        <f>IF(Q381=1,I381,L380)</f>
        <v>-0.03</v>
      </c>
      <c r="M381" s="94">
        <f>IF(Q381=1,J381,M380)</f>
        <v>0.15</v>
      </c>
      <c r="N381" s="94">
        <f t="shared" si="396"/>
        <v>21.97</v>
      </c>
      <c r="O381" s="94">
        <f t="shared" si="397"/>
        <v>22.15</v>
      </c>
      <c r="P381" s="102"/>
      <c r="Q381" s="94" t="str">
        <f t="shared" si="360"/>
        <v/>
      </c>
      <c r="R381" s="122" t="str">
        <f>IF(Q381="","",HLOOKUP(Q381,Headline!$Z$5:$CJ$6,2,FALSE))</f>
        <v/>
      </c>
      <c r="S381" s="147"/>
      <c r="T381" s="147"/>
      <c r="U381" s="147"/>
      <c r="V381" s="147"/>
      <c r="W381" s="147"/>
      <c r="X381" s="96" t="str">
        <f t="shared" si="354"/>
        <v/>
      </c>
      <c r="Y381" s="101"/>
      <c r="Z381" s="445"/>
      <c r="AA381" s="446"/>
      <c r="AB381" s="446"/>
      <c r="AC381" s="446"/>
      <c r="AD381" s="62"/>
      <c r="AE381" s="21"/>
      <c r="AF381" s="22"/>
      <c r="AH381" s="29" t="str">
        <f t="shared" si="375"/>
        <v/>
      </c>
      <c r="AI381" s="29" t="str">
        <f t="shared" si="376"/>
        <v/>
      </c>
      <c r="AJ381" s="29" t="str">
        <f t="shared" si="377"/>
        <v/>
      </c>
      <c r="AK381" s="29" t="str">
        <f t="shared" si="378"/>
        <v/>
      </c>
      <c r="AL381" s="29" t="str">
        <f t="shared" si="379"/>
        <v/>
      </c>
      <c r="AM381" s="29" t="str">
        <f t="shared" si="380"/>
        <v/>
      </c>
      <c r="AN381" s="29" t="str">
        <f t="shared" si="381"/>
        <v/>
      </c>
      <c r="AO381" s="83" t="str">
        <f t="shared" si="398"/>
        <v/>
      </c>
      <c r="AP381" s="83" t="str">
        <f t="shared" si="399"/>
        <v/>
      </c>
      <c r="AQ381" s="83" t="str">
        <f t="shared" si="400"/>
        <v/>
      </c>
      <c r="AR381" s="83" t="str">
        <f t="shared" si="401"/>
        <v/>
      </c>
      <c r="AS381" s="83" t="str">
        <f t="shared" si="402"/>
        <v/>
      </c>
      <c r="AT381" s="105" t="str">
        <f>IF(OR(Q381="",S381=""),"",IF(AND(C381="",AT380=""),"",(M381-L381)/(AS381*6)))</f>
        <v/>
      </c>
      <c r="AU381" s="105" t="str">
        <f>IF(OR(Q381="",S381=""),"",IF(AND(C381="",AU380=""),"",MIN((O381-AR381)/(3*AS381),(AR381-N381)/(3*AS381))))</f>
        <v/>
      </c>
      <c r="AV381">
        <f t="shared" si="403"/>
        <v>-1</v>
      </c>
    </row>
    <row r="382" spans="1:48" ht="17.25" customHeight="1">
      <c r="A382" s="27"/>
      <c r="B382" s="98">
        <v>225</v>
      </c>
      <c r="C382" s="104">
        <v>2</v>
      </c>
      <c r="D382" s="144" t="s">
        <v>189</v>
      </c>
      <c r="E382" s="111" t="s">
        <v>196</v>
      </c>
      <c r="F382" s="442">
        <v>22</v>
      </c>
      <c r="G382" s="443"/>
      <c r="H382" s="443"/>
      <c r="I382" s="99">
        <v>-0.03</v>
      </c>
      <c r="J382" s="99">
        <v>0.14000000000000001</v>
      </c>
      <c r="K382" s="94">
        <f>IF(Q382=1,F382,K381)</f>
        <v>22</v>
      </c>
      <c r="L382" s="94">
        <f>IF(Q382=1,I382,L381)</f>
        <v>-0.03</v>
      </c>
      <c r="M382" s="94">
        <f>IF(Q382=1,J382,M381)</f>
        <v>0.14000000000000001</v>
      </c>
      <c r="N382" s="94">
        <f t="shared" si="396"/>
        <v>21.97</v>
      </c>
      <c r="O382" s="94">
        <f t="shared" si="397"/>
        <v>22.14</v>
      </c>
      <c r="P382" s="102" t="s">
        <v>237</v>
      </c>
      <c r="Q382" s="94">
        <f t="shared" si="360"/>
        <v>1</v>
      </c>
      <c r="R382" s="122">
        <f>IF(Q382="","",HLOOKUP(Q382,Headline!$Z$5:$CJ$6,2,FALSE))</f>
        <v>1</v>
      </c>
      <c r="S382" s="147">
        <v>22.018999999999998</v>
      </c>
      <c r="T382" s="147"/>
      <c r="U382" s="147"/>
      <c r="V382" s="147"/>
      <c r="W382" s="147"/>
      <c r="X382" s="96" t="str">
        <f t="shared" si="354"/>
        <v/>
      </c>
      <c r="Y382" s="101">
        <v>14</v>
      </c>
      <c r="Z382" s="445"/>
      <c r="AA382" s="446"/>
      <c r="AB382" s="446"/>
      <c r="AC382" s="446"/>
      <c r="AD382" s="62"/>
      <c r="AE382" s="21"/>
      <c r="AF382" s="22"/>
      <c r="AH382" s="29" t="str">
        <f t="shared" si="375"/>
        <v/>
      </c>
      <c r="AI382" s="29" t="str">
        <f t="shared" si="376"/>
        <v/>
      </c>
      <c r="AJ382" s="29" t="str">
        <f t="shared" si="377"/>
        <v/>
      </c>
      <c r="AK382" s="29" t="str">
        <f t="shared" si="378"/>
        <v/>
      </c>
      <c r="AL382" s="29" t="str">
        <f t="shared" si="379"/>
        <v/>
      </c>
      <c r="AM382" s="29" t="str">
        <f t="shared" si="380"/>
        <v/>
      </c>
      <c r="AN382" s="29" t="str">
        <f t="shared" si="381"/>
        <v/>
      </c>
      <c r="AO382" s="83">
        <f t="shared" si="398"/>
        <v>22.018999999999998</v>
      </c>
      <c r="AP382" s="83">
        <f t="shared" si="399"/>
        <v>22.018999999999998</v>
      </c>
      <c r="AQ382" s="83">
        <f t="shared" si="400"/>
        <v>0</v>
      </c>
      <c r="AR382" s="83">
        <f t="shared" si="401"/>
        <v>22.018999999999998</v>
      </c>
      <c r="AS382" s="83" t="e">
        <f t="shared" si="402"/>
        <v>#DIV/0!</v>
      </c>
      <c r="AT382" s="105" t="e">
        <f>IF(OR(Q382="",S382=""),"",IF(AND(C382="",AT381=""),"",(M382-L382)/(AS382*6)))</f>
        <v>#DIV/0!</v>
      </c>
      <c r="AU382" s="105" t="e">
        <f>IF(OR(Q382="",S382=""),"",IF(AND(C382="",AU381=""),"",MIN((O382-AR382)/(3*AS382),(AR382-N382)/(3*AS382))))</f>
        <v>#DIV/0!</v>
      </c>
      <c r="AV382" t="e">
        <f t="shared" si="403"/>
        <v>#DIV/0!</v>
      </c>
    </row>
    <row r="383" spans="1:48" ht="17.25" customHeight="1">
      <c r="A383" s="27"/>
      <c r="B383" s="98"/>
      <c r="C383" s="104"/>
      <c r="D383" s="90"/>
      <c r="E383" s="111"/>
      <c r="F383" s="442" t="s">
        <v>224</v>
      </c>
      <c r="G383" s="443"/>
      <c r="H383" s="444"/>
      <c r="I383" s="99"/>
      <c r="J383" s="99"/>
      <c r="K383" s="94">
        <f>IF(Q383=1,F383,K382)</f>
        <v>22</v>
      </c>
      <c r="L383" s="94">
        <f>IF(Q383=1,I383,L382)</f>
        <v>-0.03</v>
      </c>
      <c r="M383" s="94">
        <f>IF(Q383=1,J383,M382)</f>
        <v>0.14000000000000001</v>
      </c>
      <c r="N383" s="94">
        <f t="shared" si="396"/>
        <v>21.97</v>
      </c>
      <c r="O383" s="94">
        <f t="shared" si="397"/>
        <v>22.14</v>
      </c>
      <c r="P383" s="102" t="s">
        <v>237</v>
      </c>
      <c r="Q383" s="94">
        <f t="shared" si="360"/>
        <v>2</v>
      </c>
      <c r="R383" s="122">
        <f>IF(Q383="","",HLOOKUP(Q383,Headline!$Z$5:$CJ$6,2,FALSE))</f>
        <v>2</v>
      </c>
      <c r="S383" s="147">
        <f>'report export 3D'!AG151</f>
        <v>22.420528152999999</v>
      </c>
      <c r="T383" s="147">
        <f>'report export 3D'!AH151</f>
        <v>22.414650126000002</v>
      </c>
      <c r="U383" s="147">
        <f>'report export 3D'!AI151</f>
        <v>22.420543107</v>
      </c>
      <c r="V383" s="147">
        <f>'report export 3D'!AJ151</f>
        <v>22.418399298000001</v>
      </c>
      <c r="W383" s="147">
        <f>'report export 3D'!AK151</f>
        <v>22.415994744999999</v>
      </c>
      <c r="X383" s="96" t="str">
        <f t="shared" si="354"/>
        <v>8</v>
      </c>
      <c r="Y383" s="101">
        <v>16</v>
      </c>
      <c r="Z383" s="461" t="s">
        <v>196</v>
      </c>
      <c r="AA383" s="462"/>
      <c r="AB383" s="462"/>
      <c r="AC383" s="462"/>
      <c r="AD383" s="62"/>
      <c r="AE383" s="21"/>
      <c r="AF383" s="247" t="s">
        <v>95</v>
      </c>
      <c r="AH383" s="29" t="str">
        <f t="shared" si="375"/>
        <v>+</v>
      </c>
      <c r="AI383" s="29" t="str">
        <f t="shared" si="376"/>
        <v>+</v>
      </c>
      <c r="AJ383" s="29" t="str">
        <f t="shared" si="377"/>
        <v>+</v>
      </c>
      <c r="AK383" s="29" t="str">
        <f t="shared" si="378"/>
        <v>+</v>
      </c>
      <c r="AL383" s="29" t="str">
        <f t="shared" si="379"/>
        <v>+</v>
      </c>
      <c r="AM383" s="29" t="str">
        <f t="shared" si="380"/>
        <v/>
      </c>
      <c r="AN383" s="29" t="str">
        <f t="shared" si="381"/>
        <v>+</v>
      </c>
      <c r="AO383" s="83">
        <f t="shared" si="398"/>
        <v>22.414650126000002</v>
      </c>
      <c r="AP383" s="83">
        <f t="shared" si="399"/>
        <v>22.420543107</v>
      </c>
      <c r="AQ383" s="83">
        <f t="shared" si="400"/>
        <v>5.8929809999987981E-3</v>
      </c>
      <c r="AR383" s="83">
        <f t="shared" si="401"/>
        <v>22.418023085800002</v>
      </c>
      <c r="AS383" s="83">
        <f t="shared" si="402"/>
        <v>2.6579328602199235E-3</v>
      </c>
      <c r="AT383" s="105" t="e">
        <f>IF(OR(Q383="",S383=""),"",IF(AND(C383="",AT382=""),"",(M383-L383)/(AS383*6)))</f>
        <v>#DIV/0!</v>
      </c>
      <c r="AU383" s="105" t="e">
        <f>IF(OR(Q383="",S383=""),"",IF(AND(C383="",AU382=""),"",MIN((O383-AR383)/(3*AS383),(AR383-N383)/(3*AS383))))</f>
        <v>#DIV/0!</v>
      </c>
      <c r="AV383" t="e">
        <f t="shared" si="403"/>
        <v>#DIV/0!</v>
      </c>
    </row>
    <row r="384" spans="1:48" ht="17.25" customHeight="1">
      <c r="A384" s="27"/>
      <c r="B384" s="98"/>
      <c r="C384" s="104"/>
      <c r="D384" s="90"/>
      <c r="E384" s="111"/>
      <c r="F384" s="442"/>
      <c r="G384" s="443"/>
      <c r="H384" s="444"/>
      <c r="I384" s="99"/>
      <c r="J384" s="99"/>
      <c r="K384" s="94">
        <f>IF(Q384=1,F384,K383)</f>
        <v>22</v>
      </c>
      <c r="L384" s="94">
        <f>IF(Q384=1,I384,L383)</f>
        <v>-0.03</v>
      </c>
      <c r="M384" s="94">
        <f>IF(Q384=1,J384,M383)</f>
        <v>0.14000000000000001</v>
      </c>
      <c r="N384" s="94">
        <f t="shared" si="396"/>
        <v>21.97</v>
      </c>
      <c r="O384" s="94">
        <f t="shared" si="397"/>
        <v>22.14</v>
      </c>
      <c r="P384" s="102"/>
      <c r="Q384" s="94" t="str">
        <f t="shared" si="360"/>
        <v/>
      </c>
      <c r="R384" s="122" t="str">
        <f>IF(Q384="","",HLOOKUP(Q384,Headline!$Z$5:$CJ$6,2,FALSE))</f>
        <v/>
      </c>
      <c r="S384" s="147"/>
      <c r="T384" s="147"/>
      <c r="U384" s="147"/>
      <c r="V384" s="147"/>
      <c r="W384" s="147"/>
      <c r="X384" s="96" t="str">
        <f t="shared" si="354"/>
        <v/>
      </c>
      <c r="Y384" s="101"/>
      <c r="Z384" s="445"/>
      <c r="AA384" s="446"/>
      <c r="AB384" s="446"/>
      <c r="AC384" s="446"/>
      <c r="AD384" s="62"/>
      <c r="AE384" s="21"/>
      <c r="AF384" s="22"/>
      <c r="AH384" s="29" t="str">
        <f t="shared" si="375"/>
        <v/>
      </c>
      <c r="AI384" s="29" t="str">
        <f t="shared" si="376"/>
        <v/>
      </c>
      <c r="AJ384" s="29" t="str">
        <f t="shared" si="377"/>
        <v/>
      </c>
      <c r="AK384" s="29" t="str">
        <f t="shared" si="378"/>
        <v/>
      </c>
      <c r="AL384" s="29" t="str">
        <f t="shared" si="379"/>
        <v/>
      </c>
      <c r="AM384" s="29" t="str">
        <f t="shared" si="380"/>
        <v/>
      </c>
      <c r="AN384" s="29" t="str">
        <f t="shared" si="381"/>
        <v/>
      </c>
      <c r="AO384" s="83" t="str">
        <f t="shared" si="398"/>
        <v/>
      </c>
      <c r="AP384" s="83" t="str">
        <f t="shared" si="399"/>
        <v/>
      </c>
      <c r="AQ384" s="83" t="str">
        <f t="shared" si="400"/>
        <v/>
      </c>
      <c r="AR384" s="83" t="str">
        <f t="shared" si="401"/>
        <v/>
      </c>
      <c r="AS384" s="83" t="str">
        <f t="shared" si="402"/>
        <v/>
      </c>
      <c r="AT384" s="105" t="str">
        <f>IF(OR(Q384="",S384=""),"",IF(AND(C384="",AT383=""),"",(M384-L384)/(AS384*6)))</f>
        <v/>
      </c>
      <c r="AU384" s="105" t="str">
        <f>IF(OR(Q384="",S384=""),"",IF(AND(C384="",AU383=""),"",MIN((O384-AR384)/(3*AS384),(AR384-N384)/(3*AS384))))</f>
        <v/>
      </c>
      <c r="AV384">
        <f t="shared" si="403"/>
        <v>-1</v>
      </c>
    </row>
    <row r="385" spans="1:48" ht="17.25" customHeight="1">
      <c r="A385" s="27"/>
      <c r="B385" s="98">
        <v>225</v>
      </c>
      <c r="C385" s="104"/>
      <c r="D385" s="144" t="s">
        <v>189</v>
      </c>
      <c r="E385" s="111" t="s">
        <v>193</v>
      </c>
      <c r="F385" s="442">
        <v>22</v>
      </c>
      <c r="G385" s="443"/>
      <c r="H385" s="443"/>
      <c r="I385" s="99">
        <v>-0.03</v>
      </c>
      <c r="J385" s="99">
        <v>0.14000000000000001</v>
      </c>
      <c r="K385" s="94">
        <f t="shared" ref="K385:K390" si="404">IF(Q385=1,F385,K384)</f>
        <v>22</v>
      </c>
      <c r="L385" s="94">
        <f t="shared" ref="L385:L390" si="405">IF(Q385=1,I385,L384)</f>
        <v>-0.03</v>
      </c>
      <c r="M385" s="94">
        <f t="shared" ref="M385:M390" si="406">IF(Q385=1,J385,M384)</f>
        <v>0.14000000000000001</v>
      </c>
      <c r="N385" s="94">
        <f t="shared" ref="N385:N390" si="407">K385+L385</f>
        <v>21.97</v>
      </c>
      <c r="O385" s="94">
        <f t="shared" ref="O385:O390" si="408">K385+M385</f>
        <v>22.14</v>
      </c>
      <c r="P385" s="102" t="s">
        <v>237</v>
      </c>
      <c r="Q385" s="94">
        <f t="shared" si="360"/>
        <v>1</v>
      </c>
      <c r="R385" s="122">
        <f>IF(Q385="","",HLOOKUP(Q385,Headline!$Z$5:$CJ$6,2,FALSE))</f>
        <v>1</v>
      </c>
      <c r="S385" s="147">
        <f>+'report export 3D'!AB147</f>
        <v>22.120330049</v>
      </c>
      <c r="T385" s="147">
        <f>+'report export 3D'!AC147</f>
        <v>22.120841759000001</v>
      </c>
      <c r="U385" s="147">
        <f>+'report export 3D'!AD147</f>
        <v>22.122691324000002</v>
      </c>
      <c r="V385" s="147">
        <f>+'report export 3D'!AE147</f>
        <v>22.120710928000001</v>
      </c>
      <c r="W385" s="147">
        <f>+'report export 3D'!AF147</f>
        <v>22.117347565999999</v>
      </c>
      <c r="X385" s="96" t="str">
        <f t="shared" si="354"/>
        <v/>
      </c>
      <c r="Y385" s="101">
        <v>13</v>
      </c>
      <c r="Z385" s="445"/>
      <c r="AA385" s="446"/>
      <c r="AB385" s="446"/>
      <c r="AC385" s="446"/>
      <c r="AD385" s="62"/>
      <c r="AE385" s="21"/>
      <c r="AF385" s="22"/>
      <c r="AH385" s="29" t="str">
        <f t="shared" si="375"/>
        <v/>
      </c>
      <c r="AI385" s="29" t="str">
        <f t="shared" si="376"/>
        <v/>
      </c>
      <c r="AJ385" s="29" t="str">
        <f t="shared" si="377"/>
        <v/>
      </c>
      <c r="AK385" s="29" t="str">
        <f t="shared" si="378"/>
        <v/>
      </c>
      <c r="AL385" s="29" t="str">
        <f t="shared" si="379"/>
        <v/>
      </c>
      <c r="AM385" s="29" t="str">
        <f t="shared" si="380"/>
        <v/>
      </c>
      <c r="AN385" s="29" t="str">
        <f t="shared" si="381"/>
        <v/>
      </c>
      <c r="AO385" s="83">
        <f t="shared" ref="AO385:AO390" si="409">IF(S385="","",MIN(S385:W385))</f>
        <v>22.117347565999999</v>
      </c>
      <c r="AP385" s="83">
        <f t="shared" ref="AP385:AP390" si="410">IF(S385="","",MAX(S385:W385))</f>
        <v>22.122691324000002</v>
      </c>
      <c r="AQ385" s="83">
        <f t="shared" ref="AQ385:AQ390" si="411">IF(AO385="","",AP385-AO385)</f>
        <v>5.3437580000021967E-3</v>
      </c>
      <c r="AR385" s="83">
        <f t="shared" ref="AR385:AR390" si="412">IF(S385="","",AVERAGE(S385:W385))</f>
        <v>22.1203843252</v>
      </c>
      <c r="AS385" s="83">
        <f t="shared" ref="AS385:AS390" si="413">IF(S385="","",STDEV(S385:W385))</f>
        <v>1.9276287815756668E-3</v>
      </c>
      <c r="AT385" s="105" t="str">
        <f t="shared" ref="AT385:AT390" si="414">IF(OR(Q385="",S385=""),"",IF(AND(C385="",AT384=""),"",(M385-L385)/(AS385*6)))</f>
        <v/>
      </c>
      <c r="AU385" s="105" t="str">
        <f t="shared" ref="AU385:AU390" si="415">IF(OR(Q385="",S385=""),"",IF(AND(C385="",AU384=""),"",MIN((O385-AR385)/(3*AS385),(AR385-N385)/(3*AS385))))</f>
        <v/>
      </c>
      <c r="AV385">
        <f t="shared" ref="AV385:AV390" si="416">IF(AT385="",-1,AS379)</f>
        <v>-1</v>
      </c>
    </row>
    <row r="386" spans="1:48" ht="17.25" customHeight="1">
      <c r="A386" s="27"/>
      <c r="B386" s="98"/>
      <c r="C386" s="104"/>
      <c r="D386" s="90"/>
      <c r="E386" s="111"/>
      <c r="F386" s="442" t="s">
        <v>226</v>
      </c>
      <c r="G386" s="443"/>
      <c r="H386" s="443"/>
      <c r="I386" s="99"/>
      <c r="J386" s="99"/>
      <c r="K386" s="94">
        <f t="shared" si="404"/>
        <v>22</v>
      </c>
      <c r="L386" s="94">
        <f t="shared" si="405"/>
        <v>-0.03</v>
      </c>
      <c r="M386" s="94">
        <f t="shared" si="406"/>
        <v>0.14000000000000001</v>
      </c>
      <c r="N386" s="94">
        <f t="shared" si="407"/>
        <v>21.97</v>
      </c>
      <c r="O386" s="94">
        <f t="shared" si="408"/>
        <v>22.14</v>
      </c>
      <c r="P386" s="102" t="s">
        <v>237</v>
      </c>
      <c r="Q386" s="94">
        <f t="shared" si="360"/>
        <v>2</v>
      </c>
      <c r="R386" s="122">
        <f>IF(Q386="","",HLOOKUP(Q386,Headline!$Z$5:$CJ$6,2,FALSE))</f>
        <v>2</v>
      </c>
      <c r="S386" s="147">
        <f>'report export 3D'!AG147</f>
        <v>22.411275164999999</v>
      </c>
      <c r="T386" s="147">
        <f>'report export 3D'!AH147</f>
        <v>22.410177040000001</v>
      </c>
      <c r="U386" s="147">
        <f>'report export 3D'!AI147</f>
        <v>22.411606097</v>
      </c>
      <c r="V386" s="147">
        <f>'report export 3D'!AJ147</f>
        <v>22.411860784000002</v>
      </c>
      <c r="W386" s="147">
        <f>'report export 3D'!AK147</f>
        <v>22.41129604</v>
      </c>
      <c r="X386" s="96" t="str">
        <f t="shared" si="354"/>
        <v>8</v>
      </c>
      <c r="Y386" s="101">
        <v>16</v>
      </c>
      <c r="Z386" s="461" t="s">
        <v>193</v>
      </c>
      <c r="AA386" s="462"/>
      <c r="AB386" s="462"/>
      <c r="AC386" s="462"/>
      <c r="AD386" s="62"/>
      <c r="AE386" s="21"/>
      <c r="AF386" s="247" t="s">
        <v>95</v>
      </c>
      <c r="AH386" s="29" t="str">
        <f t="shared" si="375"/>
        <v>+</v>
      </c>
      <c r="AI386" s="29" t="str">
        <f t="shared" si="376"/>
        <v>+</v>
      </c>
      <c r="AJ386" s="29" t="str">
        <f t="shared" si="377"/>
        <v>+</v>
      </c>
      <c r="AK386" s="29" t="str">
        <f t="shared" si="378"/>
        <v>+</v>
      </c>
      <c r="AL386" s="29" t="str">
        <f t="shared" si="379"/>
        <v>+</v>
      </c>
      <c r="AM386" s="29" t="str">
        <f t="shared" si="380"/>
        <v/>
      </c>
      <c r="AN386" s="29" t="str">
        <f t="shared" si="381"/>
        <v>+</v>
      </c>
      <c r="AO386" s="83">
        <f t="shared" si="409"/>
        <v>22.410177040000001</v>
      </c>
      <c r="AP386" s="83">
        <f t="shared" si="410"/>
        <v>22.411860784000002</v>
      </c>
      <c r="AQ386" s="83">
        <f t="shared" si="411"/>
        <v>1.6837440000010417E-3</v>
      </c>
      <c r="AR386" s="83">
        <f t="shared" si="412"/>
        <v>22.411243025200001</v>
      </c>
      <c r="AS386" s="83">
        <f t="shared" si="413"/>
        <v>6.4296482199950058E-4</v>
      </c>
      <c r="AT386" s="105" t="str">
        <f t="shared" si="414"/>
        <v/>
      </c>
      <c r="AU386" s="105" t="str">
        <f t="shared" si="415"/>
        <v/>
      </c>
      <c r="AV386">
        <f t="shared" si="416"/>
        <v>-1</v>
      </c>
    </row>
    <row r="387" spans="1:48" ht="17.25" customHeight="1">
      <c r="A387" s="27"/>
      <c r="B387" s="98"/>
      <c r="C387" s="104"/>
      <c r="D387" s="90"/>
      <c r="E387" s="111"/>
      <c r="F387" s="442"/>
      <c r="G387" s="443"/>
      <c r="H387" s="443"/>
      <c r="I387" s="99"/>
      <c r="J387" s="99"/>
      <c r="K387" s="94">
        <f t="shared" si="404"/>
        <v>22</v>
      </c>
      <c r="L387" s="94">
        <f t="shared" si="405"/>
        <v>-0.03</v>
      </c>
      <c r="M387" s="94">
        <f t="shared" si="406"/>
        <v>0.14000000000000001</v>
      </c>
      <c r="N387" s="94">
        <f t="shared" si="407"/>
        <v>21.97</v>
      </c>
      <c r="O387" s="94">
        <f t="shared" si="408"/>
        <v>22.14</v>
      </c>
      <c r="P387" s="102"/>
      <c r="Q387" s="94" t="str">
        <f t="shared" si="360"/>
        <v/>
      </c>
      <c r="R387" s="122" t="str">
        <f>IF(Q387="","",HLOOKUP(Q387,Headline!$Z$5:$CJ$6,2,FALSE))</f>
        <v/>
      </c>
      <c r="S387" s="147"/>
      <c r="T387" s="147"/>
      <c r="U387" s="147"/>
      <c r="V387" s="147"/>
      <c r="W387" s="147"/>
      <c r="X387" s="96" t="str">
        <f t="shared" si="354"/>
        <v/>
      </c>
      <c r="Y387" s="101"/>
      <c r="Z387" s="445"/>
      <c r="AA387" s="446"/>
      <c r="AB387" s="446"/>
      <c r="AC387" s="446"/>
      <c r="AD387" s="62"/>
      <c r="AE387" s="21"/>
      <c r="AF387" s="22"/>
      <c r="AH387" s="29" t="str">
        <f t="shared" si="375"/>
        <v/>
      </c>
      <c r="AI387" s="29" t="str">
        <f t="shared" si="376"/>
        <v/>
      </c>
      <c r="AJ387" s="29" t="str">
        <f t="shared" si="377"/>
        <v/>
      </c>
      <c r="AK387" s="29" t="str">
        <f t="shared" si="378"/>
        <v/>
      </c>
      <c r="AL387" s="29" t="str">
        <f t="shared" si="379"/>
        <v/>
      </c>
      <c r="AM387" s="29" t="str">
        <f t="shared" si="380"/>
        <v/>
      </c>
      <c r="AN387" s="29" t="str">
        <f t="shared" si="381"/>
        <v/>
      </c>
      <c r="AO387" s="83" t="str">
        <f t="shared" si="409"/>
        <v/>
      </c>
      <c r="AP387" s="83" t="str">
        <f t="shared" si="410"/>
        <v/>
      </c>
      <c r="AQ387" s="83" t="str">
        <f t="shared" si="411"/>
        <v/>
      </c>
      <c r="AR387" s="83" t="str">
        <f t="shared" si="412"/>
        <v/>
      </c>
      <c r="AS387" s="83" t="str">
        <f t="shared" si="413"/>
        <v/>
      </c>
      <c r="AT387" s="105" t="str">
        <f t="shared" si="414"/>
        <v/>
      </c>
      <c r="AU387" s="105" t="str">
        <f t="shared" si="415"/>
        <v/>
      </c>
      <c r="AV387">
        <f t="shared" si="416"/>
        <v>-1</v>
      </c>
    </row>
    <row r="388" spans="1:48" ht="17.25" customHeight="1">
      <c r="A388" s="27"/>
      <c r="B388" s="98">
        <v>225</v>
      </c>
      <c r="C388" s="104">
        <v>2</v>
      </c>
      <c r="D388" s="144" t="s">
        <v>189</v>
      </c>
      <c r="E388" s="111" t="s">
        <v>196</v>
      </c>
      <c r="F388" s="442">
        <v>22</v>
      </c>
      <c r="G388" s="443"/>
      <c r="H388" s="443"/>
      <c r="I388" s="99">
        <v>-0.03</v>
      </c>
      <c r="J388" s="99">
        <v>0.14000000000000001</v>
      </c>
      <c r="K388" s="94">
        <f t="shared" si="404"/>
        <v>22</v>
      </c>
      <c r="L388" s="94">
        <f t="shared" si="405"/>
        <v>-0.03</v>
      </c>
      <c r="M388" s="94">
        <f t="shared" si="406"/>
        <v>0.14000000000000001</v>
      </c>
      <c r="N388" s="94">
        <f t="shared" si="407"/>
        <v>21.97</v>
      </c>
      <c r="O388" s="94">
        <f t="shared" si="408"/>
        <v>22.14</v>
      </c>
      <c r="P388" s="102" t="s">
        <v>237</v>
      </c>
      <c r="Q388" s="94">
        <f t="shared" si="360"/>
        <v>1</v>
      </c>
      <c r="R388" s="122">
        <f>IF(Q388="","",HLOOKUP(Q388,Headline!$Z$5:$CJ$6,2,FALSE))</f>
        <v>1</v>
      </c>
      <c r="S388" s="147">
        <f>+'report export 3D'!AB148</f>
        <v>22.063896302</v>
      </c>
      <c r="T388" s="147">
        <f>+'report export 3D'!AC148</f>
        <v>22.060443045</v>
      </c>
      <c r="U388" s="147">
        <f>+'report export 3D'!AD148</f>
        <v>22.066764888000002</v>
      </c>
      <c r="V388" s="147">
        <f>+'report export 3D'!AE148</f>
        <v>22.066406101999998</v>
      </c>
      <c r="W388" s="147">
        <f>+'report export 3D'!AF148</f>
        <v>22.060077940999999</v>
      </c>
      <c r="X388" s="96" t="str">
        <f t="shared" si="354"/>
        <v/>
      </c>
      <c r="Y388" s="101">
        <v>13</v>
      </c>
      <c r="Z388" s="445"/>
      <c r="AA388" s="446"/>
      <c r="AB388" s="446"/>
      <c r="AC388" s="446"/>
      <c r="AD388" s="62"/>
      <c r="AE388" s="21"/>
      <c r="AF388" s="22"/>
      <c r="AH388" s="29" t="str">
        <f t="shared" si="375"/>
        <v/>
      </c>
      <c r="AI388" s="29" t="str">
        <f t="shared" si="376"/>
        <v/>
      </c>
      <c r="AJ388" s="29" t="str">
        <f t="shared" si="377"/>
        <v/>
      </c>
      <c r="AK388" s="29" t="str">
        <f t="shared" si="378"/>
        <v/>
      </c>
      <c r="AL388" s="29" t="str">
        <f t="shared" si="379"/>
        <v/>
      </c>
      <c r="AM388" s="29" t="str">
        <f t="shared" si="380"/>
        <v/>
      </c>
      <c r="AN388" s="29" t="str">
        <f t="shared" si="381"/>
        <v/>
      </c>
      <c r="AO388" s="83">
        <f t="shared" si="409"/>
        <v>22.060077940999999</v>
      </c>
      <c r="AP388" s="83">
        <f t="shared" si="410"/>
        <v>22.066764888000002</v>
      </c>
      <c r="AQ388" s="83">
        <f t="shared" si="411"/>
        <v>6.6869470000021636E-3</v>
      </c>
      <c r="AR388" s="83">
        <f t="shared" si="412"/>
        <v>22.063517655600002</v>
      </c>
      <c r="AS388" s="83">
        <f t="shared" si="413"/>
        <v>3.1747393921631225E-3</v>
      </c>
      <c r="AT388" s="105">
        <f t="shared" si="414"/>
        <v>8.9246170577888897</v>
      </c>
      <c r="AU388" s="105">
        <f t="shared" si="415"/>
        <v>8.0303015935519149</v>
      </c>
      <c r="AV388" t="e">
        <f t="shared" si="416"/>
        <v>#DIV/0!</v>
      </c>
    </row>
    <row r="389" spans="1:48" ht="17.25" customHeight="1">
      <c r="A389" s="27"/>
      <c r="B389" s="98"/>
      <c r="C389" s="104"/>
      <c r="D389" s="90"/>
      <c r="E389" s="111"/>
      <c r="F389" s="442" t="s">
        <v>226</v>
      </c>
      <c r="G389" s="443"/>
      <c r="H389" s="444"/>
      <c r="I389" s="99"/>
      <c r="J389" s="99"/>
      <c r="K389" s="94">
        <f t="shared" si="404"/>
        <v>22</v>
      </c>
      <c r="L389" s="94">
        <f t="shared" si="405"/>
        <v>-0.03</v>
      </c>
      <c r="M389" s="94">
        <f t="shared" si="406"/>
        <v>0.14000000000000001</v>
      </c>
      <c r="N389" s="94">
        <f t="shared" si="407"/>
        <v>21.97</v>
      </c>
      <c r="O389" s="94">
        <f t="shared" si="408"/>
        <v>22.14</v>
      </c>
      <c r="P389" s="102" t="s">
        <v>237</v>
      </c>
      <c r="Q389" s="94">
        <f t="shared" si="360"/>
        <v>2</v>
      </c>
      <c r="R389" s="122">
        <f>IF(Q389="","",HLOOKUP(Q389,Headline!$Z$5:$CJ$6,2,FALSE))</f>
        <v>2</v>
      </c>
      <c r="S389" s="147">
        <f>'report export 3D'!AG148</f>
        <v>22.343008167000001</v>
      </c>
      <c r="T389" s="147">
        <f>'report export 3D'!AH148</f>
        <v>22.338984531000001</v>
      </c>
      <c r="U389" s="147">
        <f>'report export 3D'!AI148</f>
        <v>22.340593758000001</v>
      </c>
      <c r="V389" s="147">
        <f>'report export 3D'!AJ148</f>
        <v>22.340358426000002</v>
      </c>
      <c r="W389" s="147">
        <f>'report export 3D'!AK148</f>
        <v>22.342668438</v>
      </c>
      <c r="X389" s="96" t="str">
        <f t="shared" si="354"/>
        <v>8</v>
      </c>
      <c r="Y389" s="101">
        <v>16</v>
      </c>
      <c r="Z389" s="461" t="s">
        <v>196</v>
      </c>
      <c r="AA389" s="462"/>
      <c r="AB389" s="462"/>
      <c r="AC389" s="462"/>
      <c r="AD389" s="62"/>
      <c r="AE389" s="21"/>
      <c r="AF389" s="247" t="s">
        <v>95</v>
      </c>
      <c r="AH389" s="29" t="str">
        <f t="shared" si="375"/>
        <v>+</v>
      </c>
      <c r="AI389" s="29" t="str">
        <f t="shared" si="376"/>
        <v>+</v>
      </c>
      <c r="AJ389" s="29" t="str">
        <f t="shared" si="377"/>
        <v>+</v>
      </c>
      <c r="AK389" s="29" t="str">
        <f t="shared" si="378"/>
        <v>+</v>
      </c>
      <c r="AL389" s="29" t="str">
        <f t="shared" si="379"/>
        <v>+</v>
      </c>
      <c r="AM389" s="29" t="str">
        <f t="shared" si="380"/>
        <v/>
      </c>
      <c r="AN389" s="29" t="str">
        <f t="shared" si="381"/>
        <v>+</v>
      </c>
      <c r="AO389" s="83">
        <f t="shared" si="409"/>
        <v>22.338984531000001</v>
      </c>
      <c r="AP389" s="83">
        <f t="shared" si="410"/>
        <v>22.343008167000001</v>
      </c>
      <c r="AQ389" s="83">
        <f t="shared" si="411"/>
        <v>4.023635999999442E-3</v>
      </c>
      <c r="AR389" s="83">
        <f t="shared" si="412"/>
        <v>22.341122664</v>
      </c>
      <c r="AS389" s="83">
        <f t="shared" si="413"/>
        <v>1.6867092832827946E-3</v>
      </c>
      <c r="AT389" s="105">
        <f t="shared" si="414"/>
        <v>16.797994541293431</v>
      </c>
      <c r="AU389" s="105">
        <f t="shared" si="415"/>
        <v>-39.746557788263374</v>
      </c>
      <c r="AV389">
        <f t="shared" si="416"/>
        <v>2.6579328602199235E-3</v>
      </c>
    </row>
    <row r="390" spans="1:48" ht="17.25" customHeight="1">
      <c r="A390" s="27"/>
      <c r="B390" s="98"/>
      <c r="C390" s="104"/>
      <c r="D390" s="90"/>
      <c r="E390" s="111"/>
      <c r="F390" s="442"/>
      <c r="G390" s="443"/>
      <c r="H390" s="444"/>
      <c r="I390" s="99"/>
      <c r="J390" s="99"/>
      <c r="K390" s="94">
        <f t="shared" si="404"/>
        <v>22</v>
      </c>
      <c r="L390" s="94">
        <f t="shared" si="405"/>
        <v>-0.03</v>
      </c>
      <c r="M390" s="94">
        <f t="shared" si="406"/>
        <v>0.14000000000000001</v>
      </c>
      <c r="N390" s="94">
        <f t="shared" si="407"/>
        <v>21.97</v>
      </c>
      <c r="O390" s="94">
        <f t="shared" si="408"/>
        <v>22.14</v>
      </c>
      <c r="P390" s="102"/>
      <c r="Q390" s="94" t="str">
        <f t="shared" si="360"/>
        <v/>
      </c>
      <c r="R390" s="122" t="str">
        <f>IF(Q390="","",HLOOKUP(Q390,Headline!$Z$5:$CJ$6,2,FALSE))</f>
        <v/>
      </c>
      <c r="S390" s="147"/>
      <c r="T390" s="147"/>
      <c r="U390" s="147"/>
      <c r="V390" s="147"/>
      <c r="W390" s="147"/>
      <c r="X390" s="96" t="str">
        <f t="shared" si="354"/>
        <v/>
      </c>
      <c r="Y390" s="101"/>
      <c r="Z390" s="445"/>
      <c r="AA390" s="446"/>
      <c r="AB390" s="446"/>
      <c r="AC390" s="446"/>
      <c r="AD390" s="62"/>
      <c r="AE390" s="21"/>
      <c r="AF390" s="22"/>
      <c r="AH390" s="29" t="str">
        <f t="shared" si="375"/>
        <v/>
      </c>
      <c r="AI390" s="29" t="str">
        <f t="shared" si="376"/>
        <v/>
      </c>
      <c r="AJ390" s="29" t="str">
        <f t="shared" si="377"/>
        <v/>
      </c>
      <c r="AK390" s="29" t="str">
        <f t="shared" si="378"/>
        <v/>
      </c>
      <c r="AL390" s="29" t="str">
        <f t="shared" si="379"/>
        <v/>
      </c>
      <c r="AM390" s="29" t="str">
        <f t="shared" si="380"/>
        <v/>
      </c>
      <c r="AN390" s="29" t="str">
        <f t="shared" si="381"/>
        <v/>
      </c>
      <c r="AO390" s="83" t="str">
        <f t="shared" si="409"/>
        <v/>
      </c>
      <c r="AP390" s="83" t="str">
        <f t="shared" si="410"/>
        <v/>
      </c>
      <c r="AQ390" s="83" t="str">
        <f t="shared" si="411"/>
        <v/>
      </c>
      <c r="AR390" s="83" t="str">
        <f t="shared" si="412"/>
        <v/>
      </c>
      <c r="AS390" s="83" t="str">
        <f t="shared" si="413"/>
        <v/>
      </c>
      <c r="AT390" s="105" t="str">
        <f t="shared" si="414"/>
        <v/>
      </c>
      <c r="AU390" s="105" t="str">
        <f t="shared" si="415"/>
        <v/>
      </c>
      <c r="AV390">
        <f t="shared" si="416"/>
        <v>-1</v>
      </c>
    </row>
    <row r="391" spans="1:48" ht="17.25" customHeight="1">
      <c r="A391" s="27"/>
      <c r="B391" s="98">
        <v>225</v>
      </c>
      <c r="C391" s="104"/>
      <c r="D391" s="144" t="s">
        <v>189</v>
      </c>
      <c r="E391" s="111" t="s">
        <v>193</v>
      </c>
      <c r="F391" s="442">
        <v>22</v>
      </c>
      <c r="G391" s="443"/>
      <c r="H391" s="443"/>
      <c r="I391" s="99">
        <v>-0.03</v>
      </c>
      <c r="J391" s="99">
        <v>0.14000000000000001</v>
      </c>
      <c r="K391" s="94">
        <f t="shared" ref="K391:K396" si="417">IF(Q391=1,F391,K390)</f>
        <v>22</v>
      </c>
      <c r="L391" s="94">
        <f t="shared" ref="L391:L396" si="418">IF(Q391=1,I391,L390)</f>
        <v>-0.03</v>
      </c>
      <c r="M391" s="94">
        <f t="shared" ref="M391:M396" si="419">IF(Q391=1,J391,M390)</f>
        <v>0.14000000000000001</v>
      </c>
      <c r="N391" s="94">
        <f t="shared" ref="N391:N396" si="420">K391+L391</f>
        <v>21.97</v>
      </c>
      <c r="O391" s="94">
        <f t="shared" ref="O391:O396" si="421">K391+M391</f>
        <v>22.14</v>
      </c>
      <c r="P391" s="102" t="s">
        <v>237</v>
      </c>
      <c r="Q391" s="94">
        <f t="shared" si="360"/>
        <v>1</v>
      </c>
      <c r="R391" s="122">
        <f>IF(Q391="","",HLOOKUP(Q391,Headline!$Z$5:$CJ$6,2,FALSE))</f>
        <v>1</v>
      </c>
      <c r="S391" s="147">
        <f>+'report export 3D'!AB143</f>
        <v>22.098568687</v>
      </c>
      <c r="T391" s="147">
        <f>+'report export 3D'!AC143</f>
        <v>22.104072685999999</v>
      </c>
      <c r="U391" s="147">
        <f>+'report export 3D'!AD143</f>
        <v>22.096815992</v>
      </c>
      <c r="V391" s="147">
        <f>+'report export 3D'!AE143</f>
        <v>22.097124502</v>
      </c>
      <c r="W391" s="147">
        <f>+'report export 3D'!AF143</f>
        <v>22.097531410999999</v>
      </c>
      <c r="X391" s="96" t="str">
        <f t="shared" si="354"/>
        <v/>
      </c>
      <c r="Y391" s="101">
        <v>13</v>
      </c>
      <c r="Z391" s="445"/>
      <c r="AA391" s="446"/>
      <c r="AB391" s="446"/>
      <c r="AC391" s="446"/>
      <c r="AD391" s="62"/>
      <c r="AE391" s="21"/>
      <c r="AF391" s="22"/>
      <c r="AH391" s="29" t="str">
        <f t="shared" si="375"/>
        <v/>
      </c>
      <c r="AI391" s="29" t="str">
        <f t="shared" si="376"/>
        <v/>
      </c>
      <c r="AJ391" s="29" t="str">
        <f t="shared" si="377"/>
        <v/>
      </c>
      <c r="AK391" s="29" t="str">
        <f t="shared" si="378"/>
        <v/>
      </c>
      <c r="AL391" s="29" t="str">
        <f t="shared" si="379"/>
        <v/>
      </c>
      <c r="AM391" s="29" t="str">
        <f t="shared" si="380"/>
        <v/>
      </c>
      <c r="AN391" s="29" t="str">
        <f t="shared" si="381"/>
        <v/>
      </c>
      <c r="AO391" s="83">
        <f t="shared" ref="AO391:AO396" si="422">IF(S391="","",MIN(S391:W391))</f>
        <v>22.096815992</v>
      </c>
      <c r="AP391" s="83">
        <f t="shared" ref="AP391:AP396" si="423">IF(S391="","",MAX(S391:W391))</f>
        <v>22.104072685999999</v>
      </c>
      <c r="AQ391" s="83">
        <f t="shared" ref="AQ391:AQ396" si="424">IF(AO391="","",AP391-AO391)</f>
        <v>7.2566939999987312E-3</v>
      </c>
      <c r="AR391" s="83">
        <f t="shared" ref="AR391:AR396" si="425">IF(S391="","",AVERAGE(S391:W391))</f>
        <v>22.098822655599996</v>
      </c>
      <c r="AS391" s="83">
        <f t="shared" ref="AS391:AS396" si="426">IF(S391="","",STDEV(S391:W391))</f>
        <v>3.0085318811875266E-3</v>
      </c>
      <c r="AT391" s="105" t="str">
        <f t="shared" ref="AT391:AT396" si="427">IF(OR(Q391="",S391=""),"",IF(AND(C391="",AT390=""),"",(M391-L391)/(AS391*6)))</f>
        <v/>
      </c>
      <c r="AU391" s="105" t="str">
        <f t="shared" ref="AU391:AU396" si="428">IF(OR(Q391="",S391=""),"",IF(AND(C391="",AU390=""),"",MIN((O391-AR391)/(3*AS391),(AR391-N391)/(3*AS391))))</f>
        <v/>
      </c>
      <c r="AV391">
        <f t="shared" ref="AV391:AV396" si="429">IF(AT391="",-1,AS385)</f>
        <v>-1</v>
      </c>
    </row>
    <row r="392" spans="1:48" ht="17.25" customHeight="1">
      <c r="A392" s="27"/>
      <c r="B392" s="98"/>
      <c r="C392" s="104"/>
      <c r="D392" s="90"/>
      <c r="E392" s="111"/>
      <c r="F392" s="442" t="s">
        <v>227</v>
      </c>
      <c r="G392" s="443"/>
      <c r="H392" s="443"/>
      <c r="I392" s="99"/>
      <c r="J392" s="99"/>
      <c r="K392" s="94">
        <f t="shared" si="417"/>
        <v>22</v>
      </c>
      <c r="L392" s="94">
        <f t="shared" si="418"/>
        <v>-0.03</v>
      </c>
      <c r="M392" s="94">
        <f t="shared" si="419"/>
        <v>0.14000000000000001</v>
      </c>
      <c r="N392" s="94">
        <f t="shared" si="420"/>
        <v>21.97</v>
      </c>
      <c r="O392" s="94">
        <f t="shared" si="421"/>
        <v>22.14</v>
      </c>
      <c r="P392" s="102" t="s">
        <v>237</v>
      </c>
      <c r="Q392" s="94">
        <f t="shared" si="360"/>
        <v>2</v>
      </c>
      <c r="R392" s="122">
        <f>IF(Q392="","",HLOOKUP(Q392,Headline!$Z$5:$CJ$6,2,FALSE))</f>
        <v>2</v>
      </c>
      <c r="S392" s="147">
        <f>'report export 3D'!AG143</f>
        <v>22.397560107</v>
      </c>
      <c r="T392" s="147">
        <f>'report export 3D'!AH143</f>
        <v>22.397177353</v>
      </c>
      <c r="U392" s="147">
        <f>'report export 3D'!AI143</f>
        <v>22.399745114000002</v>
      </c>
      <c r="V392" s="147">
        <f>'report export 3D'!AJ143</f>
        <v>22.398822189000001</v>
      </c>
      <c r="W392" s="147">
        <f>'report export 3D'!AK143</f>
        <v>22.398161539</v>
      </c>
      <c r="X392" s="96" t="str">
        <f t="shared" ref="X392:X401" si="430">IF(S392="","",IF(AND(AM392="-",AN392="+"),"78",IF(AM392="-","7",IF(AN392="+","8",""))))</f>
        <v>8</v>
      </c>
      <c r="Y392" s="101">
        <v>16</v>
      </c>
      <c r="Z392" s="461" t="s">
        <v>193</v>
      </c>
      <c r="AA392" s="462"/>
      <c r="AB392" s="462"/>
      <c r="AC392" s="462"/>
      <c r="AD392" s="62"/>
      <c r="AE392" s="21"/>
      <c r="AF392" s="247" t="s">
        <v>95</v>
      </c>
      <c r="AH392" s="29" t="str">
        <f t="shared" si="375"/>
        <v>+</v>
      </c>
      <c r="AI392" s="29" t="str">
        <f t="shared" si="376"/>
        <v>+</v>
      </c>
      <c r="AJ392" s="29" t="str">
        <f t="shared" si="377"/>
        <v>+</v>
      </c>
      <c r="AK392" s="29" t="str">
        <f t="shared" si="378"/>
        <v>+</v>
      </c>
      <c r="AL392" s="29" t="str">
        <f t="shared" si="379"/>
        <v>+</v>
      </c>
      <c r="AM392" s="29" t="str">
        <f t="shared" si="380"/>
        <v/>
      </c>
      <c r="AN392" s="29" t="str">
        <f t="shared" si="381"/>
        <v>+</v>
      </c>
      <c r="AO392" s="83">
        <f t="shared" si="422"/>
        <v>22.397177353</v>
      </c>
      <c r="AP392" s="83">
        <f t="shared" si="423"/>
        <v>22.399745114000002</v>
      </c>
      <c r="AQ392" s="83">
        <f t="shared" si="424"/>
        <v>2.5677610000016671E-3</v>
      </c>
      <c r="AR392" s="83">
        <f t="shared" si="425"/>
        <v>22.398293260400003</v>
      </c>
      <c r="AS392" s="83">
        <f t="shared" si="426"/>
        <v>1.0232006279635606E-3</v>
      </c>
      <c r="AT392" s="105" t="str">
        <f t="shared" si="427"/>
        <v/>
      </c>
      <c r="AU392" s="105" t="str">
        <f t="shared" si="428"/>
        <v/>
      </c>
      <c r="AV392">
        <f t="shared" si="429"/>
        <v>-1</v>
      </c>
    </row>
    <row r="393" spans="1:48" ht="17.25" customHeight="1">
      <c r="A393" s="27"/>
      <c r="B393" s="98"/>
      <c r="C393" s="104"/>
      <c r="D393" s="90"/>
      <c r="E393" s="111"/>
      <c r="F393" s="442"/>
      <c r="G393" s="443"/>
      <c r="H393" s="443"/>
      <c r="I393" s="99"/>
      <c r="J393" s="99"/>
      <c r="K393" s="94">
        <f t="shared" si="417"/>
        <v>22</v>
      </c>
      <c r="L393" s="94">
        <f t="shared" si="418"/>
        <v>-0.03</v>
      </c>
      <c r="M393" s="94">
        <f t="shared" si="419"/>
        <v>0.14000000000000001</v>
      </c>
      <c r="N393" s="94">
        <f t="shared" si="420"/>
        <v>21.97</v>
      </c>
      <c r="O393" s="94">
        <f t="shared" si="421"/>
        <v>22.14</v>
      </c>
      <c r="P393" s="102"/>
      <c r="Q393" s="94" t="str">
        <f t="shared" si="360"/>
        <v/>
      </c>
      <c r="R393" s="122" t="str">
        <f>IF(Q393="","",HLOOKUP(Q393,Headline!$Z$5:$CJ$6,2,FALSE))</f>
        <v/>
      </c>
      <c r="S393" s="147"/>
      <c r="T393" s="147"/>
      <c r="U393" s="147"/>
      <c r="V393" s="147"/>
      <c r="W393" s="147"/>
      <c r="X393" s="96" t="str">
        <f t="shared" si="430"/>
        <v/>
      </c>
      <c r="Y393" s="101"/>
      <c r="Z393" s="445"/>
      <c r="AA393" s="446"/>
      <c r="AB393" s="446"/>
      <c r="AC393" s="446"/>
      <c r="AD393" s="62"/>
      <c r="AE393" s="21"/>
      <c r="AF393" s="22"/>
      <c r="AH393" s="29" t="str">
        <f t="shared" si="375"/>
        <v/>
      </c>
      <c r="AI393" s="29" t="str">
        <f t="shared" si="376"/>
        <v/>
      </c>
      <c r="AJ393" s="29" t="str">
        <f t="shared" si="377"/>
        <v/>
      </c>
      <c r="AK393" s="29" t="str">
        <f t="shared" si="378"/>
        <v/>
      </c>
      <c r="AL393" s="29" t="str">
        <f t="shared" si="379"/>
        <v/>
      </c>
      <c r="AM393" s="29" t="str">
        <f t="shared" si="380"/>
        <v/>
      </c>
      <c r="AN393" s="29" t="str">
        <f t="shared" si="381"/>
        <v/>
      </c>
      <c r="AO393" s="83" t="str">
        <f t="shared" si="422"/>
        <v/>
      </c>
      <c r="AP393" s="83" t="str">
        <f t="shared" si="423"/>
        <v/>
      </c>
      <c r="AQ393" s="83" t="str">
        <f t="shared" si="424"/>
        <v/>
      </c>
      <c r="AR393" s="83" t="str">
        <f t="shared" si="425"/>
        <v/>
      </c>
      <c r="AS393" s="83" t="str">
        <f t="shared" si="426"/>
        <v/>
      </c>
      <c r="AT393" s="105" t="str">
        <f t="shared" si="427"/>
        <v/>
      </c>
      <c r="AU393" s="105" t="str">
        <f t="shared" si="428"/>
        <v/>
      </c>
      <c r="AV393">
        <f t="shared" si="429"/>
        <v>-1</v>
      </c>
    </row>
    <row r="394" spans="1:48" ht="17.25" customHeight="1">
      <c r="A394" s="27"/>
      <c r="B394" s="98">
        <v>225</v>
      </c>
      <c r="C394" s="104">
        <v>2</v>
      </c>
      <c r="D394" s="144" t="s">
        <v>189</v>
      </c>
      <c r="E394" s="111" t="s">
        <v>196</v>
      </c>
      <c r="F394" s="442">
        <v>22</v>
      </c>
      <c r="G394" s="443"/>
      <c r="H394" s="443"/>
      <c r="I394" s="99">
        <v>-0.03</v>
      </c>
      <c r="J394" s="99">
        <v>0.14000000000000001</v>
      </c>
      <c r="K394" s="94">
        <f t="shared" si="417"/>
        <v>22</v>
      </c>
      <c r="L394" s="94">
        <f t="shared" si="418"/>
        <v>-0.03</v>
      </c>
      <c r="M394" s="94">
        <f t="shared" si="419"/>
        <v>0.14000000000000001</v>
      </c>
      <c r="N394" s="94">
        <f t="shared" si="420"/>
        <v>21.97</v>
      </c>
      <c r="O394" s="94">
        <f t="shared" si="421"/>
        <v>22.14</v>
      </c>
      <c r="P394" s="102" t="s">
        <v>237</v>
      </c>
      <c r="Q394" s="94">
        <f t="shared" si="360"/>
        <v>1</v>
      </c>
      <c r="R394" s="122">
        <f>IF(Q394="","",HLOOKUP(Q394,Headline!$Z$5:$CJ$6,2,FALSE))</f>
        <v>1</v>
      </c>
      <c r="S394" s="147">
        <f>+'report export 3D'!AB145</f>
        <v>22.048430196000002</v>
      </c>
      <c r="T394" s="147">
        <f>+'report export 3D'!AC145</f>
        <v>22.057092470000001</v>
      </c>
      <c r="U394" s="147">
        <f>+'report export 3D'!AD145</f>
        <v>22.052845985000001</v>
      </c>
      <c r="V394" s="147">
        <f>+'report export 3D'!AE145</f>
        <v>22.048299096000001</v>
      </c>
      <c r="W394" s="147">
        <f>+'report export 3D'!AF145</f>
        <v>22.045282775</v>
      </c>
      <c r="X394" s="96" t="str">
        <f t="shared" si="430"/>
        <v/>
      </c>
      <c r="Y394" s="101">
        <v>13</v>
      </c>
      <c r="Z394" s="445"/>
      <c r="AA394" s="446"/>
      <c r="AB394" s="446"/>
      <c r="AC394" s="446"/>
      <c r="AD394" s="62"/>
      <c r="AE394" s="21"/>
      <c r="AF394" s="22"/>
      <c r="AH394" s="29" t="str">
        <f t="shared" si="375"/>
        <v/>
      </c>
      <c r="AI394" s="29" t="str">
        <f t="shared" si="376"/>
        <v/>
      </c>
      <c r="AJ394" s="29" t="str">
        <f t="shared" si="377"/>
        <v/>
      </c>
      <c r="AK394" s="29" t="str">
        <f t="shared" si="378"/>
        <v/>
      </c>
      <c r="AL394" s="29" t="str">
        <f t="shared" si="379"/>
        <v/>
      </c>
      <c r="AM394" s="29" t="str">
        <f t="shared" si="380"/>
        <v/>
      </c>
      <c r="AN394" s="29" t="str">
        <f t="shared" si="381"/>
        <v/>
      </c>
      <c r="AO394" s="83">
        <f t="shared" si="422"/>
        <v>22.045282775</v>
      </c>
      <c r="AP394" s="83">
        <f t="shared" si="423"/>
        <v>22.057092470000001</v>
      </c>
      <c r="AQ394" s="83">
        <f t="shared" si="424"/>
        <v>1.1809695000000175E-2</v>
      </c>
      <c r="AR394" s="83">
        <f t="shared" si="425"/>
        <v>22.050390104400002</v>
      </c>
      <c r="AS394" s="83">
        <f t="shared" si="426"/>
        <v>4.6165849072361872E-3</v>
      </c>
      <c r="AT394" s="105">
        <f t="shared" si="427"/>
        <v>6.1372928046709889</v>
      </c>
      <c r="AU394" s="105">
        <f t="shared" si="428"/>
        <v>5.804442462363375</v>
      </c>
      <c r="AV394">
        <f t="shared" si="429"/>
        <v>3.1747393921631225E-3</v>
      </c>
    </row>
    <row r="395" spans="1:48" ht="17.25" customHeight="1">
      <c r="A395" s="27"/>
      <c r="B395" s="98"/>
      <c r="C395" s="104"/>
      <c r="D395" s="90"/>
      <c r="E395" s="111"/>
      <c r="F395" s="442" t="s">
        <v>227</v>
      </c>
      <c r="G395" s="443"/>
      <c r="H395" s="444"/>
      <c r="I395" s="99"/>
      <c r="J395" s="99"/>
      <c r="K395" s="94">
        <f t="shared" si="417"/>
        <v>22</v>
      </c>
      <c r="L395" s="94">
        <f t="shared" si="418"/>
        <v>-0.03</v>
      </c>
      <c r="M395" s="94">
        <f t="shared" si="419"/>
        <v>0.14000000000000001</v>
      </c>
      <c r="N395" s="94">
        <f t="shared" si="420"/>
        <v>21.97</v>
      </c>
      <c r="O395" s="94">
        <f t="shared" si="421"/>
        <v>22.14</v>
      </c>
      <c r="P395" s="102" t="s">
        <v>237</v>
      </c>
      <c r="Q395" s="94">
        <f t="shared" si="360"/>
        <v>2</v>
      </c>
      <c r="R395" s="122">
        <f>IF(Q395="","",HLOOKUP(Q395,Headline!$Z$5:$CJ$6,2,FALSE))</f>
        <v>2</v>
      </c>
      <c r="S395" s="147">
        <f>'report export 3D'!AG145</f>
        <v>22.322410119000001</v>
      </c>
      <c r="T395" s="147">
        <f>'report export 3D'!AH145</f>
        <v>22.318513461999999</v>
      </c>
      <c r="U395" s="147">
        <f>'report export 3D'!AI145</f>
        <v>22.323111232999999</v>
      </c>
      <c r="V395" s="147">
        <f>'report export 3D'!AJ145</f>
        <v>22.320928306999999</v>
      </c>
      <c r="W395" s="147">
        <f>'report export 3D'!AK145</f>
        <v>22.319716838000002</v>
      </c>
      <c r="X395" s="96" t="str">
        <f t="shared" si="430"/>
        <v>8</v>
      </c>
      <c r="Y395" s="101">
        <v>16</v>
      </c>
      <c r="Z395" s="461" t="s">
        <v>196</v>
      </c>
      <c r="AA395" s="462"/>
      <c r="AB395" s="462"/>
      <c r="AC395" s="462"/>
      <c r="AD395" s="62"/>
      <c r="AE395" s="21"/>
      <c r="AF395" s="247" t="s">
        <v>95</v>
      </c>
      <c r="AH395" s="29" t="str">
        <f t="shared" si="375"/>
        <v>+</v>
      </c>
      <c r="AI395" s="29" t="str">
        <f t="shared" si="376"/>
        <v>+</v>
      </c>
      <c r="AJ395" s="29" t="str">
        <f t="shared" si="377"/>
        <v>+</v>
      </c>
      <c r="AK395" s="29" t="str">
        <f t="shared" si="378"/>
        <v>+</v>
      </c>
      <c r="AL395" s="29" t="str">
        <f t="shared" si="379"/>
        <v>+</v>
      </c>
      <c r="AM395" s="29" t="str">
        <f t="shared" si="380"/>
        <v/>
      </c>
      <c r="AN395" s="29" t="str">
        <f t="shared" si="381"/>
        <v>+</v>
      </c>
      <c r="AO395" s="83">
        <f t="shared" si="422"/>
        <v>22.318513461999999</v>
      </c>
      <c r="AP395" s="83">
        <f t="shared" si="423"/>
        <v>22.323111232999999</v>
      </c>
      <c r="AQ395" s="83">
        <f t="shared" si="424"/>
        <v>4.5977710000002503E-3</v>
      </c>
      <c r="AR395" s="83">
        <f t="shared" si="425"/>
        <v>22.320935991800003</v>
      </c>
      <c r="AS395" s="83">
        <f t="shared" si="426"/>
        <v>1.8881055953025214E-3</v>
      </c>
      <c r="AT395" s="105">
        <f t="shared" si="427"/>
        <v>15.006222853120477</v>
      </c>
      <c r="AU395" s="105">
        <f t="shared" si="428"/>
        <v>-31.943127236484806</v>
      </c>
      <c r="AV395">
        <f t="shared" si="429"/>
        <v>1.6867092832827946E-3</v>
      </c>
    </row>
    <row r="396" spans="1:48" ht="17.25" customHeight="1">
      <c r="A396" s="27"/>
      <c r="B396" s="98"/>
      <c r="C396" s="104"/>
      <c r="D396" s="90"/>
      <c r="E396" s="111"/>
      <c r="F396" s="442"/>
      <c r="G396" s="443"/>
      <c r="H396" s="444"/>
      <c r="I396" s="99"/>
      <c r="J396" s="99"/>
      <c r="K396" s="94">
        <f t="shared" si="417"/>
        <v>22</v>
      </c>
      <c r="L396" s="94">
        <f t="shared" si="418"/>
        <v>-0.03</v>
      </c>
      <c r="M396" s="94">
        <f t="shared" si="419"/>
        <v>0.14000000000000001</v>
      </c>
      <c r="N396" s="94">
        <f t="shared" si="420"/>
        <v>21.97</v>
      </c>
      <c r="O396" s="94">
        <f t="shared" si="421"/>
        <v>22.14</v>
      </c>
      <c r="P396" s="102"/>
      <c r="Q396" s="94" t="str">
        <f t="shared" si="360"/>
        <v/>
      </c>
      <c r="R396" s="122" t="str">
        <f>IF(Q396="","",HLOOKUP(Q396,Headline!$Z$5:$CJ$6,2,FALSE))</f>
        <v/>
      </c>
      <c r="S396" s="147"/>
      <c r="T396" s="147"/>
      <c r="U396" s="147"/>
      <c r="V396" s="147"/>
      <c r="W396" s="147"/>
      <c r="X396" s="96" t="str">
        <f t="shared" si="430"/>
        <v/>
      </c>
      <c r="Y396" s="101"/>
      <c r="Z396" s="445"/>
      <c r="AA396" s="446"/>
      <c r="AB396" s="446"/>
      <c r="AC396" s="446"/>
      <c r="AD396" s="62"/>
      <c r="AE396" s="21"/>
      <c r="AF396" s="22"/>
      <c r="AH396" s="29" t="str">
        <f t="shared" si="375"/>
        <v/>
      </c>
      <c r="AI396" s="29" t="str">
        <f t="shared" si="376"/>
        <v/>
      </c>
      <c r="AJ396" s="29" t="str">
        <f t="shared" si="377"/>
        <v/>
      </c>
      <c r="AK396" s="29" t="str">
        <f t="shared" si="378"/>
        <v/>
      </c>
      <c r="AL396" s="29" t="str">
        <f t="shared" si="379"/>
        <v/>
      </c>
      <c r="AM396" s="29" t="str">
        <f t="shared" si="380"/>
        <v/>
      </c>
      <c r="AN396" s="29" t="str">
        <f t="shared" si="381"/>
        <v/>
      </c>
      <c r="AO396" s="83" t="str">
        <f t="shared" si="422"/>
        <v/>
      </c>
      <c r="AP396" s="83" t="str">
        <f t="shared" si="423"/>
        <v/>
      </c>
      <c r="AQ396" s="83" t="str">
        <f t="shared" si="424"/>
        <v/>
      </c>
      <c r="AR396" s="83" t="str">
        <f t="shared" si="425"/>
        <v/>
      </c>
      <c r="AS396" s="83" t="str">
        <f t="shared" si="426"/>
        <v/>
      </c>
      <c r="AT396" s="105" t="str">
        <f t="shared" si="427"/>
        <v/>
      </c>
      <c r="AU396" s="105" t="str">
        <f t="shared" si="428"/>
        <v/>
      </c>
      <c r="AV396">
        <f t="shared" si="429"/>
        <v>-1</v>
      </c>
    </row>
    <row r="397" spans="1:48" ht="17.25" customHeight="1">
      <c r="A397" s="27"/>
      <c r="B397" s="98">
        <v>225</v>
      </c>
      <c r="C397" s="104"/>
      <c r="D397" s="144" t="s">
        <v>189</v>
      </c>
      <c r="E397" s="111" t="s">
        <v>193</v>
      </c>
      <c r="F397" s="442">
        <v>22</v>
      </c>
      <c r="G397" s="443"/>
      <c r="H397" s="443"/>
      <c r="I397" s="99">
        <v>-0.03</v>
      </c>
      <c r="J397" s="99">
        <v>0.14000000000000001</v>
      </c>
      <c r="K397" s="94">
        <f t="shared" ref="K397:K402" si="431">IF(Q397=1,F397,K396)</f>
        <v>22</v>
      </c>
      <c r="L397" s="94">
        <f t="shared" ref="L397:L402" si="432">IF(Q397=1,I397,L396)</f>
        <v>-0.03</v>
      </c>
      <c r="M397" s="94">
        <f t="shared" ref="M397:M402" si="433">IF(Q397=1,J397,M396)</f>
        <v>0.14000000000000001</v>
      </c>
      <c r="N397" s="94">
        <f t="shared" ref="N397:N402" si="434">K397+L397</f>
        <v>21.97</v>
      </c>
      <c r="O397" s="94">
        <f t="shared" ref="O397:O402" si="435">K397+M397</f>
        <v>22.14</v>
      </c>
      <c r="P397" s="102" t="s">
        <v>237</v>
      </c>
      <c r="Q397" s="94">
        <f t="shared" si="360"/>
        <v>1</v>
      </c>
      <c r="R397" s="122">
        <f>IF(Q397="","",HLOOKUP(Q397,Headline!$Z$5:$CJ$6,2,FALSE))</f>
        <v>1</v>
      </c>
      <c r="S397" s="147">
        <v>22.079000000000001</v>
      </c>
      <c r="T397" s="147"/>
      <c r="U397" s="147"/>
      <c r="V397" s="147"/>
      <c r="W397" s="147"/>
      <c r="X397" s="96" t="str">
        <f t="shared" si="430"/>
        <v/>
      </c>
      <c r="Y397" s="101">
        <v>14</v>
      </c>
      <c r="Z397" s="445"/>
      <c r="AA397" s="446"/>
      <c r="AB397" s="446"/>
      <c r="AC397" s="446"/>
      <c r="AD397" s="62"/>
      <c r="AE397" s="21"/>
      <c r="AF397" s="22"/>
      <c r="AH397" s="29" t="str">
        <f t="shared" si="375"/>
        <v/>
      </c>
      <c r="AI397" s="29" t="str">
        <f t="shared" si="376"/>
        <v/>
      </c>
      <c r="AJ397" s="29" t="str">
        <f t="shared" si="377"/>
        <v/>
      </c>
      <c r="AK397" s="29" t="str">
        <f t="shared" si="378"/>
        <v/>
      </c>
      <c r="AL397" s="29" t="str">
        <f t="shared" si="379"/>
        <v/>
      </c>
      <c r="AM397" s="29" t="str">
        <f t="shared" si="380"/>
        <v/>
      </c>
      <c r="AN397" s="29" t="str">
        <f t="shared" si="381"/>
        <v/>
      </c>
      <c r="AO397" s="83">
        <f t="shared" ref="AO397:AO402" si="436">IF(S397="","",MIN(S397:W397))</f>
        <v>22.079000000000001</v>
      </c>
      <c r="AP397" s="83">
        <f t="shared" ref="AP397:AP402" si="437">IF(S397="","",MAX(S397:W397))</f>
        <v>22.079000000000001</v>
      </c>
      <c r="AQ397" s="83">
        <f t="shared" ref="AQ397:AQ402" si="438">IF(AO397="","",AP397-AO397)</f>
        <v>0</v>
      </c>
      <c r="AR397" s="83">
        <f t="shared" ref="AR397:AR402" si="439">IF(S397="","",AVERAGE(S397:W397))</f>
        <v>22.079000000000001</v>
      </c>
      <c r="AS397" s="83" t="e">
        <f t="shared" ref="AS397:AS402" si="440">IF(S397="","",STDEV(S397:W397))</f>
        <v>#DIV/0!</v>
      </c>
      <c r="AT397" s="105" t="str">
        <f t="shared" ref="AT397:AT402" si="441">IF(OR(Q397="",S397=""),"",IF(AND(C397="",AT396=""),"",(M397-L397)/(AS397*6)))</f>
        <v/>
      </c>
      <c r="AU397" s="105" t="str">
        <f t="shared" ref="AU397:AU402" si="442">IF(OR(Q397="",S397=""),"",IF(AND(C397="",AU396=""),"",MIN((O397-AR397)/(3*AS397),(AR397-N397)/(3*AS397))))</f>
        <v/>
      </c>
      <c r="AV397">
        <f t="shared" ref="AV397:AV402" si="443">IF(AT397="",-1,AS391)</f>
        <v>-1</v>
      </c>
    </row>
    <row r="398" spans="1:48" ht="17.25" customHeight="1">
      <c r="A398" s="27"/>
      <c r="B398" s="98"/>
      <c r="C398" s="104"/>
      <c r="D398" s="90"/>
      <c r="E398" s="111"/>
      <c r="F398" s="442" t="s">
        <v>228</v>
      </c>
      <c r="G398" s="443"/>
      <c r="H398" s="443"/>
      <c r="I398" s="99"/>
      <c r="J398" s="99"/>
      <c r="K398" s="94">
        <f t="shared" si="431"/>
        <v>22</v>
      </c>
      <c r="L398" s="94">
        <f t="shared" si="432"/>
        <v>-0.03</v>
      </c>
      <c r="M398" s="94">
        <f t="shared" si="433"/>
        <v>0.14000000000000001</v>
      </c>
      <c r="N398" s="94">
        <f t="shared" si="434"/>
        <v>21.97</v>
      </c>
      <c r="O398" s="94">
        <f t="shared" si="435"/>
        <v>22.14</v>
      </c>
      <c r="P398" s="102" t="s">
        <v>237</v>
      </c>
      <c r="Q398" s="94">
        <f t="shared" si="360"/>
        <v>2</v>
      </c>
      <c r="R398" s="122">
        <f>IF(Q398="","",HLOOKUP(Q398,Headline!$Z$5:$CJ$6,2,FALSE))</f>
        <v>2</v>
      </c>
      <c r="S398" s="147">
        <f>'report export 3D'!AG141</f>
        <v>22.410180505</v>
      </c>
      <c r="T398" s="147">
        <f>'report export 3D'!AH141</f>
        <v>22.408862516999999</v>
      </c>
      <c r="U398" s="147">
        <f>'report export 3D'!AI141</f>
        <v>22.407021846999999</v>
      </c>
      <c r="V398" s="147">
        <f>'report export 3D'!AJ141</f>
        <v>22.405145993000001</v>
      </c>
      <c r="W398" s="147">
        <f>'report export 3D'!AK141</f>
        <v>22.408098895999998</v>
      </c>
      <c r="X398" s="96" t="str">
        <f t="shared" si="430"/>
        <v>8</v>
      </c>
      <c r="Y398" s="101">
        <v>16</v>
      </c>
      <c r="Z398" s="461" t="s">
        <v>193</v>
      </c>
      <c r="AA398" s="462"/>
      <c r="AB398" s="462"/>
      <c r="AC398" s="462"/>
      <c r="AD398" s="62"/>
      <c r="AE398" s="21"/>
      <c r="AF398" s="247" t="s">
        <v>95</v>
      </c>
      <c r="AH398" s="29" t="str">
        <f t="shared" si="375"/>
        <v>+</v>
      </c>
      <c r="AI398" s="29" t="str">
        <f t="shared" si="376"/>
        <v>+</v>
      </c>
      <c r="AJ398" s="29" t="str">
        <f t="shared" si="377"/>
        <v>+</v>
      </c>
      <c r="AK398" s="29" t="str">
        <f t="shared" si="378"/>
        <v>+</v>
      </c>
      <c r="AL398" s="29" t="str">
        <f t="shared" si="379"/>
        <v>+</v>
      </c>
      <c r="AM398" s="29" t="str">
        <f t="shared" si="380"/>
        <v/>
      </c>
      <c r="AN398" s="29" t="str">
        <f t="shared" si="381"/>
        <v>+</v>
      </c>
      <c r="AO398" s="83">
        <f t="shared" si="436"/>
        <v>22.405145993000001</v>
      </c>
      <c r="AP398" s="83">
        <f t="shared" si="437"/>
        <v>22.410180505</v>
      </c>
      <c r="AQ398" s="83">
        <f t="shared" si="438"/>
        <v>5.0345119999981591E-3</v>
      </c>
      <c r="AR398" s="83">
        <f t="shared" si="439"/>
        <v>22.407861951600001</v>
      </c>
      <c r="AS398" s="83">
        <f t="shared" si="440"/>
        <v>1.9049390077417556E-3</v>
      </c>
      <c r="AT398" s="105" t="str">
        <f t="shared" si="441"/>
        <v/>
      </c>
      <c r="AU398" s="105" t="str">
        <f t="shared" si="442"/>
        <v/>
      </c>
      <c r="AV398">
        <f t="shared" si="443"/>
        <v>-1</v>
      </c>
    </row>
    <row r="399" spans="1:48" ht="17.25" customHeight="1">
      <c r="A399" s="27"/>
      <c r="B399" s="98"/>
      <c r="C399" s="104"/>
      <c r="D399" s="90"/>
      <c r="E399" s="111"/>
      <c r="F399" s="442"/>
      <c r="G399" s="443"/>
      <c r="H399" s="443"/>
      <c r="I399" s="99"/>
      <c r="J399" s="99"/>
      <c r="K399" s="94">
        <f t="shared" si="431"/>
        <v>22</v>
      </c>
      <c r="L399" s="94">
        <f t="shared" si="432"/>
        <v>-0.03</v>
      </c>
      <c r="M399" s="94">
        <f t="shared" si="433"/>
        <v>0.14000000000000001</v>
      </c>
      <c r="N399" s="94">
        <f t="shared" si="434"/>
        <v>21.97</v>
      </c>
      <c r="O399" s="94">
        <f t="shared" si="435"/>
        <v>22.14</v>
      </c>
      <c r="P399" s="102"/>
      <c r="Q399" s="94" t="str">
        <f>IF(AND(F399&lt;&gt;"",Q398=""),1,IF(AND(Q398&lt;emp,Q398&lt;&gt;""),Q398+1,""))</f>
        <v/>
      </c>
      <c r="R399" s="122" t="str">
        <f>IF(Q399="","",HLOOKUP(Q399,Headline!$Z$5:$CJ$6,2,FALSE))</f>
        <v/>
      </c>
      <c r="S399" s="147"/>
      <c r="T399" s="147"/>
      <c r="U399" s="147"/>
      <c r="V399" s="147"/>
      <c r="W399" s="147"/>
      <c r="X399" s="96" t="str">
        <f t="shared" si="430"/>
        <v/>
      </c>
      <c r="Y399" s="101"/>
      <c r="Z399" s="445"/>
      <c r="AA399" s="446"/>
      <c r="AB399" s="446"/>
      <c r="AC399" s="446"/>
      <c r="AD399" s="62"/>
      <c r="AE399" s="21"/>
      <c r="AF399" s="22"/>
      <c r="AH399" s="29" t="str">
        <f t="shared" si="375"/>
        <v/>
      </c>
      <c r="AI399" s="29" t="str">
        <f t="shared" si="376"/>
        <v/>
      </c>
      <c r="AJ399" s="29" t="str">
        <f t="shared" si="377"/>
        <v/>
      </c>
      <c r="AK399" s="29" t="str">
        <f t="shared" si="378"/>
        <v/>
      </c>
      <c r="AL399" s="29" t="str">
        <f t="shared" si="379"/>
        <v/>
      </c>
      <c r="AM399" s="29" t="str">
        <f t="shared" si="380"/>
        <v/>
      </c>
      <c r="AN399" s="29" t="str">
        <f t="shared" si="381"/>
        <v/>
      </c>
      <c r="AO399" s="83" t="str">
        <f t="shared" si="436"/>
        <v/>
      </c>
      <c r="AP399" s="83" t="str">
        <f t="shared" si="437"/>
        <v/>
      </c>
      <c r="AQ399" s="83" t="str">
        <f t="shared" si="438"/>
        <v/>
      </c>
      <c r="AR399" s="83" t="str">
        <f t="shared" si="439"/>
        <v/>
      </c>
      <c r="AS399" s="83" t="str">
        <f t="shared" si="440"/>
        <v/>
      </c>
      <c r="AT399" s="105" t="str">
        <f t="shared" si="441"/>
        <v/>
      </c>
      <c r="AU399" s="105" t="str">
        <f t="shared" si="442"/>
        <v/>
      </c>
      <c r="AV399">
        <f t="shared" si="443"/>
        <v>-1</v>
      </c>
    </row>
    <row r="400" spans="1:48" ht="17.25" customHeight="1">
      <c r="A400" s="27"/>
      <c r="B400" s="98">
        <v>225</v>
      </c>
      <c r="C400" s="174"/>
      <c r="D400" s="144" t="s">
        <v>189</v>
      </c>
      <c r="E400" s="111" t="s">
        <v>196</v>
      </c>
      <c r="F400" s="442">
        <v>22</v>
      </c>
      <c r="G400" s="443"/>
      <c r="H400" s="443"/>
      <c r="I400" s="99">
        <v>-0.03</v>
      </c>
      <c r="J400" s="99">
        <v>0.14000000000000001</v>
      </c>
      <c r="K400" s="94">
        <f t="shared" si="431"/>
        <v>22</v>
      </c>
      <c r="L400" s="94">
        <f t="shared" si="432"/>
        <v>-0.03</v>
      </c>
      <c r="M400" s="94">
        <f t="shared" si="433"/>
        <v>0.14000000000000001</v>
      </c>
      <c r="N400" s="94">
        <f t="shared" si="434"/>
        <v>21.97</v>
      </c>
      <c r="O400" s="94">
        <f t="shared" si="435"/>
        <v>22.14</v>
      </c>
      <c r="P400" s="102" t="s">
        <v>237</v>
      </c>
      <c r="Q400" s="94">
        <f>IF(AND(F400&lt;&gt;"",Q399=""),1,IF(AND(Q399&lt;emp,Q399&lt;&gt;""),Q399+1,""))</f>
        <v>1</v>
      </c>
      <c r="R400" s="122">
        <f>IF(Q400="","",HLOOKUP(Q400,Headline!$Z$5:$CJ$6,2,FALSE))</f>
        <v>1</v>
      </c>
      <c r="S400" s="147">
        <v>21.919</v>
      </c>
      <c r="T400" s="147"/>
      <c r="U400" s="147"/>
      <c r="V400" s="147"/>
      <c r="W400" s="147"/>
      <c r="X400" s="96" t="str">
        <f t="shared" si="430"/>
        <v>7</v>
      </c>
      <c r="Y400" s="101">
        <v>14</v>
      </c>
      <c r="Z400" s="445"/>
      <c r="AA400" s="446"/>
      <c r="AB400" s="446"/>
      <c r="AC400" s="446"/>
      <c r="AD400" s="62"/>
      <c r="AE400" s="245" t="s">
        <v>726</v>
      </c>
      <c r="AF400" s="22"/>
      <c r="AH400" s="29" t="str">
        <f t="shared" si="375"/>
        <v>-</v>
      </c>
      <c r="AI400" s="29" t="str">
        <f t="shared" si="376"/>
        <v/>
      </c>
      <c r="AJ400" s="29" t="str">
        <f t="shared" si="377"/>
        <v/>
      </c>
      <c r="AK400" s="29" t="str">
        <f t="shared" si="378"/>
        <v/>
      </c>
      <c r="AL400" s="29" t="str">
        <f t="shared" si="379"/>
        <v/>
      </c>
      <c r="AM400" s="29" t="str">
        <f t="shared" si="380"/>
        <v>-</v>
      </c>
      <c r="AN400" s="29" t="str">
        <f t="shared" si="381"/>
        <v/>
      </c>
      <c r="AO400" s="83">
        <f t="shared" si="436"/>
        <v>21.919</v>
      </c>
      <c r="AP400" s="83">
        <f t="shared" si="437"/>
        <v>21.919</v>
      </c>
      <c r="AQ400" s="83">
        <f t="shared" si="438"/>
        <v>0</v>
      </c>
      <c r="AR400" s="83">
        <f t="shared" si="439"/>
        <v>21.919</v>
      </c>
      <c r="AS400" s="83" t="e">
        <f t="shared" si="440"/>
        <v>#DIV/0!</v>
      </c>
      <c r="AT400" s="105" t="str">
        <f t="shared" si="441"/>
        <v/>
      </c>
      <c r="AU400" s="105" t="str">
        <f t="shared" si="442"/>
        <v/>
      </c>
      <c r="AV400">
        <f t="shared" si="443"/>
        <v>-1</v>
      </c>
    </row>
    <row r="401" spans="1:48" ht="17.25" customHeight="1">
      <c r="A401" s="27"/>
      <c r="B401" s="98"/>
      <c r="C401" s="104"/>
      <c r="D401" s="90"/>
      <c r="E401" s="111"/>
      <c r="F401" s="442" t="s">
        <v>228</v>
      </c>
      <c r="G401" s="443"/>
      <c r="H401" s="444"/>
      <c r="I401" s="99"/>
      <c r="J401" s="99"/>
      <c r="K401" s="94">
        <f t="shared" si="431"/>
        <v>22</v>
      </c>
      <c r="L401" s="94">
        <f t="shared" si="432"/>
        <v>-0.03</v>
      </c>
      <c r="M401" s="94">
        <f t="shared" si="433"/>
        <v>0.14000000000000001</v>
      </c>
      <c r="N401" s="94">
        <f t="shared" si="434"/>
        <v>21.97</v>
      </c>
      <c r="O401" s="94">
        <f t="shared" si="435"/>
        <v>22.14</v>
      </c>
      <c r="P401" s="102" t="s">
        <v>237</v>
      </c>
      <c r="Q401" s="94">
        <f>IF(AND(F401&lt;&gt;"",Q400=""),1,IF(AND(Q400&lt;emp,Q400&lt;&gt;""),Q400+1,""))</f>
        <v>2</v>
      </c>
      <c r="R401" s="122">
        <f>IF(Q401="","",HLOOKUP(Q401,Headline!$Z$5:$CJ$6,2,FALSE))</f>
        <v>2</v>
      </c>
      <c r="S401" s="147">
        <f>'report export 3D'!AG142</f>
        <v>22.296584423999999</v>
      </c>
      <c r="T401" s="147">
        <f>'report export 3D'!AH142</f>
        <v>22.295450181</v>
      </c>
      <c r="U401" s="147">
        <f>'report export 3D'!AI142</f>
        <v>22.296669780999999</v>
      </c>
      <c r="V401" s="147">
        <f>'report export 3D'!AJ142</f>
        <v>22.296345540000001</v>
      </c>
      <c r="W401" s="147">
        <f>'report export 3D'!AK142</f>
        <v>22.292352958999999</v>
      </c>
      <c r="X401" s="96" t="str">
        <f t="shared" si="430"/>
        <v>8</v>
      </c>
      <c r="Y401" s="101">
        <v>16</v>
      </c>
      <c r="Z401" s="461" t="s">
        <v>196</v>
      </c>
      <c r="AA401" s="462"/>
      <c r="AB401" s="462"/>
      <c r="AC401" s="462"/>
      <c r="AD401" s="62"/>
      <c r="AE401" s="21"/>
      <c r="AF401" s="247" t="s">
        <v>95</v>
      </c>
      <c r="AH401" s="29" t="str">
        <f t="shared" si="375"/>
        <v>+</v>
      </c>
      <c r="AI401" s="29" t="str">
        <f t="shared" si="376"/>
        <v>+</v>
      </c>
      <c r="AJ401" s="29" t="str">
        <f t="shared" si="377"/>
        <v>+</v>
      </c>
      <c r="AK401" s="29" t="str">
        <f t="shared" si="378"/>
        <v>+</v>
      </c>
      <c r="AL401" s="29" t="str">
        <f t="shared" si="379"/>
        <v>+</v>
      </c>
      <c r="AM401" s="29" t="str">
        <f t="shared" si="380"/>
        <v/>
      </c>
      <c r="AN401" s="29" t="str">
        <f t="shared" si="381"/>
        <v>+</v>
      </c>
      <c r="AO401" s="83">
        <f t="shared" si="436"/>
        <v>22.292352958999999</v>
      </c>
      <c r="AP401" s="83">
        <f t="shared" si="437"/>
        <v>22.296669780999999</v>
      </c>
      <c r="AQ401" s="83">
        <f t="shared" si="438"/>
        <v>4.3168219999998314E-3</v>
      </c>
      <c r="AR401" s="83">
        <f t="shared" si="439"/>
        <v>22.295480576999999</v>
      </c>
      <c r="AS401" s="83">
        <f t="shared" si="440"/>
        <v>1.8140950647042679E-3</v>
      </c>
      <c r="AT401" s="105" t="str">
        <f t="shared" si="441"/>
        <v/>
      </c>
      <c r="AU401" s="105" t="str">
        <f t="shared" si="442"/>
        <v/>
      </c>
      <c r="AV401">
        <f t="shared" si="443"/>
        <v>-1</v>
      </c>
    </row>
    <row r="402" spans="1:48" ht="17.25" customHeight="1" thickBot="1">
      <c r="A402" s="27"/>
      <c r="B402" s="98"/>
      <c r="C402" s="104"/>
      <c r="D402" s="90"/>
      <c r="E402" s="111"/>
      <c r="F402" s="442"/>
      <c r="G402" s="443"/>
      <c r="H402" s="444"/>
      <c r="I402" s="99"/>
      <c r="J402" s="99"/>
      <c r="K402" s="94">
        <f t="shared" si="431"/>
        <v>22</v>
      </c>
      <c r="L402" s="94">
        <f t="shared" si="432"/>
        <v>-0.03</v>
      </c>
      <c r="M402" s="94">
        <f t="shared" si="433"/>
        <v>0.14000000000000001</v>
      </c>
      <c r="N402" s="94">
        <f t="shared" si="434"/>
        <v>21.97</v>
      </c>
      <c r="O402" s="94">
        <f t="shared" si="435"/>
        <v>22.14</v>
      </c>
      <c r="P402" s="102"/>
      <c r="Q402" s="94" t="str">
        <f>IF(AND(F402&lt;&gt;"",Q401=""),1,IF(AND(Q401&lt;emp,Q401&lt;&gt;""),Q401+1,""))</f>
        <v/>
      </c>
      <c r="R402" s="122" t="str">
        <f>IF(Q402="","",HLOOKUP(Q402,Headline!$Z$5:$CJ$6,2,FALSE))</f>
        <v/>
      </c>
      <c r="S402" s="100"/>
      <c r="T402" s="100"/>
      <c r="U402" s="100"/>
      <c r="V402" s="100"/>
      <c r="W402" s="100"/>
      <c r="X402" s="96" t="str">
        <f>IF(S402="","",IF(AND(AM402="-",AN402="+"),"78",IF(AM402="-","7",IF(AN402="+","8",""))))</f>
        <v/>
      </c>
      <c r="Y402" s="101"/>
      <c r="Z402" s="445"/>
      <c r="AA402" s="446"/>
      <c r="AB402" s="446"/>
      <c r="AC402" s="446"/>
      <c r="AD402" s="62"/>
      <c r="AE402" s="21"/>
      <c r="AF402" s="22"/>
      <c r="AH402" s="29" t="str">
        <f t="shared" si="375"/>
        <v/>
      </c>
      <c r="AI402" s="29" t="str">
        <f t="shared" si="376"/>
        <v/>
      </c>
      <c r="AJ402" s="29" t="str">
        <f t="shared" si="377"/>
        <v/>
      </c>
      <c r="AK402" s="29" t="str">
        <f t="shared" si="378"/>
        <v/>
      </c>
      <c r="AL402" s="29" t="str">
        <f t="shared" si="379"/>
        <v/>
      </c>
      <c r="AM402" s="29" t="str">
        <f t="shared" si="380"/>
        <v/>
      </c>
      <c r="AN402" s="29" t="str">
        <f t="shared" si="381"/>
        <v/>
      </c>
      <c r="AO402" s="83" t="str">
        <f t="shared" si="436"/>
        <v/>
      </c>
      <c r="AP402" s="83" t="str">
        <f t="shared" si="437"/>
        <v/>
      </c>
      <c r="AQ402" s="83" t="str">
        <f t="shared" si="438"/>
        <v/>
      </c>
      <c r="AR402" s="83" t="str">
        <f t="shared" si="439"/>
        <v/>
      </c>
      <c r="AS402" s="83" t="str">
        <f t="shared" si="440"/>
        <v/>
      </c>
      <c r="AT402" s="105" t="str">
        <f t="shared" si="441"/>
        <v/>
      </c>
      <c r="AU402" s="105" t="str">
        <f t="shared" si="442"/>
        <v/>
      </c>
      <c r="AV402">
        <f t="shared" si="443"/>
        <v>-1</v>
      </c>
    </row>
    <row r="403" spans="1:48" ht="26.25" customHeight="1" thickBot="1">
      <c r="A403" s="27"/>
      <c r="B403" s="466" t="s">
        <v>199</v>
      </c>
      <c r="C403" s="467"/>
      <c r="D403" s="467"/>
      <c r="E403" s="467"/>
      <c r="F403" s="467"/>
      <c r="G403" s="467"/>
      <c r="H403" s="467"/>
      <c r="I403" s="467"/>
      <c r="J403" s="467"/>
      <c r="K403" s="467"/>
      <c r="L403" s="467"/>
      <c r="M403" s="467"/>
      <c r="N403" s="467"/>
      <c r="O403" s="467"/>
      <c r="P403" s="467"/>
      <c r="Q403" s="467"/>
      <c r="R403" s="467"/>
      <c r="S403" s="467"/>
      <c r="T403" s="467"/>
      <c r="U403" s="467"/>
      <c r="V403" s="467"/>
      <c r="W403" s="467"/>
      <c r="X403" s="467"/>
      <c r="Y403" s="467"/>
      <c r="Z403" s="467"/>
      <c r="AA403" s="467"/>
      <c r="AB403" s="467"/>
      <c r="AC403" s="467"/>
      <c r="AD403" s="467"/>
      <c r="AE403" s="467"/>
      <c r="AF403" s="468"/>
      <c r="AH403" s="29" t="str">
        <f t="shared" si="375"/>
        <v/>
      </c>
      <c r="AI403" s="29" t="str">
        <f t="shared" si="376"/>
        <v/>
      </c>
      <c r="AJ403" s="29" t="str">
        <f t="shared" si="377"/>
        <v/>
      </c>
      <c r="AK403" s="29" t="str">
        <f t="shared" si="378"/>
        <v/>
      </c>
      <c r="AL403" s="29" t="str">
        <f t="shared" si="379"/>
        <v/>
      </c>
      <c r="AM403" s="29" t="str">
        <f t="shared" si="380"/>
        <v/>
      </c>
      <c r="AN403" s="29" t="str">
        <f t="shared" si="381"/>
        <v/>
      </c>
      <c r="AO403" s="83" t="str">
        <f t="shared" ref="AO403:AO418" si="444">IF(S403="","",MIN(S403:W403))</f>
        <v/>
      </c>
      <c r="AP403" s="83" t="str">
        <f t="shared" ref="AP403:AP418" si="445">IF(S403="","",MAX(S403:W403))</f>
        <v/>
      </c>
      <c r="AQ403" s="83" t="str">
        <f t="shared" ref="AQ403:AQ418" si="446">IF(AO403="","",AP403-AO403)</f>
        <v/>
      </c>
      <c r="AR403" s="83" t="str">
        <f t="shared" ref="AR403:AR418" si="447">IF(S403="","",AVERAGE(S403:W403))</f>
        <v/>
      </c>
      <c r="AS403" s="83" t="str">
        <f t="shared" ref="AS403:AS418" si="448">IF(S403="","",STDEV(S403:W403))</f>
        <v/>
      </c>
      <c r="AT403" s="105" t="str">
        <f>IF(OR(Q403="",S403=""),"",IF(AND(C403="",AT384=""),"",(M403-L403)/(AS403*6)))</f>
        <v/>
      </c>
      <c r="AU403" s="105" t="str">
        <f>IF(OR(Q403="",S403=""),"",IF(AND(C403="",AU384=""),"",MIN((O403-AR403)/(3*AS403),(AR403-N403)/(3*AS403))))</f>
        <v/>
      </c>
      <c r="AV403">
        <f t="shared" ref="AV403:AV408" si="449">IF(AT403="",-1,AS379)</f>
        <v>-1</v>
      </c>
    </row>
    <row r="404" spans="1:48" ht="17.25" customHeight="1">
      <c r="A404" s="27"/>
      <c r="B404" s="98"/>
      <c r="C404" s="104"/>
      <c r="D404" s="90"/>
      <c r="E404" s="111"/>
      <c r="F404" s="442"/>
      <c r="G404" s="443"/>
      <c r="H404" s="444"/>
      <c r="I404" s="99"/>
      <c r="J404" s="99"/>
      <c r="K404" s="94">
        <f t="shared" ref="K404:K450" si="450">IF(Q404=1,F404,K403)</f>
        <v>0</v>
      </c>
      <c r="L404" s="94">
        <f t="shared" ref="L404:L450" si="451">IF(Q404=1,I404,L403)</f>
        <v>0</v>
      </c>
      <c r="M404" s="94">
        <f t="shared" ref="M404:M450" si="452">IF(Q404=1,J404,M403)</f>
        <v>0</v>
      </c>
      <c r="N404" s="94">
        <f t="shared" ref="N404:N450" si="453">K404+L404</f>
        <v>0</v>
      </c>
      <c r="O404" s="94">
        <f t="shared" ref="O404:O450" si="454">K404+M404</f>
        <v>0</v>
      </c>
      <c r="P404" s="102"/>
      <c r="Q404" s="94" t="str">
        <f t="shared" ref="Q404:Q450" si="455">IF(AND(F404&lt;&gt;"",Q403=""),1,IF(AND(Q403&lt;emp,Q403&lt;&gt;""),Q403+1,""))</f>
        <v/>
      </c>
      <c r="R404" s="122" t="str">
        <f>IF(Q404="","",HLOOKUP(Q404,Headline!$Z$5:$CJ$6,2,FALSE))</f>
        <v/>
      </c>
      <c r="S404" s="100"/>
      <c r="T404" s="100"/>
      <c r="U404" s="100"/>
      <c r="V404" s="100"/>
      <c r="W404" s="100"/>
      <c r="X404" s="96" t="str">
        <f t="shared" ref="X404:X473" si="456">IF(S404="","",IF(AND(AM404="-",AN404="+"),"78",IF(AM404="-","7",IF(AN404="+","8",""))))</f>
        <v/>
      </c>
      <c r="Y404" s="101"/>
      <c r="Z404" s="445"/>
      <c r="AA404" s="446"/>
      <c r="AB404" s="446"/>
      <c r="AC404" s="446"/>
      <c r="AD404" s="62"/>
      <c r="AE404" s="21"/>
      <c r="AF404" s="22"/>
      <c r="AH404" s="29" t="str">
        <f t="shared" si="375"/>
        <v/>
      </c>
      <c r="AI404" s="29" t="str">
        <f t="shared" si="376"/>
        <v/>
      </c>
      <c r="AJ404" s="29" t="str">
        <f t="shared" si="377"/>
        <v/>
      </c>
      <c r="AK404" s="29" t="str">
        <f t="shared" si="378"/>
        <v/>
      </c>
      <c r="AL404" s="29" t="str">
        <f t="shared" si="379"/>
        <v/>
      </c>
      <c r="AM404" s="29" t="str">
        <f t="shared" si="380"/>
        <v/>
      </c>
      <c r="AN404" s="29" t="str">
        <f t="shared" si="381"/>
        <v/>
      </c>
      <c r="AO404" s="83" t="str">
        <f t="shared" si="444"/>
        <v/>
      </c>
      <c r="AP404" s="83" t="str">
        <f t="shared" si="445"/>
        <v/>
      </c>
      <c r="AQ404" s="83" t="str">
        <f t="shared" si="446"/>
        <v/>
      </c>
      <c r="AR404" s="83" t="str">
        <f t="shared" si="447"/>
        <v/>
      </c>
      <c r="AS404" s="83" t="str">
        <f t="shared" si="448"/>
        <v/>
      </c>
      <c r="AT404" s="105" t="str">
        <f t="shared" ref="AT404:AT418" si="457">IF(OR(Q404="",S404=""),"",IF(AND(C404="",AT403=""),"",(M404-L404)/(AS404*6)))</f>
        <v/>
      </c>
      <c r="AU404" s="105" t="str">
        <f t="shared" ref="AU404:AU418" si="458">IF(OR(Q404="",S404=""),"",IF(AND(C404="",AU403=""),"",MIN((O404-AR404)/(3*AS404),(AR404-N404)/(3*AS404))))</f>
        <v/>
      </c>
      <c r="AV404">
        <f t="shared" si="449"/>
        <v>-1</v>
      </c>
    </row>
    <row r="405" spans="1:48" ht="17.25" customHeight="1">
      <c r="A405" s="27"/>
      <c r="B405" s="98">
        <v>301</v>
      </c>
      <c r="C405" s="104"/>
      <c r="D405" s="90"/>
      <c r="E405" s="111"/>
      <c r="F405" s="442">
        <v>16</v>
      </c>
      <c r="G405" s="443"/>
      <c r="H405" s="443"/>
      <c r="I405" s="99">
        <v>-0.14000000000000001</v>
      </c>
      <c r="J405" s="99">
        <v>0.14000000000000001</v>
      </c>
      <c r="K405" s="94">
        <f t="shared" si="450"/>
        <v>16</v>
      </c>
      <c r="L405" s="94">
        <f t="shared" si="451"/>
        <v>-0.14000000000000001</v>
      </c>
      <c r="M405" s="94">
        <f t="shared" si="452"/>
        <v>0.14000000000000001</v>
      </c>
      <c r="N405" s="94">
        <f t="shared" si="453"/>
        <v>15.86</v>
      </c>
      <c r="O405" s="94">
        <f t="shared" si="454"/>
        <v>16.14</v>
      </c>
      <c r="P405" s="102" t="s">
        <v>50</v>
      </c>
      <c r="Q405" s="94">
        <f t="shared" si="455"/>
        <v>1</v>
      </c>
      <c r="R405" s="122">
        <f>IF(Q405="","",HLOOKUP(Q405,Headline!$Z$5:$CJ$6,2,FALSE))</f>
        <v>1</v>
      </c>
      <c r="S405" s="147">
        <v>16.04</v>
      </c>
      <c r="T405" s="147">
        <v>16.03</v>
      </c>
      <c r="U405" s="147">
        <v>16.05</v>
      </c>
      <c r="V405" s="147">
        <v>16.04</v>
      </c>
      <c r="W405" s="147">
        <v>16.03</v>
      </c>
      <c r="X405" s="96" t="str">
        <f t="shared" si="456"/>
        <v/>
      </c>
      <c r="Y405" s="101">
        <v>13</v>
      </c>
      <c r="Z405" s="445"/>
      <c r="AA405" s="446"/>
      <c r="AB405" s="446"/>
      <c r="AC405" s="446"/>
      <c r="AD405" s="62"/>
      <c r="AE405" s="21"/>
      <c r="AF405" s="22"/>
      <c r="AH405" s="29" t="str">
        <f t="shared" si="375"/>
        <v/>
      </c>
      <c r="AI405" s="29" t="str">
        <f t="shared" si="376"/>
        <v/>
      </c>
      <c r="AJ405" s="29" t="str">
        <f t="shared" si="377"/>
        <v/>
      </c>
      <c r="AK405" s="29" t="str">
        <f t="shared" si="378"/>
        <v/>
      </c>
      <c r="AL405" s="29" t="str">
        <f t="shared" si="379"/>
        <v/>
      </c>
      <c r="AM405" s="29" t="str">
        <f t="shared" si="380"/>
        <v/>
      </c>
      <c r="AN405" s="29" t="str">
        <f t="shared" si="381"/>
        <v/>
      </c>
      <c r="AO405" s="83">
        <f t="shared" si="444"/>
        <v>16.03</v>
      </c>
      <c r="AP405" s="83">
        <f t="shared" si="445"/>
        <v>16.05</v>
      </c>
      <c r="AQ405" s="83">
        <f t="shared" si="446"/>
        <v>1.9999999999999574E-2</v>
      </c>
      <c r="AR405" s="83">
        <f t="shared" si="447"/>
        <v>16.038</v>
      </c>
      <c r="AS405" s="83">
        <f t="shared" si="448"/>
        <v>8.3666002653403661E-3</v>
      </c>
      <c r="AT405" s="105" t="str">
        <f t="shared" si="457"/>
        <v/>
      </c>
      <c r="AU405" s="105" t="str">
        <f t="shared" si="458"/>
        <v/>
      </c>
      <c r="AV405">
        <f t="shared" si="449"/>
        <v>-1</v>
      </c>
    </row>
    <row r="406" spans="1:48" ht="17.25" customHeight="1">
      <c r="A406" s="27"/>
      <c r="B406" s="98"/>
      <c r="C406" s="104"/>
      <c r="D406" s="90"/>
      <c r="E406" s="111"/>
      <c r="F406" s="442"/>
      <c r="G406" s="443"/>
      <c r="H406" s="444"/>
      <c r="I406" s="99"/>
      <c r="J406" s="99"/>
      <c r="K406" s="94">
        <f t="shared" si="450"/>
        <v>16</v>
      </c>
      <c r="L406" s="94">
        <f t="shared" si="451"/>
        <v>-0.14000000000000001</v>
      </c>
      <c r="M406" s="94">
        <f t="shared" si="452"/>
        <v>0.14000000000000001</v>
      </c>
      <c r="N406" s="94">
        <f t="shared" si="453"/>
        <v>15.86</v>
      </c>
      <c r="O406" s="94">
        <f t="shared" si="454"/>
        <v>16.14</v>
      </c>
      <c r="P406" s="102" t="s">
        <v>50</v>
      </c>
      <c r="Q406" s="94">
        <f t="shared" si="455"/>
        <v>2</v>
      </c>
      <c r="R406" s="122">
        <f>IF(Q406="","",HLOOKUP(Q406,Headline!$Z$5:$CJ$6,2,FALSE))</f>
        <v>2</v>
      </c>
      <c r="S406" s="147">
        <v>16.047999999999998</v>
      </c>
      <c r="T406" s="147">
        <v>16.04</v>
      </c>
      <c r="U406" s="147">
        <v>16.047000000000001</v>
      </c>
      <c r="V406" s="147">
        <v>16.047000000000001</v>
      </c>
      <c r="W406" s="147">
        <v>16.044</v>
      </c>
      <c r="X406" s="96" t="str">
        <f t="shared" si="456"/>
        <v/>
      </c>
      <c r="Y406" s="101"/>
      <c r="Z406" s="445"/>
      <c r="AA406" s="446"/>
      <c r="AB406" s="446"/>
      <c r="AC406" s="446"/>
      <c r="AD406" s="62"/>
      <c r="AE406" s="21"/>
      <c r="AF406" s="22"/>
      <c r="AH406" s="29" t="str">
        <f t="shared" si="375"/>
        <v/>
      </c>
      <c r="AI406" s="29" t="str">
        <f t="shared" si="376"/>
        <v/>
      </c>
      <c r="AJ406" s="29" t="str">
        <f t="shared" si="377"/>
        <v/>
      </c>
      <c r="AK406" s="29" t="str">
        <f t="shared" si="378"/>
        <v/>
      </c>
      <c r="AL406" s="29" t="str">
        <f t="shared" si="379"/>
        <v/>
      </c>
      <c r="AM406" s="29" t="str">
        <f t="shared" si="380"/>
        <v/>
      </c>
      <c r="AN406" s="29" t="str">
        <f t="shared" si="381"/>
        <v/>
      </c>
      <c r="AO406" s="83">
        <f t="shared" si="444"/>
        <v>16.04</v>
      </c>
      <c r="AP406" s="83">
        <f t="shared" si="445"/>
        <v>16.047999999999998</v>
      </c>
      <c r="AQ406" s="83">
        <f t="shared" si="446"/>
        <v>7.9999999999991189E-3</v>
      </c>
      <c r="AR406" s="83">
        <f t="shared" si="447"/>
        <v>16.045199999999998</v>
      </c>
      <c r="AS406" s="83">
        <f t="shared" si="448"/>
        <v>3.2710854467593131E-3</v>
      </c>
      <c r="AT406" s="105" t="str">
        <f t="shared" si="457"/>
        <v/>
      </c>
      <c r="AU406" s="105" t="str">
        <f t="shared" si="458"/>
        <v/>
      </c>
      <c r="AV406">
        <f t="shared" si="449"/>
        <v>-1</v>
      </c>
    </row>
    <row r="407" spans="1:48" ht="17.25" customHeight="1">
      <c r="A407" s="27"/>
      <c r="B407" s="98"/>
      <c r="C407" s="104"/>
      <c r="D407" s="90"/>
      <c r="E407" s="111"/>
      <c r="F407" s="442"/>
      <c r="G407" s="443"/>
      <c r="H407" s="443"/>
      <c r="I407" s="99"/>
      <c r="J407" s="99"/>
      <c r="K407" s="94">
        <f t="shared" si="450"/>
        <v>16</v>
      </c>
      <c r="L407" s="94">
        <f t="shared" si="451"/>
        <v>-0.14000000000000001</v>
      </c>
      <c r="M407" s="94">
        <f t="shared" si="452"/>
        <v>0.14000000000000001</v>
      </c>
      <c r="N407" s="94">
        <f t="shared" si="453"/>
        <v>15.86</v>
      </c>
      <c r="O407" s="94">
        <f t="shared" si="454"/>
        <v>16.14</v>
      </c>
      <c r="P407" s="102"/>
      <c r="Q407" s="94" t="str">
        <f t="shared" si="455"/>
        <v/>
      </c>
      <c r="R407" s="122" t="str">
        <f>IF(Q407="","",HLOOKUP(Q407,Headline!$Z$5:$CJ$6,2,FALSE))</f>
        <v/>
      </c>
      <c r="S407" s="147"/>
      <c r="T407" s="147"/>
      <c r="U407" s="147"/>
      <c r="V407" s="147"/>
      <c r="W407" s="147"/>
      <c r="X407" s="96" t="str">
        <f t="shared" si="456"/>
        <v/>
      </c>
      <c r="Y407" s="101"/>
      <c r="Z407" s="445"/>
      <c r="AA407" s="446"/>
      <c r="AB407" s="446"/>
      <c r="AC407" s="446"/>
      <c r="AD407" s="62"/>
      <c r="AE407" s="21"/>
      <c r="AF407" s="22"/>
      <c r="AH407" s="29" t="str">
        <f t="shared" si="375"/>
        <v/>
      </c>
      <c r="AI407" s="29" t="str">
        <f t="shared" si="376"/>
        <v/>
      </c>
      <c r="AJ407" s="29" t="str">
        <f t="shared" si="377"/>
        <v/>
      </c>
      <c r="AK407" s="29" t="str">
        <f t="shared" si="378"/>
        <v/>
      </c>
      <c r="AL407" s="29" t="str">
        <f t="shared" si="379"/>
        <v/>
      </c>
      <c r="AM407" s="29" t="str">
        <f t="shared" si="380"/>
        <v/>
      </c>
      <c r="AN407" s="29" t="str">
        <f t="shared" si="381"/>
        <v/>
      </c>
      <c r="AO407" s="83" t="str">
        <f t="shared" si="444"/>
        <v/>
      </c>
      <c r="AP407" s="83" t="str">
        <f t="shared" si="445"/>
        <v/>
      </c>
      <c r="AQ407" s="83" t="str">
        <f t="shared" si="446"/>
        <v/>
      </c>
      <c r="AR407" s="83" t="str">
        <f t="shared" si="447"/>
        <v/>
      </c>
      <c r="AS407" s="83" t="str">
        <f t="shared" si="448"/>
        <v/>
      </c>
      <c r="AT407" s="105" t="str">
        <f t="shared" si="457"/>
        <v/>
      </c>
      <c r="AU407" s="105" t="str">
        <f t="shared" si="458"/>
        <v/>
      </c>
      <c r="AV407">
        <f t="shared" si="449"/>
        <v>-1</v>
      </c>
    </row>
    <row r="408" spans="1:48" ht="17.25" customHeight="1">
      <c r="A408" s="27"/>
      <c r="B408" s="98">
        <v>302</v>
      </c>
      <c r="C408" s="104"/>
      <c r="D408" s="144" t="s">
        <v>188</v>
      </c>
      <c r="E408" s="111"/>
      <c r="F408" s="442">
        <v>14</v>
      </c>
      <c r="G408" s="443"/>
      <c r="H408" s="443"/>
      <c r="I408" s="99">
        <v>-0.2</v>
      </c>
      <c r="J408" s="99">
        <v>0.2</v>
      </c>
      <c r="K408" s="94">
        <f t="shared" si="450"/>
        <v>14</v>
      </c>
      <c r="L408" s="94">
        <f t="shared" si="451"/>
        <v>-0.2</v>
      </c>
      <c r="M408" s="94">
        <f t="shared" si="452"/>
        <v>0.2</v>
      </c>
      <c r="N408" s="94">
        <f t="shared" si="453"/>
        <v>13.8</v>
      </c>
      <c r="O408" s="94">
        <f t="shared" si="454"/>
        <v>14.2</v>
      </c>
      <c r="P408" s="102" t="s">
        <v>50</v>
      </c>
      <c r="Q408" s="94">
        <f t="shared" si="455"/>
        <v>1</v>
      </c>
      <c r="R408" s="122">
        <f>IF(Q408="","",HLOOKUP(Q408,Headline!$Z$5:$CJ$6,2,FALSE))</f>
        <v>1</v>
      </c>
      <c r="S408" s="147">
        <v>13.99</v>
      </c>
      <c r="T408" s="147">
        <v>13.96</v>
      </c>
      <c r="U408" s="147">
        <v>13.98</v>
      </c>
      <c r="V408" s="147">
        <v>13.97</v>
      </c>
      <c r="W408" s="147">
        <v>13.97</v>
      </c>
      <c r="X408" s="96" t="str">
        <f t="shared" si="456"/>
        <v/>
      </c>
      <c r="Y408" s="101">
        <v>13</v>
      </c>
      <c r="Z408" s="445"/>
      <c r="AA408" s="446"/>
      <c r="AB408" s="446"/>
      <c r="AC408" s="446"/>
      <c r="AD408" s="62"/>
      <c r="AE408" s="21"/>
      <c r="AF408" s="22"/>
      <c r="AH408" s="29" t="str">
        <f t="shared" si="375"/>
        <v/>
      </c>
      <c r="AI408" s="29" t="str">
        <f t="shared" si="376"/>
        <v/>
      </c>
      <c r="AJ408" s="29" t="str">
        <f t="shared" si="377"/>
        <v/>
      </c>
      <c r="AK408" s="29" t="str">
        <f t="shared" si="378"/>
        <v/>
      </c>
      <c r="AL408" s="29" t="str">
        <f t="shared" si="379"/>
        <v/>
      </c>
      <c r="AM408" s="29" t="str">
        <f t="shared" si="380"/>
        <v/>
      </c>
      <c r="AN408" s="29" t="str">
        <f t="shared" si="381"/>
        <v/>
      </c>
      <c r="AO408" s="83">
        <f t="shared" si="444"/>
        <v>13.96</v>
      </c>
      <c r="AP408" s="83">
        <f t="shared" si="445"/>
        <v>13.99</v>
      </c>
      <c r="AQ408" s="83">
        <f t="shared" si="446"/>
        <v>2.9999999999999361E-2</v>
      </c>
      <c r="AR408" s="83">
        <f t="shared" si="447"/>
        <v>13.974</v>
      </c>
      <c r="AS408" s="83">
        <f t="shared" si="448"/>
        <v>1.1401754250991138E-2</v>
      </c>
      <c r="AT408" s="105" t="str">
        <f t="shared" si="457"/>
        <v/>
      </c>
      <c r="AU408" s="105" t="str">
        <f t="shared" si="458"/>
        <v/>
      </c>
      <c r="AV408">
        <f t="shared" si="449"/>
        <v>-1</v>
      </c>
    </row>
    <row r="409" spans="1:48" ht="17.25" customHeight="1">
      <c r="A409" s="27"/>
      <c r="B409" s="98"/>
      <c r="C409" s="104"/>
      <c r="D409" s="90"/>
      <c r="E409" s="111"/>
      <c r="F409" s="442"/>
      <c r="G409" s="443"/>
      <c r="H409" s="444"/>
      <c r="I409" s="99"/>
      <c r="J409" s="99"/>
      <c r="K409" s="94">
        <f t="shared" si="450"/>
        <v>14</v>
      </c>
      <c r="L409" s="94">
        <f t="shared" si="451"/>
        <v>-0.2</v>
      </c>
      <c r="M409" s="94">
        <f t="shared" si="452"/>
        <v>0.2</v>
      </c>
      <c r="N409" s="94">
        <f t="shared" si="453"/>
        <v>13.8</v>
      </c>
      <c r="O409" s="94">
        <f t="shared" si="454"/>
        <v>14.2</v>
      </c>
      <c r="P409" s="102" t="s">
        <v>50</v>
      </c>
      <c r="Q409" s="94">
        <f t="shared" si="455"/>
        <v>2</v>
      </c>
      <c r="R409" s="122">
        <f>IF(Q409="","",HLOOKUP(Q409,Headline!$Z$5:$CJ$6,2,FALSE))</f>
        <v>2</v>
      </c>
      <c r="S409" s="147">
        <v>13.98</v>
      </c>
      <c r="T409" s="147">
        <v>13.99</v>
      </c>
      <c r="U409" s="147">
        <v>13.98</v>
      </c>
      <c r="V409" s="147">
        <v>13.98</v>
      </c>
      <c r="W409" s="147">
        <v>13.98</v>
      </c>
      <c r="X409" s="96" t="str">
        <f t="shared" si="456"/>
        <v/>
      </c>
      <c r="Y409" s="101">
        <v>16</v>
      </c>
      <c r="Z409" s="445"/>
      <c r="AA409" s="446"/>
      <c r="AB409" s="446"/>
      <c r="AC409" s="446"/>
      <c r="AD409" s="62"/>
      <c r="AE409" s="21"/>
      <c r="AF409" s="22"/>
      <c r="AH409" s="29" t="str">
        <f t="shared" si="375"/>
        <v/>
      </c>
      <c r="AI409" s="29" t="str">
        <f t="shared" si="376"/>
        <v/>
      </c>
      <c r="AJ409" s="29" t="str">
        <f t="shared" si="377"/>
        <v/>
      </c>
      <c r="AK409" s="29" t="str">
        <f t="shared" si="378"/>
        <v/>
      </c>
      <c r="AL409" s="29" t="str">
        <f t="shared" si="379"/>
        <v/>
      </c>
      <c r="AM409" s="29" t="str">
        <f t="shared" si="380"/>
        <v/>
      </c>
      <c r="AN409" s="29" t="str">
        <f t="shared" si="381"/>
        <v/>
      </c>
      <c r="AO409" s="83">
        <f t="shared" si="444"/>
        <v>13.98</v>
      </c>
      <c r="AP409" s="83">
        <f t="shared" si="445"/>
        <v>13.99</v>
      </c>
      <c r="AQ409" s="83">
        <f t="shared" si="446"/>
        <v>9.9999999999997868E-3</v>
      </c>
      <c r="AR409" s="83">
        <f t="shared" si="447"/>
        <v>13.982000000000003</v>
      </c>
      <c r="AS409" s="83">
        <f t="shared" si="448"/>
        <v>4.4721359549994835E-3</v>
      </c>
      <c r="AT409" s="105" t="str">
        <f t="shared" si="457"/>
        <v/>
      </c>
      <c r="AU409" s="105" t="str">
        <f t="shared" si="458"/>
        <v/>
      </c>
      <c r="AV409">
        <f t="shared" ref="AV409:AV419" si="459">IF(AT409="",-1,AS403)</f>
        <v>-1</v>
      </c>
    </row>
    <row r="410" spans="1:48" ht="17.25" customHeight="1">
      <c r="A410" s="27"/>
      <c r="B410" s="98"/>
      <c r="C410" s="104"/>
      <c r="D410" s="90"/>
      <c r="E410" s="111"/>
      <c r="F410" s="442"/>
      <c r="G410" s="443"/>
      <c r="H410" s="444"/>
      <c r="I410" s="99"/>
      <c r="J410" s="99"/>
      <c r="K410" s="94">
        <f t="shared" si="450"/>
        <v>14</v>
      </c>
      <c r="L410" s="94">
        <f t="shared" si="451"/>
        <v>-0.2</v>
      </c>
      <c r="M410" s="94">
        <f t="shared" si="452"/>
        <v>0.2</v>
      </c>
      <c r="N410" s="94">
        <f t="shared" si="453"/>
        <v>13.8</v>
      </c>
      <c r="O410" s="94">
        <f t="shared" si="454"/>
        <v>14.2</v>
      </c>
      <c r="P410" s="102"/>
      <c r="Q410" s="94" t="str">
        <f t="shared" si="455"/>
        <v/>
      </c>
      <c r="R410" s="122" t="str">
        <f>IF(Q410="","",HLOOKUP(Q410,Headline!$Z$5:$CJ$6,2,FALSE))</f>
        <v/>
      </c>
      <c r="S410" s="100"/>
      <c r="T410" s="100"/>
      <c r="U410" s="100"/>
      <c r="V410" s="100"/>
      <c r="W410" s="100"/>
      <c r="X410" s="96" t="str">
        <f t="shared" si="456"/>
        <v/>
      </c>
      <c r="Y410" s="101"/>
      <c r="Z410" s="445"/>
      <c r="AA410" s="446"/>
      <c r="AB410" s="446"/>
      <c r="AC410" s="446"/>
      <c r="AD410" s="62"/>
      <c r="AE410" s="21"/>
      <c r="AF410" s="22"/>
      <c r="AH410" s="29" t="str">
        <f t="shared" si="375"/>
        <v/>
      </c>
      <c r="AI410" s="29" t="str">
        <f t="shared" si="376"/>
        <v/>
      </c>
      <c r="AJ410" s="29" t="str">
        <f t="shared" si="377"/>
        <v/>
      </c>
      <c r="AK410" s="29" t="str">
        <f t="shared" si="378"/>
        <v/>
      </c>
      <c r="AL410" s="29" t="str">
        <f t="shared" si="379"/>
        <v/>
      </c>
      <c r="AM410" s="29" t="str">
        <f t="shared" si="380"/>
        <v/>
      </c>
      <c r="AN410" s="29" t="str">
        <f t="shared" si="381"/>
        <v/>
      </c>
      <c r="AO410" s="83" t="str">
        <f t="shared" si="444"/>
        <v/>
      </c>
      <c r="AP410" s="83" t="str">
        <f t="shared" si="445"/>
        <v/>
      </c>
      <c r="AQ410" s="83" t="str">
        <f t="shared" si="446"/>
        <v/>
      </c>
      <c r="AR410" s="83" t="str">
        <f t="shared" si="447"/>
        <v/>
      </c>
      <c r="AS410" s="83" t="str">
        <f t="shared" si="448"/>
        <v/>
      </c>
      <c r="AT410" s="105" t="str">
        <f t="shared" si="457"/>
        <v/>
      </c>
      <c r="AU410" s="105" t="str">
        <f t="shared" si="458"/>
        <v/>
      </c>
      <c r="AV410">
        <f t="shared" si="459"/>
        <v>-1</v>
      </c>
    </row>
    <row r="411" spans="1:48" ht="17.25" customHeight="1">
      <c r="A411" s="27"/>
      <c r="B411" s="98">
        <v>303</v>
      </c>
      <c r="C411" s="104"/>
      <c r="D411" s="90"/>
      <c r="E411" s="111"/>
      <c r="F411" s="442">
        <v>9.1999999999999993</v>
      </c>
      <c r="G411" s="443"/>
      <c r="H411" s="444"/>
      <c r="I411" s="99">
        <v>0.02</v>
      </c>
      <c r="J411" s="99">
        <v>0.14000000000000001</v>
      </c>
      <c r="K411" s="94">
        <f t="shared" si="450"/>
        <v>9.1999999999999993</v>
      </c>
      <c r="L411" s="94">
        <f t="shared" si="451"/>
        <v>0.02</v>
      </c>
      <c r="M411" s="94">
        <f t="shared" si="452"/>
        <v>0.14000000000000001</v>
      </c>
      <c r="N411" s="94">
        <f t="shared" si="453"/>
        <v>9.2199999999999989</v>
      </c>
      <c r="O411" s="94">
        <f t="shared" si="454"/>
        <v>9.34</v>
      </c>
      <c r="P411" s="102" t="s">
        <v>237</v>
      </c>
      <c r="Q411" s="94">
        <f t="shared" si="455"/>
        <v>1</v>
      </c>
      <c r="R411" s="122">
        <f>IF(Q411="","",HLOOKUP(Q411,Headline!$Z$5:$CJ$6,2,FALSE))</f>
        <v>1</v>
      </c>
      <c r="S411" s="147">
        <f>+'report export 3D'!R79</f>
        <v>9.2794978682</v>
      </c>
      <c r="T411" s="147">
        <f>+'report export 3D'!S79</f>
        <v>9.2824644696000007</v>
      </c>
      <c r="U411" s="147">
        <f>+'report export 3D'!T79</f>
        <v>9.2887473781000001</v>
      </c>
      <c r="V411" s="147">
        <f>+'report export 3D'!U79</f>
        <v>9.2839003245999994</v>
      </c>
      <c r="W411" s="147">
        <f>+'report export 3D'!V79</f>
        <v>9.2939753433999996</v>
      </c>
      <c r="X411" s="96" t="str">
        <f t="shared" si="456"/>
        <v/>
      </c>
      <c r="Y411" s="101">
        <v>13</v>
      </c>
      <c r="Z411" s="445"/>
      <c r="AA411" s="446"/>
      <c r="AB411" s="446"/>
      <c r="AC411" s="446"/>
      <c r="AD411" s="62"/>
      <c r="AE411" s="21"/>
      <c r="AF411" s="22"/>
      <c r="AG411" t="s">
        <v>701</v>
      </c>
      <c r="AH411" s="29" t="str">
        <f t="shared" si="375"/>
        <v/>
      </c>
      <c r="AI411" s="29" t="str">
        <f t="shared" si="376"/>
        <v/>
      </c>
      <c r="AJ411" s="29" t="str">
        <f t="shared" si="377"/>
        <v/>
      </c>
      <c r="AK411" s="29" t="str">
        <f t="shared" si="378"/>
        <v/>
      </c>
      <c r="AL411" s="29" t="str">
        <f t="shared" si="379"/>
        <v/>
      </c>
      <c r="AM411" s="29" t="str">
        <f t="shared" si="380"/>
        <v/>
      </c>
      <c r="AN411" s="29" t="str">
        <f t="shared" si="381"/>
        <v/>
      </c>
      <c r="AO411" s="83">
        <f t="shared" si="444"/>
        <v>9.2794978682</v>
      </c>
      <c r="AP411" s="83">
        <f t="shared" si="445"/>
        <v>9.2939753433999996</v>
      </c>
      <c r="AQ411" s="83">
        <f t="shared" si="446"/>
        <v>1.4477475199999645E-2</v>
      </c>
      <c r="AR411" s="83">
        <f t="shared" si="447"/>
        <v>9.2857170767799992</v>
      </c>
      <c r="AS411" s="83">
        <f t="shared" si="448"/>
        <v>5.6995677680298732E-3</v>
      </c>
      <c r="AT411" s="105" t="str">
        <f t="shared" si="457"/>
        <v/>
      </c>
      <c r="AU411" s="105" t="str">
        <f t="shared" si="458"/>
        <v/>
      </c>
      <c r="AV411">
        <f t="shared" si="459"/>
        <v>-1</v>
      </c>
    </row>
    <row r="412" spans="1:48" ht="17.25" customHeight="1">
      <c r="A412" s="27"/>
      <c r="B412" s="98"/>
      <c r="C412" s="104"/>
      <c r="D412" s="90"/>
      <c r="E412" s="111"/>
      <c r="F412" s="442"/>
      <c r="G412" s="443"/>
      <c r="H412" s="444"/>
      <c r="I412" s="99"/>
      <c r="J412" s="99"/>
      <c r="K412" s="94">
        <f t="shared" si="450"/>
        <v>9.1999999999999993</v>
      </c>
      <c r="L412" s="94">
        <f t="shared" si="451"/>
        <v>0.02</v>
      </c>
      <c r="M412" s="94">
        <f t="shared" si="452"/>
        <v>0.14000000000000001</v>
      </c>
      <c r="N412" s="94">
        <f t="shared" si="453"/>
        <v>9.2199999999999989</v>
      </c>
      <c r="O412" s="94">
        <f t="shared" si="454"/>
        <v>9.34</v>
      </c>
      <c r="P412" s="102" t="s">
        <v>237</v>
      </c>
      <c r="Q412" s="94">
        <f t="shared" si="455"/>
        <v>2</v>
      </c>
      <c r="R412" s="122">
        <f>IF(Q412="","",HLOOKUP(Q412,Headline!$Z$5:$CJ$6,2,FALSE))</f>
        <v>2</v>
      </c>
      <c r="S412" s="147">
        <f>'report export 3D'!W79</f>
        <v>9.2922324284000002</v>
      </c>
      <c r="T412" s="147">
        <f>'report export 3D'!X79</f>
        <v>9.3038362013999993</v>
      </c>
      <c r="U412" s="147">
        <f>'report export 3D'!Y79</f>
        <v>9.2940522409999993</v>
      </c>
      <c r="V412" s="147">
        <f>'report export 3D'!Z79</f>
        <v>9.2920409419999999</v>
      </c>
      <c r="W412" s="147">
        <f>'report export 3D'!AA79</f>
        <v>9.2966591466999997</v>
      </c>
      <c r="X412" s="96" t="str">
        <f t="shared" si="456"/>
        <v/>
      </c>
      <c r="Y412" s="101">
        <v>16</v>
      </c>
      <c r="Z412" s="445"/>
      <c r="AA412" s="446"/>
      <c r="AB412" s="446"/>
      <c r="AC412" s="446"/>
      <c r="AD412" s="62"/>
      <c r="AE412" s="21"/>
      <c r="AF412" s="22"/>
      <c r="AG412" t="s">
        <v>701</v>
      </c>
      <c r="AH412" s="29" t="str">
        <f t="shared" si="375"/>
        <v/>
      </c>
      <c r="AI412" s="29" t="str">
        <f t="shared" si="376"/>
        <v/>
      </c>
      <c r="AJ412" s="29" t="str">
        <f t="shared" si="377"/>
        <v/>
      </c>
      <c r="AK412" s="29" t="str">
        <f t="shared" si="378"/>
        <v/>
      </c>
      <c r="AL412" s="29" t="str">
        <f t="shared" si="379"/>
        <v/>
      </c>
      <c r="AM412" s="29" t="str">
        <f t="shared" si="380"/>
        <v/>
      </c>
      <c r="AN412" s="29" t="str">
        <f t="shared" si="381"/>
        <v/>
      </c>
      <c r="AO412" s="83">
        <f t="shared" si="444"/>
        <v>9.2920409419999999</v>
      </c>
      <c r="AP412" s="83">
        <f t="shared" si="445"/>
        <v>9.3038362013999993</v>
      </c>
      <c r="AQ412" s="83">
        <f t="shared" si="446"/>
        <v>1.179525939999948E-2</v>
      </c>
      <c r="AR412" s="83">
        <f t="shared" si="447"/>
        <v>9.2957641919000018</v>
      </c>
      <c r="AS412" s="83">
        <f t="shared" si="448"/>
        <v>4.8791649025196259E-3</v>
      </c>
      <c r="AT412" s="105" t="str">
        <f t="shared" si="457"/>
        <v/>
      </c>
      <c r="AU412" s="105" t="str">
        <f t="shared" si="458"/>
        <v/>
      </c>
      <c r="AV412">
        <f t="shared" si="459"/>
        <v>-1</v>
      </c>
    </row>
    <row r="413" spans="1:48" ht="17.25" customHeight="1">
      <c r="A413" s="27"/>
      <c r="B413" s="98"/>
      <c r="C413" s="104"/>
      <c r="D413" s="90"/>
      <c r="E413" s="111"/>
      <c r="F413" s="442"/>
      <c r="G413" s="443"/>
      <c r="H413" s="444"/>
      <c r="I413" s="99"/>
      <c r="J413" s="99"/>
      <c r="K413" s="94">
        <f t="shared" si="450"/>
        <v>9.1999999999999993</v>
      </c>
      <c r="L413" s="94">
        <f t="shared" si="451"/>
        <v>0.02</v>
      </c>
      <c r="M413" s="94">
        <f t="shared" si="452"/>
        <v>0.14000000000000001</v>
      </c>
      <c r="N413" s="94">
        <f t="shared" si="453"/>
        <v>9.2199999999999989</v>
      </c>
      <c r="O413" s="94">
        <f t="shared" si="454"/>
        <v>9.34</v>
      </c>
      <c r="P413" s="102"/>
      <c r="Q413" s="94" t="str">
        <f t="shared" si="455"/>
        <v/>
      </c>
      <c r="R413" s="122" t="str">
        <f>IF(Q413="","",HLOOKUP(Q413,Headline!$Z$5:$CJ$6,2,FALSE))</f>
        <v/>
      </c>
      <c r="S413" s="100"/>
      <c r="T413" s="100"/>
      <c r="U413" s="100"/>
      <c r="V413" s="100"/>
      <c r="W413" s="100"/>
      <c r="X413" s="96" t="str">
        <f t="shared" si="456"/>
        <v/>
      </c>
      <c r="Y413" s="101"/>
      <c r="Z413" s="445"/>
      <c r="AA413" s="446"/>
      <c r="AB413" s="446"/>
      <c r="AC413" s="446"/>
      <c r="AD413" s="62"/>
      <c r="AE413" s="21"/>
      <c r="AF413" s="22"/>
      <c r="AH413" s="29" t="str">
        <f t="shared" si="375"/>
        <v/>
      </c>
      <c r="AI413" s="29" t="str">
        <f t="shared" si="376"/>
        <v/>
      </c>
      <c r="AJ413" s="29" t="str">
        <f t="shared" si="377"/>
        <v/>
      </c>
      <c r="AK413" s="29" t="str">
        <f t="shared" si="378"/>
        <v/>
      </c>
      <c r="AL413" s="29" t="str">
        <f t="shared" si="379"/>
        <v/>
      </c>
      <c r="AM413" s="29" t="str">
        <f t="shared" si="380"/>
        <v/>
      </c>
      <c r="AN413" s="29" t="str">
        <f t="shared" si="381"/>
        <v/>
      </c>
      <c r="AO413" s="83" t="str">
        <f t="shared" si="444"/>
        <v/>
      </c>
      <c r="AP413" s="83" t="str">
        <f t="shared" si="445"/>
        <v/>
      </c>
      <c r="AQ413" s="83" t="str">
        <f t="shared" si="446"/>
        <v/>
      </c>
      <c r="AR413" s="83" t="str">
        <f t="shared" si="447"/>
        <v/>
      </c>
      <c r="AS413" s="83" t="str">
        <f t="shared" si="448"/>
        <v/>
      </c>
      <c r="AT413" s="105" t="str">
        <f t="shared" si="457"/>
        <v/>
      </c>
      <c r="AU413" s="105" t="str">
        <f t="shared" si="458"/>
        <v/>
      </c>
      <c r="AV413">
        <f t="shared" si="459"/>
        <v>-1</v>
      </c>
    </row>
    <row r="414" spans="1:48" ht="17.25" customHeight="1">
      <c r="A414" s="27"/>
      <c r="B414" s="98">
        <v>304</v>
      </c>
      <c r="C414" s="104"/>
      <c r="D414" s="90"/>
      <c r="E414" s="111"/>
      <c r="F414" s="442">
        <v>25</v>
      </c>
      <c r="G414" s="443"/>
      <c r="H414" s="444"/>
      <c r="I414" s="99">
        <v>-0.15</v>
      </c>
      <c r="J414" s="99">
        <v>0</v>
      </c>
      <c r="K414" s="94">
        <f t="shared" si="450"/>
        <v>25</v>
      </c>
      <c r="L414" s="94">
        <f t="shared" si="451"/>
        <v>-0.15</v>
      </c>
      <c r="M414" s="94">
        <f t="shared" si="452"/>
        <v>0</v>
      </c>
      <c r="N414" s="94">
        <f t="shared" si="453"/>
        <v>24.85</v>
      </c>
      <c r="O414" s="94">
        <f t="shared" si="454"/>
        <v>25</v>
      </c>
      <c r="P414" s="102" t="s">
        <v>50</v>
      </c>
      <c r="Q414" s="94">
        <f t="shared" si="455"/>
        <v>1</v>
      </c>
      <c r="R414" s="122">
        <f>IF(Q414="","",HLOOKUP(Q414,Headline!$Z$5:$CJ$6,2,FALSE))</f>
        <v>1</v>
      </c>
      <c r="S414" s="147">
        <v>24.92</v>
      </c>
      <c r="T414" s="147">
        <v>24.91</v>
      </c>
      <c r="U414" s="147">
        <v>24.92</v>
      </c>
      <c r="V414" s="147">
        <v>24.9</v>
      </c>
      <c r="W414" s="147">
        <v>24.91</v>
      </c>
      <c r="X414" s="96" t="str">
        <f t="shared" si="456"/>
        <v/>
      </c>
      <c r="Y414" s="101">
        <v>13</v>
      </c>
      <c r="Z414" s="479"/>
      <c r="AA414" s="480"/>
      <c r="AB414" s="480"/>
      <c r="AC414" s="480"/>
      <c r="AD414" s="62"/>
      <c r="AE414" s="21"/>
      <c r="AF414" s="22"/>
      <c r="AH414" s="29" t="str">
        <f t="shared" si="375"/>
        <v/>
      </c>
      <c r="AI414" s="29" t="str">
        <f t="shared" si="376"/>
        <v/>
      </c>
      <c r="AJ414" s="29" t="str">
        <f t="shared" si="377"/>
        <v/>
      </c>
      <c r="AK414" s="29" t="str">
        <f t="shared" si="378"/>
        <v/>
      </c>
      <c r="AL414" s="29" t="str">
        <f t="shared" si="379"/>
        <v/>
      </c>
      <c r="AM414" s="29" t="str">
        <f t="shared" si="380"/>
        <v/>
      </c>
      <c r="AN414" s="29" t="str">
        <f t="shared" si="381"/>
        <v/>
      </c>
      <c r="AO414" s="83">
        <f t="shared" si="444"/>
        <v>24.9</v>
      </c>
      <c r="AP414" s="83">
        <f t="shared" si="445"/>
        <v>24.92</v>
      </c>
      <c r="AQ414" s="83">
        <f t="shared" si="446"/>
        <v>2.0000000000003126E-2</v>
      </c>
      <c r="AR414" s="83">
        <f t="shared" si="447"/>
        <v>24.911999999999999</v>
      </c>
      <c r="AS414" s="83">
        <f t="shared" si="448"/>
        <v>8.3666002653420626E-3</v>
      </c>
      <c r="AT414" s="105" t="str">
        <f t="shared" si="457"/>
        <v/>
      </c>
      <c r="AU414" s="105" t="str">
        <f t="shared" si="458"/>
        <v/>
      </c>
      <c r="AV414">
        <f t="shared" si="459"/>
        <v>-1</v>
      </c>
    </row>
    <row r="415" spans="1:48" ht="17.25" customHeight="1">
      <c r="A415" s="27"/>
      <c r="B415" s="98"/>
      <c r="C415" s="104"/>
      <c r="D415" s="90"/>
      <c r="E415" s="111"/>
      <c r="F415" s="442"/>
      <c r="G415" s="443"/>
      <c r="H415" s="444"/>
      <c r="I415" s="99"/>
      <c r="J415" s="99"/>
      <c r="K415" s="94">
        <f t="shared" si="450"/>
        <v>25</v>
      </c>
      <c r="L415" s="94">
        <f t="shared" si="451"/>
        <v>-0.15</v>
      </c>
      <c r="M415" s="94">
        <f t="shared" si="452"/>
        <v>0</v>
      </c>
      <c r="N415" s="94">
        <f t="shared" si="453"/>
        <v>24.85</v>
      </c>
      <c r="O415" s="94">
        <f t="shared" si="454"/>
        <v>25</v>
      </c>
      <c r="P415" s="102" t="s">
        <v>50</v>
      </c>
      <c r="Q415" s="94">
        <f t="shared" si="455"/>
        <v>2</v>
      </c>
      <c r="R415" s="122">
        <f>IF(Q415="","",HLOOKUP(Q415,Headline!$Z$5:$CJ$6,2,FALSE))</f>
        <v>2</v>
      </c>
      <c r="S415" s="147">
        <v>24.97</v>
      </c>
      <c r="T415" s="147">
        <v>24.91</v>
      </c>
      <c r="U415" s="147">
        <v>24.95</v>
      </c>
      <c r="V415" s="147">
        <v>24.95</v>
      </c>
      <c r="W415" s="147">
        <v>24.89</v>
      </c>
      <c r="X415" s="96" t="str">
        <f t="shared" si="456"/>
        <v/>
      </c>
      <c r="Y415" s="101">
        <v>16</v>
      </c>
      <c r="Z415" s="445"/>
      <c r="AA415" s="446"/>
      <c r="AB415" s="446"/>
      <c r="AC415" s="446"/>
      <c r="AD415" s="62"/>
      <c r="AE415" s="21"/>
      <c r="AF415" s="22"/>
      <c r="AH415" s="29" t="str">
        <f t="shared" si="375"/>
        <v/>
      </c>
      <c r="AI415" s="29" t="str">
        <f t="shared" si="376"/>
        <v/>
      </c>
      <c r="AJ415" s="29" t="str">
        <f t="shared" si="377"/>
        <v/>
      </c>
      <c r="AK415" s="29" t="str">
        <f t="shared" si="378"/>
        <v/>
      </c>
      <c r="AL415" s="29" t="str">
        <f t="shared" si="379"/>
        <v/>
      </c>
      <c r="AM415" s="29" t="str">
        <f t="shared" si="380"/>
        <v/>
      </c>
      <c r="AN415" s="29" t="str">
        <f t="shared" si="381"/>
        <v/>
      </c>
      <c r="AO415" s="83">
        <f t="shared" si="444"/>
        <v>24.89</v>
      </c>
      <c r="AP415" s="83">
        <f t="shared" si="445"/>
        <v>24.97</v>
      </c>
      <c r="AQ415" s="83">
        <f t="shared" si="446"/>
        <v>7.9999999999998295E-2</v>
      </c>
      <c r="AR415" s="83">
        <f t="shared" si="447"/>
        <v>24.934000000000001</v>
      </c>
      <c r="AS415" s="83">
        <f t="shared" si="448"/>
        <v>3.2863353450309267E-2</v>
      </c>
      <c r="AT415" s="105" t="str">
        <f t="shared" si="457"/>
        <v/>
      </c>
      <c r="AU415" s="105" t="str">
        <f t="shared" si="458"/>
        <v/>
      </c>
      <c r="AV415">
        <f t="shared" si="459"/>
        <v>-1</v>
      </c>
    </row>
    <row r="416" spans="1:48" ht="17.25" customHeight="1">
      <c r="A416" s="27"/>
      <c r="B416" s="98"/>
      <c r="C416" s="104"/>
      <c r="D416" s="90"/>
      <c r="E416" s="111"/>
      <c r="F416" s="442"/>
      <c r="G416" s="443"/>
      <c r="H416" s="443"/>
      <c r="I416" s="99"/>
      <c r="J416" s="99"/>
      <c r="K416" s="94">
        <f t="shared" si="450"/>
        <v>25</v>
      </c>
      <c r="L416" s="94">
        <f t="shared" si="451"/>
        <v>-0.15</v>
      </c>
      <c r="M416" s="94">
        <f t="shared" si="452"/>
        <v>0</v>
      </c>
      <c r="N416" s="94">
        <f t="shared" si="453"/>
        <v>24.85</v>
      </c>
      <c r="O416" s="94">
        <f t="shared" si="454"/>
        <v>25</v>
      </c>
      <c r="P416" s="102"/>
      <c r="Q416" s="94" t="str">
        <f t="shared" si="455"/>
        <v/>
      </c>
      <c r="R416" s="122" t="str">
        <f>IF(Q416="","",HLOOKUP(Q416,Headline!$Z$5:$CJ$6,2,FALSE))</f>
        <v/>
      </c>
      <c r="S416" s="100"/>
      <c r="T416" s="100"/>
      <c r="U416" s="100"/>
      <c r="V416" s="100"/>
      <c r="W416" s="100"/>
      <c r="X416" s="96" t="str">
        <f t="shared" si="456"/>
        <v/>
      </c>
      <c r="Y416" s="101"/>
      <c r="Z416" s="445"/>
      <c r="AA416" s="446"/>
      <c r="AB416" s="446"/>
      <c r="AC416" s="446"/>
      <c r="AD416" s="62"/>
      <c r="AE416" s="21"/>
      <c r="AF416" s="22"/>
      <c r="AH416" s="29" t="str">
        <f t="shared" si="375"/>
        <v/>
      </c>
      <c r="AI416" s="29" t="str">
        <f t="shared" si="376"/>
        <v/>
      </c>
      <c r="AJ416" s="29" t="str">
        <f t="shared" si="377"/>
        <v/>
      </c>
      <c r="AK416" s="29" t="str">
        <f t="shared" si="378"/>
        <v/>
      </c>
      <c r="AL416" s="29" t="str">
        <f t="shared" si="379"/>
        <v/>
      </c>
      <c r="AM416" s="29" t="str">
        <f t="shared" si="380"/>
        <v/>
      </c>
      <c r="AN416" s="29" t="str">
        <f t="shared" si="381"/>
        <v/>
      </c>
      <c r="AO416" s="83" t="str">
        <f t="shared" si="444"/>
        <v/>
      </c>
      <c r="AP416" s="83" t="str">
        <f t="shared" si="445"/>
        <v/>
      </c>
      <c r="AQ416" s="83" t="str">
        <f t="shared" si="446"/>
        <v/>
      </c>
      <c r="AR416" s="83" t="str">
        <f t="shared" si="447"/>
        <v/>
      </c>
      <c r="AS416" s="83" t="str">
        <f t="shared" si="448"/>
        <v/>
      </c>
      <c r="AT416" s="105" t="str">
        <f t="shared" si="457"/>
        <v/>
      </c>
      <c r="AU416" s="105" t="str">
        <f t="shared" si="458"/>
        <v/>
      </c>
      <c r="AV416">
        <f t="shared" si="459"/>
        <v>-1</v>
      </c>
    </row>
    <row r="417" spans="1:48" ht="17.25" customHeight="1">
      <c r="A417" s="27"/>
      <c r="B417" s="149">
        <v>305</v>
      </c>
      <c r="C417" s="104"/>
      <c r="D417" s="144" t="s">
        <v>10</v>
      </c>
      <c r="E417" s="144" t="s">
        <v>200</v>
      </c>
      <c r="F417" s="132">
        <v>0.06</v>
      </c>
      <c r="G417" s="133" t="s">
        <v>95</v>
      </c>
      <c r="H417" s="133">
        <v>0.06</v>
      </c>
      <c r="I417" s="99">
        <v>-0.06</v>
      </c>
      <c r="J417" s="99">
        <v>0</v>
      </c>
      <c r="K417" s="94">
        <f t="shared" si="450"/>
        <v>0.06</v>
      </c>
      <c r="L417" s="94">
        <f t="shared" si="451"/>
        <v>-0.06</v>
      </c>
      <c r="M417" s="94">
        <f t="shared" si="452"/>
        <v>0</v>
      </c>
      <c r="N417" s="94">
        <f t="shared" si="453"/>
        <v>0</v>
      </c>
      <c r="O417" s="94">
        <f t="shared" si="454"/>
        <v>0.06</v>
      </c>
      <c r="P417" s="102" t="s">
        <v>245</v>
      </c>
      <c r="Q417" s="94">
        <f t="shared" si="455"/>
        <v>1</v>
      </c>
      <c r="R417" s="122">
        <f>IF(Q417="","",HLOOKUP(Q417,Headline!$Z$5:$CJ$6,2,FALSE))</f>
        <v>1</v>
      </c>
      <c r="S417" s="147">
        <v>0.123</v>
      </c>
      <c r="T417" s="147">
        <v>0.11799999999999999</v>
      </c>
      <c r="U417" s="147">
        <v>0.106</v>
      </c>
      <c r="V417" s="147">
        <v>0.11799999999999999</v>
      </c>
      <c r="W417" s="147">
        <v>0.12</v>
      </c>
      <c r="X417" s="96" t="str">
        <f t="shared" si="456"/>
        <v>8</v>
      </c>
      <c r="Y417" s="101">
        <v>13</v>
      </c>
      <c r="Z417" s="445"/>
      <c r="AA417" s="446"/>
      <c r="AB417" s="446"/>
      <c r="AC417" s="446"/>
      <c r="AD417" s="62"/>
      <c r="AE417" s="21"/>
      <c r="AF417" s="247" t="s">
        <v>95</v>
      </c>
      <c r="AH417" s="29" t="str">
        <f t="shared" si="375"/>
        <v>+</v>
      </c>
      <c r="AI417" s="29" t="str">
        <f t="shared" si="376"/>
        <v>+</v>
      </c>
      <c r="AJ417" s="29" t="str">
        <f t="shared" si="377"/>
        <v>+</v>
      </c>
      <c r="AK417" s="29" t="str">
        <f t="shared" si="378"/>
        <v>+</v>
      </c>
      <c r="AL417" s="29" t="str">
        <f t="shared" si="379"/>
        <v>+</v>
      </c>
      <c r="AM417" s="29" t="str">
        <f t="shared" si="380"/>
        <v/>
      </c>
      <c r="AN417" s="29" t="str">
        <f t="shared" si="381"/>
        <v>+</v>
      </c>
      <c r="AO417" s="83">
        <f t="shared" si="444"/>
        <v>0.106</v>
      </c>
      <c r="AP417" s="83">
        <f t="shared" si="445"/>
        <v>0.123</v>
      </c>
      <c r="AQ417" s="83">
        <f t="shared" si="446"/>
        <v>1.7000000000000001E-2</v>
      </c>
      <c r="AR417" s="83">
        <f t="shared" si="447"/>
        <v>0.11699999999999999</v>
      </c>
      <c r="AS417" s="83">
        <f t="shared" si="448"/>
        <v>6.4807406984078598E-3</v>
      </c>
      <c r="AT417" s="105" t="str">
        <f t="shared" si="457"/>
        <v/>
      </c>
      <c r="AU417" s="105" t="str">
        <f t="shared" si="458"/>
        <v/>
      </c>
      <c r="AV417">
        <f t="shared" si="459"/>
        <v>-1</v>
      </c>
    </row>
    <row r="418" spans="1:48" ht="17.25" customHeight="1">
      <c r="A418" s="27"/>
      <c r="B418" s="149" t="s">
        <v>284</v>
      </c>
      <c r="C418" s="104"/>
      <c r="D418" s="90"/>
      <c r="E418" s="111"/>
      <c r="F418" s="442"/>
      <c r="G418" s="443"/>
      <c r="H418" s="443"/>
      <c r="I418" s="99"/>
      <c r="J418" s="99"/>
      <c r="K418" s="94">
        <f t="shared" si="450"/>
        <v>0.06</v>
      </c>
      <c r="L418" s="94">
        <f t="shared" si="451"/>
        <v>-0.06</v>
      </c>
      <c r="M418" s="94">
        <f t="shared" si="452"/>
        <v>0</v>
      </c>
      <c r="N418" s="94">
        <f t="shared" si="453"/>
        <v>0</v>
      </c>
      <c r="O418" s="94">
        <f t="shared" si="454"/>
        <v>0.06</v>
      </c>
      <c r="P418" s="102" t="s">
        <v>245</v>
      </c>
      <c r="Q418" s="94">
        <f t="shared" si="455"/>
        <v>2</v>
      </c>
      <c r="R418" s="122">
        <f>IF(Q418="","",HLOOKUP(Q418,Headline!$Z$5:$CJ$6,2,FALSE))</f>
        <v>2</v>
      </c>
      <c r="S418" s="147">
        <v>4.7E-2</v>
      </c>
      <c r="T418" s="147">
        <v>2.8000000000000001E-2</v>
      </c>
      <c r="U418" s="147">
        <v>3.5999999999999997E-2</v>
      </c>
      <c r="V418" s="147">
        <v>3.7999999999999999E-2</v>
      </c>
      <c r="W418" s="147">
        <v>3.9E-2</v>
      </c>
      <c r="X418" s="96" t="str">
        <f t="shared" si="456"/>
        <v/>
      </c>
      <c r="Y418" s="101">
        <v>16</v>
      </c>
      <c r="Z418" s="445"/>
      <c r="AA418" s="446"/>
      <c r="AB418" s="446"/>
      <c r="AC418" s="446"/>
      <c r="AD418" s="62"/>
      <c r="AE418" s="21"/>
      <c r="AF418" s="21"/>
      <c r="AH418" s="29" t="str">
        <f t="shared" si="375"/>
        <v/>
      </c>
      <c r="AI418" s="29" t="str">
        <f t="shared" si="376"/>
        <v/>
      </c>
      <c r="AJ418" s="29" t="str">
        <f t="shared" si="377"/>
        <v/>
      </c>
      <c r="AK418" s="29" t="str">
        <f t="shared" si="378"/>
        <v/>
      </c>
      <c r="AL418" s="29" t="str">
        <f t="shared" si="379"/>
        <v/>
      </c>
      <c r="AM418" s="29" t="str">
        <f t="shared" si="380"/>
        <v/>
      </c>
      <c r="AN418" s="29" t="str">
        <f t="shared" si="381"/>
        <v/>
      </c>
      <c r="AO418" s="83">
        <f t="shared" si="444"/>
        <v>2.8000000000000001E-2</v>
      </c>
      <c r="AP418" s="83">
        <f t="shared" si="445"/>
        <v>4.7E-2</v>
      </c>
      <c r="AQ418" s="83">
        <f t="shared" si="446"/>
        <v>1.9E-2</v>
      </c>
      <c r="AR418" s="83">
        <f t="shared" si="447"/>
        <v>3.7600000000000001E-2</v>
      </c>
      <c r="AS418" s="83">
        <f t="shared" si="448"/>
        <v>6.8044103344815834E-3</v>
      </c>
      <c r="AT418" s="105" t="str">
        <f t="shared" si="457"/>
        <v/>
      </c>
      <c r="AU418" s="105" t="str">
        <f t="shared" si="458"/>
        <v/>
      </c>
      <c r="AV418">
        <f t="shared" si="459"/>
        <v>-1</v>
      </c>
    </row>
    <row r="419" spans="1:48" ht="17.25" customHeight="1">
      <c r="A419" s="27"/>
      <c r="B419" s="149"/>
      <c r="C419" s="104"/>
      <c r="D419" s="90"/>
      <c r="E419" s="111"/>
      <c r="F419" s="442"/>
      <c r="G419" s="443"/>
      <c r="H419" s="444"/>
      <c r="I419" s="99"/>
      <c r="J419" s="99"/>
      <c r="K419" s="94">
        <f t="shared" si="450"/>
        <v>0.06</v>
      </c>
      <c r="L419" s="94">
        <f t="shared" si="451"/>
        <v>-0.06</v>
      </c>
      <c r="M419" s="94">
        <f t="shared" si="452"/>
        <v>0</v>
      </c>
      <c r="N419" s="94">
        <f t="shared" si="453"/>
        <v>0</v>
      </c>
      <c r="O419" s="94">
        <f t="shared" si="454"/>
        <v>0.06</v>
      </c>
      <c r="P419" s="102"/>
      <c r="Q419" s="94" t="str">
        <f t="shared" si="455"/>
        <v/>
      </c>
      <c r="R419" s="122" t="str">
        <f>IF(Q419="","",HLOOKUP(Q419,Headline!$Z$5:$CJ$6,2,FALSE))</f>
        <v/>
      </c>
      <c r="S419" s="147"/>
      <c r="T419" s="147"/>
      <c r="U419" s="147" t="s">
        <v>255</v>
      </c>
      <c r="V419" s="147" t="s">
        <v>255</v>
      </c>
      <c r="W419" s="147" t="s">
        <v>255</v>
      </c>
      <c r="X419" s="96" t="str">
        <f t="shared" si="456"/>
        <v/>
      </c>
      <c r="Y419" s="101"/>
      <c r="Z419" s="445"/>
      <c r="AA419" s="446"/>
      <c r="AB419" s="446"/>
      <c r="AC419" s="446"/>
      <c r="AD419" s="62"/>
      <c r="AE419" s="21"/>
      <c r="AF419" s="22"/>
      <c r="AH419" s="29" t="str">
        <f t="shared" si="375"/>
        <v/>
      </c>
      <c r="AI419" s="29" t="str">
        <f t="shared" si="376"/>
        <v/>
      </c>
      <c r="AJ419" s="29" t="str">
        <f t="shared" si="377"/>
        <v/>
      </c>
      <c r="AK419" s="29" t="str">
        <f t="shared" si="378"/>
        <v/>
      </c>
      <c r="AL419" s="29" t="str">
        <f t="shared" si="379"/>
        <v/>
      </c>
      <c r="AM419" s="29" t="str">
        <f t="shared" si="380"/>
        <v/>
      </c>
      <c r="AN419" s="29" t="str">
        <f t="shared" si="381"/>
        <v/>
      </c>
      <c r="AO419" s="83" t="str">
        <f>IF(S419="","",MIN(S419:W419))</f>
        <v/>
      </c>
      <c r="AP419" s="83" t="str">
        <f>IF(S419="","",MAX(S419:W419))</f>
        <v/>
      </c>
      <c r="AQ419" s="83" t="str">
        <f>IF(AO419="","",AP419-AO419)</f>
        <v/>
      </c>
      <c r="AR419" s="83" t="str">
        <f>IF(S419="","",AVERAGE(S419:W419))</f>
        <v/>
      </c>
      <c r="AS419" s="83" t="str">
        <f>IF(S419="","",STDEV(S419:W419))</f>
        <v/>
      </c>
      <c r="AT419" s="105" t="str">
        <f>IF(OR(Q419="",S419=""),"",IF(AND(C419="",AT418=""),"",(M419-L419)/(AS419*6)))</f>
        <v/>
      </c>
      <c r="AU419" s="105" t="str">
        <f>IF(OR(Q419="",S419=""),"",IF(AND(C419="",AU418=""),"",MIN((O419-AR419)/(3*AS419),(AR419-N419)/(3*AS419))))</f>
        <v/>
      </c>
      <c r="AV419">
        <f t="shared" si="459"/>
        <v>-1</v>
      </c>
    </row>
    <row r="420" spans="1:48" ht="17.25" customHeight="1">
      <c r="A420" s="27"/>
      <c r="B420" s="149">
        <v>305</v>
      </c>
      <c r="C420" s="104"/>
      <c r="D420" s="144" t="s">
        <v>10</v>
      </c>
      <c r="E420" s="144" t="s">
        <v>200</v>
      </c>
      <c r="F420" s="132">
        <v>0.06</v>
      </c>
      <c r="G420" s="133" t="s">
        <v>95</v>
      </c>
      <c r="H420" s="133">
        <v>0.06</v>
      </c>
      <c r="I420" s="99">
        <v>-0.06</v>
      </c>
      <c r="J420" s="99">
        <v>0</v>
      </c>
      <c r="K420" s="94">
        <f t="shared" ref="K420:K422" si="460">IF(Q420=1,F420,K419)</f>
        <v>0.06</v>
      </c>
      <c r="L420" s="94">
        <f t="shared" ref="L420:L422" si="461">IF(Q420=1,I420,L419)</f>
        <v>-0.06</v>
      </c>
      <c r="M420" s="94">
        <f t="shared" ref="M420:M422" si="462">IF(Q420=1,J420,M419)</f>
        <v>0</v>
      </c>
      <c r="N420" s="94">
        <f t="shared" ref="N420:N422" si="463">K420+L420</f>
        <v>0</v>
      </c>
      <c r="O420" s="94">
        <f t="shared" ref="O420:O422" si="464">K420+M420</f>
        <v>0.06</v>
      </c>
      <c r="P420" s="102" t="s">
        <v>245</v>
      </c>
      <c r="Q420" s="94">
        <f t="shared" ref="Q420:Q422" si="465">IF(AND(F420&lt;&gt;"",Q419=""),1,IF(AND(Q419&lt;emp,Q419&lt;&gt;""),Q419+1,""))</f>
        <v>1</v>
      </c>
      <c r="R420" s="122">
        <f>IF(Q420="","",HLOOKUP(Q420,Headline!$Z$5:$CJ$6,2,FALSE))</f>
        <v>1</v>
      </c>
      <c r="S420" s="147"/>
      <c r="T420" s="147"/>
      <c r="U420" s="147"/>
      <c r="V420" s="147"/>
      <c r="W420" s="147"/>
      <c r="X420" s="96" t="str">
        <f t="shared" ref="X420:X422" si="466">IF(S420="","",IF(AND(AM420="-",AN420="+"),"78",IF(AM420="-","7",IF(AN420="+","8",""))))</f>
        <v/>
      </c>
      <c r="Y420" s="101"/>
      <c r="Z420" s="445"/>
      <c r="AA420" s="446"/>
      <c r="AB420" s="446"/>
      <c r="AC420" s="446"/>
      <c r="AD420" s="62"/>
      <c r="AE420" s="21"/>
      <c r="AF420" s="21"/>
      <c r="AH420" s="29" t="str">
        <f t="shared" ref="AH420:AH422" si="467">IF(S420="","",IF(S420&lt;$N420,"-",IF(S420&gt;$O420,"+","")))</f>
        <v/>
      </c>
      <c r="AI420" s="29" t="str">
        <f t="shared" ref="AI420:AI422" si="468">IF(T420="","",IF(T420&lt;$N420,"-",IF(T420&gt;$O420,"+","")))</f>
        <v/>
      </c>
      <c r="AJ420" s="29" t="str">
        <f t="shared" ref="AJ420:AJ422" si="469">IF(U420="","",IF(U420&lt;$N420,"-",IF(U420&gt;$O420,"+","")))</f>
        <v/>
      </c>
      <c r="AK420" s="29" t="str">
        <f t="shared" ref="AK420:AK422" si="470">IF(V420="","",IF(V420&lt;$N420,"-",IF(V420&gt;$O420,"+","")))</f>
        <v/>
      </c>
      <c r="AL420" s="29" t="str">
        <f t="shared" ref="AL420:AL422" si="471">IF(W420="","",IF(W420&lt;$N420,"-",IF(W420&gt;$O420,"+","")))</f>
        <v/>
      </c>
      <c r="AM420" s="29" t="str">
        <f t="shared" si="380"/>
        <v/>
      </c>
      <c r="AN420" s="29" t="str">
        <f t="shared" si="381"/>
        <v/>
      </c>
      <c r="AO420" s="83" t="str">
        <f t="shared" ref="AO420:AO421" si="472">IF(S420="","",MIN(S420:W420))</f>
        <v/>
      </c>
      <c r="AP420" s="83" t="str">
        <f t="shared" ref="AP420:AP421" si="473">IF(S420="","",MAX(S420:W420))</f>
        <v/>
      </c>
      <c r="AQ420" s="83" t="str">
        <f t="shared" ref="AQ420:AQ421" si="474">IF(AO420="","",AP420-AO420)</f>
        <v/>
      </c>
      <c r="AR420" s="83" t="str">
        <f t="shared" ref="AR420:AR421" si="475">IF(S420="","",AVERAGE(S420:W420))</f>
        <v/>
      </c>
      <c r="AS420" s="83" t="str">
        <f t="shared" ref="AS420:AS421" si="476">IF(S420="","",STDEV(S420:W420))</f>
        <v/>
      </c>
      <c r="AT420" s="105" t="str">
        <f t="shared" ref="AT420:AT421" si="477">IF(OR(Q420="",S420=""),"",IF(AND(C420="",AT419=""),"",(M420-L420)/(AS420*6)))</f>
        <v/>
      </c>
      <c r="AU420" s="105" t="str">
        <f t="shared" ref="AU420:AU421" si="478">IF(OR(Q420="",S420=""),"",IF(AND(C420="",AU419=""),"",MIN((O420-AR420)/(3*AS420),(AR420-N420)/(3*AS420))))</f>
        <v/>
      </c>
      <c r="AV420">
        <f t="shared" ref="AV420:AV422" si="479">IF(AT420="",-1,AS414)</f>
        <v>-1</v>
      </c>
    </row>
    <row r="421" spans="1:48" ht="17.25" customHeight="1">
      <c r="A421" s="27"/>
      <c r="B421" s="149">
        <v>1</v>
      </c>
      <c r="C421" s="104"/>
      <c r="D421" s="90"/>
      <c r="E421" s="111"/>
      <c r="F421" s="442"/>
      <c r="G421" s="443"/>
      <c r="H421" s="443"/>
      <c r="I421" s="99"/>
      <c r="J421" s="99"/>
      <c r="K421" s="94">
        <f t="shared" si="460"/>
        <v>0.06</v>
      </c>
      <c r="L421" s="94">
        <f t="shared" si="461"/>
        <v>-0.06</v>
      </c>
      <c r="M421" s="94">
        <f t="shared" si="462"/>
        <v>0</v>
      </c>
      <c r="N421" s="94">
        <f t="shared" si="463"/>
        <v>0</v>
      </c>
      <c r="O421" s="94">
        <f t="shared" si="464"/>
        <v>0.06</v>
      </c>
      <c r="P421" s="102" t="s">
        <v>245</v>
      </c>
      <c r="Q421" s="94">
        <f t="shared" si="465"/>
        <v>2</v>
      </c>
      <c r="R421" s="122">
        <f>IF(Q421="","",HLOOKUP(Q421,Headline!$Z$5:$CJ$6,2,FALSE))</f>
        <v>2</v>
      </c>
      <c r="S421" s="147">
        <v>1.7999999999999999E-2</v>
      </c>
      <c r="T421" s="147">
        <v>1.4999999999999999E-2</v>
      </c>
      <c r="U421" s="147">
        <v>1.4E-2</v>
      </c>
      <c r="V421" s="147">
        <v>1.7000000000000001E-2</v>
      </c>
      <c r="W421" s="147">
        <v>1.6E-2</v>
      </c>
      <c r="X421" s="96" t="str">
        <f t="shared" si="466"/>
        <v/>
      </c>
      <c r="Y421" s="101">
        <v>16</v>
      </c>
      <c r="Z421" s="445" t="s">
        <v>763</v>
      </c>
      <c r="AA421" s="446"/>
      <c r="AB421" s="446"/>
      <c r="AC421" s="446"/>
      <c r="AD421" s="62"/>
      <c r="AE421" s="21"/>
      <c r="AF421" s="21"/>
      <c r="AH421" s="29" t="str">
        <f t="shared" si="467"/>
        <v/>
      </c>
      <c r="AI421" s="29" t="str">
        <f t="shared" si="468"/>
        <v/>
      </c>
      <c r="AJ421" s="29" t="str">
        <f t="shared" si="469"/>
        <v/>
      </c>
      <c r="AK421" s="29" t="str">
        <f t="shared" si="470"/>
        <v/>
      </c>
      <c r="AL421" s="29" t="str">
        <f t="shared" si="471"/>
        <v/>
      </c>
      <c r="AM421" s="29" t="str">
        <f t="shared" si="380"/>
        <v/>
      </c>
      <c r="AN421" s="29" t="str">
        <f t="shared" si="381"/>
        <v/>
      </c>
      <c r="AO421" s="83">
        <f t="shared" si="472"/>
        <v>1.4E-2</v>
      </c>
      <c r="AP421" s="83">
        <f t="shared" si="473"/>
        <v>1.7999999999999999E-2</v>
      </c>
      <c r="AQ421" s="83">
        <f t="shared" si="474"/>
        <v>3.9999999999999983E-3</v>
      </c>
      <c r="AR421" s="83">
        <f t="shared" si="475"/>
        <v>1.6E-2</v>
      </c>
      <c r="AS421" s="83">
        <f t="shared" si="476"/>
        <v>1.5811388300841895E-3</v>
      </c>
      <c r="AT421" s="105" t="str">
        <f t="shared" si="477"/>
        <v/>
      </c>
      <c r="AU421" s="105" t="str">
        <f t="shared" si="478"/>
        <v/>
      </c>
      <c r="AV421">
        <f t="shared" si="479"/>
        <v>-1</v>
      </c>
    </row>
    <row r="422" spans="1:48" ht="17.25" customHeight="1">
      <c r="A422" s="27"/>
      <c r="B422" s="149"/>
      <c r="C422" s="104"/>
      <c r="D422" s="90"/>
      <c r="E422" s="111"/>
      <c r="F422" s="442"/>
      <c r="G422" s="443"/>
      <c r="H422" s="444"/>
      <c r="I422" s="99"/>
      <c r="J422" s="99"/>
      <c r="K422" s="94">
        <f t="shared" si="460"/>
        <v>0.06</v>
      </c>
      <c r="L422" s="94">
        <f t="shared" si="461"/>
        <v>-0.06</v>
      </c>
      <c r="M422" s="94">
        <f t="shared" si="462"/>
        <v>0</v>
      </c>
      <c r="N422" s="94">
        <f t="shared" si="463"/>
        <v>0</v>
      </c>
      <c r="O422" s="94">
        <f t="shared" si="464"/>
        <v>0.06</v>
      </c>
      <c r="P422" s="102"/>
      <c r="Q422" s="94" t="str">
        <f t="shared" si="465"/>
        <v/>
      </c>
      <c r="R422" s="122" t="str">
        <f>IF(Q422="","",HLOOKUP(Q422,Headline!$Z$5:$CJ$6,2,FALSE))</f>
        <v/>
      </c>
      <c r="S422" s="147"/>
      <c r="T422" s="147"/>
      <c r="U422" s="147" t="s">
        <v>255</v>
      </c>
      <c r="V422" s="147" t="s">
        <v>255</v>
      </c>
      <c r="W422" s="147" t="s">
        <v>255</v>
      </c>
      <c r="X422" s="96" t="str">
        <f t="shared" si="466"/>
        <v/>
      </c>
      <c r="Y422" s="101"/>
      <c r="Z422" s="445"/>
      <c r="AA422" s="446"/>
      <c r="AB422" s="446"/>
      <c r="AC422" s="446"/>
      <c r="AD422" s="62"/>
      <c r="AE422" s="21"/>
      <c r="AF422" s="22"/>
      <c r="AH422" s="29" t="str">
        <f t="shared" si="467"/>
        <v/>
      </c>
      <c r="AI422" s="29" t="str">
        <f t="shared" si="468"/>
        <v/>
      </c>
      <c r="AJ422" s="29" t="str">
        <f t="shared" si="469"/>
        <v/>
      </c>
      <c r="AK422" s="29" t="str">
        <f t="shared" si="470"/>
        <v/>
      </c>
      <c r="AL422" s="29" t="str">
        <f t="shared" si="471"/>
        <v/>
      </c>
      <c r="AM422" s="29" t="str">
        <f t="shared" si="380"/>
        <v/>
      </c>
      <c r="AN422" s="29" t="str">
        <f t="shared" si="381"/>
        <v/>
      </c>
      <c r="AO422" s="83" t="str">
        <f>IF(S422="","",MIN(S422:W422))</f>
        <v/>
      </c>
      <c r="AP422" s="83" t="str">
        <f>IF(S422="","",MAX(S422:W422))</f>
        <v/>
      </c>
      <c r="AQ422" s="83" t="str">
        <f>IF(AO422="","",AP422-AO422)</f>
        <v/>
      </c>
      <c r="AR422" s="83" t="str">
        <f>IF(S422="","",AVERAGE(S422:W422))</f>
        <v/>
      </c>
      <c r="AS422" s="83" t="str">
        <f>IF(S422="","",STDEV(S422:W422))</f>
        <v/>
      </c>
      <c r="AT422" s="105" t="str">
        <f>IF(OR(Q422="",S422=""),"",IF(AND(C422="",AT421=""),"",(M422-L422)/(AS422*6)))</f>
        <v/>
      </c>
      <c r="AU422" s="105" t="str">
        <f>IF(OR(Q422="",S422=""),"",IF(AND(C422="",AU421=""),"",MIN((O422-AR422)/(3*AS422),(AR422-N422)/(3*AS422))))</f>
        <v/>
      </c>
      <c r="AV422">
        <f t="shared" si="479"/>
        <v>-1</v>
      </c>
    </row>
    <row r="423" spans="1:48" ht="17.25" customHeight="1">
      <c r="A423" s="27"/>
      <c r="B423" s="149">
        <v>305</v>
      </c>
      <c r="C423" s="104"/>
      <c r="D423" s="144" t="s">
        <v>10</v>
      </c>
      <c r="E423" s="144" t="s">
        <v>200</v>
      </c>
      <c r="F423" s="132">
        <v>0.06</v>
      </c>
      <c r="G423" s="133" t="s">
        <v>95</v>
      </c>
      <c r="H423" s="133">
        <v>0.06</v>
      </c>
      <c r="I423" s="99">
        <v>-0.06</v>
      </c>
      <c r="J423" s="99">
        <v>0</v>
      </c>
      <c r="K423" s="94">
        <f>IF(Q423=1,F423,K419)</f>
        <v>0.06</v>
      </c>
      <c r="L423" s="94">
        <f>IF(Q423=1,I423,L419)</f>
        <v>-0.06</v>
      </c>
      <c r="M423" s="94">
        <f>IF(Q423=1,J423,M419)</f>
        <v>0</v>
      </c>
      <c r="N423" s="94">
        <f t="shared" ref="N423:N428" si="480">K423+L423</f>
        <v>0</v>
      </c>
      <c r="O423" s="94">
        <f t="shared" ref="O423:O428" si="481">K423+M423</f>
        <v>0.06</v>
      </c>
      <c r="P423" s="102" t="s">
        <v>245</v>
      </c>
      <c r="Q423" s="94">
        <f>IF(AND(F423&lt;&gt;"",Q419=""),1,IF(AND(Q419&lt;emp,Q419&lt;&gt;""),Q419+1,""))</f>
        <v>1</v>
      </c>
      <c r="R423" s="122">
        <f>IF(Q423="","",HLOOKUP(Q423,Headline!$Z$5:$CJ$6,2,FALSE))</f>
        <v>1</v>
      </c>
      <c r="S423" s="147">
        <v>5.2999999999999999E-2</v>
      </c>
      <c r="T423" s="147">
        <v>5.1999999999999998E-2</v>
      </c>
      <c r="U423" s="147">
        <v>5.0999999999999997E-2</v>
      </c>
      <c r="V423" s="147">
        <v>4.8000000000000001E-2</v>
      </c>
      <c r="W423" s="147">
        <v>5.5E-2</v>
      </c>
      <c r="X423" s="96" t="str">
        <f t="shared" si="456"/>
        <v/>
      </c>
      <c r="Y423" s="101">
        <v>13</v>
      </c>
      <c r="Z423" s="445"/>
      <c r="AA423" s="446"/>
      <c r="AB423" s="446"/>
      <c r="AC423" s="446"/>
      <c r="AD423" s="62"/>
      <c r="AE423" s="21"/>
      <c r="AF423" s="22"/>
      <c r="AH423" s="29" t="str">
        <f t="shared" si="375"/>
        <v/>
      </c>
      <c r="AI423" s="29" t="str">
        <f t="shared" si="376"/>
        <v/>
      </c>
      <c r="AJ423" s="29" t="str">
        <f t="shared" si="377"/>
        <v/>
      </c>
      <c r="AK423" s="29" t="str">
        <f t="shared" si="378"/>
        <v/>
      </c>
      <c r="AL423" s="29" t="str">
        <f t="shared" si="379"/>
        <v/>
      </c>
      <c r="AM423" s="29" t="str">
        <f t="shared" si="380"/>
        <v/>
      </c>
      <c r="AN423" s="29" t="str">
        <f t="shared" si="381"/>
        <v/>
      </c>
      <c r="AO423" s="83">
        <f>IF(S423="","",MIN(S423:W423))</f>
        <v>4.8000000000000001E-2</v>
      </c>
      <c r="AP423" s="83">
        <f>IF(S423="","",MAX(S423:W423))</f>
        <v>5.5E-2</v>
      </c>
      <c r="AQ423" s="83">
        <f>IF(AO423="","",AP423-AO423)</f>
        <v>6.9999999999999993E-3</v>
      </c>
      <c r="AR423" s="83">
        <f>IF(S423="","",AVERAGE(S423:W423))</f>
        <v>5.1799999999999999E-2</v>
      </c>
      <c r="AS423" s="83">
        <f>IF(S423="","",STDEV(S423:W423))</f>
        <v>2.5884358211089565E-3</v>
      </c>
      <c r="AT423" s="105" t="str">
        <f>IF(OR(Q423="",S423=""),"",IF(AND(C423="",AT419=""),"",(M423-L423)/(AS423*6)))</f>
        <v/>
      </c>
      <c r="AU423" s="105" t="str">
        <f>IF(OR(Q423="",S423=""),"",IF(AND(C423="",AU419=""),"",MIN((O423-AR423)/(3*AS423),(AR423-N423)/(3*AS423))))</f>
        <v/>
      </c>
      <c r="AV423">
        <f t="shared" ref="AV423:AV434" si="482">IF(AT423="",-1,AS414)</f>
        <v>-1</v>
      </c>
    </row>
    <row r="424" spans="1:48" ht="17.25" customHeight="1">
      <c r="A424" s="27"/>
      <c r="B424" s="149" t="s">
        <v>285</v>
      </c>
      <c r="C424" s="104"/>
      <c r="D424" s="90"/>
      <c r="E424" s="111"/>
      <c r="F424" s="442"/>
      <c r="G424" s="443"/>
      <c r="H424" s="443"/>
      <c r="I424" s="99"/>
      <c r="J424" s="99"/>
      <c r="K424" s="94">
        <f t="shared" ref="K424:K428" si="483">IF(Q424=1,F424,K423)</f>
        <v>0.06</v>
      </c>
      <c r="L424" s="94">
        <f t="shared" ref="L424:L428" si="484">IF(Q424=1,I424,L423)</f>
        <v>-0.06</v>
      </c>
      <c r="M424" s="94">
        <f t="shared" ref="M424:M428" si="485">IF(Q424=1,J424,M423)</f>
        <v>0</v>
      </c>
      <c r="N424" s="94">
        <f t="shared" si="480"/>
        <v>0</v>
      </c>
      <c r="O424" s="94">
        <f t="shared" si="481"/>
        <v>0.06</v>
      </c>
      <c r="P424" s="102" t="s">
        <v>245</v>
      </c>
      <c r="Q424" s="94">
        <f t="shared" ref="Q424:Q428" si="486">IF(AND(F424&lt;&gt;"",Q423=""),1,IF(AND(Q423&lt;emp,Q423&lt;&gt;""),Q423+1,""))</f>
        <v>2</v>
      </c>
      <c r="R424" s="122">
        <f>IF(Q424="","",HLOOKUP(Q424,Headline!$Z$5:$CJ$6,2,FALSE))</f>
        <v>2</v>
      </c>
      <c r="S424" s="147">
        <v>0.06</v>
      </c>
      <c r="T424" s="147">
        <v>5.3999999999999999E-2</v>
      </c>
      <c r="U424" s="147">
        <v>5.0999999999999997E-2</v>
      </c>
      <c r="V424" s="147">
        <v>5.3999999999999999E-2</v>
      </c>
      <c r="W424" s="147">
        <v>5.7000000000000002E-2</v>
      </c>
      <c r="X424" s="96" t="str">
        <f t="shared" si="456"/>
        <v/>
      </c>
      <c r="Y424" s="101">
        <v>16</v>
      </c>
      <c r="Z424" s="445"/>
      <c r="AA424" s="446"/>
      <c r="AB424" s="446"/>
      <c r="AC424" s="446"/>
      <c r="AD424" s="62"/>
      <c r="AE424" s="21"/>
      <c r="AF424" s="22"/>
      <c r="AH424" s="29" t="str">
        <f t="shared" si="375"/>
        <v/>
      </c>
      <c r="AI424" s="29" t="str">
        <f t="shared" si="376"/>
        <v/>
      </c>
      <c r="AJ424" s="29" t="str">
        <f t="shared" si="377"/>
        <v/>
      </c>
      <c r="AK424" s="29" t="str">
        <f t="shared" si="378"/>
        <v/>
      </c>
      <c r="AL424" s="29" t="str">
        <f t="shared" si="379"/>
        <v/>
      </c>
      <c r="AM424" s="29" t="str">
        <f t="shared" si="380"/>
        <v/>
      </c>
      <c r="AN424" s="29" t="str">
        <f t="shared" si="381"/>
        <v/>
      </c>
      <c r="AO424" s="83">
        <f>IF(S424="","",MIN(S424:W424))</f>
        <v>5.0999999999999997E-2</v>
      </c>
      <c r="AP424" s="83">
        <f>IF(S424="","",MAX(S424:W424))</f>
        <v>0.06</v>
      </c>
      <c r="AQ424" s="83">
        <f>IF(AO424="","",AP424-AO424)</f>
        <v>9.0000000000000011E-3</v>
      </c>
      <c r="AR424" s="83">
        <f>IF(S424="","",AVERAGE(S424:W424))</f>
        <v>5.5199999999999992E-2</v>
      </c>
      <c r="AS424" s="83">
        <f>IF(S424="","",STDEV(S424:W424))</f>
        <v>3.4205262752974143E-3</v>
      </c>
      <c r="AT424" s="105" t="str">
        <f>IF(OR(Q424="",S424=""),"",IF(AND(C424="",AT423=""),"",(M424-L424)/(AS424*6)))</f>
        <v/>
      </c>
      <c r="AU424" s="105" t="str">
        <f>IF(OR(Q424="",S424=""),"",IF(AND(C424="",AU423=""),"",MIN((O424-AR424)/(3*AS424),(AR424-N424)/(3*AS424))))</f>
        <v/>
      </c>
      <c r="AV424">
        <f t="shared" si="482"/>
        <v>-1</v>
      </c>
    </row>
    <row r="425" spans="1:48" ht="17.25" customHeight="1">
      <c r="A425" s="27"/>
      <c r="B425" s="149"/>
      <c r="C425" s="104"/>
      <c r="D425" s="90"/>
      <c r="E425" s="111"/>
      <c r="F425" s="442"/>
      <c r="G425" s="443"/>
      <c r="H425" s="444"/>
      <c r="I425" s="99"/>
      <c r="J425" s="99"/>
      <c r="K425" s="94">
        <f t="shared" si="483"/>
        <v>0.06</v>
      </c>
      <c r="L425" s="94">
        <f t="shared" si="484"/>
        <v>-0.06</v>
      </c>
      <c r="M425" s="94">
        <f t="shared" si="485"/>
        <v>0</v>
      </c>
      <c r="N425" s="94">
        <f t="shared" si="480"/>
        <v>0</v>
      </c>
      <c r="O425" s="94">
        <f t="shared" si="481"/>
        <v>0.06</v>
      </c>
      <c r="P425" s="102"/>
      <c r="Q425" s="94" t="str">
        <f t="shared" si="486"/>
        <v/>
      </c>
      <c r="R425" s="122" t="str">
        <f>IF(Q425="","",HLOOKUP(Q425,Headline!$Z$5:$CJ$6,2,FALSE))</f>
        <v/>
      </c>
      <c r="S425" s="147"/>
      <c r="T425" s="147"/>
      <c r="U425" s="147" t="s">
        <v>255</v>
      </c>
      <c r="V425" s="147" t="s">
        <v>255</v>
      </c>
      <c r="W425" s="147" t="s">
        <v>255</v>
      </c>
      <c r="X425" s="96" t="str">
        <f t="shared" si="456"/>
        <v/>
      </c>
      <c r="Y425" s="101"/>
      <c r="Z425" s="445"/>
      <c r="AA425" s="446"/>
      <c r="AB425" s="446"/>
      <c r="AC425" s="446"/>
      <c r="AD425" s="62"/>
      <c r="AE425" s="21"/>
      <c r="AF425" s="22"/>
      <c r="AH425" s="29" t="str">
        <f t="shared" ref="AH425:AH512" si="487">IF(S425="","",IF(S425&lt;$N425,"-",IF(S425&gt;$O425,"+","")))</f>
        <v/>
      </c>
      <c r="AI425" s="29" t="str">
        <f t="shared" ref="AI425:AI512" si="488">IF(T425="","",IF(T425&lt;$N425,"-",IF(T425&gt;$O425,"+","")))</f>
        <v/>
      </c>
      <c r="AJ425" s="29" t="str">
        <f t="shared" ref="AJ425:AJ512" si="489">IF(U425="","",IF(U425&lt;$N425,"-",IF(U425&gt;$O425,"+","")))</f>
        <v/>
      </c>
      <c r="AK425" s="29" t="str">
        <f t="shared" ref="AK425:AK512" si="490">IF(V425="","",IF(V425&lt;$N425,"-",IF(V425&gt;$O425,"+","")))</f>
        <v/>
      </c>
      <c r="AL425" s="29" t="str">
        <f t="shared" ref="AL425:AL512" si="491">IF(W425="","",IF(W425&lt;$N425,"-",IF(W425&gt;$O425,"+","")))</f>
        <v/>
      </c>
      <c r="AM425" s="29" t="str">
        <f t="shared" ref="AM425:AM512" si="492">IF(OR($AH425="-",$AI425="-",$AJ425="-",$AK425="-",$AL425="-"),"-","")</f>
        <v/>
      </c>
      <c r="AN425" s="29" t="str">
        <f t="shared" ref="AN425:AN512" si="493">IF(OR($AH425="+",$AI425="+",$AJ425="+",$AK425="+",$AL425="+"),"+","")</f>
        <v/>
      </c>
      <c r="AO425" s="83" t="str">
        <f t="shared" ref="AO425:AO433" si="494">IF(S425="","",MIN(S425:W425))</f>
        <v/>
      </c>
      <c r="AP425" s="83" t="str">
        <f t="shared" ref="AP425:AP433" si="495">IF(S425="","",MAX(S425:W425))</f>
        <v/>
      </c>
      <c r="AQ425" s="83" t="str">
        <f t="shared" ref="AQ425:AQ433" si="496">IF(AO425="","",AP425-AO425)</f>
        <v/>
      </c>
      <c r="AR425" s="83" t="str">
        <f t="shared" ref="AR425:AR433" si="497">IF(S425="","",AVERAGE(S425:W425))</f>
        <v/>
      </c>
      <c r="AS425" s="83" t="str">
        <f t="shared" ref="AS425:AS433" si="498">IF(S425="","",STDEV(S425:W425))</f>
        <v/>
      </c>
      <c r="AT425" s="105" t="str">
        <f t="shared" ref="AT425:AT433" si="499">IF(OR(Q425="",S425=""),"",IF(AND(C425="",AT424=""),"",(M425-L425)/(AS425*6)))</f>
        <v/>
      </c>
      <c r="AU425" s="105" t="str">
        <f t="shared" ref="AU425:AU433" si="500">IF(OR(Q425="",S425=""),"",IF(AND(C425="",AU424=""),"",MIN((O425-AR425)/(3*AS425),(AR425-N425)/(3*AS425))))</f>
        <v/>
      </c>
      <c r="AV425">
        <f t="shared" si="482"/>
        <v>-1</v>
      </c>
    </row>
    <row r="426" spans="1:48" ht="17.25" customHeight="1">
      <c r="A426" s="27"/>
      <c r="B426" s="149">
        <v>305</v>
      </c>
      <c r="C426" s="104"/>
      <c r="D426" s="144" t="s">
        <v>10</v>
      </c>
      <c r="E426" s="144" t="s">
        <v>200</v>
      </c>
      <c r="F426" s="132">
        <v>0.06</v>
      </c>
      <c r="G426" s="133" t="s">
        <v>95</v>
      </c>
      <c r="H426" s="133">
        <v>0.06</v>
      </c>
      <c r="I426" s="99">
        <v>-0.06</v>
      </c>
      <c r="J426" s="99">
        <v>0</v>
      </c>
      <c r="K426" s="94">
        <f t="shared" si="483"/>
        <v>0.06</v>
      </c>
      <c r="L426" s="94">
        <f t="shared" si="484"/>
        <v>-0.06</v>
      </c>
      <c r="M426" s="94">
        <f t="shared" si="485"/>
        <v>0</v>
      </c>
      <c r="N426" s="94">
        <f t="shared" si="480"/>
        <v>0</v>
      </c>
      <c r="O426" s="94">
        <f t="shared" si="481"/>
        <v>0.06</v>
      </c>
      <c r="P426" s="102" t="s">
        <v>245</v>
      </c>
      <c r="Q426" s="94">
        <f t="shared" si="486"/>
        <v>1</v>
      </c>
      <c r="R426" s="122">
        <f>IF(Q426="","",HLOOKUP(Q426,Headline!$Z$5:$CJ$6,2,FALSE))</f>
        <v>1</v>
      </c>
      <c r="S426" s="147">
        <v>9.5000000000000001E-2</v>
      </c>
      <c r="T426" s="147">
        <v>0.10100000000000001</v>
      </c>
      <c r="U426" s="147">
        <v>8.8999999999999996E-2</v>
      </c>
      <c r="V426" s="147">
        <v>0.11</v>
      </c>
      <c r="W426" s="147">
        <v>0.105</v>
      </c>
      <c r="X426" s="96" t="str">
        <f t="shared" si="456"/>
        <v>8</v>
      </c>
      <c r="Y426" s="101">
        <v>13</v>
      </c>
      <c r="Z426" s="445"/>
      <c r="AA426" s="446"/>
      <c r="AB426" s="446"/>
      <c r="AC426" s="446"/>
      <c r="AD426" s="62"/>
      <c r="AE426" s="21"/>
      <c r="AF426" s="247" t="s">
        <v>95</v>
      </c>
      <c r="AH426" s="29" t="str">
        <f t="shared" si="487"/>
        <v>+</v>
      </c>
      <c r="AI426" s="29" t="str">
        <f t="shared" si="488"/>
        <v>+</v>
      </c>
      <c r="AJ426" s="29" t="str">
        <f t="shared" si="489"/>
        <v>+</v>
      </c>
      <c r="AK426" s="29" t="str">
        <f t="shared" si="490"/>
        <v>+</v>
      </c>
      <c r="AL426" s="29" t="str">
        <f t="shared" si="491"/>
        <v>+</v>
      </c>
      <c r="AM426" s="29" t="str">
        <f t="shared" si="492"/>
        <v/>
      </c>
      <c r="AN426" s="29" t="str">
        <f t="shared" si="493"/>
        <v>+</v>
      </c>
      <c r="AO426" s="83">
        <f t="shared" si="494"/>
        <v>8.8999999999999996E-2</v>
      </c>
      <c r="AP426" s="83">
        <f t="shared" si="495"/>
        <v>0.11</v>
      </c>
      <c r="AQ426" s="83">
        <f t="shared" si="496"/>
        <v>2.1000000000000005E-2</v>
      </c>
      <c r="AR426" s="83">
        <f t="shared" si="497"/>
        <v>0.1</v>
      </c>
      <c r="AS426" s="83">
        <f t="shared" si="498"/>
        <v>8.2462112512353223E-3</v>
      </c>
      <c r="AT426" s="105" t="str">
        <f t="shared" si="499"/>
        <v/>
      </c>
      <c r="AU426" s="105" t="str">
        <f t="shared" si="500"/>
        <v/>
      </c>
      <c r="AV426">
        <f t="shared" si="482"/>
        <v>-1</v>
      </c>
    </row>
    <row r="427" spans="1:48" ht="17.25" customHeight="1">
      <c r="A427" s="27"/>
      <c r="B427" s="149" t="s">
        <v>286</v>
      </c>
      <c r="C427" s="104"/>
      <c r="D427" s="90"/>
      <c r="E427" s="111"/>
      <c r="F427" s="442"/>
      <c r="G427" s="443"/>
      <c r="H427" s="443"/>
      <c r="I427" s="99"/>
      <c r="J427" s="99"/>
      <c r="K427" s="94">
        <f t="shared" si="483"/>
        <v>0.06</v>
      </c>
      <c r="L427" s="94">
        <f t="shared" si="484"/>
        <v>-0.06</v>
      </c>
      <c r="M427" s="94">
        <f t="shared" si="485"/>
        <v>0</v>
      </c>
      <c r="N427" s="94">
        <f t="shared" si="480"/>
        <v>0</v>
      </c>
      <c r="O427" s="94">
        <f t="shared" si="481"/>
        <v>0.06</v>
      </c>
      <c r="P427" s="102" t="s">
        <v>245</v>
      </c>
      <c r="Q427" s="94">
        <f t="shared" si="486"/>
        <v>2</v>
      </c>
      <c r="R427" s="122">
        <f>IF(Q427="","",HLOOKUP(Q427,Headline!$Z$5:$CJ$6,2,FALSE))</f>
        <v>2</v>
      </c>
      <c r="S427" s="147">
        <v>1.9E-2</v>
      </c>
      <c r="T427" s="147">
        <v>4.1000000000000002E-2</v>
      </c>
      <c r="U427" s="147">
        <v>2.7E-2</v>
      </c>
      <c r="V427" s="147">
        <v>3.5000000000000003E-2</v>
      </c>
      <c r="W427" s="147">
        <v>3.2000000000000001E-2</v>
      </c>
      <c r="X427" s="96" t="str">
        <f t="shared" si="456"/>
        <v/>
      </c>
      <c r="Y427" s="101">
        <v>16</v>
      </c>
      <c r="Z427" s="445"/>
      <c r="AA427" s="446"/>
      <c r="AB427" s="446"/>
      <c r="AC427" s="446"/>
      <c r="AD427" s="62"/>
      <c r="AE427" s="21"/>
      <c r="AF427" s="21"/>
      <c r="AH427" s="29" t="str">
        <f t="shared" si="487"/>
        <v/>
      </c>
      <c r="AI427" s="29" t="str">
        <f t="shared" si="488"/>
        <v/>
      </c>
      <c r="AJ427" s="29" t="str">
        <f t="shared" si="489"/>
        <v/>
      </c>
      <c r="AK427" s="29" t="str">
        <f t="shared" si="490"/>
        <v/>
      </c>
      <c r="AL427" s="29" t="str">
        <f t="shared" si="491"/>
        <v/>
      </c>
      <c r="AM427" s="29" t="str">
        <f t="shared" si="492"/>
        <v/>
      </c>
      <c r="AN427" s="29" t="str">
        <f t="shared" si="493"/>
        <v/>
      </c>
      <c r="AO427" s="83">
        <f t="shared" si="494"/>
        <v>1.9E-2</v>
      </c>
      <c r="AP427" s="83">
        <f t="shared" si="495"/>
        <v>4.1000000000000002E-2</v>
      </c>
      <c r="AQ427" s="83">
        <f t="shared" si="496"/>
        <v>2.2000000000000002E-2</v>
      </c>
      <c r="AR427" s="83">
        <f t="shared" si="497"/>
        <v>3.0800000000000001E-2</v>
      </c>
      <c r="AS427" s="83">
        <f t="shared" si="498"/>
        <v>8.3186537372341648E-3</v>
      </c>
      <c r="AT427" s="105" t="str">
        <f t="shared" si="499"/>
        <v/>
      </c>
      <c r="AU427" s="105" t="str">
        <f t="shared" si="500"/>
        <v/>
      </c>
      <c r="AV427">
        <f t="shared" si="482"/>
        <v>-1</v>
      </c>
    </row>
    <row r="428" spans="1:48" ht="17.25" customHeight="1">
      <c r="A428" s="27"/>
      <c r="B428" s="149"/>
      <c r="C428" s="104"/>
      <c r="D428" s="90"/>
      <c r="E428" s="111"/>
      <c r="F428" s="442"/>
      <c r="G428" s="443"/>
      <c r="H428" s="444"/>
      <c r="I428" s="99"/>
      <c r="J428" s="99"/>
      <c r="K428" s="94">
        <f t="shared" si="483"/>
        <v>0.06</v>
      </c>
      <c r="L428" s="94">
        <f t="shared" si="484"/>
        <v>-0.06</v>
      </c>
      <c r="M428" s="94">
        <f t="shared" si="485"/>
        <v>0</v>
      </c>
      <c r="N428" s="94">
        <f t="shared" si="480"/>
        <v>0</v>
      </c>
      <c r="O428" s="94">
        <f t="shared" si="481"/>
        <v>0.06</v>
      </c>
      <c r="P428" s="102"/>
      <c r="Q428" s="94" t="str">
        <f t="shared" si="486"/>
        <v/>
      </c>
      <c r="R428" s="122" t="str">
        <f>IF(Q428="","",HLOOKUP(Q428,Headline!$Z$5:$CJ$6,2,FALSE))</f>
        <v/>
      </c>
      <c r="S428" s="147"/>
      <c r="T428" s="147"/>
      <c r="U428" s="147" t="s">
        <v>255</v>
      </c>
      <c r="V428" s="147" t="s">
        <v>255</v>
      </c>
      <c r="W428" s="147" t="s">
        <v>255</v>
      </c>
      <c r="X428" s="96" t="str">
        <f t="shared" si="456"/>
        <v/>
      </c>
      <c r="Y428" s="101"/>
      <c r="Z428" s="445"/>
      <c r="AA428" s="446"/>
      <c r="AB428" s="446"/>
      <c r="AC428" s="446"/>
      <c r="AD428" s="62"/>
      <c r="AE428" s="21"/>
      <c r="AF428" s="22"/>
      <c r="AH428" s="29" t="str">
        <f t="shared" si="487"/>
        <v/>
      </c>
      <c r="AI428" s="29" t="str">
        <f t="shared" si="488"/>
        <v/>
      </c>
      <c r="AJ428" s="29" t="str">
        <f t="shared" si="489"/>
        <v/>
      </c>
      <c r="AK428" s="29" t="str">
        <f t="shared" si="490"/>
        <v/>
      </c>
      <c r="AL428" s="29" t="str">
        <f t="shared" si="491"/>
        <v/>
      </c>
      <c r="AM428" s="29" t="str">
        <f t="shared" si="492"/>
        <v/>
      </c>
      <c r="AN428" s="29" t="str">
        <f t="shared" si="493"/>
        <v/>
      </c>
      <c r="AO428" s="83" t="str">
        <f t="shared" si="494"/>
        <v/>
      </c>
      <c r="AP428" s="83" t="str">
        <f t="shared" si="495"/>
        <v/>
      </c>
      <c r="AQ428" s="83" t="str">
        <f t="shared" si="496"/>
        <v/>
      </c>
      <c r="AR428" s="83" t="str">
        <f t="shared" si="497"/>
        <v/>
      </c>
      <c r="AS428" s="83" t="str">
        <f t="shared" si="498"/>
        <v/>
      </c>
      <c r="AT428" s="105" t="str">
        <f t="shared" si="499"/>
        <v/>
      </c>
      <c r="AU428" s="105" t="str">
        <f t="shared" si="500"/>
        <v/>
      </c>
      <c r="AV428">
        <f t="shared" si="482"/>
        <v>-1</v>
      </c>
    </row>
    <row r="429" spans="1:48" ht="17.25" customHeight="1">
      <c r="A429" s="27"/>
      <c r="B429" s="149">
        <v>305</v>
      </c>
      <c r="C429" s="104"/>
      <c r="D429" s="144" t="s">
        <v>10</v>
      </c>
      <c r="E429" s="144" t="s">
        <v>200</v>
      </c>
      <c r="F429" s="132">
        <v>0.06</v>
      </c>
      <c r="G429" s="133" t="s">
        <v>95</v>
      </c>
      <c r="H429" s="133">
        <v>0.06</v>
      </c>
      <c r="I429" s="99">
        <v>-0.06</v>
      </c>
      <c r="J429" s="99">
        <v>0</v>
      </c>
      <c r="K429" s="94">
        <f t="shared" ref="K429:K431" si="501">IF(Q429=1,F429,K428)</f>
        <v>0.06</v>
      </c>
      <c r="L429" s="94">
        <f t="shared" ref="L429:L431" si="502">IF(Q429=1,I429,L428)</f>
        <v>-0.06</v>
      </c>
      <c r="M429" s="94">
        <f t="shared" ref="M429:M431" si="503">IF(Q429=1,J429,M428)</f>
        <v>0</v>
      </c>
      <c r="N429" s="94">
        <f t="shared" ref="N429:N431" si="504">K429+L429</f>
        <v>0</v>
      </c>
      <c r="O429" s="94">
        <f t="shared" ref="O429:O431" si="505">K429+M429</f>
        <v>0.06</v>
      </c>
      <c r="P429" s="102" t="s">
        <v>245</v>
      </c>
      <c r="Q429" s="94">
        <f t="shared" ref="Q429:Q431" si="506">IF(AND(F429&lt;&gt;"",Q428=""),1,IF(AND(Q428&lt;emp,Q428&lt;&gt;""),Q428+1,""))</f>
        <v>1</v>
      </c>
      <c r="R429" s="122">
        <f>IF(Q429="","",HLOOKUP(Q429,Headline!$Z$5:$CJ$6,2,FALSE))</f>
        <v>1</v>
      </c>
      <c r="S429" s="147"/>
      <c r="T429" s="147"/>
      <c r="U429" s="147"/>
      <c r="V429" s="147"/>
      <c r="W429" s="147"/>
      <c r="X429" s="96" t="str">
        <f t="shared" ref="X429:X431" si="507">IF(S429="","",IF(AND(AM429="-",AN429="+"),"78",IF(AM429="-","7",IF(AN429="+","8",""))))</f>
        <v/>
      </c>
      <c r="Y429" s="101"/>
      <c r="Z429" s="445"/>
      <c r="AA429" s="446"/>
      <c r="AB429" s="446"/>
      <c r="AC429" s="446"/>
      <c r="AD429" s="62"/>
      <c r="AE429" s="21"/>
      <c r="AF429" s="21"/>
      <c r="AH429" s="29" t="str">
        <f t="shared" ref="AH429:AH431" si="508">IF(S429="","",IF(S429&lt;$N429,"-",IF(S429&gt;$O429,"+","")))</f>
        <v/>
      </c>
      <c r="AI429" s="29" t="str">
        <f t="shared" ref="AI429:AI431" si="509">IF(T429="","",IF(T429&lt;$N429,"-",IF(T429&gt;$O429,"+","")))</f>
        <v/>
      </c>
      <c r="AJ429" s="29" t="str">
        <f t="shared" ref="AJ429:AJ431" si="510">IF(U429="","",IF(U429&lt;$N429,"-",IF(U429&gt;$O429,"+","")))</f>
        <v/>
      </c>
      <c r="AK429" s="29" t="str">
        <f t="shared" ref="AK429:AK431" si="511">IF(V429="","",IF(V429&lt;$N429,"-",IF(V429&gt;$O429,"+","")))</f>
        <v/>
      </c>
      <c r="AL429" s="29" t="str">
        <f t="shared" ref="AL429:AL431" si="512">IF(W429="","",IF(W429&lt;$N429,"-",IF(W429&gt;$O429,"+","")))</f>
        <v/>
      </c>
      <c r="AM429" s="29" t="str">
        <f t="shared" si="492"/>
        <v/>
      </c>
      <c r="AN429" s="29" t="str">
        <f t="shared" si="493"/>
        <v/>
      </c>
      <c r="AO429" s="83" t="str">
        <f t="shared" ref="AO429:AO431" si="513">IF(S429="","",MIN(S429:W429))</f>
        <v/>
      </c>
      <c r="AP429" s="83" t="str">
        <f t="shared" ref="AP429:AP431" si="514">IF(S429="","",MAX(S429:W429))</f>
        <v/>
      </c>
      <c r="AQ429" s="83" t="str">
        <f t="shared" ref="AQ429:AQ431" si="515">IF(AO429="","",AP429-AO429)</f>
        <v/>
      </c>
      <c r="AR429" s="83" t="str">
        <f t="shared" ref="AR429:AR431" si="516">IF(S429="","",AVERAGE(S429:W429))</f>
        <v/>
      </c>
      <c r="AS429" s="83" t="str">
        <f t="shared" ref="AS429:AS431" si="517">IF(S429="","",STDEV(S429:W429))</f>
        <v/>
      </c>
      <c r="AT429" s="105" t="str">
        <f t="shared" ref="AT429:AT431" si="518">IF(OR(Q429="",S429=""),"",IF(AND(C429="",AT428=""),"",(M429-L429)/(AS429*6)))</f>
        <v/>
      </c>
      <c r="AU429" s="105" t="str">
        <f t="shared" ref="AU429:AU431" si="519">IF(OR(Q429="",S429=""),"",IF(AND(C429="",AU428=""),"",MIN((O429-AR429)/(3*AS429),(AR429-N429)/(3*AS429))))</f>
        <v/>
      </c>
      <c r="AV429">
        <f t="shared" si="482"/>
        <v>-1</v>
      </c>
    </row>
    <row r="430" spans="1:48" ht="17.25" customHeight="1">
      <c r="A430" s="27"/>
      <c r="B430" s="149">
        <v>2</v>
      </c>
      <c r="C430" s="104"/>
      <c r="D430" s="90"/>
      <c r="E430" s="111"/>
      <c r="F430" s="442"/>
      <c r="G430" s="443"/>
      <c r="H430" s="443"/>
      <c r="I430" s="99"/>
      <c r="J430" s="99"/>
      <c r="K430" s="94">
        <f t="shared" si="501"/>
        <v>0.06</v>
      </c>
      <c r="L430" s="94">
        <f t="shared" si="502"/>
        <v>-0.06</v>
      </c>
      <c r="M430" s="94">
        <f t="shared" si="503"/>
        <v>0</v>
      </c>
      <c r="N430" s="94">
        <f t="shared" si="504"/>
        <v>0</v>
      </c>
      <c r="O430" s="94">
        <f t="shared" si="505"/>
        <v>0.06</v>
      </c>
      <c r="P430" s="102" t="s">
        <v>245</v>
      </c>
      <c r="Q430" s="94">
        <f t="shared" si="506"/>
        <v>2</v>
      </c>
      <c r="R430" s="122">
        <f>IF(Q430="","",HLOOKUP(Q430,Headline!$Z$5:$CJ$6,2,FALSE))</f>
        <v>2</v>
      </c>
      <c r="S430" s="147">
        <v>6.0000000000000001E-3</v>
      </c>
      <c r="T430" s="147">
        <v>4.0000000000000001E-3</v>
      </c>
      <c r="U430" s="147">
        <v>8.0000000000000002E-3</v>
      </c>
      <c r="V430" s="147">
        <v>4.0000000000000001E-3</v>
      </c>
      <c r="W430" s="147">
        <v>5.0000000000000001E-3</v>
      </c>
      <c r="X430" s="96" t="str">
        <f t="shared" si="507"/>
        <v/>
      </c>
      <c r="Y430" s="101">
        <v>16</v>
      </c>
      <c r="Z430" s="445" t="s">
        <v>763</v>
      </c>
      <c r="AA430" s="446"/>
      <c r="AB430" s="446"/>
      <c r="AC430" s="446"/>
      <c r="AD430" s="62"/>
      <c r="AE430" s="21"/>
      <c r="AF430" s="21"/>
      <c r="AH430" s="29" t="str">
        <f t="shared" si="508"/>
        <v/>
      </c>
      <c r="AI430" s="29" t="str">
        <f t="shared" si="509"/>
        <v/>
      </c>
      <c r="AJ430" s="29" t="str">
        <f t="shared" si="510"/>
        <v/>
      </c>
      <c r="AK430" s="29" t="str">
        <f t="shared" si="511"/>
        <v/>
      </c>
      <c r="AL430" s="29" t="str">
        <f t="shared" si="512"/>
        <v/>
      </c>
      <c r="AM430" s="29" t="str">
        <f t="shared" si="492"/>
        <v/>
      </c>
      <c r="AN430" s="29" t="str">
        <f t="shared" si="493"/>
        <v/>
      </c>
      <c r="AO430" s="83">
        <f t="shared" si="513"/>
        <v>4.0000000000000001E-3</v>
      </c>
      <c r="AP430" s="83">
        <f t="shared" si="514"/>
        <v>8.0000000000000002E-3</v>
      </c>
      <c r="AQ430" s="83">
        <f t="shared" si="515"/>
        <v>4.0000000000000001E-3</v>
      </c>
      <c r="AR430" s="83">
        <f t="shared" si="516"/>
        <v>5.4000000000000003E-3</v>
      </c>
      <c r="AS430" s="83">
        <f t="shared" si="517"/>
        <v>1.6733200530681513E-3</v>
      </c>
      <c r="AT430" s="105" t="str">
        <f t="shared" si="518"/>
        <v/>
      </c>
      <c r="AU430" s="105" t="str">
        <f t="shared" si="519"/>
        <v/>
      </c>
      <c r="AV430">
        <f t="shared" si="482"/>
        <v>-1</v>
      </c>
    </row>
    <row r="431" spans="1:48" ht="17.25" customHeight="1">
      <c r="A431" s="27"/>
      <c r="B431" s="149"/>
      <c r="C431" s="104"/>
      <c r="D431" s="90"/>
      <c r="E431" s="111"/>
      <c r="F431" s="442"/>
      <c r="G431" s="443"/>
      <c r="H431" s="444"/>
      <c r="I431" s="99"/>
      <c r="J431" s="99"/>
      <c r="K431" s="94">
        <f t="shared" si="501"/>
        <v>0.06</v>
      </c>
      <c r="L431" s="94">
        <f t="shared" si="502"/>
        <v>-0.06</v>
      </c>
      <c r="M431" s="94">
        <f t="shared" si="503"/>
        <v>0</v>
      </c>
      <c r="N431" s="94">
        <f t="shared" si="504"/>
        <v>0</v>
      </c>
      <c r="O431" s="94">
        <f t="shared" si="505"/>
        <v>0.06</v>
      </c>
      <c r="P431" s="102"/>
      <c r="Q431" s="94" t="str">
        <f t="shared" si="506"/>
        <v/>
      </c>
      <c r="R431" s="122" t="str">
        <f>IF(Q431="","",HLOOKUP(Q431,Headline!$Z$5:$CJ$6,2,FALSE))</f>
        <v/>
      </c>
      <c r="S431" s="147"/>
      <c r="T431" s="147"/>
      <c r="U431" s="147" t="s">
        <v>255</v>
      </c>
      <c r="V431" s="147" t="s">
        <v>255</v>
      </c>
      <c r="W431" s="147" t="s">
        <v>255</v>
      </c>
      <c r="X431" s="96" t="str">
        <f t="shared" si="507"/>
        <v/>
      </c>
      <c r="Y431" s="101"/>
      <c r="Z431" s="445"/>
      <c r="AA431" s="446"/>
      <c r="AB431" s="446"/>
      <c r="AC431" s="446"/>
      <c r="AD431" s="62"/>
      <c r="AE431" s="21"/>
      <c r="AF431" s="22"/>
      <c r="AH431" s="29" t="str">
        <f t="shared" si="508"/>
        <v/>
      </c>
      <c r="AI431" s="29" t="str">
        <f t="shared" si="509"/>
        <v/>
      </c>
      <c r="AJ431" s="29" t="str">
        <f t="shared" si="510"/>
        <v/>
      </c>
      <c r="AK431" s="29" t="str">
        <f t="shared" si="511"/>
        <v/>
      </c>
      <c r="AL431" s="29" t="str">
        <f t="shared" si="512"/>
        <v/>
      </c>
      <c r="AM431" s="29" t="str">
        <f t="shared" si="492"/>
        <v/>
      </c>
      <c r="AN431" s="29" t="str">
        <f t="shared" si="493"/>
        <v/>
      </c>
      <c r="AO431" s="83" t="str">
        <f t="shared" si="513"/>
        <v/>
      </c>
      <c r="AP431" s="83" t="str">
        <f t="shared" si="514"/>
        <v/>
      </c>
      <c r="AQ431" s="83" t="str">
        <f t="shared" si="515"/>
        <v/>
      </c>
      <c r="AR431" s="83" t="str">
        <f t="shared" si="516"/>
        <v/>
      </c>
      <c r="AS431" s="83" t="str">
        <f t="shared" si="517"/>
        <v/>
      </c>
      <c r="AT431" s="105" t="str">
        <f t="shared" si="518"/>
        <v/>
      </c>
      <c r="AU431" s="105" t="str">
        <f t="shared" si="519"/>
        <v/>
      </c>
      <c r="AV431">
        <f t="shared" si="482"/>
        <v>-1</v>
      </c>
    </row>
    <row r="432" spans="1:48" ht="17.25" customHeight="1">
      <c r="A432" s="27"/>
      <c r="B432" s="149">
        <v>305</v>
      </c>
      <c r="C432" s="104"/>
      <c r="D432" s="144" t="s">
        <v>10</v>
      </c>
      <c r="E432" s="144" t="s">
        <v>200</v>
      </c>
      <c r="F432" s="132">
        <v>0.06</v>
      </c>
      <c r="G432" s="133" t="s">
        <v>95</v>
      </c>
      <c r="H432" s="133">
        <v>0.06</v>
      </c>
      <c r="I432" s="99">
        <v>-0.06</v>
      </c>
      <c r="J432" s="99">
        <v>0</v>
      </c>
      <c r="K432" s="94">
        <f>IF(Q432=1,F432,K428)</f>
        <v>0.06</v>
      </c>
      <c r="L432" s="94">
        <f>IF(Q432=1,I432,L428)</f>
        <v>-0.06</v>
      </c>
      <c r="M432" s="94">
        <f>IF(Q432=1,J432,M428)</f>
        <v>0</v>
      </c>
      <c r="N432" s="94">
        <f>K432+L432</f>
        <v>0</v>
      </c>
      <c r="O432" s="94">
        <f>K432+M432</f>
        <v>0.06</v>
      </c>
      <c r="P432" s="102" t="s">
        <v>245</v>
      </c>
      <c r="Q432" s="94">
        <f>IF(AND(F432&lt;&gt;"",Q428=""),1,IF(AND(Q428&lt;emp,Q428&lt;&gt;""),Q428+1,""))</f>
        <v>1</v>
      </c>
      <c r="R432" s="122">
        <f>IF(Q432="","",HLOOKUP(Q432,Headline!$Z$5:$CJ$6,2,FALSE))</f>
        <v>1</v>
      </c>
      <c r="S432" s="147">
        <v>2.1999999999999999E-2</v>
      </c>
      <c r="T432" s="147">
        <v>3.1E-2</v>
      </c>
      <c r="U432" s="147">
        <v>2.3E-2</v>
      </c>
      <c r="V432" s="147">
        <v>2.8000000000000001E-2</v>
      </c>
      <c r="W432" s="147">
        <v>0.03</v>
      </c>
      <c r="X432" s="96" t="str">
        <f t="shared" si="456"/>
        <v/>
      </c>
      <c r="Y432" s="101">
        <v>13</v>
      </c>
      <c r="Z432" s="445"/>
      <c r="AA432" s="446"/>
      <c r="AB432" s="446"/>
      <c r="AC432" s="446"/>
      <c r="AD432" s="62"/>
      <c r="AE432" s="21"/>
      <c r="AF432" s="22"/>
      <c r="AH432" s="29" t="str">
        <f t="shared" si="487"/>
        <v/>
      </c>
      <c r="AI432" s="29" t="str">
        <f t="shared" si="488"/>
        <v/>
      </c>
      <c r="AJ432" s="29" t="str">
        <f t="shared" si="489"/>
        <v/>
      </c>
      <c r="AK432" s="29" t="str">
        <f t="shared" si="490"/>
        <v/>
      </c>
      <c r="AL432" s="29" t="str">
        <f t="shared" si="491"/>
        <v/>
      </c>
      <c r="AM432" s="29" t="str">
        <f t="shared" si="492"/>
        <v/>
      </c>
      <c r="AN432" s="29" t="str">
        <f t="shared" si="493"/>
        <v/>
      </c>
      <c r="AO432" s="83">
        <f t="shared" si="494"/>
        <v>2.1999999999999999E-2</v>
      </c>
      <c r="AP432" s="83">
        <f t="shared" si="495"/>
        <v>3.1E-2</v>
      </c>
      <c r="AQ432" s="83">
        <f t="shared" si="496"/>
        <v>9.0000000000000011E-3</v>
      </c>
      <c r="AR432" s="83">
        <f t="shared" si="497"/>
        <v>2.6800000000000001E-2</v>
      </c>
      <c r="AS432" s="83">
        <f t="shared" si="498"/>
        <v>4.0865633483405106E-3</v>
      </c>
      <c r="AT432" s="105" t="str">
        <f>IF(OR(Q432="",S432=""),"",IF(AND(C432="",AT428=""),"",(M432-L432)/(AS432*6)))</f>
        <v/>
      </c>
      <c r="AU432" s="105" t="str">
        <f>IF(OR(Q432="",S432=""),"",IF(AND(C432="",AU428=""),"",MIN((O432-AR432)/(3*AS432),(AR432-N432)/(3*AS432))))</f>
        <v/>
      </c>
      <c r="AV432">
        <f t="shared" si="482"/>
        <v>-1</v>
      </c>
    </row>
    <row r="433" spans="1:48" ht="17.25" customHeight="1">
      <c r="A433" s="27"/>
      <c r="B433" s="149" t="s">
        <v>287</v>
      </c>
      <c r="C433" s="104"/>
      <c r="D433" s="90"/>
      <c r="E433" s="111"/>
      <c r="F433" s="442"/>
      <c r="G433" s="443"/>
      <c r="H433" s="443"/>
      <c r="I433" s="99"/>
      <c r="J433" s="99"/>
      <c r="K433" s="94">
        <f>IF(Q433=1,F433,K432)</f>
        <v>0.06</v>
      </c>
      <c r="L433" s="94">
        <f>IF(Q433=1,I433,L432)</f>
        <v>-0.06</v>
      </c>
      <c r="M433" s="94">
        <f>IF(Q433=1,J433,M432)</f>
        <v>0</v>
      </c>
      <c r="N433" s="94">
        <f>K433+L433</f>
        <v>0</v>
      </c>
      <c r="O433" s="94">
        <f>K433+M433</f>
        <v>0.06</v>
      </c>
      <c r="P433" s="102" t="s">
        <v>245</v>
      </c>
      <c r="Q433" s="94">
        <f>IF(AND(F433&lt;&gt;"",Q432=""),1,IF(AND(Q432&lt;emp,Q432&lt;&gt;""),Q432+1,""))</f>
        <v>2</v>
      </c>
      <c r="R433" s="122">
        <f>IF(Q433="","",HLOOKUP(Q433,Headline!$Z$5:$CJ$6,2,FALSE))</f>
        <v>2</v>
      </c>
      <c r="S433" s="147">
        <v>5.6000000000000001E-2</v>
      </c>
      <c r="T433" s="147">
        <v>5.8999999999999997E-2</v>
      </c>
      <c r="U433" s="147">
        <v>5.3999999999999999E-2</v>
      </c>
      <c r="V433" s="147">
        <v>4.8000000000000001E-2</v>
      </c>
      <c r="W433" s="147">
        <v>5.1999999999999998E-2</v>
      </c>
      <c r="X433" s="96" t="str">
        <f t="shared" si="456"/>
        <v/>
      </c>
      <c r="Y433" s="101">
        <v>16</v>
      </c>
      <c r="Z433" s="445"/>
      <c r="AA433" s="446"/>
      <c r="AB433" s="446"/>
      <c r="AC433" s="446"/>
      <c r="AD433" s="62"/>
      <c r="AE433" s="21"/>
      <c r="AF433" s="21"/>
      <c r="AH433" s="29" t="str">
        <f t="shared" si="487"/>
        <v/>
      </c>
      <c r="AI433" s="29" t="str">
        <f t="shared" si="488"/>
        <v/>
      </c>
      <c r="AJ433" s="29" t="str">
        <f t="shared" si="489"/>
        <v/>
      </c>
      <c r="AK433" s="29" t="str">
        <f t="shared" si="490"/>
        <v/>
      </c>
      <c r="AL433" s="29" t="str">
        <f t="shared" si="491"/>
        <v/>
      </c>
      <c r="AM433" s="29" t="str">
        <f t="shared" si="492"/>
        <v/>
      </c>
      <c r="AN433" s="29" t="str">
        <f t="shared" si="493"/>
        <v/>
      </c>
      <c r="AO433" s="83">
        <f t="shared" si="494"/>
        <v>4.8000000000000001E-2</v>
      </c>
      <c r="AP433" s="83">
        <f t="shared" si="495"/>
        <v>5.8999999999999997E-2</v>
      </c>
      <c r="AQ433" s="83">
        <f t="shared" si="496"/>
        <v>1.0999999999999996E-2</v>
      </c>
      <c r="AR433" s="83">
        <f t="shared" si="497"/>
        <v>5.3799999999999994E-2</v>
      </c>
      <c r="AS433" s="83">
        <f t="shared" si="498"/>
        <v>4.1472882706655436E-3</v>
      </c>
      <c r="AT433" s="105" t="str">
        <f t="shared" si="499"/>
        <v/>
      </c>
      <c r="AU433" s="105" t="str">
        <f t="shared" si="500"/>
        <v/>
      </c>
      <c r="AV433">
        <f t="shared" si="482"/>
        <v>-1</v>
      </c>
    </row>
    <row r="434" spans="1:48" ht="17.25" customHeight="1">
      <c r="A434" s="27"/>
      <c r="B434" s="98"/>
      <c r="C434" s="104"/>
      <c r="D434" s="90"/>
      <c r="E434" s="111"/>
      <c r="F434" s="442"/>
      <c r="G434" s="443"/>
      <c r="H434" s="444"/>
      <c r="I434" s="99"/>
      <c r="J434" s="99"/>
      <c r="K434" s="94">
        <f>IF(Q434=1,F434,K433)</f>
        <v>0.06</v>
      </c>
      <c r="L434" s="94">
        <f>IF(Q434=1,I434,L433)</f>
        <v>-0.06</v>
      </c>
      <c r="M434" s="94">
        <f>IF(Q434=1,J434,M433)</f>
        <v>0</v>
      </c>
      <c r="N434" s="94">
        <f>K434+L434</f>
        <v>0</v>
      </c>
      <c r="O434" s="94">
        <f>K434+M434</f>
        <v>0.06</v>
      </c>
      <c r="P434" s="102"/>
      <c r="Q434" s="94" t="str">
        <f>IF(AND(F434&lt;&gt;"",Q433=""),1,IF(AND(Q433&lt;emp,Q433&lt;&gt;""),Q433+1,""))</f>
        <v/>
      </c>
      <c r="R434" s="122" t="str">
        <f>IF(Q434="","",HLOOKUP(Q434,Headline!$Z$5:$CJ$6,2,FALSE))</f>
        <v/>
      </c>
      <c r="S434" s="100"/>
      <c r="T434" s="100"/>
      <c r="U434" s="100"/>
      <c r="V434" s="100"/>
      <c r="W434" s="100"/>
      <c r="X434" s="96" t="str">
        <f t="shared" si="456"/>
        <v/>
      </c>
      <c r="Y434" s="101"/>
      <c r="Z434" s="445"/>
      <c r="AA434" s="446"/>
      <c r="AB434" s="446"/>
      <c r="AC434" s="446"/>
      <c r="AD434" s="62"/>
      <c r="AE434" s="21"/>
      <c r="AF434" s="22"/>
      <c r="AH434" s="29" t="str">
        <f t="shared" si="487"/>
        <v/>
      </c>
      <c r="AI434" s="29" t="str">
        <f t="shared" si="488"/>
        <v/>
      </c>
      <c r="AJ434" s="29" t="str">
        <f t="shared" si="489"/>
        <v/>
      </c>
      <c r="AK434" s="29" t="str">
        <f t="shared" si="490"/>
        <v/>
      </c>
      <c r="AL434" s="29" t="str">
        <f t="shared" si="491"/>
        <v/>
      </c>
      <c r="AM434" s="29" t="str">
        <f t="shared" si="492"/>
        <v/>
      </c>
      <c r="AN434" s="29" t="str">
        <f t="shared" si="493"/>
        <v/>
      </c>
      <c r="AO434" s="83" t="str">
        <f t="shared" ref="AO434:AO494" si="520">IF(S434="","",MIN(S434:W434))</f>
        <v/>
      </c>
      <c r="AP434" s="83" t="str">
        <f t="shared" ref="AP434:AP494" si="521">IF(S434="","",MAX(S434:W434))</f>
        <v/>
      </c>
      <c r="AQ434" s="83" t="str">
        <f t="shared" ref="AQ434:AQ494" si="522">IF(AO434="","",AP434-AO434)</f>
        <v/>
      </c>
      <c r="AR434" s="83" t="str">
        <f t="shared" ref="AR434:AR494" si="523">IF(S434="","",AVERAGE(S434:W434))</f>
        <v/>
      </c>
      <c r="AS434" s="83" t="str">
        <f t="shared" ref="AS434:AS494" si="524">IF(S434="","",STDEV(S434:W434))</f>
        <v/>
      </c>
      <c r="AT434" s="105" t="str">
        <f>IF(OR(Q434="",S434=""),"",IF(AND(C434="",AT433=""),"",(M434-L434)/(AS434*6)))</f>
        <v/>
      </c>
      <c r="AU434" s="105" t="str">
        <f>IF(OR(Q434="",S434=""),"",IF(AND(C434="",AU433=""),"",MIN((O434-AR434)/(3*AS434),(AR434-N434)/(3*AS434))))</f>
        <v/>
      </c>
      <c r="AV434">
        <f t="shared" si="482"/>
        <v>-1</v>
      </c>
    </row>
    <row r="435" spans="1:48" ht="17.25" customHeight="1">
      <c r="A435" s="27"/>
      <c r="B435" s="98">
        <v>306</v>
      </c>
      <c r="C435" s="104"/>
      <c r="D435" s="144" t="s">
        <v>171</v>
      </c>
      <c r="E435" s="111"/>
      <c r="F435" s="489">
        <v>45</v>
      </c>
      <c r="G435" s="443"/>
      <c r="H435" s="444"/>
      <c r="I435" s="99">
        <v>-2</v>
      </c>
      <c r="J435" s="99">
        <v>2</v>
      </c>
      <c r="K435" s="94">
        <f>IF(Q435=1,F435,K419)</f>
        <v>45</v>
      </c>
      <c r="L435" s="94">
        <f>IF(Q435=1,I435,L419)</f>
        <v>-2</v>
      </c>
      <c r="M435" s="94">
        <f>IF(Q435=1,J435,M419)</f>
        <v>2</v>
      </c>
      <c r="N435" s="94">
        <f t="shared" si="453"/>
        <v>43</v>
      </c>
      <c r="O435" s="94">
        <f t="shared" si="454"/>
        <v>47</v>
      </c>
      <c r="P435" s="102" t="s">
        <v>50</v>
      </c>
      <c r="Q435" s="94">
        <f>IF(AND(F435&lt;&gt;"",Q419=""),1,IF(AND(Q419&lt;emp,Q419&lt;&gt;""),Q419+1,""))</f>
        <v>1</v>
      </c>
      <c r="R435" s="122">
        <f>IF(Q435="","",HLOOKUP(Q435,Headline!$Z$5:$CJ$6,2,FALSE))</f>
        <v>1</v>
      </c>
      <c r="S435" s="147">
        <v>46.55</v>
      </c>
      <c r="T435" s="147">
        <v>46.2</v>
      </c>
      <c r="U435" s="147">
        <v>46.45</v>
      </c>
      <c r="V435" s="147">
        <v>46.5</v>
      </c>
      <c r="W435" s="147">
        <v>46.35</v>
      </c>
      <c r="X435" s="96" t="str">
        <f t="shared" si="456"/>
        <v/>
      </c>
      <c r="Y435" s="101">
        <v>13</v>
      </c>
      <c r="Z435" s="445"/>
      <c r="AA435" s="446"/>
      <c r="AB435" s="446"/>
      <c r="AC435" s="454"/>
      <c r="AD435" s="62"/>
      <c r="AE435" s="21"/>
      <c r="AF435" s="22"/>
      <c r="AH435" s="29" t="str">
        <f t="shared" si="487"/>
        <v/>
      </c>
      <c r="AI435" s="29" t="str">
        <f t="shared" si="488"/>
        <v/>
      </c>
      <c r="AJ435" s="29" t="str">
        <f t="shared" si="489"/>
        <v/>
      </c>
      <c r="AK435" s="29" t="str">
        <f t="shared" si="490"/>
        <v/>
      </c>
      <c r="AL435" s="29" t="str">
        <f t="shared" si="491"/>
        <v/>
      </c>
      <c r="AM435" s="29" t="str">
        <f t="shared" si="492"/>
        <v/>
      </c>
      <c r="AN435" s="29" t="str">
        <f t="shared" si="493"/>
        <v/>
      </c>
      <c r="AO435" s="83">
        <f t="shared" si="520"/>
        <v>46.2</v>
      </c>
      <c r="AP435" s="83">
        <f t="shared" si="521"/>
        <v>46.55</v>
      </c>
      <c r="AQ435" s="83">
        <f t="shared" si="522"/>
        <v>0.34999999999999432</v>
      </c>
      <c r="AR435" s="83">
        <f t="shared" si="523"/>
        <v>46.41</v>
      </c>
      <c r="AS435" s="83">
        <f t="shared" si="524"/>
        <v>0.13874436925511435</v>
      </c>
      <c r="AT435" s="105" t="str">
        <f>IF(OR(Q435="",S435=""),"",IF(AND(C435="",AT419=""),"",(M435-L435)/(AS435*6)))</f>
        <v/>
      </c>
      <c r="AU435" s="105" t="str">
        <f>IF(OR(Q435="",S435=""),"",IF(AND(C435="",AU419=""),"",MIN((O435-AR435)/(3*AS435),(AR435-N435)/(3*AS435))))</f>
        <v/>
      </c>
      <c r="AV435">
        <f t="shared" ref="AV435:AV440" si="525">IF(AT435="",-1,AS414)</f>
        <v>-1</v>
      </c>
    </row>
    <row r="436" spans="1:48" ht="17.25" customHeight="1">
      <c r="A436" s="27"/>
      <c r="B436" s="98"/>
      <c r="C436" s="104"/>
      <c r="D436" s="90"/>
      <c r="E436" s="111"/>
      <c r="F436" s="489"/>
      <c r="G436" s="443"/>
      <c r="H436" s="444"/>
      <c r="I436" s="99"/>
      <c r="J436" s="99"/>
      <c r="K436" s="94">
        <f t="shared" si="450"/>
        <v>45</v>
      </c>
      <c r="L436" s="94">
        <f t="shared" si="451"/>
        <v>-2</v>
      </c>
      <c r="M436" s="94">
        <f t="shared" si="452"/>
        <v>2</v>
      </c>
      <c r="N436" s="94">
        <f t="shared" si="453"/>
        <v>43</v>
      </c>
      <c r="O436" s="94">
        <f t="shared" si="454"/>
        <v>47</v>
      </c>
      <c r="P436" s="102" t="s">
        <v>50</v>
      </c>
      <c r="Q436" s="94">
        <f t="shared" si="455"/>
        <v>2</v>
      </c>
      <c r="R436" s="122">
        <f>IF(Q436="","",HLOOKUP(Q436,Headline!$Z$5:$CJ$6,2,FALSE))</f>
        <v>2</v>
      </c>
      <c r="S436" s="147">
        <v>48.53</v>
      </c>
      <c r="T436" s="147">
        <v>48.52</v>
      </c>
      <c r="U436" s="147">
        <v>48.36</v>
      </c>
      <c r="V436" s="147">
        <v>48.5</v>
      </c>
      <c r="W436" s="147">
        <v>48.6</v>
      </c>
      <c r="X436" s="96" t="str">
        <f t="shared" si="456"/>
        <v>8</v>
      </c>
      <c r="Y436" s="101">
        <v>16</v>
      </c>
      <c r="Z436" s="445"/>
      <c r="AA436" s="446"/>
      <c r="AB436" s="446"/>
      <c r="AC436" s="454"/>
      <c r="AD436" s="62"/>
      <c r="AE436" s="245" t="s">
        <v>331</v>
      </c>
      <c r="AF436" s="22"/>
      <c r="AH436" s="29" t="str">
        <f t="shared" si="487"/>
        <v>+</v>
      </c>
      <c r="AI436" s="29" t="str">
        <f t="shared" si="488"/>
        <v>+</v>
      </c>
      <c r="AJ436" s="29" t="str">
        <f t="shared" si="489"/>
        <v>+</v>
      </c>
      <c r="AK436" s="29" t="str">
        <f t="shared" si="490"/>
        <v>+</v>
      </c>
      <c r="AL436" s="29" t="str">
        <f t="shared" si="491"/>
        <v>+</v>
      </c>
      <c r="AM436" s="29" t="str">
        <f t="shared" si="492"/>
        <v/>
      </c>
      <c r="AN436" s="29" t="str">
        <f t="shared" si="493"/>
        <v>+</v>
      </c>
      <c r="AO436" s="83">
        <f t="shared" si="520"/>
        <v>48.36</v>
      </c>
      <c r="AP436" s="83">
        <f t="shared" si="521"/>
        <v>48.6</v>
      </c>
      <c r="AQ436" s="83">
        <f t="shared" si="522"/>
        <v>0.24000000000000199</v>
      </c>
      <c r="AR436" s="83">
        <f t="shared" si="523"/>
        <v>48.502000000000002</v>
      </c>
      <c r="AS436" s="83">
        <f t="shared" si="524"/>
        <v>8.7863530545956067E-2</v>
      </c>
      <c r="AT436" s="105" t="str">
        <f t="shared" ref="AT436:AT494" si="526">IF(OR(Q436="",S436=""),"",IF(AND(C436="",AT435=""),"",(M436-L436)/(AS436*6)))</f>
        <v/>
      </c>
      <c r="AU436" s="105" t="str">
        <f t="shared" ref="AU436:AU494" si="527">IF(OR(Q436="",S436=""),"",IF(AND(C436="",AU435=""),"",MIN((O436-AR436)/(3*AS436),(AR436-N436)/(3*AS436))))</f>
        <v/>
      </c>
      <c r="AV436">
        <f t="shared" si="525"/>
        <v>-1</v>
      </c>
    </row>
    <row r="437" spans="1:48" ht="17.25" customHeight="1">
      <c r="A437" s="27"/>
      <c r="B437" s="98"/>
      <c r="C437" s="104"/>
      <c r="D437" s="90"/>
      <c r="E437" s="111"/>
      <c r="F437" s="489"/>
      <c r="G437" s="443"/>
      <c r="H437" s="444"/>
      <c r="I437" s="99"/>
      <c r="J437" s="99"/>
      <c r="K437" s="94">
        <f t="shared" si="450"/>
        <v>45</v>
      </c>
      <c r="L437" s="94">
        <f t="shared" si="451"/>
        <v>-2</v>
      </c>
      <c r="M437" s="94">
        <f t="shared" si="452"/>
        <v>2</v>
      </c>
      <c r="N437" s="94">
        <f t="shared" si="453"/>
        <v>43</v>
      </c>
      <c r="O437" s="94">
        <f t="shared" si="454"/>
        <v>47</v>
      </c>
      <c r="P437" s="102"/>
      <c r="Q437" s="94" t="str">
        <f t="shared" si="455"/>
        <v/>
      </c>
      <c r="R437" s="122" t="str">
        <f>IF(Q437="","",HLOOKUP(Q437,Headline!$Z$5:$CJ$6,2,FALSE))</f>
        <v/>
      </c>
      <c r="S437" s="147"/>
      <c r="T437" s="147"/>
      <c r="U437" s="147"/>
      <c r="V437" s="147"/>
      <c r="W437" s="147"/>
      <c r="X437" s="96" t="str">
        <f t="shared" si="456"/>
        <v/>
      </c>
      <c r="Y437" s="101"/>
      <c r="Z437" s="445"/>
      <c r="AA437" s="446"/>
      <c r="AB437" s="446"/>
      <c r="AC437" s="454"/>
      <c r="AD437" s="62"/>
      <c r="AE437" s="21"/>
      <c r="AF437" s="22"/>
      <c r="AH437" s="29" t="str">
        <f t="shared" si="487"/>
        <v/>
      </c>
      <c r="AI437" s="29" t="str">
        <f t="shared" si="488"/>
        <v/>
      </c>
      <c r="AJ437" s="29" t="str">
        <f t="shared" si="489"/>
        <v/>
      </c>
      <c r="AK437" s="29" t="str">
        <f t="shared" si="490"/>
        <v/>
      </c>
      <c r="AL437" s="29" t="str">
        <f t="shared" si="491"/>
        <v/>
      </c>
      <c r="AM437" s="29" t="str">
        <f t="shared" si="492"/>
        <v/>
      </c>
      <c r="AN437" s="29" t="str">
        <f t="shared" si="493"/>
        <v/>
      </c>
      <c r="AO437" s="83" t="str">
        <f t="shared" si="520"/>
        <v/>
      </c>
      <c r="AP437" s="83" t="str">
        <f t="shared" si="521"/>
        <v/>
      </c>
      <c r="AQ437" s="83" t="str">
        <f t="shared" si="522"/>
        <v/>
      </c>
      <c r="AR437" s="83" t="str">
        <f t="shared" si="523"/>
        <v/>
      </c>
      <c r="AS437" s="83" t="str">
        <f t="shared" si="524"/>
        <v/>
      </c>
      <c r="AT437" s="105" t="str">
        <f t="shared" si="526"/>
        <v/>
      </c>
      <c r="AU437" s="105" t="str">
        <f t="shared" si="527"/>
        <v/>
      </c>
      <c r="AV437">
        <f t="shared" si="525"/>
        <v>-1</v>
      </c>
    </row>
    <row r="438" spans="1:48" ht="17.25" customHeight="1">
      <c r="A438" s="27"/>
      <c r="B438" s="98">
        <v>306</v>
      </c>
      <c r="C438" s="104"/>
      <c r="D438" s="144" t="s">
        <v>171</v>
      </c>
      <c r="E438" s="111"/>
      <c r="F438" s="442">
        <v>45</v>
      </c>
      <c r="G438" s="443"/>
      <c r="H438" s="444"/>
      <c r="I438" s="99">
        <v>-2</v>
      </c>
      <c r="J438" s="99">
        <v>2</v>
      </c>
      <c r="K438" s="94">
        <f t="shared" si="450"/>
        <v>45</v>
      </c>
      <c r="L438" s="94">
        <f t="shared" si="451"/>
        <v>-2</v>
      </c>
      <c r="M438" s="94">
        <f t="shared" si="452"/>
        <v>2</v>
      </c>
      <c r="N438" s="94">
        <f t="shared" si="453"/>
        <v>43</v>
      </c>
      <c r="O438" s="94">
        <f t="shared" si="454"/>
        <v>47</v>
      </c>
      <c r="P438" s="102" t="s">
        <v>50</v>
      </c>
      <c r="Q438" s="94">
        <f t="shared" si="455"/>
        <v>1</v>
      </c>
      <c r="R438" s="122">
        <f>IF(Q438="","",HLOOKUP(Q438,Headline!$Z$5:$CJ$6,2,FALSE))</f>
        <v>1</v>
      </c>
      <c r="S438" s="147">
        <v>45.05</v>
      </c>
      <c r="T438" s="147">
        <v>45.2</v>
      </c>
      <c r="U438" s="147">
        <v>44.8</v>
      </c>
      <c r="V438" s="147">
        <v>44.9</v>
      </c>
      <c r="W438" s="147">
        <v>45.1</v>
      </c>
      <c r="X438" s="96" t="str">
        <f t="shared" si="456"/>
        <v/>
      </c>
      <c r="Y438" s="101">
        <v>13</v>
      </c>
      <c r="Z438" s="445"/>
      <c r="AA438" s="446"/>
      <c r="AB438" s="446"/>
      <c r="AC438" s="446"/>
      <c r="AD438" s="62"/>
      <c r="AE438" s="21"/>
      <c r="AF438" s="22"/>
      <c r="AH438" s="29" t="str">
        <f t="shared" si="487"/>
        <v/>
      </c>
      <c r="AI438" s="29" t="str">
        <f t="shared" si="488"/>
        <v/>
      </c>
      <c r="AJ438" s="29" t="str">
        <f t="shared" si="489"/>
        <v/>
      </c>
      <c r="AK438" s="29" t="str">
        <f t="shared" si="490"/>
        <v/>
      </c>
      <c r="AL438" s="29" t="str">
        <f t="shared" si="491"/>
        <v/>
      </c>
      <c r="AM438" s="29" t="str">
        <f t="shared" si="492"/>
        <v/>
      </c>
      <c r="AN438" s="29" t="str">
        <f t="shared" si="493"/>
        <v/>
      </c>
      <c r="AO438" s="83">
        <f t="shared" si="520"/>
        <v>44.8</v>
      </c>
      <c r="AP438" s="83">
        <f t="shared" si="521"/>
        <v>45.2</v>
      </c>
      <c r="AQ438" s="83">
        <f t="shared" si="522"/>
        <v>0.40000000000000568</v>
      </c>
      <c r="AR438" s="83">
        <f t="shared" si="523"/>
        <v>45.010000000000005</v>
      </c>
      <c r="AS438" s="83">
        <f t="shared" si="524"/>
        <v>0.15968719422671518</v>
      </c>
      <c r="AT438" s="105" t="str">
        <f t="shared" si="526"/>
        <v/>
      </c>
      <c r="AU438" s="105" t="str">
        <f t="shared" si="527"/>
        <v/>
      </c>
      <c r="AV438">
        <f t="shared" si="525"/>
        <v>-1</v>
      </c>
    </row>
    <row r="439" spans="1:48" ht="17.25" customHeight="1">
      <c r="A439" s="27"/>
      <c r="B439" s="98"/>
      <c r="C439" s="104"/>
      <c r="D439" s="90"/>
      <c r="E439" s="111"/>
      <c r="F439" s="442"/>
      <c r="G439" s="443"/>
      <c r="H439" s="444"/>
      <c r="I439" s="99"/>
      <c r="J439" s="99"/>
      <c r="K439" s="94">
        <f t="shared" si="450"/>
        <v>45</v>
      </c>
      <c r="L439" s="94">
        <f t="shared" si="451"/>
        <v>-2</v>
      </c>
      <c r="M439" s="94">
        <f t="shared" si="452"/>
        <v>2</v>
      </c>
      <c r="N439" s="94">
        <f t="shared" si="453"/>
        <v>43</v>
      </c>
      <c r="O439" s="94">
        <f t="shared" si="454"/>
        <v>47</v>
      </c>
      <c r="P439" s="102" t="s">
        <v>50</v>
      </c>
      <c r="Q439" s="94">
        <f t="shared" si="455"/>
        <v>2</v>
      </c>
      <c r="R439" s="122">
        <f>IF(Q439="","",HLOOKUP(Q439,Headline!$Z$5:$CJ$6,2,FALSE))</f>
        <v>2</v>
      </c>
      <c r="S439" s="147">
        <v>45.31</v>
      </c>
      <c r="T439" s="147">
        <v>45.23</v>
      </c>
      <c r="U439" s="147">
        <v>45.05</v>
      </c>
      <c r="V439" s="147">
        <v>45.14</v>
      </c>
      <c r="W439" s="147">
        <v>45.17</v>
      </c>
      <c r="X439" s="96" t="str">
        <f t="shared" si="456"/>
        <v/>
      </c>
      <c r="Y439" s="101">
        <v>16</v>
      </c>
      <c r="Z439" s="445"/>
      <c r="AA439" s="446"/>
      <c r="AB439" s="446"/>
      <c r="AC439" s="446"/>
      <c r="AD439" s="62"/>
      <c r="AE439" s="21"/>
      <c r="AF439" s="22"/>
      <c r="AH439" s="29" t="str">
        <f t="shared" si="487"/>
        <v/>
      </c>
      <c r="AI439" s="29" t="str">
        <f t="shared" si="488"/>
        <v/>
      </c>
      <c r="AJ439" s="29" t="str">
        <f t="shared" si="489"/>
        <v/>
      </c>
      <c r="AK439" s="29" t="str">
        <f t="shared" si="490"/>
        <v/>
      </c>
      <c r="AL439" s="29" t="str">
        <f t="shared" si="491"/>
        <v/>
      </c>
      <c r="AM439" s="29" t="str">
        <f t="shared" si="492"/>
        <v/>
      </c>
      <c r="AN439" s="29" t="str">
        <f t="shared" si="493"/>
        <v/>
      </c>
      <c r="AO439" s="83">
        <f t="shared" si="520"/>
        <v>45.05</v>
      </c>
      <c r="AP439" s="83">
        <f t="shared" si="521"/>
        <v>45.31</v>
      </c>
      <c r="AQ439" s="83">
        <f t="shared" si="522"/>
        <v>0.26000000000000512</v>
      </c>
      <c r="AR439" s="83">
        <f t="shared" si="523"/>
        <v>45.179999999999993</v>
      </c>
      <c r="AS439" s="83">
        <f t="shared" si="524"/>
        <v>9.7467943448090844E-2</v>
      </c>
      <c r="AT439" s="105" t="str">
        <f t="shared" si="526"/>
        <v/>
      </c>
      <c r="AU439" s="105" t="str">
        <f t="shared" si="527"/>
        <v/>
      </c>
      <c r="AV439">
        <f t="shared" si="525"/>
        <v>-1</v>
      </c>
    </row>
    <row r="440" spans="1:48" ht="17.25" customHeight="1">
      <c r="A440" s="27"/>
      <c r="B440" s="98"/>
      <c r="C440" s="104"/>
      <c r="D440" s="90"/>
      <c r="E440" s="111"/>
      <c r="F440" s="442"/>
      <c r="G440" s="443"/>
      <c r="H440" s="444"/>
      <c r="I440" s="99"/>
      <c r="J440" s="99"/>
      <c r="K440" s="94">
        <f t="shared" si="450"/>
        <v>45</v>
      </c>
      <c r="L440" s="94">
        <f t="shared" si="451"/>
        <v>-2</v>
      </c>
      <c r="M440" s="94">
        <f t="shared" si="452"/>
        <v>2</v>
      </c>
      <c r="N440" s="94">
        <f t="shared" si="453"/>
        <v>43</v>
      </c>
      <c r="O440" s="94">
        <f t="shared" si="454"/>
        <v>47</v>
      </c>
      <c r="P440" s="102"/>
      <c r="Q440" s="94" t="str">
        <f t="shared" si="455"/>
        <v/>
      </c>
      <c r="R440" s="122" t="str">
        <f>IF(Q440="","",HLOOKUP(Q440,Headline!$Z$5:$CJ$6,2,FALSE))</f>
        <v/>
      </c>
      <c r="S440" s="147"/>
      <c r="T440" s="147"/>
      <c r="U440" s="147"/>
      <c r="V440" s="147"/>
      <c r="W440" s="147"/>
      <c r="X440" s="96" t="str">
        <f t="shared" si="456"/>
        <v/>
      </c>
      <c r="Y440" s="101"/>
      <c r="Z440" s="445"/>
      <c r="AA440" s="446"/>
      <c r="AB440" s="446"/>
      <c r="AC440" s="446"/>
      <c r="AD440" s="62"/>
      <c r="AE440" s="21"/>
      <c r="AF440" s="22"/>
      <c r="AH440" s="29" t="str">
        <f t="shared" si="487"/>
        <v/>
      </c>
      <c r="AI440" s="29" t="str">
        <f t="shared" si="488"/>
        <v/>
      </c>
      <c r="AJ440" s="29" t="str">
        <f t="shared" si="489"/>
        <v/>
      </c>
      <c r="AK440" s="29" t="str">
        <f t="shared" si="490"/>
        <v/>
      </c>
      <c r="AL440" s="29" t="str">
        <f t="shared" si="491"/>
        <v/>
      </c>
      <c r="AM440" s="29" t="str">
        <f t="shared" si="492"/>
        <v/>
      </c>
      <c r="AN440" s="29" t="str">
        <f t="shared" si="493"/>
        <v/>
      </c>
      <c r="AO440" s="83" t="str">
        <f t="shared" si="520"/>
        <v/>
      </c>
      <c r="AP440" s="83" t="str">
        <f t="shared" si="521"/>
        <v/>
      </c>
      <c r="AQ440" s="83" t="str">
        <f t="shared" si="522"/>
        <v/>
      </c>
      <c r="AR440" s="83" t="str">
        <f t="shared" si="523"/>
        <v/>
      </c>
      <c r="AS440" s="83" t="str">
        <f t="shared" si="524"/>
        <v/>
      </c>
      <c r="AT440" s="105" t="str">
        <f t="shared" si="526"/>
        <v/>
      </c>
      <c r="AU440" s="105" t="str">
        <f t="shared" si="527"/>
        <v/>
      </c>
      <c r="AV440">
        <f t="shared" si="525"/>
        <v>-1</v>
      </c>
    </row>
    <row r="441" spans="1:48" ht="17.25" customHeight="1">
      <c r="A441" s="27"/>
      <c r="B441" s="98">
        <v>306</v>
      </c>
      <c r="C441" s="104"/>
      <c r="D441" s="144" t="s">
        <v>171</v>
      </c>
      <c r="E441" s="111"/>
      <c r="F441" s="442">
        <v>45</v>
      </c>
      <c r="G441" s="443"/>
      <c r="H441" s="444"/>
      <c r="I441" s="99">
        <v>-2</v>
      </c>
      <c r="J441" s="99">
        <v>2</v>
      </c>
      <c r="K441" s="94">
        <f t="shared" si="450"/>
        <v>45</v>
      </c>
      <c r="L441" s="94">
        <f t="shared" si="451"/>
        <v>-2</v>
      </c>
      <c r="M441" s="94">
        <f t="shared" si="452"/>
        <v>2</v>
      </c>
      <c r="N441" s="94">
        <f t="shared" si="453"/>
        <v>43</v>
      </c>
      <c r="O441" s="94">
        <f t="shared" si="454"/>
        <v>47</v>
      </c>
      <c r="P441" s="102" t="s">
        <v>50</v>
      </c>
      <c r="Q441" s="94">
        <f t="shared" si="455"/>
        <v>1</v>
      </c>
      <c r="R441" s="122">
        <f>IF(Q441="","",HLOOKUP(Q441,Headline!$Z$5:$CJ$6,2,FALSE))</f>
        <v>1</v>
      </c>
      <c r="S441" s="147">
        <v>45.55</v>
      </c>
      <c r="T441" s="147">
        <v>45.25</v>
      </c>
      <c r="U441" s="147">
        <v>45.1</v>
      </c>
      <c r="V441" s="147">
        <v>44.95</v>
      </c>
      <c r="W441" s="147">
        <v>45.1</v>
      </c>
      <c r="X441" s="96" t="str">
        <f t="shared" si="456"/>
        <v/>
      </c>
      <c r="Y441" s="101">
        <v>13</v>
      </c>
      <c r="Z441" s="445"/>
      <c r="AA441" s="446"/>
      <c r="AB441" s="446"/>
      <c r="AC441" s="446"/>
      <c r="AD441" s="62"/>
      <c r="AE441" s="21"/>
      <c r="AF441" s="22"/>
      <c r="AH441" s="29" t="str">
        <f t="shared" si="487"/>
        <v/>
      </c>
      <c r="AI441" s="29" t="str">
        <f t="shared" si="488"/>
        <v/>
      </c>
      <c r="AJ441" s="29" t="str">
        <f t="shared" si="489"/>
        <v/>
      </c>
      <c r="AK441" s="29" t="str">
        <f t="shared" si="490"/>
        <v/>
      </c>
      <c r="AL441" s="29" t="str">
        <f t="shared" si="491"/>
        <v/>
      </c>
      <c r="AM441" s="29" t="str">
        <f t="shared" si="492"/>
        <v/>
      </c>
      <c r="AN441" s="29" t="str">
        <f t="shared" si="493"/>
        <v/>
      </c>
      <c r="AO441" s="83">
        <f t="shared" si="520"/>
        <v>44.95</v>
      </c>
      <c r="AP441" s="83">
        <f t="shared" si="521"/>
        <v>45.55</v>
      </c>
      <c r="AQ441" s="83">
        <f t="shared" si="522"/>
        <v>0.59999999999999432</v>
      </c>
      <c r="AR441" s="83">
        <f t="shared" si="523"/>
        <v>45.190000000000005</v>
      </c>
      <c r="AS441" s="83">
        <f t="shared" si="524"/>
        <v>0.22748626332154434</v>
      </c>
      <c r="AT441" s="105" t="str">
        <f t="shared" si="526"/>
        <v/>
      </c>
      <c r="AU441" s="105" t="str">
        <f t="shared" si="527"/>
        <v/>
      </c>
      <c r="AV441">
        <f t="shared" ref="AV441:AV458" si="528">IF(AT441="",-1,AS435)</f>
        <v>-1</v>
      </c>
    </row>
    <row r="442" spans="1:48" ht="17.25" customHeight="1">
      <c r="A442" s="27"/>
      <c r="B442" s="98"/>
      <c r="C442" s="104"/>
      <c r="D442" s="90"/>
      <c r="E442" s="111"/>
      <c r="F442" s="442"/>
      <c r="G442" s="443"/>
      <c r="H442" s="444"/>
      <c r="I442" s="99"/>
      <c r="J442" s="99"/>
      <c r="K442" s="94">
        <f t="shared" si="450"/>
        <v>45</v>
      </c>
      <c r="L442" s="94">
        <f t="shared" si="451"/>
        <v>-2</v>
      </c>
      <c r="M442" s="94">
        <f t="shared" si="452"/>
        <v>2</v>
      </c>
      <c r="N442" s="94">
        <f t="shared" si="453"/>
        <v>43</v>
      </c>
      <c r="O442" s="94">
        <f t="shared" si="454"/>
        <v>47</v>
      </c>
      <c r="P442" s="102" t="s">
        <v>50</v>
      </c>
      <c r="Q442" s="94">
        <f t="shared" si="455"/>
        <v>2</v>
      </c>
      <c r="R442" s="122">
        <f>IF(Q442="","",HLOOKUP(Q442,Headline!$Z$5:$CJ$6,2,FALSE))</f>
        <v>2</v>
      </c>
      <c r="S442" s="147">
        <v>45.14</v>
      </c>
      <c r="T442" s="147">
        <v>45.11</v>
      </c>
      <c r="U442" s="147">
        <v>45.1</v>
      </c>
      <c r="V442" s="147">
        <v>45.14</v>
      </c>
      <c r="W442" s="147">
        <v>45.11</v>
      </c>
      <c r="X442" s="96" t="str">
        <f t="shared" si="456"/>
        <v/>
      </c>
      <c r="Y442" s="101">
        <v>16</v>
      </c>
      <c r="Z442" s="445"/>
      <c r="AA442" s="446"/>
      <c r="AB442" s="446"/>
      <c r="AC442" s="446"/>
      <c r="AD442" s="62"/>
      <c r="AE442" s="21"/>
      <c r="AF442" s="22"/>
      <c r="AH442" s="29" t="str">
        <f t="shared" si="487"/>
        <v/>
      </c>
      <c r="AI442" s="29" t="str">
        <f t="shared" si="488"/>
        <v/>
      </c>
      <c r="AJ442" s="29" t="str">
        <f t="shared" si="489"/>
        <v/>
      </c>
      <c r="AK442" s="29" t="str">
        <f t="shared" si="490"/>
        <v/>
      </c>
      <c r="AL442" s="29" t="str">
        <f t="shared" si="491"/>
        <v/>
      </c>
      <c r="AM442" s="29" t="str">
        <f t="shared" si="492"/>
        <v/>
      </c>
      <c r="AN442" s="29" t="str">
        <f t="shared" si="493"/>
        <v/>
      </c>
      <c r="AO442" s="83">
        <f t="shared" si="520"/>
        <v>45.1</v>
      </c>
      <c r="AP442" s="83">
        <f t="shared" si="521"/>
        <v>45.14</v>
      </c>
      <c r="AQ442" s="83">
        <f t="shared" si="522"/>
        <v>3.9999999999999147E-2</v>
      </c>
      <c r="AR442" s="83">
        <f t="shared" si="523"/>
        <v>45.120000000000005</v>
      </c>
      <c r="AS442" s="83">
        <f t="shared" si="524"/>
        <v>1.8708286933869785E-2</v>
      </c>
      <c r="AT442" s="105" t="str">
        <f t="shared" si="526"/>
        <v/>
      </c>
      <c r="AU442" s="105" t="str">
        <f t="shared" si="527"/>
        <v/>
      </c>
      <c r="AV442">
        <f t="shared" si="528"/>
        <v>-1</v>
      </c>
    </row>
    <row r="443" spans="1:48" ht="17.25" customHeight="1">
      <c r="A443" s="27"/>
      <c r="B443" s="98"/>
      <c r="C443" s="104"/>
      <c r="D443" s="90"/>
      <c r="E443" s="111"/>
      <c r="F443" s="442"/>
      <c r="G443" s="443"/>
      <c r="H443" s="443"/>
      <c r="I443" s="99"/>
      <c r="J443" s="99"/>
      <c r="K443" s="94">
        <f t="shared" si="450"/>
        <v>45</v>
      </c>
      <c r="L443" s="94">
        <f t="shared" si="451"/>
        <v>-2</v>
      </c>
      <c r="M443" s="94">
        <f t="shared" si="452"/>
        <v>2</v>
      </c>
      <c r="N443" s="94">
        <f t="shared" si="453"/>
        <v>43</v>
      </c>
      <c r="O443" s="94">
        <f t="shared" si="454"/>
        <v>47</v>
      </c>
      <c r="P443" s="102"/>
      <c r="Q443" s="94" t="str">
        <f t="shared" si="455"/>
        <v/>
      </c>
      <c r="R443" s="122" t="str">
        <f>IF(Q443="","",HLOOKUP(Q443,Headline!$Z$5:$CJ$6,2,FALSE))</f>
        <v/>
      </c>
      <c r="S443" s="147"/>
      <c r="T443" s="147"/>
      <c r="U443" s="147"/>
      <c r="V443" s="147"/>
      <c r="W443" s="147"/>
      <c r="X443" s="96" t="str">
        <f t="shared" si="456"/>
        <v/>
      </c>
      <c r="Y443" s="101"/>
      <c r="Z443" s="445"/>
      <c r="AA443" s="446"/>
      <c r="AB443" s="446"/>
      <c r="AC443" s="446"/>
      <c r="AD443" s="62"/>
      <c r="AE443" s="21"/>
      <c r="AF443" s="22"/>
      <c r="AH443" s="29" t="str">
        <f t="shared" si="487"/>
        <v/>
      </c>
      <c r="AI443" s="29" t="str">
        <f t="shared" si="488"/>
        <v/>
      </c>
      <c r="AJ443" s="29" t="str">
        <f t="shared" si="489"/>
        <v/>
      </c>
      <c r="AK443" s="29" t="str">
        <f t="shared" si="490"/>
        <v/>
      </c>
      <c r="AL443" s="29" t="str">
        <f t="shared" si="491"/>
        <v/>
      </c>
      <c r="AM443" s="29" t="str">
        <f t="shared" si="492"/>
        <v/>
      </c>
      <c r="AN443" s="29" t="str">
        <f t="shared" si="493"/>
        <v/>
      </c>
      <c r="AO443" s="83" t="str">
        <f t="shared" si="520"/>
        <v/>
      </c>
      <c r="AP443" s="83" t="str">
        <f t="shared" si="521"/>
        <v/>
      </c>
      <c r="AQ443" s="83" t="str">
        <f t="shared" si="522"/>
        <v/>
      </c>
      <c r="AR443" s="83" t="str">
        <f t="shared" si="523"/>
        <v/>
      </c>
      <c r="AS443" s="83" t="str">
        <f t="shared" si="524"/>
        <v/>
      </c>
      <c r="AT443" s="105" t="str">
        <f t="shared" si="526"/>
        <v/>
      </c>
      <c r="AU443" s="105" t="str">
        <f t="shared" si="527"/>
        <v/>
      </c>
      <c r="AV443">
        <f t="shared" si="528"/>
        <v>-1</v>
      </c>
    </row>
    <row r="444" spans="1:48" ht="17.25" customHeight="1">
      <c r="A444" s="27"/>
      <c r="B444" s="98">
        <v>306</v>
      </c>
      <c r="C444" s="104"/>
      <c r="D444" s="144" t="s">
        <v>171</v>
      </c>
      <c r="E444" s="111"/>
      <c r="F444" s="442">
        <v>45</v>
      </c>
      <c r="G444" s="443"/>
      <c r="H444" s="444"/>
      <c r="I444" s="99">
        <v>-2</v>
      </c>
      <c r="J444" s="99">
        <v>2</v>
      </c>
      <c r="K444" s="94">
        <f t="shared" si="450"/>
        <v>45</v>
      </c>
      <c r="L444" s="94">
        <f t="shared" si="451"/>
        <v>-2</v>
      </c>
      <c r="M444" s="94">
        <f t="shared" si="452"/>
        <v>2</v>
      </c>
      <c r="N444" s="94">
        <f t="shared" si="453"/>
        <v>43</v>
      </c>
      <c r="O444" s="94">
        <f t="shared" si="454"/>
        <v>47</v>
      </c>
      <c r="P444" s="102" t="s">
        <v>50</v>
      </c>
      <c r="Q444" s="94">
        <f t="shared" si="455"/>
        <v>1</v>
      </c>
      <c r="R444" s="122">
        <f>IF(Q444="","",HLOOKUP(Q444,Headline!$Z$5:$CJ$6,2,FALSE))</f>
        <v>1</v>
      </c>
      <c r="S444" s="147">
        <v>44.5</v>
      </c>
      <c r="T444" s="147">
        <v>45.2</v>
      </c>
      <c r="U444" s="147">
        <v>44.9</v>
      </c>
      <c r="V444" s="147">
        <v>45.1</v>
      </c>
      <c r="W444" s="147">
        <v>45.25</v>
      </c>
      <c r="X444" s="96" t="str">
        <f t="shared" si="456"/>
        <v/>
      </c>
      <c r="Y444" s="101">
        <v>13</v>
      </c>
      <c r="Z444" s="445"/>
      <c r="AA444" s="446"/>
      <c r="AB444" s="446"/>
      <c r="AC444" s="446"/>
      <c r="AD444" s="62"/>
      <c r="AE444" s="21"/>
      <c r="AF444" s="22"/>
      <c r="AH444" s="29" t="str">
        <f t="shared" si="487"/>
        <v/>
      </c>
      <c r="AI444" s="29" t="str">
        <f t="shared" si="488"/>
        <v/>
      </c>
      <c r="AJ444" s="29" t="str">
        <f t="shared" si="489"/>
        <v/>
      </c>
      <c r="AK444" s="29" t="str">
        <f t="shared" si="490"/>
        <v/>
      </c>
      <c r="AL444" s="29" t="str">
        <f t="shared" si="491"/>
        <v/>
      </c>
      <c r="AM444" s="29" t="str">
        <f t="shared" si="492"/>
        <v/>
      </c>
      <c r="AN444" s="29" t="str">
        <f t="shared" si="493"/>
        <v/>
      </c>
      <c r="AO444" s="83">
        <f t="shared" si="520"/>
        <v>44.5</v>
      </c>
      <c r="AP444" s="83">
        <f t="shared" si="521"/>
        <v>45.25</v>
      </c>
      <c r="AQ444" s="83">
        <f t="shared" si="522"/>
        <v>0.75</v>
      </c>
      <c r="AR444" s="83">
        <f t="shared" si="523"/>
        <v>44.989999999999995</v>
      </c>
      <c r="AS444" s="83">
        <f t="shared" si="524"/>
        <v>0.30495901363953887</v>
      </c>
      <c r="AT444" s="105" t="str">
        <f t="shared" si="526"/>
        <v/>
      </c>
      <c r="AU444" s="105" t="str">
        <f t="shared" si="527"/>
        <v/>
      </c>
      <c r="AV444">
        <f t="shared" si="528"/>
        <v>-1</v>
      </c>
    </row>
    <row r="445" spans="1:48" ht="17.25" customHeight="1">
      <c r="A445" s="27"/>
      <c r="B445" s="98"/>
      <c r="C445" s="104"/>
      <c r="D445" s="90"/>
      <c r="E445" s="111"/>
      <c r="F445" s="442"/>
      <c r="G445" s="443"/>
      <c r="H445" s="444"/>
      <c r="I445" s="99"/>
      <c r="J445" s="99"/>
      <c r="K445" s="94">
        <f t="shared" si="450"/>
        <v>45</v>
      </c>
      <c r="L445" s="94">
        <f t="shared" si="451"/>
        <v>-2</v>
      </c>
      <c r="M445" s="94">
        <f t="shared" si="452"/>
        <v>2</v>
      </c>
      <c r="N445" s="94">
        <f t="shared" si="453"/>
        <v>43</v>
      </c>
      <c r="O445" s="94">
        <f t="shared" si="454"/>
        <v>47</v>
      </c>
      <c r="P445" s="102" t="s">
        <v>50</v>
      </c>
      <c r="Q445" s="94">
        <f t="shared" si="455"/>
        <v>2</v>
      </c>
      <c r="R445" s="122">
        <f>IF(Q445="","",HLOOKUP(Q445,Headline!$Z$5:$CJ$6,2,FALSE))</f>
        <v>2</v>
      </c>
      <c r="S445" s="147">
        <v>45.19</v>
      </c>
      <c r="T445" s="147">
        <v>45.14</v>
      </c>
      <c r="U445" s="147">
        <v>45.43</v>
      </c>
      <c r="V445" s="147">
        <v>45.27</v>
      </c>
      <c r="W445" s="147">
        <v>45.08</v>
      </c>
      <c r="X445" s="96" t="str">
        <f t="shared" si="456"/>
        <v/>
      </c>
      <c r="Y445" s="101">
        <v>16</v>
      </c>
      <c r="Z445" s="445"/>
      <c r="AA445" s="446"/>
      <c r="AB445" s="446"/>
      <c r="AC445" s="446"/>
      <c r="AD445" s="62"/>
      <c r="AE445" s="21"/>
      <c r="AF445" s="22"/>
      <c r="AH445" s="29" t="str">
        <f t="shared" si="487"/>
        <v/>
      </c>
      <c r="AI445" s="29" t="str">
        <f t="shared" si="488"/>
        <v/>
      </c>
      <c r="AJ445" s="29" t="str">
        <f t="shared" si="489"/>
        <v/>
      </c>
      <c r="AK445" s="29" t="str">
        <f t="shared" si="490"/>
        <v/>
      </c>
      <c r="AL445" s="29" t="str">
        <f t="shared" si="491"/>
        <v/>
      </c>
      <c r="AM445" s="29" t="str">
        <f t="shared" si="492"/>
        <v/>
      </c>
      <c r="AN445" s="29" t="str">
        <f t="shared" si="493"/>
        <v/>
      </c>
      <c r="AO445" s="83">
        <f t="shared" si="520"/>
        <v>45.08</v>
      </c>
      <c r="AP445" s="83">
        <f t="shared" si="521"/>
        <v>45.43</v>
      </c>
      <c r="AQ445" s="83">
        <f t="shared" si="522"/>
        <v>0.35000000000000142</v>
      </c>
      <c r="AR445" s="83">
        <f t="shared" si="523"/>
        <v>45.222000000000001</v>
      </c>
      <c r="AS445" s="83">
        <f t="shared" si="524"/>
        <v>0.13553597308463972</v>
      </c>
      <c r="AT445" s="105" t="str">
        <f t="shared" si="526"/>
        <v/>
      </c>
      <c r="AU445" s="105" t="str">
        <f t="shared" si="527"/>
        <v/>
      </c>
      <c r="AV445">
        <f t="shared" si="528"/>
        <v>-1</v>
      </c>
    </row>
    <row r="446" spans="1:48" ht="17.25" customHeight="1">
      <c r="A446" s="27"/>
      <c r="B446" s="98"/>
      <c r="C446" s="104"/>
      <c r="D446" s="90"/>
      <c r="E446" s="111"/>
      <c r="F446" s="442"/>
      <c r="G446" s="443"/>
      <c r="H446" s="444"/>
      <c r="I446" s="99"/>
      <c r="J446" s="99"/>
      <c r="K446" s="94">
        <f t="shared" si="450"/>
        <v>45</v>
      </c>
      <c r="L446" s="94">
        <f t="shared" si="451"/>
        <v>-2</v>
      </c>
      <c r="M446" s="94">
        <f t="shared" si="452"/>
        <v>2</v>
      </c>
      <c r="N446" s="94">
        <f t="shared" si="453"/>
        <v>43</v>
      </c>
      <c r="O446" s="94">
        <f t="shared" si="454"/>
        <v>47</v>
      </c>
      <c r="P446" s="102"/>
      <c r="Q446" s="94" t="str">
        <f t="shared" si="455"/>
        <v/>
      </c>
      <c r="R446" s="122" t="str">
        <f>IF(Q446="","",HLOOKUP(Q446,Headline!$Z$5:$CJ$6,2,FALSE))</f>
        <v/>
      </c>
      <c r="S446" s="147"/>
      <c r="T446" s="147"/>
      <c r="U446" s="147"/>
      <c r="V446" s="147"/>
      <c r="W446" s="147"/>
      <c r="X446" s="96" t="str">
        <f t="shared" si="456"/>
        <v/>
      </c>
      <c r="Y446" s="101"/>
      <c r="Z446" s="445"/>
      <c r="AA446" s="446"/>
      <c r="AB446" s="446"/>
      <c r="AC446" s="446"/>
      <c r="AD446" s="62"/>
      <c r="AE446" s="21"/>
      <c r="AF446" s="22"/>
      <c r="AH446" s="29" t="str">
        <f t="shared" si="487"/>
        <v/>
      </c>
      <c r="AI446" s="29" t="str">
        <f t="shared" si="488"/>
        <v/>
      </c>
      <c r="AJ446" s="29" t="str">
        <f t="shared" si="489"/>
        <v/>
      </c>
      <c r="AK446" s="29" t="str">
        <f t="shared" si="490"/>
        <v/>
      </c>
      <c r="AL446" s="29" t="str">
        <f t="shared" si="491"/>
        <v/>
      </c>
      <c r="AM446" s="29" t="str">
        <f t="shared" si="492"/>
        <v/>
      </c>
      <c r="AN446" s="29" t="str">
        <f t="shared" si="493"/>
        <v/>
      </c>
      <c r="AO446" s="83" t="str">
        <f t="shared" si="520"/>
        <v/>
      </c>
      <c r="AP446" s="83" t="str">
        <f t="shared" si="521"/>
        <v/>
      </c>
      <c r="AQ446" s="83" t="str">
        <f t="shared" si="522"/>
        <v/>
      </c>
      <c r="AR446" s="83" t="str">
        <f t="shared" si="523"/>
        <v/>
      </c>
      <c r="AS446" s="83" t="str">
        <f t="shared" si="524"/>
        <v/>
      </c>
      <c r="AT446" s="105" t="str">
        <f t="shared" si="526"/>
        <v/>
      </c>
      <c r="AU446" s="105" t="str">
        <f t="shared" si="527"/>
        <v/>
      </c>
      <c r="AV446">
        <f t="shared" si="528"/>
        <v>-1</v>
      </c>
    </row>
    <row r="447" spans="1:48" ht="17.25" customHeight="1">
      <c r="A447" s="27"/>
      <c r="B447" s="98">
        <v>306</v>
      </c>
      <c r="C447" s="104"/>
      <c r="D447" s="144" t="s">
        <v>171</v>
      </c>
      <c r="E447" s="111"/>
      <c r="F447" s="442">
        <v>45</v>
      </c>
      <c r="G447" s="443"/>
      <c r="H447" s="444"/>
      <c r="I447" s="99">
        <v>-2</v>
      </c>
      <c r="J447" s="99">
        <v>2</v>
      </c>
      <c r="K447" s="94">
        <f t="shared" si="450"/>
        <v>45</v>
      </c>
      <c r="L447" s="94">
        <f t="shared" si="451"/>
        <v>-2</v>
      </c>
      <c r="M447" s="94">
        <f t="shared" si="452"/>
        <v>2</v>
      </c>
      <c r="N447" s="94">
        <f t="shared" si="453"/>
        <v>43</v>
      </c>
      <c r="O447" s="94">
        <f t="shared" si="454"/>
        <v>47</v>
      </c>
      <c r="P447" s="102" t="s">
        <v>50</v>
      </c>
      <c r="Q447" s="94">
        <f t="shared" si="455"/>
        <v>1</v>
      </c>
      <c r="R447" s="122">
        <f>IF(Q447="","",HLOOKUP(Q447,Headline!$Z$5:$CJ$6,2,FALSE))</f>
        <v>1</v>
      </c>
      <c r="S447" s="147">
        <v>45.4</v>
      </c>
      <c r="T447" s="147">
        <v>44.85</v>
      </c>
      <c r="U447" s="147">
        <v>44.95</v>
      </c>
      <c r="V447" s="147">
        <v>45.2</v>
      </c>
      <c r="W447" s="147">
        <v>44.85</v>
      </c>
      <c r="X447" s="96" t="str">
        <f t="shared" si="456"/>
        <v/>
      </c>
      <c r="Y447" s="101">
        <v>13</v>
      </c>
      <c r="Z447" s="445"/>
      <c r="AA447" s="446"/>
      <c r="AB447" s="446"/>
      <c r="AC447" s="446"/>
      <c r="AD447" s="62"/>
      <c r="AE447" s="21"/>
      <c r="AF447" s="22"/>
      <c r="AH447" s="29" t="str">
        <f t="shared" si="487"/>
        <v/>
      </c>
      <c r="AI447" s="29" t="str">
        <f t="shared" si="488"/>
        <v/>
      </c>
      <c r="AJ447" s="29" t="str">
        <f t="shared" si="489"/>
        <v/>
      </c>
      <c r="AK447" s="29" t="str">
        <f t="shared" si="490"/>
        <v/>
      </c>
      <c r="AL447" s="29" t="str">
        <f t="shared" si="491"/>
        <v/>
      </c>
      <c r="AM447" s="29" t="str">
        <f t="shared" si="492"/>
        <v/>
      </c>
      <c r="AN447" s="29" t="str">
        <f t="shared" si="493"/>
        <v/>
      </c>
      <c r="AO447" s="83">
        <f t="shared" si="520"/>
        <v>44.85</v>
      </c>
      <c r="AP447" s="83">
        <f t="shared" si="521"/>
        <v>45.4</v>
      </c>
      <c r="AQ447" s="83">
        <f t="shared" si="522"/>
        <v>0.54999999999999716</v>
      </c>
      <c r="AR447" s="83">
        <f t="shared" si="523"/>
        <v>45.05</v>
      </c>
      <c r="AS447" s="83">
        <f t="shared" si="524"/>
        <v>0.2423839928708155</v>
      </c>
      <c r="AT447" s="105" t="str">
        <f t="shared" si="526"/>
        <v/>
      </c>
      <c r="AU447" s="105" t="str">
        <f t="shared" si="527"/>
        <v/>
      </c>
      <c r="AV447">
        <f t="shared" si="528"/>
        <v>-1</v>
      </c>
    </row>
    <row r="448" spans="1:48" ht="17.25" customHeight="1">
      <c r="A448" s="27"/>
      <c r="B448" s="98"/>
      <c r="C448" s="104"/>
      <c r="D448" s="90"/>
      <c r="E448" s="111"/>
      <c r="F448" s="442"/>
      <c r="G448" s="443"/>
      <c r="H448" s="444"/>
      <c r="I448" s="99"/>
      <c r="J448" s="99"/>
      <c r="K448" s="94">
        <f t="shared" si="450"/>
        <v>45</v>
      </c>
      <c r="L448" s="94">
        <f t="shared" si="451"/>
        <v>-2</v>
      </c>
      <c r="M448" s="94">
        <f t="shared" si="452"/>
        <v>2</v>
      </c>
      <c r="N448" s="94">
        <f t="shared" si="453"/>
        <v>43</v>
      </c>
      <c r="O448" s="94">
        <f t="shared" si="454"/>
        <v>47</v>
      </c>
      <c r="P448" s="102" t="s">
        <v>50</v>
      </c>
      <c r="Q448" s="94">
        <f t="shared" si="455"/>
        <v>2</v>
      </c>
      <c r="R448" s="122">
        <f>IF(Q448="","",HLOOKUP(Q448,Headline!$Z$5:$CJ$6,2,FALSE))</f>
        <v>2</v>
      </c>
      <c r="S448" s="147">
        <v>44.96</v>
      </c>
      <c r="T448" s="147">
        <v>44.91</v>
      </c>
      <c r="U448" s="147">
        <v>45.09</v>
      </c>
      <c r="V448" s="147">
        <v>45.03</v>
      </c>
      <c r="W448" s="147">
        <v>44.86</v>
      </c>
      <c r="X448" s="96" t="str">
        <f t="shared" si="456"/>
        <v/>
      </c>
      <c r="Y448" s="101">
        <v>16</v>
      </c>
      <c r="Z448" s="445"/>
      <c r="AA448" s="446"/>
      <c r="AB448" s="446"/>
      <c r="AC448" s="446"/>
      <c r="AD448" s="62"/>
      <c r="AE448" s="21"/>
      <c r="AF448" s="22"/>
      <c r="AH448" s="29" t="str">
        <f t="shared" si="487"/>
        <v/>
      </c>
      <c r="AI448" s="29" t="str">
        <f t="shared" si="488"/>
        <v/>
      </c>
      <c r="AJ448" s="29" t="str">
        <f t="shared" si="489"/>
        <v/>
      </c>
      <c r="AK448" s="29" t="str">
        <f t="shared" si="490"/>
        <v/>
      </c>
      <c r="AL448" s="29" t="str">
        <f t="shared" si="491"/>
        <v/>
      </c>
      <c r="AM448" s="29" t="str">
        <f t="shared" si="492"/>
        <v/>
      </c>
      <c r="AN448" s="29" t="str">
        <f t="shared" si="493"/>
        <v/>
      </c>
      <c r="AO448" s="83">
        <f t="shared" si="520"/>
        <v>44.86</v>
      </c>
      <c r="AP448" s="83">
        <f t="shared" si="521"/>
        <v>45.09</v>
      </c>
      <c r="AQ448" s="83">
        <f t="shared" si="522"/>
        <v>0.23000000000000398</v>
      </c>
      <c r="AR448" s="83">
        <f t="shared" si="523"/>
        <v>44.970000000000006</v>
      </c>
      <c r="AS448" s="83">
        <f t="shared" si="524"/>
        <v>9.192388155425317E-2</v>
      </c>
      <c r="AT448" s="105" t="str">
        <f t="shared" si="526"/>
        <v/>
      </c>
      <c r="AU448" s="105" t="str">
        <f t="shared" si="527"/>
        <v/>
      </c>
      <c r="AV448">
        <f t="shared" si="528"/>
        <v>-1</v>
      </c>
    </row>
    <row r="449" spans="1:48" ht="17.25" customHeight="1">
      <c r="A449" s="27"/>
      <c r="B449" s="98"/>
      <c r="C449" s="104"/>
      <c r="D449" s="90"/>
      <c r="E449" s="111"/>
      <c r="F449" s="442"/>
      <c r="G449" s="443"/>
      <c r="H449" s="444"/>
      <c r="I449" s="99"/>
      <c r="J449" s="99"/>
      <c r="K449" s="94">
        <f t="shared" si="450"/>
        <v>45</v>
      </c>
      <c r="L449" s="94">
        <f t="shared" si="451"/>
        <v>-2</v>
      </c>
      <c r="M449" s="94">
        <f t="shared" si="452"/>
        <v>2</v>
      </c>
      <c r="N449" s="94">
        <f t="shared" si="453"/>
        <v>43</v>
      </c>
      <c r="O449" s="94">
        <f t="shared" si="454"/>
        <v>47</v>
      </c>
      <c r="P449" s="102"/>
      <c r="Q449" s="94" t="str">
        <f t="shared" si="455"/>
        <v/>
      </c>
      <c r="R449" s="122" t="str">
        <f>IF(Q449="","",HLOOKUP(Q449,Headline!$Z$5:$CJ$6,2,FALSE))</f>
        <v/>
      </c>
      <c r="S449" s="147"/>
      <c r="T449" s="147"/>
      <c r="U449" s="147"/>
      <c r="V449" s="147"/>
      <c r="W449" s="147"/>
      <c r="X449" s="96" t="str">
        <f t="shared" si="456"/>
        <v/>
      </c>
      <c r="Y449" s="101"/>
      <c r="Z449" s="445"/>
      <c r="AA449" s="446"/>
      <c r="AB449" s="446"/>
      <c r="AC449" s="446"/>
      <c r="AD449" s="62"/>
      <c r="AE449" s="21"/>
      <c r="AF449" s="22"/>
      <c r="AH449" s="29" t="str">
        <f t="shared" si="487"/>
        <v/>
      </c>
      <c r="AI449" s="29" t="str">
        <f t="shared" si="488"/>
        <v/>
      </c>
      <c r="AJ449" s="29" t="str">
        <f t="shared" si="489"/>
        <v/>
      </c>
      <c r="AK449" s="29" t="str">
        <f t="shared" si="490"/>
        <v/>
      </c>
      <c r="AL449" s="29" t="str">
        <f t="shared" si="491"/>
        <v/>
      </c>
      <c r="AM449" s="29" t="str">
        <f t="shared" si="492"/>
        <v/>
      </c>
      <c r="AN449" s="29" t="str">
        <f t="shared" si="493"/>
        <v/>
      </c>
      <c r="AO449" s="83" t="str">
        <f t="shared" si="520"/>
        <v/>
      </c>
      <c r="AP449" s="83" t="str">
        <f t="shared" si="521"/>
        <v/>
      </c>
      <c r="AQ449" s="83" t="str">
        <f t="shared" si="522"/>
        <v/>
      </c>
      <c r="AR449" s="83" t="str">
        <f t="shared" si="523"/>
        <v/>
      </c>
      <c r="AS449" s="83" t="str">
        <f t="shared" si="524"/>
        <v/>
      </c>
      <c r="AT449" s="105" t="str">
        <f t="shared" si="526"/>
        <v/>
      </c>
      <c r="AU449" s="105" t="str">
        <f t="shared" si="527"/>
        <v/>
      </c>
      <c r="AV449">
        <f t="shared" si="528"/>
        <v>-1</v>
      </c>
    </row>
    <row r="450" spans="1:48" ht="17.25" customHeight="1">
      <c r="A450" s="27"/>
      <c r="B450" s="98">
        <v>306</v>
      </c>
      <c r="C450" s="104"/>
      <c r="D450" s="144" t="s">
        <v>171</v>
      </c>
      <c r="E450" s="111"/>
      <c r="F450" s="442">
        <v>45</v>
      </c>
      <c r="G450" s="443"/>
      <c r="H450" s="444"/>
      <c r="I450" s="99">
        <v>-2</v>
      </c>
      <c r="J450" s="99">
        <v>2</v>
      </c>
      <c r="K450" s="94">
        <f t="shared" si="450"/>
        <v>45</v>
      </c>
      <c r="L450" s="94">
        <f t="shared" si="451"/>
        <v>-2</v>
      </c>
      <c r="M450" s="94">
        <f t="shared" si="452"/>
        <v>2</v>
      </c>
      <c r="N450" s="94">
        <f t="shared" si="453"/>
        <v>43</v>
      </c>
      <c r="O450" s="94">
        <f t="shared" si="454"/>
        <v>47</v>
      </c>
      <c r="P450" s="102" t="s">
        <v>50</v>
      </c>
      <c r="Q450" s="94">
        <f t="shared" si="455"/>
        <v>1</v>
      </c>
      <c r="R450" s="122">
        <f>IF(Q450="","",HLOOKUP(Q450,Headline!$Z$5:$CJ$6,2,FALSE))</f>
        <v>1</v>
      </c>
      <c r="S450" s="147">
        <v>46.75</v>
      </c>
      <c r="T450" s="147">
        <v>46.95</v>
      </c>
      <c r="U450" s="147">
        <v>46.85</v>
      </c>
      <c r="V450" s="147">
        <v>46.4</v>
      </c>
      <c r="W450" s="147">
        <v>46.65</v>
      </c>
      <c r="X450" s="96" t="str">
        <f t="shared" si="456"/>
        <v/>
      </c>
      <c r="Y450" s="101">
        <v>13</v>
      </c>
      <c r="Z450" s="445"/>
      <c r="AA450" s="446"/>
      <c r="AB450" s="446"/>
      <c r="AC450" s="446"/>
      <c r="AD450" s="62"/>
      <c r="AE450" s="21"/>
      <c r="AF450" s="22"/>
      <c r="AH450" s="29" t="str">
        <f t="shared" si="487"/>
        <v/>
      </c>
      <c r="AI450" s="29" t="str">
        <f t="shared" si="488"/>
        <v/>
      </c>
      <c r="AJ450" s="29" t="str">
        <f t="shared" si="489"/>
        <v/>
      </c>
      <c r="AK450" s="29" t="str">
        <f t="shared" si="490"/>
        <v/>
      </c>
      <c r="AL450" s="29" t="str">
        <f t="shared" si="491"/>
        <v/>
      </c>
      <c r="AM450" s="29" t="str">
        <f t="shared" si="492"/>
        <v/>
      </c>
      <c r="AN450" s="29" t="str">
        <f t="shared" si="493"/>
        <v/>
      </c>
      <c r="AO450" s="83">
        <f t="shared" si="520"/>
        <v>46.4</v>
      </c>
      <c r="AP450" s="83">
        <f t="shared" si="521"/>
        <v>46.95</v>
      </c>
      <c r="AQ450" s="83">
        <f t="shared" si="522"/>
        <v>0.55000000000000426</v>
      </c>
      <c r="AR450" s="83">
        <f t="shared" si="523"/>
        <v>46.720000000000006</v>
      </c>
      <c r="AS450" s="83">
        <f t="shared" si="524"/>
        <v>0.21095023109729152</v>
      </c>
      <c r="AT450" s="105" t="str">
        <f t="shared" si="526"/>
        <v/>
      </c>
      <c r="AU450" s="105" t="str">
        <f t="shared" si="527"/>
        <v/>
      </c>
      <c r="AV450">
        <f t="shared" si="528"/>
        <v>-1</v>
      </c>
    </row>
    <row r="451" spans="1:48" ht="17.25" customHeight="1">
      <c r="A451" s="27"/>
      <c r="B451" s="98"/>
      <c r="C451" s="104"/>
      <c r="D451" s="90"/>
      <c r="E451" s="111"/>
      <c r="F451" s="442"/>
      <c r="G451" s="443"/>
      <c r="H451" s="444"/>
      <c r="I451" s="99"/>
      <c r="J451" s="99"/>
      <c r="K451" s="94">
        <f t="shared" ref="K451:K458" si="529">IF(Q451=1,F451,K450)</f>
        <v>45</v>
      </c>
      <c r="L451" s="94">
        <f t="shared" ref="L451:L458" si="530">IF(Q451=1,I451,L450)</f>
        <v>-2</v>
      </c>
      <c r="M451" s="94">
        <f t="shared" ref="M451:M458" si="531">IF(Q451=1,J451,M450)</f>
        <v>2</v>
      </c>
      <c r="N451" s="94">
        <f t="shared" ref="N451:N506" si="532">K451+L451</f>
        <v>43</v>
      </c>
      <c r="O451" s="94">
        <f t="shared" ref="O451:O506" si="533">K451+M451</f>
        <v>47</v>
      </c>
      <c r="P451" s="102" t="s">
        <v>50</v>
      </c>
      <c r="Q451" s="94">
        <f t="shared" ref="Q451:Q481" si="534">IF(AND(F451&lt;&gt;"",Q450=""),1,IF(AND(Q450&lt;emp,Q450&lt;&gt;""),Q450+1,""))</f>
        <v>2</v>
      </c>
      <c r="R451" s="122">
        <f>IF(Q451="","",HLOOKUP(Q451,Headline!$Z$5:$CJ$6,2,FALSE))</f>
        <v>2</v>
      </c>
      <c r="S451" s="147">
        <v>48.02</v>
      </c>
      <c r="T451" s="147">
        <v>48.16</v>
      </c>
      <c r="U451" s="147">
        <v>48.25</v>
      </c>
      <c r="V451" s="147">
        <v>48.04</v>
      </c>
      <c r="W451" s="147">
        <v>48.13</v>
      </c>
      <c r="X451" s="96" t="str">
        <f t="shared" si="456"/>
        <v>8</v>
      </c>
      <c r="Y451" s="101">
        <v>16</v>
      </c>
      <c r="Z451" s="445"/>
      <c r="AA451" s="446"/>
      <c r="AB451" s="446"/>
      <c r="AC451" s="446"/>
      <c r="AD451" s="62"/>
      <c r="AE451" s="245" t="s">
        <v>331</v>
      </c>
      <c r="AF451" s="22"/>
      <c r="AH451" s="29" t="str">
        <f t="shared" si="487"/>
        <v>+</v>
      </c>
      <c r="AI451" s="29" t="str">
        <f t="shared" si="488"/>
        <v>+</v>
      </c>
      <c r="AJ451" s="29" t="str">
        <f t="shared" si="489"/>
        <v>+</v>
      </c>
      <c r="AK451" s="29" t="str">
        <f t="shared" si="490"/>
        <v>+</v>
      </c>
      <c r="AL451" s="29" t="str">
        <f t="shared" si="491"/>
        <v>+</v>
      </c>
      <c r="AM451" s="29" t="str">
        <f t="shared" si="492"/>
        <v/>
      </c>
      <c r="AN451" s="29" t="str">
        <f t="shared" si="493"/>
        <v>+</v>
      </c>
      <c r="AO451" s="83">
        <f t="shared" si="520"/>
        <v>48.02</v>
      </c>
      <c r="AP451" s="83">
        <f t="shared" si="521"/>
        <v>48.25</v>
      </c>
      <c r="AQ451" s="83">
        <f t="shared" si="522"/>
        <v>0.22999999999999687</v>
      </c>
      <c r="AR451" s="83">
        <f t="shared" si="523"/>
        <v>48.12</v>
      </c>
      <c r="AS451" s="83">
        <f t="shared" si="524"/>
        <v>9.3541434669347584E-2</v>
      </c>
      <c r="AT451" s="105" t="str">
        <f t="shared" si="526"/>
        <v/>
      </c>
      <c r="AU451" s="105" t="str">
        <f t="shared" si="527"/>
        <v/>
      </c>
      <c r="AV451">
        <f t="shared" si="528"/>
        <v>-1</v>
      </c>
    </row>
    <row r="452" spans="1:48" ht="17.25" customHeight="1">
      <c r="A452" s="27"/>
      <c r="B452" s="98"/>
      <c r="C452" s="104"/>
      <c r="D452" s="90"/>
      <c r="E452" s="111"/>
      <c r="F452" s="442"/>
      <c r="G452" s="443"/>
      <c r="H452" s="443"/>
      <c r="I452" s="99"/>
      <c r="J452" s="99"/>
      <c r="K452" s="94">
        <f t="shared" si="529"/>
        <v>45</v>
      </c>
      <c r="L452" s="94">
        <f t="shared" si="530"/>
        <v>-2</v>
      </c>
      <c r="M452" s="94">
        <f t="shared" si="531"/>
        <v>2</v>
      </c>
      <c r="N452" s="94">
        <f t="shared" si="532"/>
        <v>43</v>
      </c>
      <c r="O452" s="94">
        <f t="shared" si="533"/>
        <v>47</v>
      </c>
      <c r="P452" s="102"/>
      <c r="Q452" s="94" t="str">
        <f t="shared" si="534"/>
        <v/>
      </c>
      <c r="R452" s="122" t="str">
        <f>IF(Q452="","",HLOOKUP(Q452,Headline!$Z$5:$CJ$6,2,FALSE))</f>
        <v/>
      </c>
      <c r="S452" s="100"/>
      <c r="T452" s="100"/>
      <c r="U452" s="100"/>
      <c r="V452" s="100"/>
      <c r="W452" s="100"/>
      <c r="X452" s="96" t="str">
        <f t="shared" si="456"/>
        <v/>
      </c>
      <c r="Y452" s="101"/>
      <c r="Z452" s="445"/>
      <c r="AA452" s="446"/>
      <c r="AB452" s="446"/>
      <c r="AC452" s="446"/>
      <c r="AD452" s="62"/>
      <c r="AE452" s="21"/>
      <c r="AF452" s="22"/>
      <c r="AH452" s="29" t="str">
        <f t="shared" si="487"/>
        <v/>
      </c>
      <c r="AI452" s="29" t="str">
        <f t="shared" si="488"/>
        <v/>
      </c>
      <c r="AJ452" s="29" t="str">
        <f t="shared" si="489"/>
        <v/>
      </c>
      <c r="AK452" s="29" t="str">
        <f t="shared" si="490"/>
        <v/>
      </c>
      <c r="AL452" s="29" t="str">
        <f t="shared" si="491"/>
        <v/>
      </c>
      <c r="AM452" s="29" t="str">
        <f t="shared" si="492"/>
        <v/>
      </c>
      <c r="AN452" s="29" t="str">
        <f t="shared" si="493"/>
        <v/>
      </c>
      <c r="AO452" s="83" t="str">
        <f t="shared" si="520"/>
        <v/>
      </c>
      <c r="AP452" s="83" t="str">
        <f t="shared" si="521"/>
        <v/>
      </c>
      <c r="AQ452" s="83" t="str">
        <f t="shared" si="522"/>
        <v/>
      </c>
      <c r="AR452" s="83" t="str">
        <f t="shared" si="523"/>
        <v/>
      </c>
      <c r="AS452" s="83" t="str">
        <f t="shared" si="524"/>
        <v/>
      </c>
      <c r="AT452" s="105" t="str">
        <f t="shared" si="526"/>
        <v/>
      </c>
      <c r="AU452" s="105" t="str">
        <f t="shared" si="527"/>
        <v/>
      </c>
      <c r="AV452">
        <f t="shared" si="528"/>
        <v>-1</v>
      </c>
    </row>
    <row r="453" spans="1:48" ht="17.25" customHeight="1">
      <c r="A453" s="27"/>
      <c r="B453" s="98">
        <v>307</v>
      </c>
      <c r="C453" s="104"/>
      <c r="D453" s="144" t="s">
        <v>189</v>
      </c>
      <c r="E453" s="111"/>
      <c r="F453" s="442">
        <v>44.5</v>
      </c>
      <c r="G453" s="443"/>
      <c r="H453" s="443"/>
      <c r="I453" s="99">
        <v>-0.23</v>
      </c>
      <c r="J453" s="99">
        <v>0.23</v>
      </c>
      <c r="K453" s="94">
        <f t="shared" si="529"/>
        <v>44.5</v>
      </c>
      <c r="L453" s="94">
        <f t="shared" si="530"/>
        <v>-0.23</v>
      </c>
      <c r="M453" s="94">
        <f t="shared" si="531"/>
        <v>0.23</v>
      </c>
      <c r="N453" s="94">
        <f t="shared" si="532"/>
        <v>44.27</v>
      </c>
      <c r="O453" s="94">
        <f t="shared" si="533"/>
        <v>44.73</v>
      </c>
      <c r="P453" s="102" t="s">
        <v>238</v>
      </c>
      <c r="Q453" s="94">
        <f t="shared" si="534"/>
        <v>1</v>
      </c>
      <c r="R453" s="122">
        <f>IF(Q453="","",HLOOKUP(Q453,Headline!$Z$5:$CJ$6,2,FALSE))</f>
        <v>1</v>
      </c>
      <c r="S453" s="502" t="s">
        <v>239</v>
      </c>
      <c r="T453" s="503"/>
      <c r="U453" s="503"/>
      <c r="V453" s="503"/>
      <c r="W453" s="504"/>
      <c r="X453" s="96"/>
      <c r="Y453" s="101"/>
      <c r="Z453" s="445"/>
      <c r="AA453" s="446"/>
      <c r="AB453" s="446"/>
      <c r="AC453" s="446"/>
      <c r="AD453" s="62"/>
      <c r="AE453" s="21"/>
      <c r="AF453" s="22"/>
      <c r="AH453" s="29" t="str">
        <f t="shared" si="487"/>
        <v>+</v>
      </c>
      <c r="AI453" s="29" t="str">
        <f t="shared" si="488"/>
        <v/>
      </c>
      <c r="AJ453" s="29" t="str">
        <f t="shared" si="489"/>
        <v/>
      </c>
      <c r="AK453" s="29" t="str">
        <f t="shared" si="490"/>
        <v/>
      </c>
      <c r="AL453" s="29" t="str">
        <f t="shared" si="491"/>
        <v/>
      </c>
      <c r="AM453" s="29" t="str">
        <f t="shared" si="492"/>
        <v/>
      </c>
      <c r="AN453" s="29" t="str">
        <f t="shared" si="493"/>
        <v>+</v>
      </c>
      <c r="AO453" s="83">
        <f t="shared" si="520"/>
        <v>0</v>
      </c>
      <c r="AP453" s="83">
        <f t="shared" si="521"/>
        <v>0</v>
      </c>
      <c r="AQ453" s="83">
        <f t="shared" si="522"/>
        <v>0</v>
      </c>
      <c r="AR453" s="83" t="e">
        <f t="shared" si="523"/>
        <v>#DIV/0!</v>
      </c>
      <c r="AS453" s="83" t="e">
        <f t="shared" si="524"/>
        <v>#DIV/0!</v>
      </c>
      <c r="AT453" s="105" t="str">
        <f t="shared" si="526"/>
        <v/>
      </c>
      <c r="AU453" s="105" t="str">
        <f t="shared" si="527"/>
        <v/>
      </c>
      <c r="AV453">
        <f t="shared" si="528"/>
        <v>-1</v>
      </c>
    </row>
    <row r="454" spans="1:48" ht="17.25" customHeight="1">
      <c r="A454" s="27"/>
      <c r="B454" s="98"/>
      <c r="C454" s="104"/>
      <c r="D454" s="90"/>
      <c r="E454" s="111"/>
      <c r="F454" s="442"/>
      <c r="G454" s="443"/>
      <c r="H454" s="444"/>
      <c r="I454" s="99"/>
      <c r="J454" s="99"/>
      <c r="K454" s="94">
        <f t="shared" si="529"/>
        <v>44.5</v>
      </c>
      <c r="L454" s="94">
        <f t="shared" si="530"/>
        <v>-0.23</v>
      </c>
      <c r="M454" s="94">
        <f t="shared" si="531"/>
        <v>0.23</v>
      </c>
      <c r="N454" s="94">
        <f t="shared" si="532"/>
        <v>44.27</v>
      </c>
      <c r="O454" s="94">
        <f t="shared" si="533"/>
        <v>44.73</v>
      </c>
      <c r="P454" s="102" t="s">
        <v>238</v>
      </c>
      <c r="Q454" s="94">
        <f t="shared" si="534"/>
        <v>2</v>
      </c>
      <c r="R454" s="122">
        <f>IF(Q454="","",HLOOKUP(Q454,Headline!$Z$5:$CJ$6,2,FALSE))</f>
        <v>2</v>
      </c>
      <c r="S454" s="505"/>
      <c r="T454" s="506"/>
      <c r="U454" s="506"/>
      <c r="V454" s="506"/>
      <c r="W454" s="507"/>
      <c r="X454" s="96" t="str">
        <f t="shared" si="456"/>
        <v/>
      </c>
      <c r="Y454" s="101"/>
      <c r="Z454" s="445"/>
      <c r="AA454" s="446"/>
      <c r="AB454" s="446"/>
      <c r="AC454" s="446"/>
      <c r="AD454" s="62"/>
      <c r="AE454" s="21"/>
      <c r="AF454" s="22"/>
      <c r="AH454" s="29" t="str">
        <f t="shared" si="487"/>
        <v/>
      </c>
      <c r="AI454" s="29" t="str">
        <f t="shared" si="488"/>
        <v/>
      </c>
      <c r="AJ454" s="29" t="str">
        <f t="shared" si="489"/>
        <v/>
      </c>
      <c r="AK454" s="29" t="str">
        <f t="shared" si="490"/>
        <v/>
      </c>
      <c r="AL454" s="29" t="str">
        <f t="shared" si="491"/>
        <v/>
      </c>
      <c r="AM454" s="29" t="str">
        <f t="shared" si="492"/>
        <v/>
      </c>
      <c r="AN454" s="29" t="str">
        <f t="shared" si="493"/>
        <v/>
      </c>
      <c r="AO454" s="83" t="str">
        <f t="shared" si="520"/>
        <v/>
      </c>
      <c r="AP454" s="83" t="str">
        <f t="shared" si="521"/>
        <v/>
      </c>
      <c r="AQ454" s="83" t="str">
        <f t="shared" si="522"/>
        <v/>
      </c>
      <c r="AR454" s="83" t="str">
        <f t="shared" si="523"/>
        <v/>
      </c>
      <c r="AS454" s="83" t="str">
        <f t="shared" si="524"/>
        <v/>
      </c>
      <c r="AT454" s="105" t="str">
        <f t="shared" si="526"/>
        <v/>
      </c>
      <c r="AU454" s="105" t="str">
        <f t="shared" si="527"/>
        <v/>
      </c>
      <c r="AV454">
        <f t="shared" si="528"/>
        <v>-1</v>
      </c>
    </row>
    <row r="455" spans="1:48" ht="17.25" customHeight="1">
      <c r="A455" s="27"/>
      <c r="B455" s="98"/>
      <c r="C455" s="104"/>
      <c r="D455" s="90"/>
      <c r="E455" s="111"/>
      <c r="F455" s="442"/>
      <c r="G455" s="443"/>
      <c r="H455" s="444"/>
      <c r="I455" s="99"/>
      <c r="J455" s="99"/>
      <c r="K455" s="94">
        <f t="shared" si="529"/>
        <v>44.5</v>
      </c>
      <c r="L455" s="94">
        <f t="shared" si="530"/>
        <v>-0.23</v>
      </c>
      <c r="M455" s="94">
        <f t="shared" si="531"/>
        <v>0.23</v>
      </c>
      <c r="N455" s="94">
        <f t="shared" si="532"/>
        <v>44.27</v>
      </c>
      <c r="O455" s="94">
        <f t="shared" si="533"/>
        <v>44.73</v>
      </c>
      <c r="P455" s="102"/>
      <c r="Q455" s="94" t="str">
        <f t="shared" si="534"/>
        <v/>
      </c>
      <c r="R455" s="122" t="str">
        <f>IF(Q455="","",HLOOKUP(Q455,Headline!$Z$5:$CJ$6,2,FALSE))</f>
        <v/>
      </c>
      <c r="S455" s="100"/>
      <c r="T455" s="100"/>
      <c r="U455" s="100"/>
      <c r="V455" s="100"/>
      <c r="W455" s="100"/>
      <c r="X455" s="96" t="str">
        <f t="shared" si="456"/>
        <v/>
      </c>
      <c r="Y455" s="101"/>
      <c r="Z455" s="445"/>
      <c r="AA455" s="446"/>
      <c r="AB455" s="446"/>
      <c r="AC455" s="446"/>
      <c r="AD455" s="62"/>
      <c r="AE455" s="21"/>
      <c r="AF455" s="22"/>
      <c r="AH455" s="29" t="str">
        <f t="shared" si="487"/>
        <v/>
      </c>
      <c r="AI455" s="29" t="str">
        <f t="shared" si="488"/>
        <v/>
      </c>
      <c r="AJ455" s="29" t="str">
        <f t="shared" si="489"/>
        <v/>
      </c>
      <c r="AK455" s="29" t="str">
        <f t="shared" si="490"/>
        <v/>
      </c>
      <c r="AL455" s="29" t="str">
        <f t="shared" si="491"/>
        <v/>
      </c>
      <c r="AM455" s="29" t="str">
        <f t="shared" si="492"/>
        <v/>
      </c>
      <c r="AN455" s="29" t="str">
        <f t="shared" si="493"/>
        <v/>
      </c>
      <c r="AO455" s="83" t="str">
        <f t="shared" si="520"/>
        <v/>
      </c>
      <c r="AP455" s="83" t="str">
        <f t="shared" si="521"/>
        <v/>
      </c>
      <c r="AQ455" s="83" t="str">
        <f t="shared" si="522"/>
        <v/>
      </c>
      <c r="AR455" s="83" t="str">
        <f t="shared" si="523"/>
        <v/>
      </c>
      <c r="AS455" s="83" t="str">
        <f t="shared" si="524"/>
        <v/>
      </c>
      <c r="AT455" s="105" t="str">
        <f t="shared" si="526"/>
        <v/>
      </c>
      <c r="AU455" s="105" t="str">
        <f t="shared" si="527"/>
        <v/>
      </c>
      <c r="AV455">
        <f t="shared" si="528"/>
        <v>-1</v>
      </c>
    </row>
    <row r="456" spans="1:48" ht="17.25" customHeight="1">
      <c r="A456" s="27"/>
      <c r="B456" s="98">
        <v>308</v>
      </c>
      <c r="C456" s="104"/>
      <c r="D456" s="144" t="s">
        <v>190</v>
      </c>
      <c r="E456" s="144" t="s">
        <v>189</v>
      </c>
      <c r="F456" s="442">
        <v>3</v>
      </c>
      <c r="G456" s="443"/>
      <c r="H456" s="444"/>
      <c r="I456" s="99">
        <v>-0.2</v>
      </c>
      <c r="J456" s="99">
        <v>0</v>
      </c>
      <c r="K456" s="94">
        <f t="shared" si="529"/>
        <v>3</v>
      </c>
      <c r="L456" s="94">
        <f t="shared" si="530"/>
        <v>-0.2</v>
      </c>
      <c r="M456" s="94">
        <f t="shared" si="531"/>
        <v>0</v>
      </c>
      <c r="N456" s="94">
        <f t="shared" si="532"/>
        <v>2.8</v>
      </c>
      <c r="O456" s="94">
        <f t="shared" si="533"/>
        <v>3</v>
      </c>
      <c r="P456" s="102" t="s">
        <v>50</v>
      </c>
      <c r="Q456" s="94">
        <f t="shared" si="534"/>
        <v>1</v>
      </c>
      <c r="R456" s="122">
        <f>IF(Q456="","",HLOOKUP(Q456,Headline!$Z$5:$CJ$6,2,FALSE))</f>
        <v>1</v>
      </c>
      <c r="S456" s="147">
        <v>3</v>
      </c>
      <c r="T456" s="147">
        <v>3</v>
      </c>
      <c r="U456" s="147">
        <v>3</v>
      </c>
      <c r="V456" s="147">
        <v>3</v>
      </c>
      <c r="W456" s="147">
        <v>3</v>
      </c>
      <c r="X456" s="96" t="str">
        <f t="shared" si="456"/>
        <v/>
      </c>
      <c r="Y456" s="101">
        <v>13</v>
      </c>
      <c r="Z456" s="445"/>
      <c r="AA456" s="446"/>
      <c r="AB456" s="446"/>
      <c r="AC456" s="446"/>
      <c r="AD456" s="62"/>
      <c r="AE456" s="21"/>
      <c r="AF456" s="22"/>
      <c r="AH456" s="29" t="str">
        <f t="shared" si="487"/>
        <v/>
      </c>
      <c r="AI456" s="29" t="str">
        <f t="shared" si="488"/>
        <v/>
      </c>
      <c r="AJ456" s="29" t="str">
        <f t="shared" si="489"/>
        <v/>
      </c>
      <c r="AK456" s="29" t="str">
        <f t="shared" si="490"/>
        <v/>
      </c>
      <c r="AL456" s="29" t="str">
        <f t="shared" si="491"/>
        <v/>
      </c>
      <c r="AM456" s="29" t="str">
        <f t="shared" si="492"/>
        <v/>
      </c>
      <c r="AN456" s="29" t="str">
        <f t="shared" si="493"/>
        <v/>
      </c>
      <c r="AO456" s="83">
        <f t="shared" si="520"/>
        <v>3</v>
      </c>
      <c r="AP456" s="83">
        <f t="shared" si="521"/>
        <v>3</v>
      </c>
      <c r="AQ456" s="83">
        <f t="shared" si="522"/>
        <v>0</v>
      </c>
      <c r="AR456" s="83">
        <f t="shared" si="523"/>
        <v>3</v>
      </c>
      <c r="AS456" s="83">
        <f t="shared" si="524"/>
        <v>0</v>
      </c>
      <c r="AT456" s="105" t="str">
        <f t="shared" si="526"/>
        <v/>
      </c>
      <c r="AU456" s="105" t="str">
        <f t="shared" si="527"/>
        <v/>
      </c>
      <c r="AV456">
        <f t="shared" si="528"/>
        <v>-1</v>
      </c>
    </row>
    <row r="457" spans="1:48" ht="17.25" customHeight="1">
      <c r="A457" s="27"/>
      <c r="B457" s="98"/>
      <c r="C457" s="104"/>
      <c r="D457" s="90"/>
      <c r="E457" s="111"/>
      <c r="F457" s="442"/>
      <c r="G457" s="443"/>
      <c r="H457" s="444"/>
      <c r="I457" s="99"/>
      <c r="J457" s="99"/>
      <c r="K457" s="94">
        <f t="shared" si="529"/>
        <v>3</v>
      </c>
      <c r="L457" s="94">
        <f t="shared" si="530"/>
        <v>-0.2</v>
      </c>
      <c r="M457" s="94">
        <f t="shared" si="531"/>
        <v>0</v>
      </c>
      <c r="N457" s="94">
        <f t="shared" si="532"/>
        <v>2.8</v>
      </c>
      <c r="O457" s="94">
        <f t="shared" si="533"/>
        <v>3</v>
      </c>
      <c r="P457" s="102" t="s">
        <v>50</v>
      </c>
      <c r="Q457" s="94">
        <f t="shared" si="534"/>
        <v>2</v>
      </c>
      <c r="R457" s="122">
        <f>IF(Q457="","",HLOOKUP(Q457,Headline!$Z$5:$CJ$6,2,FALSE))</f>
        <v>2</v>
      </c>
      <c r="S457" s="147">
        <v>3.03</v>
      </c>
      <c r="T457" s="147">
        <v>3.02</v>
      </c>
      <c r="U457" s="147">
        <v>3.01</v>
      </c>
      <c r="V457" s="147">
        <v>2.99</v>
      </c>
      <c r="W457" s="147">
        <v>2.98</v>
      </c>
      <c r="X457" s="96" t="str">
        <f t="shared" si="456"/>
        <v>8</v>
      </c>
      <c r="Y457" s="101">
        <v>16</v>
      </c>
      <c r="Z457" s="445"/>
      <c r="AA457" s="446"/>
      <c r="AB457" s="446"/>
      <c r="AC457" s="446"/>
      <c r="AD457" s="62"/>
      <c r="AE457" s="245" t="s">
        <v>331</v>
      </c>
      <c r="AF457" s="22"/>
      <c r="AH457" s="29" t="str">
        <f t="shared" si="487"/>
        <v>+</v>
      </c>
      <c r="AI457" s="29" t="str">
        <f t="shared" si="488"/>
        <v>+</v>
      </c>
      <c r="AJ457" s="29" t="str">
        <f t="shared" si="489"/>
        <v>+</v>
      </c>
      <c r="AK457" s="29" t="str">
        <f t="shared" si="490"/>
        <v/>
      </c>
      <c r="AL457" s="29" t="str">
        <f t="shared" si="491"/>
        <v/>
      </c>
      <c r="AM457" s="29" t="str">
        <f t="shared" si="492"/>
        <v/>
      </c>
      <c r="AN457" s="29" t="str">
        <f t="shared" si="493"/>
        <v>+</v>
      </c>
      <c r="AO457" s="83">
        <f t="shared" si="520"/>
        <v>2.98</v>
      </c>
      <c r="AP457" s="83">
        <f t="shared" si="521"/>
        <v>3.03</v>
      </c>
      <c r="AQ457" s="83">
        <f t="shared" si="522"/>
        <v>4.9999999999999822E-2</v>
      </c>
      <c r="AR457" s="83">
        <f t="shared" si="523"/>
        <v>3.0059999999999998</v>
      </c>
      <c r="AS457" s="83">
        <f t="shared" si="524"/>
        <v>2.0736441353327618E-2</v>
      </c>
      <c r="AT457" s="105" t="str">
        <f t="shared" si="526"/>
        <v/>
      </c>
      <c r="AU457" s="105" t="str">
        <f t="shared" si="527"/>
        <v/>
      </c>
      <c r="AV457">
        <f t="shared" si="528"/>
        <v>-1</v>
      </c>
    </row>
    <row r="458" spans="1:48" ht="17.25" customHeight="1">
      <c r="A458" s="27"/>
      <c r="B458" s="98"/>
      <c r="C458" s="104"/>
      <c r="D458" s="90"/>
      <c r="E458" s="111"/>
      <c r="F458" s="442"/>
      <c r="G458" s="443"/>
      <c r="H458" s="444"/>
      <c r="I458" s="99"/>
      <c r="J458" s="99"/>
      <c r="K458" s="94">
        <f t="shared" si="529"/>
        <v>3</v>
      </c>
      <c r="L458" s="94">
        <f t="shared" si="530"/>
        <v>-0.2</v>
      </c>
      <c r="M458" s="94">
        <f t="shared" si="531"/>
        <v>0</v>
      </c>
      <c r="N458" s="94">
        <f t="shared" si="532"/>
        <v>2.8</v>
      </c>
      <c r="O458" s="94">
        <f t="shared" si="533"/>
        <v>3</v>
      </c>
      <c r="P458" s="102"/>
      <c r="Q458" s="94" t="str">
        <f t="shared" si="534"/>
        <v/>
      </c>
      <c r="R458" s="122" t="str">
        <f>IF(Q458="","",HLOOKUP(Q458,Headline!$Z$5:$CJ$6,2,FALSE))</f>
        <v/>
      </c>
      <c r="S458" s="147"/>
      <c r="T458" s="147"/>
      <c r="U458" s="147"/>
      <c r="V458" s="147"/>
      <c r="W458" s="147"/>
      <c r="X458" s="96" t="str">
        <f t="shared" si="456"/>
        <v/>
      </c>
      <c r="Y458" s="101"/>
      <c r="Z458" s="445"/>
      <c r="AA458" s="446"/>
      <c r="AB458" s="446"/>
      <c r="AC458" s="446"/>
      <c r="AD458" s="62"/>
      <c r="AE458" s="21"/>
      <c r="AF458" s="22"/>
      <c r="AH458" s="29" t="str">
        <f t="shared" si="487"/>
        <v/>
      </c>
      <c r="AI458" s="29" t="str">
        <f t="shared" si="488"/>
        <v/>
      </c>
      <c r="AJ458" s="29" t="str">
        <f t="shared" si="489"/>
        <v/>
      </c>
      <c r="AK458" s="29" t="str">
        <f t="shared" si="490"/>
        <v/>
      </c>
      <c r="AL458" s="29" t="str">
        <f t="shared" si="491"/>
        <v/>
      </c>
      <c r="AM458" s="29" t="str">
        <f t="shared" si="492"/>
        <v/>
      </c>
      <c r="AN458" s="29" t="str">
        <f t="shared" si="493"/>
        <v/>
      </c>
      <c r="AO458" s="83" t="str">
        <f t="shared" si="520"/>
        <v/>
      </c>
      <c r="AP458" s="83" t="str">
        <f t="shared" si="521"/>
        <v/>
      </c>
      <c r="AQ458" s="83" t="str">
        <f t="shared" si="522"/>
        <v/>
      </c>
      <c r="AR458" s="83" t="str">
        <f t="shared" si="523"/>
        <v/>
      </c>
      <c r="AS458" s="83" t="str">
        <f t="shared" si="524"/>
        <v/>
      </c>
      <c r="AT458" s="105" t="str">
        <f t="shared" si="526"/>
        <v/>
      </c>
      <c r="AU458" s="105" t="str">
        <f t="shared" si="527"/>
        <v/>
      </c>
      <c r="AV458">
        <f t="shared" si="528"/>
        <v>-1</v>
      </c>
    </row>
    <row r="459" spans="1:48" ht="17.25" customHeight="1">
      <c r="A459" s="27"/>
      <c r="B459" s="98">
        <v>308</v>
      </c>
      <c r="C459" s="104"/>
      <c r="D459" s="144"/>
      <c r="E459" s="144"/>
      <c r="F459" s="442">
        <v>0</v>
      </c>
      <c r="G459" s="443"/>
      <c r="H459" s="444"/>
      <c r="I459" s="99">
        <v>-0.2</v>
      </c>
      <c r="J459" s="99">
        <v>0</v>
      </c>
      <c r="K459" s="94">
        <f>IF(Q459=1,F459,K455)</f>
        <v>0</v>
      </c>
      <c r="L459" s="94">
        <f>IF(Q459=1,I459,L455)</f>
        <v>-0.2</v>
      </c>
      <c r="M459" s="94">
        <f>IF(Q459=1,J459,M455)</f>
        <v>0</v>
      </c>
      <c r="N459" s="94">
        <f>K459+L459</f>
        <v>-0.2</v>
      </c>
      <c r="O459" s="94">
        <f>K459+M459</f>
        <v>0</v>
      </c>
      <c r="P459" s="102" t="s">
        <v>52</v>
      </c>
      <c r="Q459" s="94">
        <f>IF(AND(F459&lt;&gt;"",Q455=""),1,IF(AND(Q455&lt;emp,Q455&lt;&gt;""),Q455+1,""))</f>
        <v>1</v>
      </c>
      <c r="R459" s="122">
        <f>IF(Q459="","",HLOOKUP(Q459,Headline!$Z$5:$CJ$6,2,FALSE))</f>
        <v>1</v>
      </c>
      <c r="S459" s="147"/>
      <c r="T459" s="147"/>
      <c r="U459" s="147"/>
      <c r="V459" s="147"/>
      <c r="W459" s="147"/>
      <c r="X459" s="96" t="str">
        <f t="shared" si="456"/>
        <v/>
      </c>
      <c r="Y459" s="101">
        <v>13</v>
      </c>
      <c r="Z459" s="445"/>
      <c r="AA459" s="446"/>
      <c r="AB459" s="446"/>
      <c r="AC459" s="446"/>
      <c r="AD459" s="62"/>
      <c r="AE459" s="21"/>
      <c r="AF459" s="22"/>
      <c r="AH459" s="29" t="str">
        <f t="shared" ref="AH459:AL461" si="535">IF(S459="","",IF(S459&lt;$N459,"-",IF(S459&gt;$O459,"+","")))</f>
        <v/>
      </c>
      <c r="AI459" s="29" t="str">
        <f t="shared" si="535"/>
        <v/>
      </c>
      <c r="AJ459" s="29" t="str">
        <f t="shared" si="535"/>
        <v/>
      </c>
      <c r="AK459" s="29" t="str">
        <f t="shared" si="535"/>
        <v/>
      </c>
      <c r="AL459" s="29" t="str">
        <f t="shared" si="535"/>
        <v/>
      </c>
      <c r="AM459" s="29" t="str">
        <f t="shared" si="492"/>
        <v/>
      </c>
      <c r="AN459" s="29" t="str">
        <f t="shared" si="493"/>
        <v/>
      </c>
      <c r="AO459" s="83" t="str">
        <f>IF(S459="","",MIN(S459:W459))</f>
        <v/>
      </c>
      <c r="AP459" s="83" t="str">
        <f>IF(S459="","",MAX(S459:W459))</f>
        <v/>
      </c>
      <c r="AQ459" s="83" t="str">
        <f>IF(AO459="","",AP459-AO459)</f>
        <v/>
      </c>
      <c r="AR459" s="83" t="str">
        <f>IF(S459="","",AVERAGE(S459:W459))</f>
        <v/>
      </c>
      <c r="AS459" s="83" t="str">
        <f>IF(S459="","",STDEV(S459:W459))</f>
        <v/>
      </c>
      <c r="AT459" s="105" t="str">
        <f>IF(OR(Q459="",S459=""),"",IF(AND(C459="",AT455=""),"",(M459-L459)/(AS459*6)))</f>
        <v/>
      </c>
      <c r="AU459" s="105" t="str">
        <f>IF(OR(Q459="",S459=""),"",IF(AND(C459="",AU455=""),"",MIN((O459-AR459)/(3*AS459),(AR459-N459)/(3*AS459))))</f>
        <v/>
      </c>
      <c r="AV459">
        <f t="shared" ref="AV459:AV467" si="536">IF(AT459="",-1,AS450)</f>
        <v>-1</v>
      </c>
    </row>
    <row r="460" spans="1:48" ht="17.25" customHeight="1">
      <c r="A460" s="27"/>
      <c r="B460" s="98"/>
      <c r="C460" s="104"/>
      <c r="D460" s="90"/>
      <c r="E460" s="111"/>
      <c r="F460" s="442"/>
      <c r="G460" s="443"/>
      <c r="H460" s="444"/>
      <c r="I460" s="99"/>
      <c r="J460" s="99"/>
      <c r="K460" s="94">
        <f>IF(Q460=1,F460,K459)</f>
        <v>0</v>
      </c>
      <c r="L460" s="94">
        <f>IF(Q460=1,I460,L459)</f>
        <v>-0.2</v>
      </c>
      <c r="M460" s="94">
        <f>IF(Q460=1,J460,M459)</f>
        <v>0</v>
      </c>
      <c r="N460" s="94">
        <f>K460+L460</f>
        <v>-0.2</v>
      </c>
      <c r="O460" s="94">
        <f>K460+M460</f>
        <v>0</v>
      </c>
      <c r="P460" s="102" t="s">
        <v>52</v>
      </c>
      <c r="Q460" s="94">
        <f>IF(AND(F460&lt;&gt;"",Q459=""),1,IF(AND(Q459&lt;emp,Q459&lt;&gt;""),Q459+1,""))</f>
        <v>2</v>
      </c>
      <c r="R460" s="122">
        <f>IF(Q460="","",HLOOKUP(Q460,Headline!$Z$5:$CJ$6,2,FALSE))</f>
        <v>2</v>
      </c>
      <c r="S460" s="147">
        <v>0.06</v>
      </c>
      <c r="T460" s="147">
        <v>0.06</v>
      </c>
      <c r="U460" s="147">
        <v>0.05</v>
      </c>
      <c r="V460" s="147">
        <v>0.06</v>
      </c>
      <c r="W460" s="147">
        <v>0.05</v>
      </c>
      <c r="X460" s="96" t="str">
        <f t="shared" si="456"/>
        <v>8</v>
      </c>
      <c r="Y460" s="101">
        <v>16</v>
      </c>
      <c r="Z460" s="445"/>
      <c r="AA460" s="446"/>
      <c r="AB460" s="446"/>
      <c r="AC460" s="446"/>
      <c r="AD460" s="62"/>
      <c r="AE460" s="245" t="s">
        <v>331</v>
      </c>
      <c r="AF460" s="22"/>
      <c r="AH460" s="29" t="str">
        <f t="shared" si="535"/>
        <v>+</v>
      </c>
      <c r="AI460" s="29" t="str">
        <f t="shared" si="535"/>
        <v>+</v>
      </c>
      <c r="AJ460" s="29" t="str">
        <f t="shared" si="535"/>
        <v>+</v>
      </c>
      <c r="AK460" s="29" t="str">
        <f t="shared" si="535"/>
        <v>+</v>
      </c>
      <c r="AL460" s="29" t="str">
        <f t="shared" si="535"/>
        <v>+</v>
      </c>
      <c r="AM460" s="29" t="str">
        <f t="shared" si="492"/>
        <v/>
      </c>
      <c r="AN460" s="29" t="str">
        <f t="shared" si="493"/>
        <v>+</v>
      </c>
      <c r="AO460" s="83">
        <f>IF(S460="","",MIN(S460:W460))</f>
        <v>0.05</v>
      </c>
      <c r="AP460" s="83">
        <f>IF(S460="","",MAX(S460:W460))</f>
        <v>0.06</v>
      </c>
      <c r="AQ460" s="83">
        <f>IF(AO460="","",AP460-AO460)</f>
        <v>9.999999999999995E-3</v>
      </c>
      <c r="AR460" s="83">
        <f>IF(S460="","",AVERAGE(S460:W460))</f>
        <v>5.5999999999999994E-2</v>
      </c>
      <c r="AS460" s="83">
        <f>IF(S460="","",STDEV(S460:W460))</f>
        <v>5.4772255750516587E-3</v>
      </c>
      <c r="AT460" s="105" t="str">
        <f>IF(OR(Q460="",S460=""),"",IF(AND(C460="",AT459=""),"",(M460-L460)/(AS460*6)))</f>
        <v/>
      </c>
      <c r="AU460" s="105" t="str">
        <f>IF(OR(Q460="",S460=""),"",IF(AND(C460="",AU459=""),"",MIN((O460-AR460)/(3*AS460),(AR460-N460)/(3*AS460))))</f>
        <v/>
      </c>
      <c r="AV460">
        <f t="shared" si="536"/>
        <v>-1</v>
      </c>
    </row>
    <row r="461" spans="1:48" ht="17.25" customHeight="1">
      <c r="A461" s="27"/>
      <c r="B461" s="98"/>
      <c r="C461" s="104"/>
      <c r="D461" s="90"/>
      <c r="E461" s="111"/>
      <c r="F461" s="442"/>
      <c r="G461" s="443"/>
      <c r="H461" s="443"/>
      <c r="I461" s="99"/>
      <c r="J461" s="99"/>
      <c r="K461" s="94">
        <f>IF(Q461=1,F461,K460)</f>
        <v>0</v>
      </c>
      <c r="L461" s="94">
        <f>IF(Q461=1,I461,L460)</f>
        <v>-0.2</v>
      </c>
      <c r="M461" s="94">
        <f>IF(Q461=1,J461,M460)</f>
        <v>0</v>
      </c>
      <c r="N461" s="94">
        <f>K461+L461</f>
        <v>-0.2</v>
      </c>
      <c r="O461" s="94">
        <f>K461+M461</f>
        <v>0</v>
      </c>
      <c r="P461" s="102"/>
      <c r="Q461" s="94" t="str">
        <f>IF(AND(F461&lt;&gt;"",Q460=""),1,IF(AND(Q460&lt;emp,Q460&lt;&gt;""),Q460+1,""))</f>
        <v/>
      </c>
      <c r="R461" s="122" t="str">
        <f>IF(Q461="","",HLOOKUP(Q461,Headline!$Z$5:$CJ$6,2,FALSE))</f>
        <v/>
      </c>
      <c r="S461" s="147"/>
      <c r="T461" s="147"/>
      <c r="U461" s="147"/>
      <c r="V461" s="147"/>
      <c r="W461" s="147"/>
      <c r="X461" s="96" t="str">
        <f t="shared" si="456"/>
        <v/>
      </c>
      <c r="Y461" s="101"/>
      <c r="Z461" s="445"/>
      <c r="AA461" s="446"/>
      <c r="AB461" s="446"/>
      <c r="AC461" s="446"/>
      <c r="AD461" s="62"/>
      <c r="AE461" s="21"/>
      <c r="AF461" s="22"/>
      <c r="AH461" s="29" t="str">
        <f t="shared" si="535"/>
        <v/>
      </c>
      <c r="AI461" s="29" t="str">
        <f t="shared" si="535"/>
        <v/>
      </c>
      <c r="AJ461" s="29" t="str">
        <f t="shared" si="535"/>
        <v/>
      </c>
      <c r="AK461" s="29" t="str">
        <f t="shared" si="535"/>
        <v/>
      </c>
      <c r="AL461" s="29" t="str">
        <f t="shared" si="535"/>
        <v/>
      </c>
      <c r="AM461" s="29" t="str">
        <f t="shared" si="492"/>
        <v/>
      </c>
      <c r="AN461" s="29" t="str">
        <f t="shared" si="493"/>
        <v/>
      </c>
      <c r="AO461" s="83" t="str">
        <f>IF(S461="","",MIN(S461:W461))</f>
        <v/>
      </c>
      <c r="AP461" s="83" t="str">
        <f>IF(S461="","",MAX(S461:W461))</f>
        <v/>
      </c>
      <c r="AQ461" s="83" t="str">
        <f>IF(AO461="","",AP461-AO461)</f>
        <v/>
      </c>
      <c r="AR461" s="83" t="str">
        <f>IF(S461="","",AVERAGE(S461:W461))</f>
        <v/>
      </c>
      <c r="AS461" s="83" t="str">
        <f>IF(S461="","",STDEV(S461:W461))</f>
        <v/>
      </c>
      <c r="AT461" s="105" t="str">
        <f>IF(OR(Q461="",S461=""),"",IF(AND(C461="",AT460=""),"",(M461-L461)/(AS461*6)))</f>
        <v/>
      </c>
      <c r="AU461" s="105" t="str">
        <f>IF(OR(Q461="",S461=""),"",IF(AND(C461="",AU460=""),"",MIN((O461-AR461)/(3*AS461),(AR461-N461)/(3*AS461))))</f>
        <v/>
      </c>
      <c r="AV461">
        <f t="shared" si="536"/>
        <v>-1</v>
      </c>
    </row>
    <row r="462" spans="1:48" ht="17.25" customHeight="1">
      <c r="A462" s="27"/>
      <c r="B462" s="98">
        <v>308</v>
      </c>
      <c r="C462" s="104"/>
      <c r="D462" s="144" t="s">
        <v>190</v>
      </c>
      <c r="E462" s="144" t="s">
        <v>189</v>
      </c>
      <c r="F462" s="442">
        <v>3</v>
      </c>
      <c r="G462" s="443"/>
      <c r="H462" s="444"/>
      <c r="I462" s="99">
        <v>-0.2</v>
      </c>
      <c r="J462" s="99">
        <v>0</v>
      </c>
      <c r="K462" s="94">
        <f>IF(Q462=1,F462,K458)</f>
        <v>3</v>
      </c>
      <c r="L462" s="94">
        <f>IF(Q462=1,I462,L458)</f>
        <v>-0.2</v>
      </c>
      <c r="M462" s="94">
        <f>IF(Q462=1,J462,M458)</f>
        <v>0</v>
      </c>
      <c r="N462" s="94">
        <f t="shared" si="532"/>
        <v>2.8</v>
      </c>
      <c r="O462" s="94">
        <f t="shared" si="533"/>
        <v>3</v>
      </c>
      <c r="P462" s="102" t="s">
        <v>50</v>
      </c>
      <c r="Q462" s="94">
        <f>IF(AND(F462&lt;&gt;"",Q458=""),1,IF(AND(Q458&lt;emp,Q458&lt;&gt;""),Q458+1,""))</f>
        <v>1</v>
      </c>
      <c r="R462" s="122">
        <f>IF(Q462="","",HLOOKUP(Q462,Headline!$Z$5:$CJ$6,2,FALSE))</f>
        <v>1</v>
      </c>
      <c r="S462" s="147">
        <v>3</v>
      </c>
      <c r="T462" s="147">
        <v>3</v>
      </c>
      <c r="U462" s="147">
        <v>3</v>
      </c>
      <c r="V462" s="147">
        <v>3</v>
      </c>
      <c r="W462" s="147">
        <v>3</v>
      </c>
      <c r="X462" s="96" t="str">
        <f t="shared" si="456"/>
        <v/>
      </c>
      <c r="Y462" s="101">
        <v>13</v>
      </c>
      <c r="Z462" s="445"/>
      <c r="AA462" s="446"/>
      <c r="AB462" s="446"/>
      <c r="AC462" s="446"/>
      <c r="AD462" s="62"/>
      <c r="AE462" s="21"/>
      <c r="AF462" s="22"/>
      <c r="AH462" s="29" t="str">
        <f t="shared" si="487"/>
        <v/>
      </c>
      <c r="AI462" s="29" t="str">
        <f t="shared" si="488"/>
        <v/>
      </c>
      <c r="AJ462" s="29" t="str">
        <f t="shared" si="489"/>
        <v/>
      </c>
      <c r="AK462" s="29" t="str">
        <f t="shared" si="490"/>
        <v/>
      </c>
      <c r="AL462" s="29" t="str">
        <f t="shared" si="491"/>
        <v/>
      </c>
      <c r="AM462" s="29" t="str">
        <f t="shared" si="492"/>
        <v/>
      </c>
      <c r="AN462" s="29" t="str">
        <f t="shared" si="493"/>
        <v/>
      </c>
      <c r="AO462" s="83">
        <f t="shared" si="520"/>
        <v>3</v>
      </c>
      <c r="AP462" s="83">
        <f t="shared" si="521"/>
        <v>3</v>
      </c>
      <c r="AQ462" s="83">
        <f t="shared" si="522"/>
        <v>0</v>
      </c>
      <c r="AR462" s="83">
        <f t="shared" si="523"/>
        <v>3</v>
      </c>
      <c r="AS462" s="83">
        <f t="shared" si="524"/>
        <v>0</v>
      </c>
      <c r="AT462" s="105" t="str">
        <f>IF(OR(Q462="",S462=""),"",IF(AND(C462="",AT458=""),"",(M462-L462)/(AS462*6)))</f>
        <v/>
      </c>
      <c r="AU462" s="105" t="str">
        <f>IF(OR(Q462="",S462=""),"",IF(AND(C462="",AU458=""),"",MIN((O462-AR462)/(3*AS462),(AR462-N462)/(3*AS462))))</f>
        <v/>
      </c>
      <c r="AV462">
        <f t="shared" si="536"/>
        <v>-1</v>
      </c>
    </row>
    <row r="463" spans="1:48" ht="17.25" customHeight="1">
      <c r="A463" s="27"/>
      <c r="B463" s="98"/>
      <c r="C463" s="104"/>
      <c r="D463" s="90"/>
      <c r="E463" s="111"/>
      <c r="F463" s="442"/>
      <c r="G463" s="443"/>
      <c r="H463" s="444"/>
      <c r="I463" s="99"/>
      <c r="J463" s="99"/>
      <c r="K463" s="94">
        <f>IF(Q463=1,F463,K462)</f>
        <v>3</v>
      </c>
      <c r="L463" s="94">
        <f>IF(Q463=1,I463,L462)</f>
        <v>-0.2</v>
      </c>
      <c r="M463" s="94">
        <f>IF(Q463=1,J463,M462)</f>
        <v>0</v>
      </c>
      <c r="N463" s="94">
        <f t="shared" si="532"/>
        <v>2.8</v>
      </c>
      <c r="O463" s="94">
        <f t="shared" si="533"/>
        <v>3</v>
      </c>
      <c r="P463" s="102" t="s">
        <v>50</v>
      </c>
      <c r="Q463" s="94">
        <f t="shared" si="534"/>
        <v>2</v>
      </c>
      <c r="R463" s="122">
        <f>IF(Q463="","",HLOOKUP(Q463,Headline!$Z$5:$CJ$6,2,FALSE))</f>
        <v>2</v>
      </c>
      <c r="S463" s="147">
        <v>3.01</v>
      </c>
      <c r="T463" s="147">
        <v>3.01</v>
      </c>
      <c r="U463" s="147">
        <v>2.98</v>
      </c>
      <c r="V463" s="147">
        <v>2.99</v>
      </c>
      <c r="W463" s="147">
        <v>2.98</v>
      </c>
      <c r="X463" s="96" t="str">
        <f t="shared" si="456"/>
        <v>8</v>
      </c>
      <c r="Y463" s="101">
        <v>16</v>
      </c>
      <c r="Z463" s="445"/>
      <c r="AA463" s="446"/>
      <c r="AB463" s="446"/>
      <c r="AC463" s="446"/>
      <c r="AD463" s="62"/>
      <c r="AE463" s="245" t="s">
        <v>331</v>
      </c>
      <c r="AF463" s="22"/>
      <c r="AH463" s="29" t="str">
        <f t="shared" si="487"/>
        <v>+</v>
      </c>
      <c r="AI463" s="29" t="str">
        <f t="shared" si="488"/>
        <v>+</v>
      </c>
      <c r="AJ463" s="29" t="str">
        <f t="shared" si="489"/>
        <v/>
      </c>
      <c r="AK463" s="29" t="str">
        <f t="shared" si="490"/>
        <v/>
      </c>
      <c r="AL463" s="29" t="str">
        <f t="shared" si="491"/>
        <v/>
      </c>
      <c r="AM463" s="29" t="str">
        <f t="shared" si="492"/>
        <v/>
      </c>
      <c r="AN463" s="29" t="str">
        <f t="shared" si="493"/>
        <v>+</v>
      </c>
      <c r="AO463" s="83">
        <f t="shared" si="520"/>
        <v>2.98</v>
      </c>
      <c r="AP463" s="83">
        <f t="shared" si="521"/>
        <v>3.01</v>
      </c>
      <c r="AQ463" s="83">
        <f t="shared" si="522"/>
        <v>2.9999999999999805E-2</v>
      </c>
      <c r="AR463" s="83">
        <f t="shared" si="523"/>
        <v>2.9940000000000002</v>
      </c>
      <c r="AS463" s="83">
        <f t="shared" si="524"/>
        <v>1.5165750888102984E-2</v>
      </c>
      <c r="AT463" s="105" t="str">
        <f t="shared" si="526"/>
        <v/>
      </c>
      <c r="AU463" s="105" t="str">
        <f t="shared" si="527"/>
        <v/>
      </c>
      <c r="AV463">
        <f t="shared" si="536"/>
        <v>-1</v>
      </c>
    </row>
    <row r="464" spans="1:48" ht="17.25" customHeight="1">
      <c r="A464" s="27"/>
      <c r="B464" s="98"/>
      <c r="C464" s="104"/>
      <c r="D464" s="90"/>
      <c r="E464" s="111"/>
      <c r="F464" s="442"/>
      <c r="G464" s="443"/>
      <c r="H464" s="443"/>
      <c r="I464" s="99"/>
      <c r="J464" s="99"/>
      <c r="K464" s="94">
        <f>IF(Q464=1,F464,K463)</f>
        <v>3</v>
      </c>
      <c r="L464" s="94">
        <f>IF(Q464=1,I464,L463)</f>
        <v>-0.2</v>
      </c>
      <c r="M464" s="94">
        <f>IF(Q464=1,J464,M463)</f>
        <v>0</v>
      </c>
      <c r="N464" s="94">
        <f t="shared" si="532"/>
        <v>2.8</v>
      </c>
      <c r="O464" s="94">
        <f t="shared" si="533"/>
        <v>3</v>
      </c>
      <c r="P464" s="102"/>
      <c r="Q464" s="94" t="str">
        <f t="shared" si="534"/>
        <v/>
      </c>
      <c r="R464" s="122" t="str">
        <f>IF(Q464="","",HLOOKUP(Q464,Headline!$Z$5:$CJ$6,2,FALSE))</f>
        <v/>
      </c>
      <c r="S464" s="147"/>
      <c r="T464" s="147"/>
      <c r="U464" s="147"/>
      <c r="V464" s="147"/>
      <c r="W464" s="147"/>
      <c r="X464" s="96" t="str">
        <f t="shared" si="456"/>
        <v/>
      </c>
      <c r="Y464" s="101"/>
      <c r="Z464" s="445"/>
      <c r="AA464" s="446"/>
      <c r="AB464" s="446"/>
      <c r="AC464" s="446"/>
      <c r="AD464" s="62"/>
      <c r="AE464" s="21"/>
      <c r="AF464" s="22"/>
      <c r="AH464" s="29" t="str">
        <f t="shared" si="487"/>
        <v/>
      </c>
      <c r="AI464" s="29" t="str">
        <f t="shared" si="488"/>
        <v/>
      </c>
      <c r="AJ464" s="29" t="str">
        <f t="shared" si="489"/>
        <v/>
      </c>
      <c r="AK464" s="29" t="str">
        <f t="shared" si="490"/>
        <v/>
      </c>
      <c r="AL464" s="29" t="str">
        <f t="shared" si="491"/>
        <v/>
      </c>
      <c r="AM464" s="29" t="str">
        <f t="shared" si="492"/>
        <v/>
      </c>
      <c r="AN464" s="29" t="str">
        <f t="shared" si="493"/>
        <v/>
      </c>
      <c r="AO464" s="83" t="str">
        <f t="shared" si="520"/>
        <v/>
      </c>
      <c r="AP464" s="83" t="str">
        <f t="shared" si="521"/>
        <v/>
      </c>
      <c r="AQ464" s="83" t="str">
        <f t="shared" si="522"/>
        <v/>
      </c>
      <c r="AR464" s="83" t="str">
        <f t="shared" si="523"/>
        <v/>
      </c>
      <c r="AS464" s="83" t="str">
        <f t="shared" si="524"/>
        <v/>
      </c>
      <c r="AT464" s="105" t="str">
        <f t="shared" si="526"/>
        <v/>
      </c>
      <c r="AU464" s="105" t="str">
        <f t="shared" si="527"/>
        <v/>
      </c>
      <c r="AV464">
        <f t="shared" si="536"/>
        <v>-1</v>
      </c>
    </row>
    <row r="465" spans="1:48" ht="17.25" customHeight="1">
      <c r="A465" s="27"/>
      <c r="B465" s="98">
        <v>308</v>
      </c>
      <c r="C465" s="104"/>
      <c r="D465" s="144"/>
      <c r="E465" s="144"/>
      <c r="F465" s="442">
        <v>0</v>
      </c>
      <c r="G465" s="443"/>
      <c r="H465" s="444"/>
      <c r="I465" s="99">
        <v>-0.2</v>
      </c>
      <c r="J465" s="99">
        <v>0</v>
      </c>
      <c r="K465" s="94">
        <f>IF(Q465=1,F465,K461)</f>
        <v>0</v>
      </c>
      <c r="L465" s="94">
        <f>IF(Q465=1,I465,L461)</f>
        <v>-0.2</v>
      </c>
      <c r="M465" s="94">
        <f>IF(Q465=1,J465,M461)</f>
        <v>0</v>
      </c>
      <c r="N465" s="94">
        <f t="shared" si="532"/>
        <v>-0.2</v>
      </c>
      <c r="O465" s="94">
        <f t="shared" si="533"/>
        <v>0</v>
      </c>
      <c r="P465" s="102" t="s">
        <v>52</v>
      </c>
      <c r="Q465" s="94">
        <f>IF(AND(F465&lt;&gt;"",Q461=""),1,IF(AND(Q461&lt;emp,Q461&lt;&gt;""),Q461+1,""))</f>
        <v>1</v>
      </c>
      <c r="R465" s="122">
        <f>IF(Q465="","",HLOOKUP(Q465,Headline!$Z$5:$CJ$6,2,FALSE))</f>
        <v>1</v>
      </c>
      <c r="S465" s="147"/>
      <c r="T465" s="147"/>
      <c r="U465" s="147"/>
      <c r="V465" s="147"/>
      <c r="W465" s="147"/>
      <c r="X465" s="96" t="str">
        <f t="shared" si="456"/>
        <v/>
      </c>
      <c r="Y465" s="101">
        <v>13</v>
      </c>
      <c r="Z465" s="445"/>
      <c r="AA465" s="446"/>
      <c r="AB465" s="446"/>
      <c r="AC465" s="446"/>
      <c r="AD465" s="62"/>
      <c r="AE465" s="21"/>
      <c r="AF465" s="22"/>
      <c r="AH465" s="29" t="str">
        <f t="shared" si="487"/>
        <v/>
      </c>
      <c r="AI465" s="29" t="str">
        <f t="shared" si="488"/>
        <v/>
      </c>
      <c r="AJ465" s="29" t="str">
        <f t="shared" si="489"/>
        <v/>
      </c>
      <c r="AK465" s="29" t="str">
        <f t="shared" si="490"/>
        <v/>
      </c>
      <c r="AL465" s="29" t="str">
        <f t="shared" si="491"/>
        <v/>
      </c>
      <c r="AM465" s="29" t="str">
        <f t="shared" si="492"/>
        <v/>
      </c>
      <c r="AN465" s="29" t="str">
        <f t="shared" si="493"/>
        <v/>
      </c>
      <c r="AO465" s="83" t="str">
        <f t="shared" si="520"/>
        <v/>
      </c>
      <c r="AP465" s="83" t="str">
        <f t="shared" si="521"/>
        <v/>
      </c>
      <c r="AQ465" s="83" t="str">
        <f t="shared" si="522"/>
        <v/>
      </c>
      <c r="AR465" s="83" t="str">
        <f t="shared" si="523"/>
        <v/>
      </c>
      <c r="AS465" s="83" t="str">
        <f t="shared" si="524"/>
        <v/>
      </c>
      <c r="AT465" s="105" t="str">
        <f>IF(OR(Q465="",S465=""),"",IF(AND(C465="",AT461=""),"",(M465-L465)/(AS465*6)))</f>
        <v/>
      </c>
      <c r="AU465" s="105" t="str">
        <f>IF(OR(Q465="",S465=""),"",IF(AND(C465="",AU461=""),"",MIN((O465-AR465)/(3*AS465),(AR465-N465)/(3*AS465))))</f>
        <v/>
      </c>
      <c r="AV465">
        <f t="shared" si="536"/>
        <v>-1</v>
      </c>
    </row>
    <row r="466" spans="1:48" ht="17.25" customHeight="1">
      <c r="A466" s="27"/>
      <c r="B466" s="98"/>
      <c r="C466" s="104"/>
      <c r="D466" s="90"/>
      <c r="E466" s="111"/>
      <c r="F466" s="442"/>
      <c r="G466" s="443"/>
      <c r="H466" s="444"/>
      <c r="I466" s="99"/>
      <c r="J466" s="99"/>
      <c r="K466" s="94">
        <f>IF(Q466=1,F466,K465)</f>
        <v>0</v>
      </c>
      <c r="L466" s="94">
        <f>IF(Q466=1,I466,L465)</f>
        <v>-0.2</v>
      </c>
      <c r="M466" s="94">
        <f>IF(Q466=1,J466,M465)</f>
        <v>0</v>
      </c>
      <c r="N466" s="94">
        <f t="shared" si="532"/>
        <v>-0.2</v>
      </c>
      <c r="O466" s="94">
        <f t="shared" si="533"/>
        <v>0</v>
      </c>
      <c r="P466" s="102" t="s">
        <v>52</v>
      </c>
      <c r="Q466" s="94">
        <f>IF(AND(F466&lt;&gt;"",Q465=""),1,IF(AND(Q465&lt;emp,Q465&lt;&gt;""),Q465+1,""))</f>
        <v>2</v>
      </c>
      <c r="R466" s="122">
        <f>IF(Q466="","",HLOOKUP(Q466,Headline!$Z$5:$CJ$6,2,FALSE))</f>
        <v>2</v>
      </c>
      <c r="S466" s="147">
        <v>0.06</v>
      </c>
      <c r="T466" s="147">
        <v>0.04</v>
      </c>
      <c r="U466" s="147">
        <v>0.05</v>
      </c>
      <c r="V466" s="147">
        <v>0.04</v>
      </c>
      <c r="W466" s="147">
        <v>0.04</v>
      </c>
      <c r="X466" s="96" t="str">
        <f t="shared" si="456"/>
        <v>8</v>
      </c>
      <c r="Y466" s="101">
        <v>16</v>
      </c>
      <c r="Z466" s="445"/>
      <c r="AA466" s="446"/>
      <c r="AB466" s="446"/>
      <c r="AC466" s="446"/>
      <c r="AD466" s="62"/>
      <c r="AE466" s="245" t="s">
        <v>331</v>
      </c>
      <c r="AF466" s="22"/>
      <c r="AH466" s="29" t="str">
        <f t="shared" si="487"/>
        <v>+</v>
      </c>
      <c r="AI466" s="29" t="str">
        <f t="shared" si="488"/>
        <v>+</v>
      </c>
      <c r="AJ466" s="29" t="str">
        <f t="shared" si="489"/>
        <v>+</v>
      </c>
      <c r="AK466" s="29" t="str">
        <f t="shared" si="490"/>
        <v>+</v>
      </c>
      <c r="AL466" s="29" t="str">
        <f t="shared" si="491"/>
        <v>+</v>
      </c>
      <c r="AM466" s="29" t="str">
        <f t="shared" si="492"/>
        <v/>
      </c>
      <c r="AN466" s="29" t="str">
        <f t="shared" si="493"/>
        <v>+</v>
      </c>
      <c r="AO466" s="83">
        <f t="shared" si="520"/>
        <v>0.04</v>
      </c>
      <c r="AP466" s="83">
        <f t="shared" si="521"/>
        <v>0.06</v>
      </c>
      <c r="AQ466" s="83">
        <f t="shared" si="522"/>
        <v>1.9999999999999997E-2</v>
      </c>
      <c r="AR466" s="83">
        <f t="shared" si="523"/>
        <v>4.6000000000000006E-2</v>
      </c>
      <c r="AS466" s="83">
        <f t="shared" si="524"/>
        <v>8.9442719099991456E-3</v>
      </c>
      <c r="AT466" s="105" t="str">
        <f>IF(OR(Q466="",S466=""),"",IF(AND(C466="",AT465=""),"",(M466-L466)/(AS466*6)))</f>
        <v/>
      </c>
      <c r="AU466" s="105" t="str">
        <f>IF(OR(Q466="",S466=""),"",IF(AND(C466="",AU465=""),"",MIN((O466-AR466)/(3*AS466),(AR466-N466)/(3*AS466))))</f>
        <v/>
      </c>
      <c r="AV466">
        <f t="shared" si="536"/>
        <v>-1</v>
      </c>
    </row>
    <row r="467" spans="1:48" ht="17.25" customHeight="1">
      <c r="A467" s="27"/>
      <c r="B467" s="98"/>
      <c r="C467" s="104"/>
      <c r="D467" s="90"/>
      <c r="E467" s="111"/>
      <c r="F467" s="442"/>
      <c r="G467" s="443"/>
      <c r="H467" s="443"/>
      <c r="I467" s="99"/>
      <c r="J467" s="99"/>
      <c r="K467" s="94">
        <f>IF(Q467=1,F467,K466)</f>
        <v>0</v>
      </c>
      <c r="L467" s="94">
        <f>IF(Q467=1,I467,L466)</f>
        <v>-0.2</v>
      </c>
      <c r="M467" s="94">
        <f>IF(Q467=1,J467,M466)</f>
        <v>0</v>
      </c>
      <c r="N467" s="94">
        <f t="shared" si="532"/>
        <v>-0.2</v>
      </c>
      <c r="O467" s="94">
        <f t="shared" si="533"/>
        <v>0</v>
      </c>
      <c r="P467" s="102"/>
      <c r="Q467" s="94" t="str">
        <f>IF(AND(F467&lt;&gt;"",Q466=""),1,IF(AND(Q466&lt;emp,Q466&lt;&gt;""),Q466+1,""))</f>
        <v/>
      </c>
      <c r="R467" s="122" t="str">
        <f>IF(Q467="","",HLOOKUP(Q467,Headline!$Z$5:$CJ$6,2,FALSE))</f>
        <v/>
      </c>
      <c r="S467" s="147"/>
      <c r="T467" s="147"/>
      <c r="U467" s="147"/>
      <c r="V467" s="147"/>
      <c r="W467" s="147"/>
      <c r="X467" s="96" t="str">
        <f t="shared" si="456"/>
        <v/>
      </c>
      <c r="Y467" s="101"/>
      <c r="Z467" s="445"/>
      <c r="AA467" s="446"/>
      <c r="AB467" s="446"/>
      <c r="AC467" s="446"/>
      <c r="AD467" s="62"/>
      <c r="AE467" s="21"/>
      <c r="AF467" s="22"/>
      <c r="AH467" s="29" t="str">
        <f t="shared" si="487"/>
        <v/>
      </c>
      <c r="AI467" s="29" t="str">
        <f t="shared" si="488"/>
        <v/>
      </c>
      <c r="AJ467" s="29" t="str">
        <f t="shared" si="489"/>
        <v/>
      </c>
      <c r="AK467" s="29" t="str">
        <f t="shared" si="490"/>
        <v/>
      </c>
      <c r="AL467" s="29" t="str">
        <f t="shared" si="491"/>
        <v/>
      </c>
      <c r="AM467" s="29" t="str">
        <f t="shared" si="492"/>
        <v/>
      </c>
      <c r="AN467" s="29" t="str">
        <f t="shared" si="493"/>
        <v/>
      </c>
      <c r="AO467" s="83" t="str">
        <f t="shared" si="520"/>
        <v/>
      </c>
      <c r="AP467" s="83" t="str">
        <f t="shared" si="521"/>
        <v/>
      </c>
      <c r="AQ467" s="83" t="str">
        <f t="shared" si="522"/>
        <v/>
      </c>
      <c r="AR467" s="83" t="str">
        <f t="shared" si="523"/>
        <v/>
      </c>
      <c r="AS467" s="83" t="str">
        <f t="shared" si="524"/>
        <v/>
      </c>
      <c r="AT467" s="105" t="str">
        <f>IF(OR(Q467="",S467=""),"",IF(AND(C467="",AT466=""),"",(M467-L467)/(AS467*6)))</f>
        <v/>
      </c>
      <c r="AU467" s="105" t="str">
        <f>IF(OR(Q467="",S467=""),"",IF(AND(C467="",AU466=""),"",MIN((O467-AR467)/(3*AS467),(AR467-N467)/(3*AS467))))</f>
        <v/>
      </c>
      <c r="AV467">
        <f t="shared" si="536"/>
        <v>-1</v>
      </c>
    </row>
    <row r="468" spans="1:48" ht="17.25" customHeight="1">
      <c r="A468" s="27"/>
      <c r="B468" s="98">
        <v>308</v>
      </c>
      <c r="C468" s="104"/>
      <c r="D468" s="144" t="s">
        <v>190</v>
      </c>
      <c r="E468" s="144" t="s">
        <v>189</v>
      </c>
      <c r="F468" s="442">
        <v>3</v>
      </c>
      <c r="G468" s="443"/>
      <c r="H468" s="444"/>
      <c r="I468" s="99">
        <v>-0.2</v>
      </c>
      <c r="J468" s="99">
        <v>0</v>
      </c>
      <c r="K468" s="94">
        <f>IF(Q468=1,F468,K464)</f>
        <v>3</v>
      </c>
      <c r="L468" s="94">
        <f>IF(Q468=1,I468,L464)</f>
        <v>-0.2</v>
      </c>
      <c r="M468" s="94">
        <f>IF(Q468=1,J468,M464)</f>
        <v>0</v>
      </c>
      <c r="N468" s="94">
        <f t="shared" si="532"/>
        <v>2.8</v>
      </c>
      <c r="O468" s="94">
        <f t="shared" si="533"/>
        <v>3</v>
      </c>
      <c r="P468" s="102" t="s">
        <v>50</v>
      </c>
      <c r="Q468" s="94">
        <f>IF(AND(F468&lt;&gt;"",Q464=""),1,IF(AND(Q464&lt;emp,Q464&lt;&gt;""),Q464+1,""))</f>
        <v>1</v>
      </c>
      <c r="R468" s="122">
        <f>IF(Q468="","",HLOOKUP(Q468,Headline!$Z$5:$CJ$6,2,FALSE))</f>
        <v>1</v>
      </c>
      <c r="S468" s="147">
        <v>3</v>
      </c>
      <c r="T468" s="147">
        <v>3</v>
      </c>
      <c r="U468" s="147">
        <v>3</v>
      </c>
      <c r="V468" s="147">
        <v>3</v>
      </c>
      <c r="W468" s="147">
        <v>3</v>
      </c>
      <c r="X468" s="96" t="str">
        <f t="shared" si="456"/>
        <v/>
      </c>
      <c r="Y468" s="101">
        <v>13</v>
      </c>
      <c r="Z468" s="445"/>
      <c r="AA468" s="446"/>
      <c r="AB468" s="446"/>
      <c r="AC468" s="446"/>
      <c r="AD468" s="62"/>
      <c r="AE468" s="21"/>
      <c r="AF468" s="22"/>
      <c r="AH468" s="29" t="str">
        <f t="shared" si="487"/>
        <v/>
      </c>
      <c r="AI468" s="29" t="str">
        <f t="shared" si="488"/>
        <v/>
      </c>
      <c r="AJ468" s="29" t="str">
        <f t="shared" si="489"/>
        <v/>
      </c>
      <c r="AK468" s="29" t="str">
        <f t="shared" si="490"/>
        <v/>
      </c>
      <c r="AL468" s="29" t="str">
        <f t="shared" si="491"/>
        <v/>
      </c>
      <c r="AM468" s="29" t="str">
        <f t="shared" si="492"/>
        <v/>
      </c>
      <c r="AN468" s="29" t="str">
        <f t="shared" si="493"/>
        <v/>
      </c>
      <c r="AO468" s="83">
        <f t="shared" si="520"/>
        <v>3</v>
      </c>
      <c r="AP468" s="83">
        <f t="shared" si="521"/>
        <v>3</v>
      </c>
      <c r="AQ468" s="83">
        <f t="shared" si="522"/>
        <v>0</v>
      </c>
      <c r="AR468" s="83">
        <f t="shared" si="523"/>
        <v>3</v>
      </c>
      <c r="AS468" s="83">
        <f t="shared" si="524"/>
        <v>0</v>
      </c>
      <c r="AT468" s="105" t="str">
        <f>IF(OR(Q468="",S468=""),"",IF(AND(C468="",AT464=""),"",(M468-L468)/(AS468*6)))</f>
        <v/>
      </c>
      <c r="AU468" s="105" t="str">
        <f>IF(OR(Q468="",S468=""),"",IF(AND(C468="",AU464=""),"",MIN((O468-AR468)/(3*AS468),(AR468-N468)/(3*AS468))))</f>
        <v/>
      </c>
      <c r="AV468">
        <f>IF(AT468="",-1,AS456)</f>
        <v>-1</v>
      </c>
    </row>
    <row r="469" spans="1:48" ht="17.25" customHeight="1">
      <c r="A469" s="27"/>
      <c r="B469" s="98"/>
      <c r="C469" s="104"/>
      <c r="D469" s="90"/>
      <c r="E469" s="111"/>
      <c r="F469" s="442"/>
      <c r="G469" s="443"/>
      <c r="H469" s="443"/>
      <c r="I469" s="99"/>
      <c r="J469" s="99"/>
      <c r="K469" s="94">
        <f>IF(Q469=1,F469,K468)</f>
        <v>3</v>
      </c>
      <c r="L469" s="94">
        <f>IF(Q469=1,I469,L468)</f>
        <v>-0.2</v>
      </c>
      <c r="M469" s="94">
        <f>IF(Q469=1,J469,M468)</f>
        <v>0</v>
      </c>
      <c r="N469" s="94">
        <f t="shared" si="532"/>
        <v>2.8</v>
      </c>
      <c r="O469" s="94">
        <f t="shared" si="533"/>
        <v>3</v>
      </c>
      <c r="P469" s="102" t="s">
        <v>50</v>
      </c>
      <c r="Q469" s="94">
        <f t="shared" si="534"/>
        <v>2</v>
      </c>
      <c r="R469" s="122">
        <f>IF(Q469="","",HLOOKUP(Q469,Headline!$Z$5:$CJ$6,2,FALSE))</f>
        <v>2</v>
      </c>
      <c r="S469" s="147">
        <v>3</v>
      </c>
      <c r="T469" s="147">
        <v>3.02</v>
      </c>
      <c r="U469" s="147">
        <v>3.03</v>
      </c>
      <c r="V469" s="147">
        <v>3</v>
      </c>
      <c r="W469" s="147">
        <v>3.02</v>
      </c>
      <c r="X469" s="96" t="str">
        <f t="shared" si="456"/>
        <v>8</v>
      </c>
      <c r="Y469" s="101">
        <v>16</v>
      </c>
      <c r="Z469" s="445"/>
      <c r="AA469" s="446"/>
      <c r="AB469" s="446"/>
      <c r="AC469" s="446"/>
      <c r="AD469" s="62"/>
      <c r="AE469" s="245" t="s">
        <v>331</v>
      </c>
      <c r="AF469" s="22"/>
      <c r="AH469" s="29" t="str">
        <f t="shared" si="487"/>
        <v/>
      </c>
      <c r="AI469" s="29" t="str">
        <f t="shared" si="488"/>
        <v>+</v>
      </c>
      <c r="AJ469" s="29" t="str">
        <f t="shared" si="489"/>
        <v>+</v>
      </c>
      <c r="AK469" s="29" t="str">
        <f t="shared" si="490"/>
        <v/>
      </c>
      <c r="AL469" s="29" t="str">
        <f t="shared" si="491"/>
        <v>+</v>
      </c>
      <c r="AM469" s="29" t="str">
        <f t="shared" si="492"/>
        <v/>
      </c>
      <c r="AN469" s="29" t="str">
        <f t="shared" si="493"/>
        <v>+</v>
      </c>
      <c r="AO469" s="83">
        <f t="shared" si="520"/>
        <v>3</v>
      </c>
      <c r="AP469" s="83">
        <f t="shared" si="521"/>
        <v>3.03</v>
      </c>
      <c r="AQ469" s="83">
        <f t="shared" si="522"/>
        <v>2.9999999999999805E-2</v>
      </c>
      <c r="AR469" s="83">
        <f t="shared" si="523"/>
        <v>3.0139999999999998</v>
      </c>
      <c r="AS469" s="83">
        <f t="shared" si="524"/>
        <v>1.3416407864998684E-2</v>
      </c>
      <c r="AT469" s="105" t="str">
        <f t="shared" si="526"/>
        <v/>
      </c>
      <c r="AU469" s="105" t="str">
        <f t="shared" si="527"/>
        <v/>
      </c>
      <c r="AV469">
        <f>IF(AT469="",-1,AS457)</f>
        <v>-1</v>
      </c>
    </row>
    <row r="470" spans="1:48" ht="17.25" customHeight="1">
      <c r="A470" s="27"/>
      <c r="B470" s="98"/>
      <c r="C470" s="104"/>
      <c r="D470" s="90"/>
      <c r="E470" s="111"/>
      <c r="F470" s="442"/>
      <c r="G470" s="443"/>
      <c r="H470" s="443"/>
      <c r="I470" s="99"/>
      <c r="J470" s="99"/>
      <c r="K470" s="94">
        <f>IF(Q470=1,F470,K469)</f>
        <v>3</v>
      </c>
      <c r="L470" s="94">
        <f>IF(Q470=1,I470,L469)</f>
        <v>-0.2</v>
      </c>
      <c r="M470" s="94">
        <f>IF(Q470=1,J470,M469)</f>
        <v>0</v>
      </c>
      <c r="N470" s="94">
        <f t="shared" si="532"/>
        <v>2.8</v>
      </c>
      <c r="O470" s="94">
        <f t="shared" si="533"/>
        <v>3</v>
      </c>
      <c r="P470" s="102"/>
      <c r="Q470" s="94" t="str">
        <f t="shared" si="534"/>
        <v/>
      </c>
      <c r="R470" s="122" t="str">
        <f>IF(Q470="","",HLOOKUP(Q470,Headline!$Z$5:$CJ$6,2,FALSE))</f>
        <v/>
      </c>
      <c r="S470" s="147"/>
      <c r="T470" s="147"/>
      <c r="U470" s="147"/>
      <c r="V470" s="147"/>
      <c r="W470" s="147"/>
      <c r="X470" s="96" t="str">
        <f t="shared" si="456"/>
        <v/>
      </c>
      <c r="Y470" s="101"/>
      <c r="Z470" s="445"/>
      <c r="AA470" s="446"/>
      <c r="AB470" s="446"/>
      <c r="AC470" s="446"/>
      <c r="AD470" s="62"/>
      <c r="AE470" s="21"/>
      <c r="AF470" s="22"/>
      <c r="AH470" s="29" t="str">
        <f t="shared" si="487"/>
        <v/>
      </c>
      <c r="AI470" s="29" t="str">
        <f t="shared" si="488"/>
        <v/>
      </c>
      <c r="AJ470" s="29" t="str">
        <f t="shared" si="489"/>
        <v/>
      </c>
      <c r="AK470" s="29" t="str">
        <f t="shared" si="490"/>
        <v/>
      </c>
      <c r="AL470" s="29" t="str">
        <f t="shared" si="491"/>
        <v/>
      </c>
      <c r="AM470" s="29" t="str">
        <f t="shared" si="492"/>
        <v/>
      </c>
      <c r="AN470" s="29" t="str">
        <f t="shared" si="493"/>
        <v/>
      </c>
      <c r="AO470" s="83" t="str">
        <f t="shared" si="520"/>
        <v/>
      </c>
      <c r="AP470" s="83" t="str">
        <f t="shared" si="521"/>
        <v/>
      </c>
      <c r="AQ470" s="83" t="str">
        <f t="shared" si="522"/>
        <v/>
      </c>
      <c r="AR470" s="83" t="str">
        <f t="shared" si="523"/>
        <v/>
      </c>
      <c r="AS470" s="83" t="str">
        <f t="shared" si="524"/>
        <v/>
      </c>
      <c r="AT470" s="105" t="str">
        <f t="shared" si="526"/>
        <v/>
      </c>
      <c r="AU470" s="105" t="str">
        <f t="shared" si="527"/>
        <v/>
      </c>
      <c r="AV470">
        <f>IF(AT470="",-1,AS458)</f>
        <v>-1</v>
      </c>
    </row>
    <row r="471" spans="1:48" ht="17.25" customHeight="1">
      <c r="A471" s="27"/>
      <c r="B471" s="98">
        <v>308</v>
      </c>
      <c r="C471" s="104"/>
      <c r="D471" s="144"/>
      <c r="E471" s="144"/>
      <c r="F471" s="442">
        <v>0</v>
      </c>
      <c r="G471" s="443"/>
      <c r="H471" s="444"/>
      <c r="I471" s="99">
        <v>-0.2</v>
      </c>
      <c r="J471" s="99">
        <v>0</v>
      </c>
      <c r="K471" s="94">
        <f>IF(Q471=1,F471,K467)</f>
        <v>0</v>
      </c>
      <c r="L471" s="94">
        <f>IF(Q471=1,I471,L467)</f>
        <v>-0.2</v>
      </c>
      <c r="M471" s="94">
        <f>IF(Q471=1,J471,M467)</f>
        <v>0</v>
      </c>
      <c r="N471" s="94">
        <f>K471+L471</f>
        <v>-0.2</v>
      </c>
      <c r="O471" s="94">
        <f>K471+M471</f>
        <v>0</v>
      </c>
      <c r="P471" s="102" t="s">
        <v>52</v>
      </c>
      <c r="Q471" s="94">
        <f>IF(AND(F471&lt;&gt;"",Q467=""),1,IF(AND(Q467&lt;emp,Q467&lt;&gt;""),Q467+1,""))</f>
        <v>1</v>
      </c>
      <c r="R471" s="122">
        <f>IF(Q471="","",HLOOKUP(Q471,Headline!$Z$5:$CJ$6,2,FALSE))</f>
        <v>1</v>
      </c>
      <c r="S471" s="147"/>
      <c r="T471" s="147"/>
      <c r="U471" s="147"/>
      <c r="V471" s="147"/>
      <c r="W471" s="147"/>
      <c r="X471" s="96" t="str">
        <f t="shared" si="456"/>
        <v/>
      </c>
      <c r="Y471" s="101">
        <v>13</v>
      </c>
      <c r="Z471" s="445"/>
      <c r="AA471" s="446"/>
      <c r="AB471" s="446"/>
      <c r="AC471" s="446"/>
      <c r="AD471" s="62"/>
      <c r="AE471" s="21"/>
      <c r="AF471" s="22"/>
      <c r="AH471" s="29" t="str">
        <f t="shared" ref="AH471:AL473" si="537">IF(S471="","",IF(S471&lt;$N471,"-",IF(S471&gt;$O471,"+","")))</f>
        <v/>
      </c>
      <c r="AI471" s="29" t="str">
        <f t="shared" si="537"/>
        <v/>
      </c>
      <c r="AJ471" s="29" t="str">
        <f t="shared" si="537"/>
        <v/>
      </c>
      <c r="AK471" s="29" t="str">
        <f t="shared" si="537"/>
        <v/>
      </c>
      <c r="AL471" s="29" t="str">
        <f t="shared" si="537"/>
        <v/>
      </c>
      <c r="AM471" s="29" t="str">
        <f t="shared" si="492"/>
        <v/>
      </c>
      <c r="AN471" s="29" t="str">
        <f t="shared" si="493"/>
        <v/>
      </c>
      <c r="AO471" s="83" t="str">
        <f>IF(S471="","",MIN(S471:W471))</f>
        <v/>
      </c>
      <c r="AP471" s="83" t="str">
        <f>IF(S471="","",MAX(S471:W471))</f>
        <v/>
      </c>
      <c r="AQ471" s="83" t="str">
        <f>IF(AO471="","",AP471-AO471)</f>
        <v/>
      </c>
      <c r="AR471" s="83" t="str">
        <f>IF(S471="","",AVERAGE(S471:W471))</f>
        <v/>
      </c>
      <c r="AS471" s="83" t="str">
        <f>IF(S471="","",STDEV(S471:W471))</f>
        <v/>
      </c>
      <c r="AT471" s="105" t="str">
        <f>IF(OR(Q471="",S471=""),"",IF(AND(C471="",AT467=""),"",(M471-L471)/(AS471*6)))</f>
        <v/>
      </c>
      <c r="AU471" s="105" t="str">
        <f>IF(OR(Q471="",S471=""),"",IF(AND(C471="",AU467=""),"",MIN((O471-AR471)/(3*AS471),(AR471-N471)/(3*AS471))))</f>
        <v/>
      </c>
      <c r="AV471">
        <f>IF(AT471="",-1,AS462)</f>
        <v>-1</v>
      </c>
    </row>
    <row r="472" spans="1:48" ht="17.25" customHeight="1">
      <c r="A472" s="27"/>
      <c r="B472" s="98"/>
      <c r="C472" s="104"/>
      <c r="D472" s="90"/>
      <c r="E472" s="111"/>
      <c r="F472" s="442"/>
      <c r="G472" s="443"/>
      <c r="H472" s="444"/>
      <c r="I472" s="99"/>
      <c r="J472" s="99"/>
      <c r="K472" s="94">
        <f>IF(Q472=1,F472,K471)</f>
        <v>0</v>
      </c>
      <c r="L472" s="94">
        <f>IF(Q472=1,I472,L471)</f>
        <v>-0.2</v>
      </c>
      <c r="M472" s="94">
        <f>IF(Q472=1,J472,M471)</f>
        <v>0</v>
      </c>
      <c r="N472" s="94">
        <f>K472+L472</f>
        <v>-0.2</v>
      </c>
      <c r="O472" s="94">
        <f>K472+M472</f>
        <v>0</v>
      </c>
      <c r="P472" s="102" t="s">
        <v>52</v>
      </c>
      <c r="Q472" s="94">
        <f>IF(AND(F472&lt;&gt;"",Q471=""),1,IF(AND(Q471&lt;emp,Q471&lt;&gt;""),Q471+1,""))</f>
        <v>2</v>
      </c>
      <c r="R472" s="122">
        <f>IF(Q472="","",HLOOKUP(Q472,Headline!$Z$5:$CJ$6,2,FALSE))</f>
        <v>2</v>
      </c>
      <c r="S472" s="147">
        <v>0.05</v>
      </c>
      <c r="T472" s="147">
        <v>0.04</v>
      </c>
      <c r="U472" s="147">
        <v>0.03</v>
      </c>
      <c r="V472" s="147">
        <v>0.03</v>
      </c>
      <c r="W472" s="147">
        <v>0.04</v>
      </c>
      <c r="X472" s="96" t="str">
        <f t="shared" si="456"/>
        <v>8</v>
      </c>
      <c r="Y472" s="101">
        <v>16</v>
      </c>
      <c r="Z472" s="445"/>
      <c r="AA472" s="446"/>
      <c r="AB472" s="446"/>
      <c r="AC472" s="446"/>
      <c r="AD472" s="62"/>
      <c r="AE472" s="245" t="s">
        <v>331</v>
      </c>
      <c r="AF472" s="22"/>
      <c r="AH472" s="29" t="str">
        <f t="shared" si="537"/>
        <v>+</v>
      </c>
      <c r="AI472" s="29" t="str">
        <f t="shared" si="537"/>
        <v>+</v>
      </c>
      <c r="AJ472" s="29" t="str">
        <f t="shared" si="537"/>
        <v>+</v>
      </c>
      <c r="AK472" s="29" t="str">
        <f t="shared" si="537"/>
        <v>+</v>
      </c>
      <c r="AL472" s="29" t="str">
        <f t="shared" si="537"/>
        <v>+</v>
      </c>
      <c r="AM472" s="29" t="str">
        <f t="shared" si="492"/>
        <v/>
      </c>
      <c r="AN472" s="29" t="str">
        <f t="shared" si="493"/>
        <v>+</v>
      </c>
      <c r="AO472" s="83">
        <f>IF(S472="","",MIN(S472:W472))</f>
        <v>0.03</v>
      </c>
      <c r="AP472" s="83">
        <f>IF(S472="","",MAX(S472:W472))</f>
        <v>0.05</v>
      </c>
      <c r="AQ472" s="83">
        <f>IF(AO472="","",AP472-AO472)</f>
        <v>2.0000000000000004E-2</v>
      </c>
      <c r="AR472" s="83">
        <f>IF(S472="","",AVERAGE(S472:W472))</f>
        <v>3.7999999999999999E-2</v>
      </c>
      <c r="AS472" s="83">
        <f>IF(S472="","",STDEV(S472:W472))</f>
        <v>8.3666002653407529E-3</v>
      </c>
      <c r="AT472" s="105" t="str">
        <f>IF(OR(Q472="",S472=""),"",IF(AND(C472="",AT471=""),"",(M472-L472)/(AS472*6)))</f>
        <v/>
      </c>
      <c r="AU472" s="105" t="str">
        <f>IF(OR(Q472="",S472=""),"",IF(AND(C472="",AU471=""),"",MIN((O472-AR472)/(3*AS472),(AR472-N472)/(3*AS472))))</f>
        <v/>
      </c>
      <c r="AV472">
        <f>IF(AT472="",-1,AS463)</f>
        <v>-1</v>
      </c>
    </row>
    <row r="473" spans="1:48" ht="17.25" customHeight="1">
      <c r="A473" s="27"/>
      <c r="B473" s="98"/>
      <c r="C473" s="104"/>
      <c r="D473" s="90"/>
      <c r="E473" s="111"/>
      <c r="F473" s="442"/>
      <c r="G473" s="443"/>
      <c r="H473" s="443"/>
      <c r="I473" s="99"/>
      <c r="J473" s="99"/>
      <c r="K473" s="94">
        <f>IF(Q473=1,F473,K472)</f>
        <v>0</v>
      </c>
      <c r="L473" s="94">
        <f>IF(Q473=1,I473,L472)</f>
        <v>-0.2</v>
      </c>
      <c r="M473" s="94">
        <f>IF(Q473=1,J473,M472)</f>
        <v>0</v>
      </c>
      <c r="N473" s="94">
        <f>K473+L473</f>
        <v>-0.2</v>
      </c>
      <c r="O473" s="94">
        <f>K473+M473</f>
        <v>0</v>
      </c>
      <c r="P473" s="102"/>
      <c r="Q473" s="94" t="str">
        <f>IF(AND(F473&lt;&gt;"",Q472=""),1,IF(AND(Q472&lt;emp,Q472&lt;&gt;""),Q472+1,""))</f>
        <v/>
      </c>
      <c r="R473" s="122" t="str">
        <f>IF(Q473="","",HLOOKUP(Q473,Headline!$Z$5:$CJ$6,2,FALSE))</f>
        <v/>
      </c>
      <c r="S473" s="147"/>
      <c r="T473" s="147"/>
      <c r="U473" s="147"/>
      <c r="V473" s="147"/>
      <c r="W473" s="147"/>
      <c r="X473" s="96" t="str">
        <f t="shared" si="456"/>
        <v/>
      </c>
      <c r="Y473" s="101"/>
      <c r="Z473" s="445"/>
      <c r="AA473" s="446"/>
      <c r="AB473" s="446"/>
      <c r="AC473" s="446"/>
      <c r="AD473" s="62"/>
      <c r="AE473" s="21"/>
      <c r="AF473" s="22"/>
      <c r="AH473" s="29" t="str">
        <f t="shared" si="537"/>
        <v/>
      </c>
      <c r="AI473" s="29" t="str">
        <f t="shared" si="537"/>
        <v/>
      </c>
      <c r="AJ473" s="29" t="str">
        <f t="shared" si="537"/>
        <v/>
      </c>
      <c r="AK473" s="29" t="str">
        <f t="shared" si="537"/>
        <v/>
      </c>
      <c r="AL473" s="29" t="str">
        <f t="shared" si="537"/>
        <v/>
      </c>
      <c r="AM473" s="29" t="str">
        <f t="shared" si="492"/>
        <v/>
      </c>
      <c r="AN473" s="29" t="str">
        <f t="shared" si="493"/>
        <v/>
      </c>
      <c r="AO473" s="83" t="str">
        <f>IF(S473="","",MIN(S473:W473))</f>
        <v/>
      </c>
      <c r="AP473" s="83" t="str">
        <f>IF(S473="","",MAX(S473:W473))</f>
        <v/>
      </c>
      <c r="AQ473" s="83" t="str">
        <f>IF(AO473="","",AP473-AO473)</f>
        <v/>
      </c>
      <c r="AR473" s="83" t="str">
        <f>IF(S473="","",AVERAGE(S473:W473))</f>
        <v/>
      </c>
      <c r="AS473" s="83" t="str">
        <f>IF(S473="","",STDEV(S473:W473))</f>
        <v/>
      </c>
      <c r="AT473" s="105" t="str">
        <f>IF(OR(Q473="",S473=""),"",IF(AND(C473="",AT472=""),"",(M473-L473)/(AS473*6)))</f>
        <v/>
      </c>
      <c r="AU473" s="105" t="str">
        <f>IF(OR(Q473="",S473=""),"",IF(AND(C473="",AU472=""),"",MIN((O473-AR473)/(3*AS473),(AR473-N473)/(3*AS473))))</f>
        <v/>
      </c>
      <c r="AV473">
        <f>IF(AT473="",-1,AS464)</f>
        <v>-1</v>
      </c>
    </row>
    <row r="474" spans="1:48" ht="17.25" customHeight="1">
      <c r="A474" s="27"/>
      <c r="B474" s="98">
        <v>308</v>
      </c>
      <c r="C474" s="104"/>
      <c r="D474" s="144" t="s">
        <v>190</v>
      </c>
      <c r="E474" s="144" t="s">
        <v>189</v>
      </c>
      <c r="F474" s="442">
        <v>3</v>
      </c>
      <c r="G474" s="443"/>
      <c r="H474" s="444"/>
      <c r="I474" s="99">
        <v>-0.2</v>
      </c>
      <c r="J474" s="99">
        <v>0</v>
      </c>
      <c r="K474" s="94">
        <f>IF(Q474=1,F474,K470)</f>
        <v>3</v>
      </c>
      <c r="L474" s="94">
        <f>IF(Q474=1,I474,L470)</f>
        <v>-0.2</v>
      </c>
      <c r="M474" s="94">
        <f>IF(Q474=1,J474,M470)</f>
        <v>0</v>
      </c>
      <c r="N474" s="94">
        <f t="shared" si="532"/>
        <v>2.8</v>
      </c>
      <c r="O474" s="94">
        <f t="shared" si="533"/>
        <v>3</v>
      </c>
      <c r="P474" s="102" t="s">
        <v>50</v>
      </c>
      <c r="Q474" s="94">
        <f>IF(AND(F474&lt;&gt;"",Q470=""),1,IF(AND(Q470&lt;emp,Q470&lt;&gt;""),Q470+1,""))</f>
        <v>1</v>
      </c>
      <c r="R474" s="122">
        <f>IF(Q474="","",HLOOKUP(Q474,Headline!$Z$5:$CJ$6,2,FALSE))</f>
        <v>1</v>
      </c>
      <c r="S474" s="147">
        <v>3</v>
      </c>
      <c r="T474" s="147">
        <v>3</v>
      </c>
      <c r="U474" s="147">
        <v>3</v>
      </c>
      <c r="V474" s="147">
        <v>3</v>
      </c>
      <c r="W474" s="147">
        <v>3</v>
      </c>
      <c r="X474" s="96" t="str">
        <f t="shared" ref="X474:X494" si="538">IF(S474="","",IF(AND(AM474="-",AN474="+"),"78",IF(AM474="-","7",IF(AN474="+","8",""))))</f>
        <v/>
      </c>
      <c r="Y474" s="101">
        <v>13</v>
      </c>
      <c r="Z474" s="445"/>
      <c r="AA474" s="446"/>
      <c r="AB474" s="446"/>
      <c r="AC474" s="446"/>
      <c r="AD474" s="62"/>
      <c r="AE474" s="21"/>
      <c r="AF474" s="22"/>
      <c r="AH474" s="29" t="str">
        <f t="shared" si="487"/>
        <v/>
      </c>
      <c r="AI474" s="29" t="str">
        <f t="shared" si="488"/>
        <v/>
      </c>
      <c r="AJ474" s="29" t="str">
        <f t="shared" si="489"/>
        <v/>
      </c>
      <c r="AK474" s="29" t="str">
        <f t="shared" si="490"/>
        <v/>
      </c>
      <c r="AL474" s="29" t="str">
        <f t="shared" si="491"/>
        <v/>
      </c>
      <c r="AM474" s="29" t="str">
        <f t="shared" si="492"/>
        <v/>
      </c>
      <c r="AN474" s="29" t="str">
        <f t="shared" si="493"/>
        <v/>
      </c>
      <c r="AO474" s="83">
        <f t="shared" si="520"/>
        <v>3</v>
      </c>
      <c r="AP474" s="83">
        <f t="shared" si="521"/>
        <v>3</v>
      </c>
      <c r="AQ474" s="83">
        <f t="shared" si="522"/>
        <v>0</v>
      </c>
      <c r="AR474" s="83">
        <f t="shared" si="523"/>
        <v>3</v>
      </c>
      <c r="AS474" s="83">
        <f t="shared" si="524"/>
        <v>0</v>
      </c>
      <c r="AT474" s="105" t="str">
        <f>IF(OR(Q474="",S474=""),"",IF(AND(C474="",AT470=""),"",(M474-L474)/(AS474*6)))</f>
        <v/>
      </c>
      <c r="AU474" s="105" t="str">
        <f>IF(OR(Q474="",S474=""),"",IF(AND(C474="",AU470=""),"",MIN((O474-AR474)/(3*AS474),(AR474-N474)/(3*AS474))))</f>
        <v/>
      </c>
      <c r="AV474">
        <f>IF(AT474="",-1,AS462)</f>
        <v>-1</v>
      </c>
    </row>
    <row r="475" spans="1:48" ht="17.25" customHeight="1">
      <c r="A475" s="27"/>
      <c r="B475" s="98"/>
      <c r="C475" s="104"/>
      <c r="D475" s="90"/>
      <c r="E475" s="111"/>
      <c r="F475" s="442"/>
      <c r="G475" s="443"/>
      <c r="H475" s="444"/>
      <c r="I475" s="99"/>
      <c r="J475" s="99"/>
      <c r="K475" s="94">
        <f>IF(Q475=1,F475,K474)</f>
        <v>3</v>
      </c>
      <c r="L475" s="94">
        <f>IF(Q475=1,I475,L474)</f>
        <v>-0.2</v>
      </c>
      <c r="M475" s="94">
        <f>IF(Q475=1,J475,M474)</f>
        <v>0</v>
      </c>
      <c r="N475" s="94">
        <f t="shared" si="532"/>
        <v>2.8</v>
      </c>
      <c r="O475" s="94">
        <f t="shared" si="533"/>
        <v>3</v>
      </c>
      <c r="P475" s="102" t="s">
        <v>50</v>
      </c>
      <c r="Q475" s="94">
        <f t="shared" si="534"/>
        <v>2</v>
      </c>
      <c r="R475" s="122">
        <f>IF(Q475="","",HLOOKUP(Q475,Headline!$Z$5:$CJ$6,2,FALSE))</f>
        <v>2</v>
      </c>
      <c r="S475" s="147">
        <v>3.02</v>
      </c>
      <c r="T475" s="147">
        <v>3.03</v>
      </c>
      <c r="U475" s="147">
        <v>3.01</v>
      </c>
      <c r="V475" s="147">
        <v>3</v>
      </c>
      <c r="W475" s="147">
        <v>3.02</v>
      </c>
      <c r="X475" s="96" t="str">
        <f t="shared" si="538"/>
        <v>8</v>
      </c>
      <c r="Y475" s="101">
        <v>16</v>
      </c>
      <c r="Z475" s="445"/>
      <c r="AA475" s="446"/>
      <c r="AB475" s="446"/>
      <c r="AC475" s="446"/>
      <c r="AD475" s="62"/>
      <c r="AE475" s="245" t="s">
        <v>331</v>
      </c>
      <c r="AF475" s="22"/>
      <c r="AH475" s="29" t="str">
        <f t="shared" si="487"/>
        <v>+</v>
      </c>
      <c r="AI475" s="29" t="str">
        <f t="shared" si="488"/>
        <v>+</v>
      </c>
      <c r="AJ475" s="29" t="str">
        <f t="shared" si="489"/>
        <v>+</v>
      </c>
      <c r="AK475" s="29" t="str">
        <f t="shared" si="490"/>
        <v/>
      </c>
      <c r="AL475" s="29" t="str">
        <f t="shared" si="491"/>
        <v>+</v>
      </c>
      <c r="AM475" s="29" t="str">
        <f t="shared" si="492"/>
        <v/>
      </c>
      <c r="AN475" s="29" t="str">
        <f t="shared" si="493"/>
        <v>+</v>
      </c>
      <c r="AO475" s="83">
        <f t="shared" si="520"/>
        <v>3</v>
      </c>
      <c r="AP475" s="83">
        <f t="shared" si="521"/>
        <v>3.03</v>
      </c>
      <c r="AQ475" s="83">
        <f t="shared" si="522"/>
        <v>2.9999999999999805E-2</v>
      </c>
      <c r="AR475" s="83">
        <f t="shared" si="523"/>
        <v>3.0159999999999996</v>
      </c>
      <c r="AS475" s="83">
        <f t="shared" si="524"/>
        <v>1.1401754250991351E-2</v>
      </c>
      <c r="AT475" s="105" t="str">
        <f t="shared" si="526"/>
        <v/>
      </c>
      <c r="AU475" s="105" t="str">
        <f t="shared" si="527"/>
        <v/>
      </c>
      <c r="AV475">
        <f>IF(AT475="",-1,AS463)</f>
        <v>-1</v>
      </c>
    </row>
    <row r="476" spans="1:48" ht="17.25" customHeight="1">
      <c r="A476" s="27"/>
      <c r="B476" s="98"/>
      <c r="C476" s="104"/>
      <c r="D476" s="90"/>
      <c r="E476" s="111"/>
      <c r="F476" s="442"/>
      <c r="G476" s="443"/>
      <c r="H476" s="444"/>
      <c r="I476" s="99"/>
      <c r="J476" s="99"/>
      <c r="K476" s="94">
        <f>IF(Q476=1,F476,K475)</f>
        <v>3</v>
      </c>
      <c r="L476" s="94">
        <f>IF(Q476=1,I476,L475)</f>
        <v>-0.2</v>
      </c>
      <c r="M476" s="94">
        <f>IF(Q476=1,J476,M475)</f>
        <v>0</v>
      </c>
      <c r="N476" s="94">
        <f t="shared" si="532"/>
        <v>2.8</v>
      </c>
      <c r="O476" s="94">
        <f t="shared" si="533"/>
        <v>3</v>
      </c>
      <c r="P476" s="102"/>
      <c r="Q476" s="94" t="str">
        <f t="shared" si="534"/>
        <v/>
      </c>
      <c r="R476" s="122" t="str">
        <f>IF(Q476="","",HLOOKUP(Q476,Headline!$Z$5:$CJ$6,2,FALSE))</f>
        <v/>
      </c>
      <c r="S476" s="147"/>
      <c r="T476" s="147"/>
      <c r="U476" s="147"/>
      <c r="V476" s="147"/>
      <c r="W476" s="147"/>
      <c r="X476" s="96" t="str">
        <f t="shared" si="538"/>
        <v/>
      </c>
      <c r="Y476" s="101"/>
      <c r="Z476" s="445"/>
      <c r="AA476" s="446"/>
      <c r="AB476" s="446"/>
      <c r="AC476" s="446"/>
      <c r="AD476" s="62"/>
      <c r="AE476" s="21"/>
      <c r="AF476" s="22"/>
      <c r="AH476" s="29" t="str">
        <f t="shared" si="487"/>
        <v/>
      </c>
      <c r="AI476" s="29" t="str">
        <f t="shared" si="488"/>
        <v/>
      </c>
      <c r="AJ476" s="29" t="str">
        <f t="shared" si="489"/>
        <v/>
      </c>
      <c r="AK476" s="29" t="str">
        <f t="shared" si="490"/>
        <v/>
      </c>
      <c r="AL476" s="29" t="str">
        <f t="shared" si="491"/>
        <v/>
      </c>
      <c r="AM476" s="29" t="str">
        <f t="shared" si="492"/>
        <v/>
      </c>
      <c r="AN476" s="29" t="str">
        <f t="shared" si="493"/>
        <v/>
      </c>
      <c r="AO476" s="83" t="str">
        <f t="shared" si="520"/>
        <v/>
      </c>
      <c r="AP476" s="83" t="str">
        <f t="shared" si="521"/>
        <v/>
      </c>
      <c r="AQ476" s="83" t="str">
        <f t="shared" si="522"/>
        <v/>
      </c>
      <c r="AR476" s="83" t="str">
        <f t="shared" si="523"/>
        <v/>
      </c>
      <c r="AS476" s="83" t="str">
        <f t="shared" si="524"/>
        <v/>
      </c>
      <c r="AT476" s="105" t="str">
        <f t="shared" si="526"/>
        <v/>
      </c>
      <c r="AU476" s="105" t="str">
        <f t="shared" si="527"/>
        <v/>
      </c>
      <c r="AV476">
        <f>IF(AT476="",-1,AS464)</f>
        <v>-1</v>
      </c>
    </row>
    <row r="477" spans="1:48" ht="17.25" customHeight="1">
      <c r="A477" s="27"/>
      <c r="B477" s="98">
        <v>308</v>
      </c>
      <c r="C477" s="104"/>
      <c r="D477" s="144"/>
      <c r="E477" s="144"/>
      <c r="F477" s="442">
        <v>0</v>
      </c>
      <c r="G477" s="443"/>
      <c r="H477" s="444"/>
      <c r="I477" s="99">
        <v>-0.2</v>
      </c>
      <c r="J477" s="99">
        <v>0</v>
      </c>
      <c r="K477" s="94">
        <f>IF(Q477=1,F477,K473)</f>
        <v>0</v>
      </c>
      <c r="L477" s="94">
        <f>IF(Q477=1,I477,L473)</f>
        <v>-0.2</v>
      </c>
      <c r="M477" s="94">
        <f>IF(Q477=1,J477,M473)</f>
        <v>0</v>
      </c>
      <c r="N477" s="94">
        <f t="shared" si="532"/>
        <v>-0.2</v>
      </c>
      <c r="O477" s="94">
        <f t="shared" si="533"/>
        <v>0</v>
      </c>
      <c r="P477" s="102" t="s">
        <v>52</v>
      </c>
      <c r="Q477" s="94">
        <f>IF(AND(F477&lt;&gt;"",Q473=""),1,IF(AND(Q473&lt;emp,Q473&lt;&gt;""),Q473+1,""))</f>
        <v>1</v>
      </c>
      <c r="R477" s="122">
        <f>IF(Q477="","",HLOOKUP(Q477,Headline!$Z$5:$CJ$6,2,FALSE))</f>
        <v>1</v>
      </c>
      <c r="S477" s="147"/>
      <c r="T477" s="147"/>
      <c r="U477" s="147"/>
      <c r="V477" s="147"/>
      <c r="W477" s="147"/>
      <c r="X477" s="96" t="str">
        <f t="shared" si="538"/>
        <v/>
      </c>
      <c r="Y477" s="101">
        <v>13</v>
      </c>
      <c r="Z477" s="445"/>
      <c r="AA477" s="446"/>
      <c r="AB477" s="446"/>
      <c r="AC477" s="446"/>
      <c r="AD477" s="62"/>
      <c r="AE477" s="21"/>
      <c r="AF477" s="22"/>
      <c r="AH477" s="29" t="str">
        <f t="shared" si="487"/>
        <v/>
      </c>
      <c r="AI477" s="29" t="str">
        <f t="shared" si="488"/>
        <v/>
      </c>
      <c r="AJ477" s="29" t="str">
        <f t="shared" si="489"/>
        <v/>
      </c>
      <c r="AK477" s="29" t="str">
        <f t="shared" si="490"/>
        <v/>
      </c>
      <c r="AL477" s="29" t="str">
        <f t="shared" si="491"/>
        <v/>
      </c>
      <c r="AM477" s="29" t="str">
        <f t="shared" si="492"/>
        <v/>
      </c>
      <c r="AN477" s="29" t="str">
        <f t="shared" si="493"/>
        <v/>
      </c>
      <c r="AO477" s="83" t="str">
        <f t="shared" si="520"/>
        <v/>
      </c>
      <c r="AP477" s="83" t="str">
        <f t="shared" si="521"/>
        <v/>
      </c>
      <c r="AQ477" s="83" t="str">
        <f t="shared" si="522"/>
        <v/>
      </c>
      <c r="AR477" s="83" t="str">
        <f t="shared" si="523"/>
        <v/>
      </c>
      <c r="AS477" s="83" t="str">
        <f t="shared" si="524"/>
        <v/>
      </c>
      <c r="AT477" s="105" t="str">
        <f>IF(OR(Q477="",S477=""),"",IF(AND(C477="",AT473=""),"",(M477-L477)/(AS477*6)))</f>
        <v/>
      </c>
      <c r="AU477" s="105" t="str">
        <f>IF(OR(Q477="",S477=""),"",IF(AND(C477="",AU473=""),"",MIN((O477-AR477)/(3*AS477),(AR477-N477)/(3*AS477))))</f>
        <v/>
      </c>
      <c r="AV477">
        <f>IF(AT477="",-1,AS468)</f>
        <v>-1</v>
      </c>
    </row>
    <row r="478" spans="1:48" ht="17.25" customHeight="1">
      <c r="A478" s="27"/>
      <c r="B478" s="98"/>
      <c r="C478" s="104"/>
      <c r="D478" s="90"/>
      <c r="E478" s="111"/>
      <c r="F478" s="442"/>
      <c r="G478" s="443"/>
      <c r="H478" s="444"/>
      <c r="I478" s="99"/>
      <c r="J478" s="99"/>
      <c r="K478" s="94">
        <f>IF(Q478=1,F478,K477)</f>
        <v>0</v>
      </c>
      <c r="L478" s="94">
        <f>IF(Q478=1,I478,L477)</f>
        <v>-0.2</v>
      </c>
      <c r="M478" s="94">
        <f>IF(Q478=1,J478,M477)</f>
        <v>0</v>
      </c>
      <c r="N478" s="94">
        <f t="shared" si="532"/>
        <v>-0.2</v>
      </c>
      <c r="O478" s="94">
        <f t="shared" si="533"/>
        <v>0</v>
      </c>
      <c r="P478" s="102" t="s">
        <v>52</v>
      </c>
      <c r="Q478" s="94">
        <f>IF(AND(F478&lt;&gt;"",Q477=""),1,IF(AND(Q477&lt;emp,Q477&lt;&gt;""),Q477+1,""))</f>
        <v>2</v>
      </c>
      <c r="R478" s="122">
        <f>IF(Q478="","",HLOOKUP(Q478,Headline!$Z$5:$CJ$6,2,FALSE))</f>
        <v>2</v>
      </c>
      <c r="S478" s="147">
        <v>0.05</v>
      </c>
      <c r="T478" s="147">
        <v>0.04</v>
      </c>
      <c r="U478" s="147">
        <v>0.05</v>
      </c>
      <c r="V478" s="147">
        <v>0.05</v>
      </c>
      <c r="W478" s="147">
        <v>0.05</v>
      </c>
      <c r="X478" s="96" t="str">
        <f t="shared" si="538"/>
        <v>8</v>
      </c>
      <c r="Y478" s="101">
        <v>16</v>
      </c>
      <c r="Z478" s="445"/>
      <c r="AA478" s="446"/>
      <c r="AB478" s="446"/>
      <c r="AC478" s="446"/>
      <c r="AD478" s="62"/>
      <c r="AE478" s="245" t="s">
        <v>331</v>
      </c>
      <c r="AF478" s="22"/>
      <c r="AH478" s="29" t="str">
        <f t="shared" si="487"/>
        <v>+</v>
      </c>
      <c r="AI478" s="29" t="str">
        <f t="shared" si="488"/>
        <v>+</v>
      </c>
      <c r="AJ478" s="29" t="str">
        <f t="shared" si="489"/>
        <v>+</v>
      </c>
      <c r="AK478" s="29" t="str">
        <f t="shared" si="490"/>
        <v>+</v>
      </c>
      <c r="AL478" s="29" t="str">
        <f t="shared" si="491"/>
        <v>+</v>
      </c>
      <c r="AM478" s="29" t="str">
        <f t="shared" si="492"/>
        <v/>
      </c>
      <c r="AN478" s="29" t="str">
        <f t="shared" si="493"/>
        <v>+</v>
      </c>
      <c r="AO478" s="83">
        <f t="shared" si="520"/>
        <v>0.04</v>
      </c>
      <c r="AP478" s="83">
        <f t="shared" si="521"/>
        <v>0.05</v>
      </c>
      <c r="AQ478" s="83">
        <f t="shared" si="522"/>
        <v>1.0000000000000002E-2</v>
      </c>
      <c r="AR478" s="83">
        <f t="shared" si="523"/>
        <v>4.8000000000000001E-2</v>
      </c>
      <c r="AS478" s="83">
        <f t="shared" si="524"/>
        <v>4.4721359549995798E-3</v>
      </c>
      <c r="AT478" s="105" t="str">
        <f>IF(OR(Q478="",S478=""),"",IF(AND(C478="",AT477=""),"",(M478-L478)/(AS478*6)))</f>
        <v/>
      </c>
      <c r="AU478" s="105" t="str">
        <f>IF(OR(Q478="",S478=""),"",IF(AND(C478="",AU477=""),"",MIN((O478-AR478)/(3*AS478),(AR478-N478)/(3*AS478))))</f>
        <v/>
      </c>
      <c r="AV478">
        <f>IF(AT478="",-1,AS469)</f>
        <v>-1</v>
      </c>
    </row>
    <row r="479" spans="1:48" ht="17.25" customHeight="1">
      <c r="A479" s="27"/>
      <c r="B479" s="98"/>
      <c r="C479" s="104"/>
      <c r="D479" s="90"/>
      <c r="E479" s="111"/>
      <c r="F479" s="442"/>
      <c r="G479" s="443"/>
      <c r="H479" s="443"/>
      <c r="I479" s="99"/>
      <c r="J479" s="99"/>
      <c r="K479" s="94">
        <f>IF(Q479=1,F479,K478)</f>
        <v>0</v>
      </c>
      <c r="L479" s="94">
        <f>IF(Q479=1,I479,L478)</f>
        <v>-0.2</v>
      </c>
      <c r="M479" s="94">
        <f>IF(Q479=1,J479,M478)</f>
        <v>0</v>
      </c>
      <c r="N479" s="94">
        <f t="shared" si="532"/>
        <v>-0.2</v>
      </c>
      <c r="O479" s="94">
        <f t="shared" si="533"/>
        <v>0</v>
      </c>
      <c r="P479" s="102"/>
      <c r="Q479" s="94" t="str">
        <f>IF(AND(F479&lt;&gt;"",Q478=""),1,IF(AND(Q478&lt;emp,Q478&lt;&gt;""),Q478+1,""))</f>
        <v/>
      </c>
      <c r="R479" s="122" t="str">
        <f>IF(Q479="","",HLOOKUP(Q479,Headline!$Z$5:$CJ$6,2,FALSE))</f>
        <v/>
      </c>
      <c r="S479" s="147"/>
      <c r="T479" s="147"/>
      <c r="U479" s="147"/>
      <c r="V479" s="147"/>
      <c r="W479" s="147"/>
      <c r="X479" s="96" t="str">
        <f t="shared" si="538"/>
        <v/>
      </c>
      <c r="Y479" s="101"/>
      <c r="Z479" s="445"/>
      <c r="AA479" s="446"/>
      <c r="AB479" s="446"/>
      <c r="AC479" s="446"/>
      <c r="AD479" s="62"/>
      <c r="AE479" s="21"/>
      <c r="AF479" s="22"/>
      <c r="AH479" s="29" t="str">
        <f t="shared" si="487"/>
        <v/>
      </c>
      <c r="AI479" s="29" t="str">
        <f t="shared" si="488"/>
        <v/>
      </c>
      <c r="AJ479" s="29" t="str">
        <f t="shared" si="489"/>
        <v/>
      </c>
      <c r="AK479" s="29" t="str">
        <f t="shared" si="490"/>
        <v/>
      </c>
      <c r="AL479" s="29" t="str">
        <f t="shared" si="491"/>
        <v/>
      </c>
      <c r="AM479" s="29" t="str">
        <f t="shared" si="492"/>
        <v/>
      </c>
      <c r="AN479" s="29" t="str">
        <f t="shared" si="493"/>
        <v/>
      </c>
      <c r="AO479" s="83" t="str">
        <f t="shared" si="520"/>
        <v/>
      </c>
      <c r="AP479" s="83" t="str">
        <f t="shared" si="521"/>
        <v/>
      </c>
      <c r="AQ479" s="83" t="str">
        <f t="shared" si="522"/>
        <v/>
      </c>
      <c r="AR479" s="83" t="str">
        <f t="shared" si="523"/>
        <v/>
      </c>
      <c r="AS479" s="83" t="str">
        <f t="shared" si="524"/>
        <v/>
      </c>
      <c r="AT479" s="105" t="str">
        <f>IF(OR(Q479="",S479=""),"",IF(AND(C479="",AT478=""),"",(M479-L479)/(AS479*6)))</f>
        <v/>
      </c>
      <c r="AU479" s="105" t="str">
        <f>IF(OR(Q479="",S479=""),"",IF(AND(C479="",AU478=""),"",MIN((O479-AR479)/(3*AS479),(AR479-N479)/(3*AS479))))</f>
        <v/>
      </c>
      <c r="AV479">
        <f>IF(AT479="",-1,AS470)</f>
        <v>-1</v>
      </c>
    </row>
    <row r="480" spans="1:48" ht="17.25" customHeight="1">
      <c r="A480" s="27"/>
      <c r="B480" s="98">
        <v>308</v>
      </c>
      <c r="C480" s="104"/>
      <c r="D480" s="144" t="s">
        <v>190</v>
      </c>
      <c r="E480" s="144" t="s">
        <v>189</v>
      </c>
      <c r="F480" s="442">
        <v>3</v>
      </c>
      <c r="G480" s="443"/>
      <c r="H480" s="444"/>
      <c r="I480" s="99">
        <v>-0.2</v>
      </c>
      <c r="J480" s="99">
        <v>0</v>
      </c>
      <c r="K480" s="94">
        <f>IF(Q480=1,F480,K476)</f>
        <v>3</v>
      </c>
      <c r="L480" s="94">
        <f>IF(Q480=1,I480,L476)</f>
        <v>-0.2</v>
      </c>
      <c r="M480" s="94">
        <f>IF(Q480=1,J480,M476)</f>
        <v>0</v>
      </c>
      <c r="N480" s="94">
        <f t="shared" si="532"/>
        <v>2.8</v>
      </c>
      <c r="O480" s="94">
        <f t="shared" si="533"/>
        <v>3</v>
      </c>
      <c r="P480" s="102" t="s">
        <v>50</v>
      </c>
      <c r="Q480" s="94">
        <f>IF(AND(F480&lt;&gt;"",Q476=""),1,IF(AND(Q476&lt;emp,Q476&lt;&gt;""),Q476+1,""))</f>
        <v>1</v>
      </c>
      <c r="R480" s="122">
        <f>IF(Q480="","",HLOOKUP(Q480,Headline!$Z$5:$CJ$6,2,FALSE))</f>
        <v>1</v>
      </c>
      <c r="S480" s="147">
        <v>3</v>
      </c>
      <c r="T480" s="147">
        <v>3</v>
      </c>
      <c r="U480" s="147">
        <v>3</v>
      </c>
      <c r="V480" s="147">
        <v>3</v>
      </c>
      <c r="W480" s="147">
        <v>3</v>
      </c>
      <c r="X480" s="96" t="str">
        <f t="shared" si="538"/>
        <v/>
      </c>
      <c r="Y480" s="101">
        <v>13</v>
      </c>
      <c r="Z480" s="445"/>
      <c r="AA480" s="446"/>
      <c r="AB480" s="446"/>
      <c r="AC480" s="446"/>
      <c r="AD480" s="62"/>
      <c r="AE480" s="21"/>
      <c r="AF480" s="22"/>
      <c r="AH480" s="29" t="str">
        <f t="shared" si="487"/>
        <v/>
      </c>
      <c r="AI480" s="29" t="str">
        <f t="shared" si="488"/>
        <v/>
      </c>
      <c r="AJ480" s="29" t="str">
        <f t="shared" si="489"/>
        <v/>
      </c>
      <c r="AK480" s="29" t="str">
        <f t="shared" si="490"/>
        <v/>
      </c>
      <c r="AL480" s="29" t="str">
        <f t="shared" si="491"/>
        <v/>
      </c>
      <c r="AM480" s="29" t="str">
        <f t="shared" si="492"/>
        <v/>
      </c>
      <c r="AN480" s="29" t="str">
        <f t="shared" si="493"/>
        <v/>
      </c>
      <c r="AO480" s="83">
        <f t="shared" si="520"/>
        <v>3</v>
      </c>
      <c r="AP480" s="83">
        <f t="shared" si="521"/>
        <v>3</v>
      </c>
      <c r="AQ480" s="83">
        <f t="shared" si="522"/>
        <v>0</v>
      </c>
      <c r="AR480" s="83">
        <f t="shared" si="523"/>
        <v>3</v>
      </c>
      <c r="AS480" s="83">
        <f t="shared" si="524"/>
        <v>0</v>
      </c>
      <c r="AT480" s="105" t="str">
        <f>IF(OR(Q480="",S480=""),"",IF(AND(C480="",AT476=""),"",(M480-L480)/(AS480*6)))</f>
        <v/>
      </c>
      <c r="AU480" s="105" t="str">
        <f>IF(OR(Q480="",S480=""),"",IF(AND(C480="",AU476=""),"",MIN((O480-AR480)/(3*AS480),(AR480-N480)/(3*AS480))))</f>
        <v/>
      </c>
      <c r="AV480">
        <f>IF(AT480="",-1,AS468)</f>
        <v>-1</v>
      </c>
    </row>
    <row r="481" spans="1:48" ht="17.25" customHeight="1">
      <c r="A481" s="27"/>
      <c r="B481" s="98"/>
      <c r="C481" s="104"/>
      <c r="D481" s="90"/>
      <c r="E481" s="111"/>
      <c r="F481" s="442"/>
      <c r="G481" s="443"/>
      <c r="H481" s="444"/>
      <c r="I481" s="99"/>
      <c r="J481" s="99"/>
      <c r="K481" s="94">
        <f>IF(Q481=1,F481,K480)</f>
        <v>3</v>
      </c>
      <c r="L481" s="94">
        <f>IF(Q481=1,I481,L480)</f>
        <v>-0.2</v>
      </c>
      <c r="M481" s="94">
        <f>IF(Q481=1,J481,M480)</f>
        <v>0</v>
      </c>
      <c r="N481" s="94">
        <f t="shared" si="532"/>
        <v>2.8</v>
      </c>
      <c r="O481" s="94">
        <f t="shared" si="533"/>
        <v>3</v>
      </c>
      <c r="P481" s="102" t="s">
        <v>50</v>
      </c>
      <c r="Q481" s="94">
        <f t="shared" si="534"/>
        <v>2</v>
      </c>
      <c r="R481" s="122">
        <f>IF(Q481="","",HLOOKUP(Q481,Headline!$Z$5:$CJ$6,2,FALSE))</f>
        <v>2</v>
      </c>
      <c r="S481" s="147">
        <v>2.98</v>
      </c>
      <c r="T481" s="147">
        <v>2.99</v>
      </c>
      <c r="U481" s="147">
        <v>3</v>
      </c>
      <c r="V481" s="147">
        <v>3</v>
      </c>
      <c r="W481" s="147">
        <v>3.01</v>
      </c>
      <c r="X481" s="96" t="str">
        <f t="shared" si="538"/>
        <v>8</v>
      </c>
      <c r="Y481" s="101">
        <v>16</v>
      </c>
      <c r="Z481" s="445"/>
      <c r="AA481" s="446"/>
      <c r="AB481" s="446"/>
      <c r="AC481" s="446"/>
      <c r="AD481" s="62"/>
      <c r="AE481" s="245" t="s">
        <v>331</v>
      </c>
      <c r="AF481" s="22"/>
      <c r="AH481" s="29" t="str">
        <f t="shared" si="487"/>
        <v/>
      </c>
      <c r="AI481" s="29" t="str">
        <f t="shared" si="488"/>
        <v/>
      </c>
      <c r="AJ481" s="29" t="str">
        <f t="shared" si="489"/>
        <v/>
      </c>
      <c r="AK481" s="29" t="str">
        <f t="shared" si="490"/>
        <v/>
      </c>
      <c r="AL481" s="29" t="str">
        <f t="shared" si="491"/>
        <v>+</v>
      </c>
      <c r="AM481" s="29" t="str">
        <f t="shared" si="492"/>
        <v/>
      </c>
      <c r="AN481" s="29" t="str">
        <f t="shared" si="493"/>
        <v>+</v>
      </c>
      <c r="AO481" s="83">
        <f t="shared" si="520"/>
        <v>2.98</v>
      </c>
      <c r="AP481" s="83">
        <f t="shared" si="521"/>
        <v>3.01</v>
      </c>
      <c r="AQ481" s="83">
        <f t="shared" si="522"/>
        <v>2.9999999999999805E-2</v>
      </c>
      <c r="AR481" s="83">
        <f t="shared" si="523"/>
        <v>2.996</v>
      </c>
      <c r="AS481" s="83">
        <f t="shared" si="524"/>
        <v>1.1401754250991292E-2</v>
      </c>
      <c r="AT481" s="105" t="str">
        <f t="shared" si="526"/>
        <v/>
      </c>
      <c r="AU481" s="105" t="str">
        <f t="shared" si="527"/>
        <v/>
      </c>
      <c r="AV481">
        <f>IF(AT481="",-1,AS469)</f>
        <v>-1</v>
      </c>
    </row>
    <row r="482" spans="1:48" ht="17.25" customHeight="1">
      <c r="A482" s="27"/>
      <c r="B482" s="98"/>
      <c r="C482" s="104"/>
      <c r="D482" s="90"/>
      <c r="E482" s="111"/>
      <c r="F482" s="442"/>
      <c r="G482" s="443"/>
      <c r="H482" s="444"/>
      <c r="I482" s="99"/>
      <c r="J482" s="99"/>
      <c r="K482" s="94">
        <f>IF(Q482=1,F482,K481)</f>
        <v>3</v>
      </c>
      <c r="L482" s="94">
        <f>IF(Q482=1,I482,L481)</f>
        <v>-0.2</v>
      </c>
      <c r="M482" s="94">
        <f>IF(Q482=1,J482,M481)</f>
        <v>0</v>
      </c>
      <c r="N482" s="94">
        <f t="shared" si="532"/>
        <v>2.8</v>
      </c>
      <c r="O482" s="94">
        <f t="shared" si="533"/>
        <v>3</v>
      </c>
      <c r="P482" s="102"/>
      <c r="Q482" s="94" t="str">
        <f>IF(AND(F482&lt;&gt;"",Q481=""),1,IF(AND(Q481&lt;emp,Q481&lt;&gt;""),Q481+1,""))</f>
        <v/>
      </c>
      <c r="R482" s="122" t="str">
        <f>IF(Q482="","",HLOOKUP(Q482,Headline!$Z$5:$CJ$6,2,FALSE))</f>
        <v/>
      </c>
      <c r="S482" s="147"/>
      <c r="T482" s="147"/>
      <c r="U482" s="147"/>
      <c r="V482" s="147"/>
      <c r="W482" s="147"/>
      <c r="X482" s="96" t="str">
        <f t="shared" si="538"/>
        <v/>
      </c>
      <c r="Y482" s="101"/>
      <c r="Z482" s="445"/>
      <c r="AA482" s="446"/>
      <c r="AB482" s="446"/>
      <c r="AC482" s="446"/>
      <c r="AD482" s="62"/>
      <c r="AE482" s="21"/>
      <c r="AF482" s="22"/>
      <c r="AH482" s="29" t="str">
        <f t="shared" si="487"/>
        <v/>
      </c>
      <c r="AI482" s="29" t="str">
        <f t="shared" si="488"/>
        <v/>
      </c>
      <c r="AJ482" s="29" t="str">
        <f t="shared" si="489"/>
        <v/>
      </c>
      <c r="AK482" s="29" t="str">
        <f t="shared" si="490"/>
        <v/>
      </c>
      <c r="AL482" s="29" t="str">
        <f t="shared" si="491"/>
        <v/>
      </c>
      <c r="AM482" s="29" t="str">
        <f t="shared" si="492"/>
        <v/>
      </c>
      <c r="AN482" s="29" t="str">
        <f t="shared" si="493"/>
        <v/>
      </c>
      <c r="AO482" s="83" t="str">
        <f t="shared" si="520"/>
        <v/>
      </c>
      <c r="AP482" s="83" t="str">
        <f t="shared" si="521"/>
        <v/>
      </c>
      <c r="AQ482" s="83" t="str">
        <f t="shared" si="522"/>
        <v/>
      </c>
      <c r="AR482" s="83" t="str">
        <f t="shared" si="523"/>
        <v/>
      </c>
      <c r="AS482" s="83" t="str">
        <f t="shared" si="524"/>
        <v/>
      </c>
      <c r="AT482" s="105" t="str">
        <f t="shared" si="526"/>
        <v/>
      </c>
      <c r="AU482" s="105" t="str">
        <f t="shared" si="527"/>
        <v/>
      </c>
      <c r="AV482">
        <f>IF(AT482="",-1,AS470)</f>
        <v>-1</v>
      </c>
    </row>
    <row r="483" spans="1:48" ht="17.25" customHeight="1">
      <c r="A483" s="27"/>
      <c r="B483" s="98">
        <v>308</v>
      </c>
      <c r="C483" s="104"/>
      <c r="D483" s="144"/>
      <c r="E483" s="144"/>
      <c r="F483" s="442">
        <v>0</v>
      </c>
      <c r="G483" s="443"/>
      <c r="H483" s="444"/>
      <c r="I483" s="99">
        <v>-0.2</v>
      </c>
      <c r="J483" s="99">
        <v>0</v>
      </c>
      <c r="K483" s="94">
        <f>IF(Q483=1,F483,K479)</f>
        <v>0</v>
      </c>
      <c r="L483" s="94">
        <f>IF(Q483=1,I483,L479)</f>
        <v>-0.2</v>
      </c>
      <c r="M483" s="94">
        <f>IF(Q483=1,J483,M479)</f>
        <v>0</v>
      </c>
      <c r="N483" s="94">
        <f>K483+L483</f>
        <v>-0.2</v>
      </c>
      <c r="O483" s="94">
        <f>K483+M483</f>
        <v>0</v>
      </c>
      <c r="P483" s="102" t="s">
        <v>52</v>
      </c>
      <c r="Q483" s="94">
        <f>IF(AND(F483&lt;&gt;"",Q479=""),1,IF(AND(Q479&lt;emp,Q479&lt;&gt;""),Q479+1,""))</f>
        <v>1</v>
      </c>
      <c r="R483" s="122">
        <f>IF(Q483="","",HLOOKUP(Q483,Headline!$Z$5:$CJ$6,2,FALSE))</f>
        <v>1</v>
      </c>
      <c r="S483" s="147"/>
      <c r="T483" s="147"/>
      <c r="U483" s="147"/>
      <c r="V483" s="147"/>
      <c r="W483" s="147"/>
      <c r="X483" s="96" t="str">
        <f t="shared" si="538"/>
        <v/>
      </c>
      <c r="Y483" s="101">
        <v>13</v>
      </c>
      <c r="Z483" s="445"/>
      <c r="AA483" s="446"/>
      <c r="AB483" s="446"/>
      <c r="AC483" s="446"/>
      <c r="AD483" s="62"/>
      <c r="AE483" s="21"/>
      <c r="AF483" s="22"/>
      <c r="AH483" s="29" t="str">
        <f t="shared" ref="AH483:AL485" si="539">IF(S483="","",IF(S483&lt;$N483,"-",IF(S483&gt;$O483,"+","")))</f>
        <v/>
      </c>
      <c r="AI483" s="29" t="str">
        <f t="shared" si="539"/>
        <v/>
      </c>
      <c r="AJ483" s="29" t="str">
        <f t="shared" si="539"/>
        <v/>
      </c>
      <c r="AK483" s="29" t="str">
        <f t="shared" si="539"/>
        <v/>
      </c>
      <c r="AL483" s="29" t="str">
        <f t="shared" si="539"/>
        <v/>
      </c>
      <c r="AM483" s="29" t="str">
        <f t="shared" si="492"/>
        <v/>
      </c>
      <c r="AN483" s="29" t="str">
        <f t="shared" si="493"/>
        <v/>
      </c>
      <c r="AO483" s="83" t="str">
        <f>IF(S483="","",MIN(S483:W483))</f>
        <v/>
      </c>
      <c r="AP483" s="83" t="str">
        <f>IF(S483="","",MAX(S483:W483))</f>
        <v/>
      </c>
      <c r="AQ483" s="83" t="str">
        <f>IF(AO483="","",AP483-AO483)</f>
        <v/>
      </c>
      <c r="AR483" s="83" t="str">
        <f>IF(S483="","",AVERAGE(S483:W483))</f>
        <v/>
      </c>
      <c r="AS483" s="83" t="str">
        <f>IF(S483="","",STDEV(S483:W483))</f>
        <v/>
      </c>
      <c r="AT483" s="105" t="str">
        <f>IF(OR(Q483="",S483=""),"",IF(AND(C483="",AT479=""),"",(M483-L483)/(AS483*6)))</f>
        <v/>
      </c>
      <c r="AU483" s="105" t="str">
        <f>IF(OR(Q483="",S483=""),"",IF(AND(C483="",AU479=""),"",MIN((O483-AR483)/(3*AS483),(AR483-N483)/(3*AS483))))</f>
        <v/>
      </c>
      <c r="AV483">
        <f>IF(AT483="",-1,AS474)</f>
        <v>-1</v>
      </c>
    </row>
    <row r="484" spans="1:48" ht="17.25" customHeight="1">
      <c r="A484" s="27"/>
      <c r="B484" s="98"/>
      <c r="C484" s="104"/>
      <c r="D484" s="90"/>
      <c r="E484" s="111"/>
      <c r="F484" s="442"/>
      <c r="G484" s="443"/>
      <c r="H484" s="444"/>
      <c r="I484" s="99"/>
      <c r="J484" s="99"/>
      <c r="K484" s="94">
        <f>IF(Q484=1,F484,K483)</f>
        <v>0</v>
      </c>
      <c r="L484" s="94">
        <f>IF(Q484=1,I484,L483)</f>
        <v>-0.2</v>
      </c>
      <c r="M484" s="94">
        <f>IF(Q484=1,J484,M483)</f>
        <v>0</v>
      </c>
      <c r="N484" s="94">
        <f>K484+L484</f>
        <v>-0.2</v>
      </c>
      <c r="O484" s="94">
        <f>K484+M484</f>
        <v>0</v>
      </c>
      <c r="P484" s="102" t="s">
        <v>52</v>
      </c>
      <c r="Q484" s="94">
        <f>IF(AND(F484&lt;&gt;"",Q483=""),1,IF(AND(Q483&lt;emp,Q483&lt;&gt;""),Q483+1,""))</f>
        <v>2</v>
      </c>
      <c r="R484" s="122">
        <f>IF(Q484="","",HLOOKUP(Q484,Headline!$Z$5:$CJ$6,2,FALSE))</f>
        <v>2</v>
      </c>
      <c r="S484" s="147">
        <v>0.04</v>
      </c>
      <c r="T484" s="147">
        <v>7.0000000000000007E-2</v>
      </c>
      <c r="U484" s="147">
        <v>0.06</v>
      </c>
      <c r="V484" s="147">
        <v>0.04</v>
      </c>
      <c r="W484" s="147">
        <v>0.06</v>
      </c>
      <c r="X484" s="96" t="str">
        <f t="shared" si="538"/>
        <v>8</v>
      </c>
      <c r="Y484" s="101">
        <v>16</v>
      </c>
      <c r="Z484" s="445"/>
      <c r="AA484" s="446"/>
      <c r="AB484" s="446"/>
      <c r="AC484" s="446"/>
      <c r="AD484" s="62"/>
      <c r="AE484" s="245" t="s">
        <v>331</v>
      </c>
      <c r="AF484" s="22"/>
      <c r="AH484" s="29" t="str">
        <f t="shared" si="539"/>
        <v>+</v>
      </c>
      <c r="AI484" s="29" t="str">
        <f t="shared" si="539"/>
        <v>+</v>
      </c>
      <c r="AJ484" s="29" t="str">
        <f t="shared" si="539"/>
        <v>+</v>
      </c>
      <c r="AK484" s="29" t="str">
        <f t="shared" si="539"/>
        <v>+</v>
      </c>
      <c r="AL484" s="29" t="str">
        <f t="shared" si="539"/>
        <v>+</v>
      </c>
      <c r="AM484" s="29" t="str">
        <f t="shared" si="492"/>
        <v/>
      </c>
      <c r="AN484" s="29" t="str">
        <f t="shared" si="493"/>
        <v>+</v>
      </c>
      <c r="AO484" s="83">
        <f>IF(S484="","",MIN(S484:W484))</f>
        <v>0.04</v>
      </c>
      <c r="AP484" s="83">
        <f>IF(S484="","",MAX(S484:W484))</f>
        <v>7.0000000000000007E-2</v>
      </c>
      <c r="AQ484" s="83">
        <f>IF(AO484="","",AP484-AO484)</f>
        <v>3.0000000000000006E-2</v>
      </c>
      <c r="AR484" s="83">
        <f>IF(S484="","",AVERAGE(S484:W484))</f>
        <v>5.4000000000000006E-2</v>
      </c>
      <c r="AS484" s="83">
        <f>IF(S484="","",STDEV(S484:W484))</f>
        <v>1.3416407864998739E-2</v>
      </c>
      <c r="AT484" s="105" t="str">
        <f>IF(OR(Q484="",S484=""),"",IF(AND(C484="",AT483=""),"",(M484-L484)/(AS484*6)))</f>
        <v/>
      </c>
      <c r="AU484" s="105" t="str">
        <f>IF(OR(Q484="",S484=""),"",IF(AND(C484="",AU483=""),"",MIN((O484-AR484)/(3*AS484),(AR484-N484)/(3*AS484))))</f>
        <v/>
      </c>
      <c r="AV484">
        <f>IF(AT484="",-1,AS475)</f>
        <v>-1</v>
      </c>
    </row>
    <row r="485" spans="1:48" ht="17.25" customHeight="1">
      <c r="A485" s="27"/>
      <c r="B485" s="98"/>
      <c r="C485" s="104"/>
      <c r="D485" s="90"/>
      <c r="E485" s="111"/>
      <c r="F485" s="442"/>
      <c r="G485" s="443"/>
      <c r="H485" s="443"/>
      <c r="I485" s="99"/>
      <c r="J485" s="99"/>
      <c r="K485" s="94">
        <f>IF(Q485=1,F485,K484)</f>
        <v>0</v>
      </c>
      <c r="L485" s="94">
        <f>IF(Q485=1,I485,L484)</f>
        <v>-0.2</v>
      </c>
      <c r="M485" s="94">
        <f>IF(Q485=1,J485,M484)</f>
        <v>0</v>
      </c>
      <c r="N485" s="94">
        <f>K485+L485</f>
        <v>-0.2</v>
      </c>
      <c r="O485" s="94">
        <f>K485+M485</f>
        <v>0</v>
      </c>
      <c r="P485" s="102"/>
      <c r="Q485" s="94" t="str">
        <f>IF(AND(F485&lt;&gt;"",Q484=""),1,IF(AND(Q484&lt;emp,Q484&lt;&gt;""),Q484+1,""))</f>
        <v/>
      </c>
      <c r="R485" s="122" t="str">
        <f>IF(Q485="","",HLOOKUP(Q485,Headline!$Z$5:$CJ$6,2,FALSE))</f>
        <v/>
      </c>
      <c r="S485" s="147"/>
      <c r="T485" s="147"/>
      <c r="U485" s="147"/>
      <c r="V485" s="147"/>
      <c r="W485" s="147"/>
      <c r="X485" s="96" t="str">
        <f t="shared" si="538"/>
        <v/>
      </c>
      <c r="Y485" s="101"/>
      <c r="Z485" s="445"/>
      <c r="AA485" s="446"/>
      <c r="AB485" s="446"/>
      <c r="AC485" s="446"/>
      <c r="AD485" s="62"/>
      <c r="AE485" s="21"/>
      <c r="AF485" s="22"/>
      <c r="AH485" s="29" t="str">
        <f t="shared" si="539"/>
        <v/>
      </c>
      <c r="AI485" s="29" t="str">
        <f t="shared" si="539"/>
        <v/>
      </c>
      <c r="AJ485" s="29" t="str">
        <f t="shared" si="539"/>
        <v/>
      </c>
      <c r="AK485" s="29" t="str">
        <f t="shared" si="539"/>
        <v/>
      </c>
      <c r="AL485" s="29" t="str">
        <f t="shared" si="539"/>
        <v/>
      </c>
      <c r="AM485" s="29" t="str">
        <f t="shared" si="492"/>
        <v/>
      </c>
      <c r="AN485" s="29" t="str">
        <f t="shared" si="493"/>
        <v/>
      </c>
      <c r="AO485" s="83" t="str">
        <f>IF(S485="","",MIN(S485:W485))</f>
        <v/>
      </c>
      <c r="AP485" s="83" t="str">
        <f>IF(S485="","",MAX(S485:W485))</f>
        <v/>
      </c>
      <c r="AQ485" s="83" t="str">
        <f>IF(AO485="","",AP485-AO485)</f>
        <v/>
      </c>
      <c r="AR485" s="83" t="str">
        <f>IF(S485="","",AVERAGE(S485:W485))</f>
        <v/>
      </c>
      <c r="AS485" s="83" t="str">
        <f>IF(S485="","",STDEV(S485:W485))</f>
        <v/>
      </c>
      <c r="AT485" s="105" t="str">
        <f>IF(OR(Q485="",S485=""),"",IF(AND(C485="",AT484=""),"",(M485-L485)/(AS485*6)))</f>
        <v/>
      </c>
      <c r="AU485" s="105" t="str">
        <f>IF(OR(Q485="",S485=""),"",IF(AND(C485="",AU484=""),"",MIN((O485-AR485)/(3*AS485),(AR485-N485)/(3*AS485))))</f>
        <v/>
      </c>
      <c r="AV485">
        <f>IF(AT485="",-1,AS476)</f>
        <v>-1</v>
      </c>
    </row>
    <row r="486" spans="1:48" ht="17.25" customHeight="1">
      <c r="A486" s="27"/>
      <c r="B486" s="98">
        <v>308</v>
      </c>
      <c r="C486" s="104"/>
      <c r="D486" s="144" t="s">
        <v>190</v>
      </c>
      <c r="E486" s="144" t="s">
        <v>189</v>
      </c>
      <c r="F486" s="442">
        <v>3</v>
      </c>
      <c r="G486" s="443"/>
      <c r="H486" s="444"/>
      <c r="I486" s="99">
        <v>-0.2</v>
      </c>
      <c r="J486" s="99">
        <v>0</v>
      </c>
      <c r="K486" s="94">
        <f>IF(Q486=1,F486,K482)</f>
        <v>3</v>
      </c>
      <c r="L486" s="94">
        <f>IF(Q486=1,I486,L482)</f>
        <v>-0.2</v>
      </c>
      <c r="M486" s="94">
        <f>IF(Q486=1,J486,M482)</f>
        <v>0</v>
      </c>
      <c r="N486" s="94">
        <f t="shared" si="532"/>
        <v>2.8</v>
      </c>
      <c r="O486" s="94">
        <f t="shared" si="533"/>
        <v>3</v>
      </c>
      <c r="P486" s="102" t="s">
        <v>50</v>
      </c>
      <c r="Q486" s="94">
        <f>IF(AND(F486&lt;&gt;"",Q482=""),1,IF(AND(Q482&lt;emp,Q482&lt;&gt;""),Q482+1,""))</f>
        <v>1</v>
      </c>
      <c r="R486" s="122">
        <f>IF(Q486="","",HLOOKUP(Q486,Headline!$Z$5:$CJ$6,2,FALSE))</f>
        <v>1</v>
      </c>
      <c r="S486" s="147">
        <v>3</v>
      </c>
      <c r="T486" s="147">
        <v>3</v>
      </c>
      <c r="U486" s="147">
        <v>3</v>
      </c>
      <c r="V486" s="147">
        <v>3</v>
      </c>
      <c r="W486" s="147">
        <v>3</v>
      </c>
      <c r="X486" s="96" t="str">
        <f t="shared" si="538"/>
        <v/>
      </c>
      <c r="Y486" s="101">
        <v>13</v>
      </c>
      <c r="Z486" s="445"/>
      <c r="AA486" s="446"/>
      <c r="AB486" s="446"/>
      <c r="AC486" s="446"/>
      <c r="AD486" s="62"/>
      <c r="AE486" s="21"/>
      <c r="AF486" s="22"/>
      <c r="AH486" s="29" t="str">
        <f t="shared" si="487"/>
        <v/>
      </c>
      <c r="AI486" s="29" t="str">
        <f t="shared" si="488"/>
        <v/>
      </c>
      <c r="AJ486" s="29" t="str">
        <f t="shared" si="489"/>
        <v/>
      </c>
      <c r="AK486" s="29" t="str">
        <f t="shared" si="490"/>
        <v/>
      </c>
      <c r="AL486" s="29" t="str">
        <f t="shared" si="491"/>
        <v/>
      </c>
      <c r="AM486" s="29" t="str">
        <f t="shared" si="492"/>
        <v/>
      </c>
      <c r="AN486" s="29" t="str">
        <f t="shared" si="493"/>
        <v/>
      </c>
      <c r="AO486" s="83">
        <f t="shared" si="520"/>
        <v>3</v>
      </c>
      <c r="AP486" s="83">
        <f t="shared" si="521"/>
        <v>3</v>
      </c>
      <c r="AQ486" s="83">
        <f t="shared" si="522"/>
        <v>0</v>
      </c>
      <c r="AR486" s="83">
        <f t="shared" si="523"/>
        <v>3</v>
      </c>
      <c r="AS486" s="83">
        <f t="shared" si="524"/>
        <v>0</v>
      </c>
      <c r="AT486" s="105" t="str">
        <f>IF(OR(Q486="",S486=""),"",IF(AND(C486="",AT482=""),"",(M486-L486)/(AS486*6)))</f>
        <v/>
      </c>
      <c r="AU486" s="105" t="str">
        <f>IF(OR(Q486="",S486=""),"",IF(AND(C486="",AU482=""),"",MIN((O486-AR486)/(3*AS486),(AR486-N486)/(3*AS486))))</f>
        <v/>
      </c>
      <c r="AV486">
        <f>IF(AT486="",-1,AS474)</f>
        <v>-1</v>
      </c>
    </row>
    <row r="487" spans="1:48" ht="17.25" customHeight="1">
      <c r="A487" s="27"/>
      <c r="B487" s="98"/>
      <c r="C487" s="104"/>
      <c r="D487" s="90"/>
      <c r="E487" s="111"/>
      <c r="F487" s="442"/>
      <c r="G487" s="443"/>
      <c r="H487" s="443"/>
      <c r="I487" s="99"/>
      <c r="J487" s="99"/>
      <c r="K487" s="94">
        <f>IF(Q487=1,F487,K486)</f>
        <v>3</v>
      </c>
      <c r="L487" s="94">
        <f>IF(Q487=1,I487,L486)</f>
        <v>-0.2</v>
      </c>
      <c r="M487" s="94">
        <f>IF(Q487=1,J487,M486)</f>
        <v>0</v>
      </c>
      <c r="N487" s="94">
        <f t="shared" si="532"/>
        <v>2.8</v>
      </c>
      <c r="O487" s="94">
        <f t="shared" si="533"/>
        <v>3</v>
      </c>
      <c r="P487" s="102" t="s">
        <v>50</v>
      </c>
      <c r="Q487" s="94">
        <f>IF(AND(F487&lt;&gt;"",Q486=""),1,IF(AND(Q486&lt;emp,Q486&lt;&gt;""),Q486+1,""))</f>
        <v>2</v>
      </c>
      <c r="R487" s="122">
        <f>IF(Q487="","",HLOOKUP(Q487,Headline!$Z$5:$CJ$6,2,FALSE))</f>
        <v>2</v>
      </c>
      <c r="S487" s="147">
        <v>2.96</v>
      </c>
      <c r="T487" s="147">
        <v>2.99</v>
      </c>
      <c r="U487" s="147">
        <v>3.01</v>
      </c>
      <c r="V487" s="147">
        <v>3</v>
      </c>
      <c r="W487" s="147">
        <v>2.98</v>
      </c>
      <c r="X487" s="96" t="str">
        <f t="shared" si="538"/>
        <v>8</v>
      </c>
      <c r="Y487" s="101">
        <v>16</v>
      </c>
      <c r="Z487" s="445"/>
      <c r="AA487" s="446"/>
      <c r="AB487" s="446"/>
      <c r="AC487" s="446"/>
      <c r="AD487" s="62"/>
      <c r="AE487" s="245" t="s">
        <v>331</v>
      </c>
      <c r="AF487" s="22"/>
      <c r="AH487" s="29" t="str">
        <f t="shared" si="487"/>
        <v/>
      </c>
      <c r="AI487" s="29" t="str">
        <f t="shared" si="488"/>
        <v/>
      </c>
      <c r="AJ487" s="29" t="str">
        <f t="shared" si="489"/>
        <v>+</v>
      </c>
      <c r="AK487" s="29" t="str">
        <f t="shared" si="490"/>
        <v/>
      </c>
      <c r="AL487" s="29" t="str">
        <f t="shared" si="491"/>
        <v/>
      </c>
      <c r="AM487" s="29" t="str">
        <f t="shared" si="492"/>
        <v/>
      </c>
      <c r="AN487" s="29" t="str">
        <f t="shared" si="493"/>
        <v>+</v>
      </c>
      <c r="AO487" s="83">
        <f t="shared" si="520"/>
        <v>2.96</v>
      </c>
      <c r="AP487" s="83">
        <f t="shared" si="521"/>
        <v>3.01</v>
      </c>
      <c r="AQ487" s="83">
        <f t="shared" si="522"/>
        <v>4.9999999999999822E-2</v>
      </c>
      <c r="AR487" s="83">
        <f t="shared" si="523"/>
        <v>2.9880000000000004</v>
      </c>
      <c r="AS487" s="83">
        <f t="shared" si="524"/>
        <v>1.9235384061671305E-2</v>
      </c>
      <c r="AT487" s="105" t="str">
        <f t="shared" si="526"/>
        <v/>
      </c>
      <c r="AU487" s="105" t="str">
        <f t="shared" si="527"/>
        <v/>
      </c>
      <c r="AV487">
        <f>IF(AT487="",-1,AS475)</f>
        <v>-1</v>
      </c>
    </row>
    <row r="488" spans="1:48" ht="17.25" customHeight="1">
      <c r="A488" s="27"/>
      <c r="B488" s="98"/>
      <c r="C488" s="104"/>
      <c r="D488" s="90"/>
      <c r="E488" s="111"/>
      <c r="F488" s="442"/>
      <c r="G488" s="443"/>
      <c r="H488" s="443"/>
      <c r="I488" s="99"/>
      <c r="J488" s="99"/>
      <c r="K488" s="94">
        <f>IF(Q488=1,F488,K487)</f>
        <v>3</v>
      </c>
      <c r="L488" s="94">
        <f>IF(Q488=1,I488,L487)</f>
        <v>-0.2</v>
      </c>
      <c r="M488" s="94">
        <f>IF(Q488=1,J488,M487)</f>
        <v>0</v>
      </c>
      <c r="N488" s="94">
        <f t="shared" si="532"/>
        <v>2.8</v>
      </c>
      <c r="O488" s="94">
        <f t="shared" si="533"/>
        <v>3</v>
      </c>
      <c r="P488" s="102"/>
      <c r="Q488" s="94" t="str">
        <f>IF(AND(F488&lt;&gt;"",Q487=""),1,IF(AND(Q487&lt;emp,Q487&lt;&gt;""),Q487+1,""))</f>
        <v/>
      </c>
      <c r="R488" s="122" t="str">
        <f>IF(Q488="","",HLOOKUP(Q488,Headline!$Z$5:$CJ$6,2,FALSE))</f>
        <v/>
      </c>
      <c r="S488" s="147"/>
      <c r="T488" s="147"/>
      <c r="U488" s="147"/>
      <c r="V488" s="147"/>
      <c r="W488" s="147"/>
      <c r="X488" s="96" t="str">
        <f t="shared" si="538"/>
        <v/>
      </c>
      <c r="Y488" s="101"/>
      <c r="Z488" s="445"/>
      <c r="AA488" s="446"/>
      <c r="AB488" s="446"/>
      <c r="AC488" s="446"/>
      <c r="AD488" s="62"/>
      <c r="AE488" s="21"/>
      <c r="AF488" s="22"/>
      <c r="AH488" s="29" t="str">
        <f t="shared" si="487"/>
        <v/>
      </c>
      <c r="AI488" s="29" t="str">
        <f t="shared" si="488"/>
        <v/>
      </c>
      <c r="AJ488" s="29" t="str">
        <f t="shared" si="489"/>
        <v/>
      </c>
      <c r="AK488" s="29" t="str">
        <f t="shared" si="490"/>
        <v/>
      </c>
      <c r="AL488" s="29" t="str">
        <f t="shared" si="491"/>
        <v/>
      </c>
      <c r="AM488" s="29" t="str">
        <f t="shared" si="492"/>
        <v/>
      </c>
      <c r="AN488" s="29" t="str">
        <f t="shared" si="493"/>
        <v/>
      </c>
      <c r="AO488" s="83" t="str">
        <f t="shared" si="520"/>
        <v/>
      </c>
      <c r="AP488" s="83" t="str">
        <f t="shared" si="521"/>
        <v/>
      </c>
      <c r="AQ488" s="83" t="str">
        <f t="shared" si="522"/>
        <v/>
      </c>
      <c r="AR488" s="83" t="str">
        <f t="shared" si="523"/>
        <v/>
      </c>
      <c r="AS488" s="83" t="str">
        <f t="shared" si="524"/>
        <v/>
      </c>
      <c r="AT488" s="105" t="str">
        <f t="shared" si="526"/>
        <v/>
      </c>
      <c r="AU488" s="105" t="str">
        <f t="shared" si="527"/>
        <v/>
      </c>
      <c r="AV488">
        <f>IF(AT488="",-1,AS476)</f>
        <v>-1</v>
      </c>
    </row>
    <row r="489" spans="1:48" ht="17.25" customHeight="1">
      <c r="A489" s="27"/>
      <c r="B489" s="98">
        <v>308</v>
      </c>
      <c r="C489" s="104"/>
      <c r="D489" s="144"/>
      <c r="E489" s="144"/>
      <c r="F489" s="442">
        <v>0</v>
      </c>
      <c r="G489" s="443"/>
      <c r="H489" s="444"/>
      <c r="I489" s="99">
        <v>-0.2</v>
      </c>
      <c r="J489" s="99">
        <v>0</v>
      </c>
      <c r="K489" s="94">
        <f>IF(Q489=1,F489,K485)</f>
        <v>0</v>
      </c>
      <c r="L489" s="94">
        <f>IF(Q489=1,I489,L485)</f>
        <v>-0.2</v>
      </c>
      <c r="M489" s="94">
        <f>IF(Q489=1,J489,M485)</f>
        <v>0</v>
      </c>
      <c r="N489" s="94">
        <f t="shared" si="532"/>
        <v>-0.2</v>
      </c>
      <c r="O489" s="94">
        <f t="shared" si="533"/>
        <v>0</v>
      </c>
      <c r="P489" s="102" t="s">
        <v>52</v>
      </c>
      <c r="Q489" s="94">
        <f>IF(AND(F489&lt;&gt;"",Q485=""),1,IF(AND(Q485&lt;emp,Q485&lt;&gt;""),Q485+1,""))</f>
        <v>1</v>
      </c>
      <c r="R489" s="122">
        <f>IF(Q489="","",HLOOKUP(Q489,Headline!$Z$5:$CJ$6,2,FALSE))</f>
        <v>1</v>
      </c>
      <c r="S489" s="147"/>
      <c r="T489" s="147"/>
      <c r="U489" s="147"/>
      <c r="V489" s="147"/>
      <c r="W489" s="147"/>
      <c r="X489" s="96" t="str">
        <f t="shared" si="538"/>
        <v/>
      </c>
      <c r="Y489" s="101">
        <v>13</v>
      </c>
      <c r="Z489" s="445"/>
      <c r="AA489" s="446"/>
      <c r="AB489" s="446"/>
      <c r="AC489" s="446"/>
      <c r="AD489" s="62"/>
      <c r="AE489" s="21"/>
      <c r="AF489" s="22"/>
      <c r="AH489" s="29" t="str">
        <f t="shared" si="487"/>
        <v/>
      </c>
      <c r="AI489" s="29" t="str">
        <f t="shared" si="488"/>
        <v/>
      </c>
      <c r="AJ489" s="29" t="str">
        <f t="shared" si="489"/>
        <v/>
      </c>
      <c r="AK489" s="29" t="str">
        <f t="shared" si="490"/>
        <v/>
      </c>
      <c r="AL489" s="29" t="str">
        <f t="shared" si="491"/>
        <v/>
      </c>
      <c r="AM489" s="29" t="str">
        <f t="shared" si="492"/>
        <v/>
      </c>
      <c r="AN489" s="29" t="str">
        <f t="shared" si="493"/>
        <v/>
      </c>
      <c r="AO489" s="83" t="str">
        <f t="shared" si="520"/>
        <v/>
      </c>
      <c r="AP489" s="83" t="str">
        <f t="shared" si="521"/>
        <v/>
      </c>
      <c r="AQ489" s="83" t="str">
        <f t="shared" si="522"/>
        <v/>
      </c>
      <c r="AR489" s="83" t="str">
        <f t="shared" si="523"/>
        <v/>
      </c>
      <c r="AS489" s="83" t="str">
        <f t="shared" si="524"/>
        <v/>
      </c>
      <c r="AT489" s="105" t="str">
        <f>IF(OR(Q489="",S489=""),"",IF(AND(C489="",AT485=""),"",(M489-L489)/(AS489*6)))</f>
        <v/>
      </c>
      <c r="AU489" s="105" t="str">
        <f>IF(OR(Q489="",S489=""),"",IF(AND(C489="",AU485=""),"",MIN((O489-AR489)/(3*AS489),(AR489-N489)/(3*AS489))))</f>
        <v/>
      </c>
      <c r="AV489">
        <f>IF(AT489="",-1,AS480)</f>
        <v>-1</v>
      </c>
    </row>
    <row r="490" spans="1:48" ht="17.25" customHeight="1">
      <c r="A490" s="27"/>
      <c r="B490" s="98"/>
      <c r="C490" s="104"/>
      <c r="D490" s="90"/>
      <c r="E490" s="111"/>
      <c r="F490" s="442"/>
      <c r="G490" s="443"/>
      <c r="H490" s="444"/>
      <c r="I490" s="99"/>
      <c r="J490" s="99"/>
      <c r="K490" s="94">
        <f>IF(Q490=1,F490,K489)</f>
        <v>0</v>
      </c>
      <c r="L490" s="94">
        <f>IF(Q490=1,I490,L489)</f>
        <v>-0.2</v>
      </c>
      <c r="M490" s="94">
        <f>IF(Q490=1,J490,M489)</f>
        <v>0</v>
      </c>
      <c r="N490" s="94">
        <f t="shared" si="532"/>
        <v>-0.2</v>
      </c>
      <c r="O490" s="94">
        <f t="shared" si="533"/>
        <v>0</v>
      </c>
      <c r="P490" s="102" t="s">
        <v>52</v>
      </c>
      <c r="Q490" s="94">
        <f>IF(AND(F490&lt;&gt;"",Q489=""),1,IF(AND(Q489&lt;emp,Q489&lt;&gt;""),Q489+1,""))</f>
        <v>2</v>
      </c>
      <c r="R490" s="122">
        <f>IF(Q490="","",HLOOKUP(Q490,Headline!$Z$5:$CJ$6,2,FALSE))</f>
        <v>2</v>
      </c>
      <c r="S490" s="147">
        <v>-0.05</v>
      </c>
      <c r="T490" s="147">
        <v>-0.05</v>
      </c>
      <c r="U490" s="147">
        <v>-0.05</v>
      </c>
      <c r="V490" s="147">
        <v>-0.05</v>
      </c>
      <c r="W490" s="147">
        <v>-0.04</v>
      </c>
      <c r="X490" s="96" t="str">
        <f t="shared" si="538"/>
        <v/>
      </c>
      <c r="Y490" s="101">
        <v>16</v>
      </c>
      <c r="Z490" s="445"/>
      <c r="AA490" s="446"/>
      <c r="AB490" s="446"/>
      <c r="AC490" s="446"/>
      <c r="AD490" s="62"/>
      <c r="AE490" s="21"/>
      <c r="AF490" s="22"/>
      <c r="AH490" s="29" t="str">
        <f t="shared" si="487"/>
        <v/>
      </c>
      <c r="AI490" s="29" t="str">
        <f t="shared" si="488"/>
        <v/>
      </c>
      <c r="AJ490" s="29" t="str">
        <f t="shared" si="489"/>
        <v/>
      </c>
      <c r="AK490" s="29" t="str">
        <f t="shared" si="490"/>
        <v/>
      </c>
      <c r="AL490" s="29" t="str">
        <f t="shared" si="491"/>
        <v/>
      </c>
      <c r="AM490" s="29" t="str">
        <f t="shared" si="492"/>
        <v/>
      </c>
      <c r="AN490" s="29" t="str">
        <f t="shared" si="493"/>
        <v/>
      </c>
      <c r="AO490" s="83">
        <f t="shared" si="520"/>
        <v>-0.05</v>
      </c>
      <c r="AP490" s="83">
        <f t="shared" si="521"/>
        <v>-0.04</v>
      </c>
      <c r="AQ490" s="83">
        <f t="shared" si="522"/>
        <v>1.0000000000000002E-2</v>
      </c>
      <c r="AR490" s="83">
        <f t="shared" si="523"/>
        <v>-4.8000000000000001E-2</v>
      </c>
      <c r="AS490" s="83">
        <f t="shared" si="524"/>
        <v>4.4721359549995798E-3</v>
      </c>
      <c r="AT490" s="105" t="str">
        <f>IF(OR(Q490="",S490=""),"",IF(AND(C490="",AT489=""),"",(M490-L490)/(AS490*6)))</f>
        <v/>
      </c>
      <c r="AU490" s="105" t="str">
        <f>IF(OR(Q490="",S490=""),"",IF(AND(C490="",AU489=""),"",MIN((O490-AR490)/(3*AS490),(AR490-N490)/(3*AS490))))</f>
        <v/>
      </c>
      <c r="AV490">
        <f>IF(AT490="",-1,AS481)</f>
        <v>-1</v>
      </c>
    </row>
    <row r="491" spans="1:48" ht="17.25" customHeight="1">
      <c r="A491" s="27"/>
      <c r="B491" s="98"/>
      <c r="C491" s="104"/>
      <c r="D491" s="90"/>
      <c r="E491" s="111"/>
      <c r="F491" s="442"/>
      <c r="G491" s="443"/>
      <c r="H491" s="443"/>
      <c r="I491" s="99"/>
      <c r="J491" s="99"/>
      <c r="K491" s="94">
        <f>IF(Q491=1,F491,K490)</f>
        <v>0</v>
      </c>
      <c r="L491" s="94">
        <f>IF(Q491=1,I491,L490)</f>
        <v>-0.2</v>
      </c>
      <c r="M491" s="94">
        <f>IF(Q491=1,J491,M490)</f>
        <v>0</v>
      </c>
      <c r="N491" s="94">
        <f t="shared" si="532"/>
        <v>-0.2</v>
      </c>
      <c r="O491" s="94">
        <f t="shared" si="533"/>
        <v>0</v>
      </c>
      <c r="P491" s="102"/>
      <c r="Q491" s="94" t="str">
        <f>IF(AND(F491&lt;&gt;"",Q490=""),1,IF(AND(Q490&lt;emp,Q490&lt;&gt;""),Q490+1,""))</f>
        <v/>
      </c>
      <c r="R491" s="122" t="str">
        <f>IF(Q491="","",HLOOKUP(Q491,Headline!$Z$5:$CJ$6,2,FALSE))</f>
        <v/>
      </c>
      <c r="S491" s="147"/>
      <c r="T491" s="147"/>
      <c r="U491" s="147"/>
      <c r="V491" s="147"/>
      <c r="W491" s="147"/>
      <c r="X491" s="96" t="str">
        <f t="shared" si="538"/>
        <v/>
      </c>
      <c r="Y491" s="101"/>
      <c r="Z491" s="445"/>
      <c r="AA491" s="446"/>
      <c r="AB491" s="446"/>
      <c r="AC491" s="446"/>
      <c r="AD491" s="62"/>
      <c r="AE491" s="21"/>
      <c r="AF491" s="22"/>
      <c r="AH491" s="29" t="str">
        <f t="shared" si="487"/>
        <v/>
      </c>
      <c r="AI491" s="29" t="str">
        <f t="shared" si="488"/>
        <v/>
      </c>
      <c r="AJ491" s="29" t="str">
        <f t="shared" si="489"/>
        <v/>
      </c>
      <c r="AK491" s="29" t="str">
        <f t="shared" si="490"/>
        <v/>
      </c>
      <c r="AL491" s="29" t="str">
        <f t="shared" si="491"/>
        <v/>
      </c>
      <c r="AM491" s="29" t="str">
        <f t="shared" si="492"/>
        <v/>
      </c>
      <c r="AN491" s="29" t="str">
        <f t="shared" si="493"/>
        <v/>
      </c>
      <c r="AO491" s="83" t="str">
        <f t="shared" si="520"/>
        <v/>
      </c>
      <c r="AP491" s="83" t="str">
        <f t="shared" si="521"/>
        <v/>
      </c>
      <c r="AQ491" s="83" t="str">
        <f t="shared" si="522"/>
        <v/>
      </c>
      <c r="AR491" s="83" t="str">
        <f t="shared" si="523"/>
        <v/>
      </c>
      <c r="AS491" s="83" t="str">
        <f t="shared" si="524"/>
        <v/>
      </c>
      <c r="AT491" s="105" t="str">
        <f>IF(OR(Q491="",S491=""),"",IF(AND(C491="",AT490=""),"",(M491-L491)/(AS491*6)))</f>
        <v/>
      </c>
      <c r="AU491" s="105" t="str">
        <f>IF(OR(Q491="",S491=""),"",IF(AND(C491="",AU490=""),"",MIN((O491-AR491)/(3*AS491),(AR491-N491)/(3*AS491))))</f>
        <v/>
      </c>
      <c r="AV491">
        <f>IF(AT491="",-1,AS482)</f>
        <v>-1</v>
      </c>
    </row>
    <row r="492" spans="1:48" ht="17.25" customHeight="1">
      <c r="A492" s="27"/>
      <c r="B492" s="98">
        <v>308</v>
      </c>
      <c r="C492" s="104"/>
      <c r="D492" s="144" t="s">
        <v>190</v>
      </c>
      <c r="E492" s="144" t="s">
        <v>189</v>
      </c>
      <c r="F492" s="442">
        <v>3</v>
      </c>
      <c r="G492" s="443"/>
      <c r="H492" s="444"/>
      <c r="I492" s="99">
        <v>-0.2</v>
      </c>
      <c r="J492" s="99">
        <v>0</v>
      </c>
      <c r="K492" s="94">
        <f>IF(Q492=1,F492,K488)</f>
        <v>3</v>
      </c>
      <c r="L492" s="94">
        <f>IF(Q492=1,I492,L488)</f>
        <v>-0.2</v>
      </c>
      <c r="M492" s="94">
        <f>IF(Q492=1,J492,M488)</f>
        <v>0</v>
      </c>
      <c r="N492" s="94">
        <f t="shared" si="532"/>
        <v>2.8</v>
      </c>
      <c r="O492" s="94">
        <f t="shared" si="533"/>
        <v>3</v>
      </c>
      <c r="P492" s="102" t="s">
        <v>50</v>
      </c>
      <c r="Q492" s="94">
        <f>IF(AND(F492&lt;&gt;"",Q488=""),1,IF(AND(Q488&lt;emp,Q488&lt;&gt;""),Q488+1,""))</f>
        <v>1</v>
      </c>
      <c r="R492" s="122">
        <f>IF(Q492="","",HLOOKUP(Q492,Headline!$Z$5:$CJ$6,2,FALSE))</f>
        <v>1</v>
      </c>
      <c r="S492" s="147">
        <v>3</v>
      </c>
      <c r="T492" s="147">
        <v>3</v>
      </c>
      <c r="U492" s="147">
        <v>3</v>
      </c>
      <c r="V492" s="147">
        <v>3</v>
      </c>
      <c r="W492" s="147">
        <v>3</v>
      </c>
      <c r="X492" s="96" t="str">
        <f t="shared" si="538"/>
        <v/>
      </c>
      <c r="Y492" s="101">
        <v>13</v>
      </c>
      <c r="Z492" s="445"/>
      <c r="AA492" s="446"/>
      <c r="AB492" s="446"/>
      <c r="AC492" s="446"/>
      <c r="AD492" s="62"/>
      <c r="AE492" s="21"/>
      <c r="AF492" s="22"/>
      <c r="AH492" s="29" t="str">
        <f t="shared" si="487"/>
        <v/>
      </c>
      <c r="AI492" s="29" t="str">
        <f t="shared" si="488"/>
        <v/>
      </c>
      <c r="AJ492" s="29" t="str">
        <f t="shared" si="489"/>
        <v/>
      </c>
      <c r="AK492" s="29" t="str">
        <f t="shared" si="490"/>
        <v/>
      </c>
      <c r="AL492" s="29" t="str">
        <f t="shared" si="491"/>
        <v/>
      </c>
      <c r="AM492" s="29" t="str">
        <f t="shared" si="492"/>
        <v/>
      </c>
      <c r="AN492" s="29" t="str">
        <f t="shared" si="493"/>
        <v/>
      </c>
      <c r="AO492" s="83">
        <f t="shared" si="520"/>
        <v>3</v>
      </c>
      <c r="AP492" s="83">
        <f t="shared" si="521"/>
        <v>3</v>
      </c>
      <c r="AQ492" s="83">
        <f t="shared" si="522"/>
        <v>0</v>
      </c>
      <c r="AR492" s="83">
        <f t="shared" si="523"/>
        <v>3</v>
      </c>
      <c r="AS492" s="83">
        <f t="shared" si="524"/>
        <v>0</v>
      </c>
      <c r="AT492" s="105" t="str">
        <f>IF(OR(Q492="",S492=""),"",IF(AND(C492="",AT488=""),"",(M492-L492)/(AS492*6)))</f>
        <v/>
      </c>
      <c r="AU492" s="105" t="str">
        <f>IF(OR(Q492="",S492=""),"",IF(AND(C492="",AU488=""),"",MIN((O492-AR492)/(3*AS492),(AR492-N492)/(3*AS492))))</f>
        <v/>
      </c>
      <c r="AV492">
        <f>IF(AT492="",-1,AS480)</f>
        <v>-1</v>
      </c>
    </row>
    <row r="493" spans="1:48" ht="17.25" customHeight="1">
      <c r="A493" s="27"/>
      <c r="B493" s="98"/>
      <c r="C493" s="104"/>
      <c r="D493" s="90"/>
      <c r="E493" s="111"/>
      <c r="F493" s="442"/>
      <c r="G493" s="443"/>
      <c r="H493" s="444"/>
      <c r="I493" s="99"/>
      <c r="J493" s="99"/>
      <c r="K493" s="94">
        <f>IF(Q493=1,F493,K492)</f>
        <v>3</v>
      </c>
      <c r="L493" s="94">
        <f>IF(Q493=1,I493,L492)</f>
        <v>-0.2</v>
      </c>
      <c r="M493" s="94">
        <f>IF(Q493=1,J493,M492)</f>
        <v>0</v>
      </c>
      <c r="N493" s="94">
        <f t="shared" si="532"/>
        <v>2.8</v>
      </c>
      <c r="O493" s="94">
        <f t="shared" si="533"/>
        <v>3</v>
      </c>
      <c r="P493" s="102" t="s">
        <v>50</v>
      </c>
      <c r="Q493" s="94">
        <f>IF(AND(F493&lt;&gt;"",Q492=""),1,IF(AND(Q492&lt;emp,Q492&lt;&gt;""),Q492+1,""))</f>
        <v>2</v>
      </c>
      <c r="R493" s="122">
        <f>IF(Q493="","",HLOOKUP(Q493,Headline!$Z$5:$CJ$6,2,FALSE))</f>
        <v>2</v>
      </c>
      <c r="S493" s="147">
        <v>3.01</v>
      </c>
      <c r="T493" s="147">
        <v>3.01</v>
      </c>
      <c r="U493" s="147">
        <v>3.02</v>
      </c>
      <c r="V493" s="147">
        <v>3.02</v>
      </c>
      <c r="W493" s="147">
        <v>2.99</v>
      </c>
      <c r="X493" s="96" t="str">
        <f t="shared" si="538"/>
        <v>8</v>
      </c>
      <c r="Y493" s="101">
        <v>16</v>
      </c>
      <c r="Z493" s="445"/>
      <c r="AA493" s="446"/>
      <c r="AB493" s="446"/>
      <c r="AC493" s="446"/>
      <c r="AD493" s="62"/>
      <c r="AE493" s="245" t="s">
        <v>331</v>
      </c>
      <c r="AF493" s="22"/>
      <c r="AH493" s="29" t="str">
        <f t="shared" si="487"/>
        <v>+</v>
      </c>
      <c r="AI493" s="29" t="str">
        <f t="shared" si="488"/>
        <v>+</v>
      </c>
      <c r="AJ493" s="29" t="str">
        <f t="shared" si="489"/>
        <v>+</v>
      </c>
      <c r="AK493" s="29" t="str">
        <f t="shared" si="490"/>
        <v>+</v>
      </c>
      <c r="AL493" s="29" t="str">
        <f t="shared" si="491"/>
        <v/>
      </c>
      <c r="AM493" s="29" t="str">
        <f t="shared" si="492"/>
        <v/>
      </c>
      <c r="AN493" s="29" t="str">
        <f t="shared" si="493"/>
        <v>+</v>
      </c>
      <c r="AO493" s="83">
        <f t="shared" si="520"/>
        <v>2.99</v>
      </c>
      <c r="AP493" s="83">
        <f t="shared" si="521"/>
        <v>3.02</v>
      </c>
      <c r="AQ493" s="83">
        <f t="shared" si="522"/>
        <v>2.9999999999999805E-2</v>
      </c>
      <c r="AR493" s="83">
        <f t="shared" si="523"/>
        <v>3.01</v>
      </c>
      <c r="AS493" s="83">
        <f t="shared" si="524"/>
        <v>1.2247448713915809E-2</v>
      </c>
      <c r="AT493" s="105" t="str">
        <f t="shared" si="526"/>
        <v/>
      </c>
      <c r="AU493" s="105" t="str">
        <f t="shared" si="527"/>
        <v/>
      </c>
      <c r="AV493">
        <f>IF(AT493="",-1,AS481)</f>
        <v>-1</v>
      </c>
    </row>
    <row r="494" spans="1:48" ht="17.25" customHeight="1">
      <c r="A494" s="27"/>
      <c r="B494" s="98"/>
      <c r="C494" s="104"/>
      <c r="D494" s="90"/>
      <c r="E494" s="111"/>
      <c r="F494" s="455"/>
      <c r="G494" s="456"/>
      <c r="H494" s="457"/>
      <c r="I494" s="99"/>
      <c r="J494" s="99"/>
      <c r="K494" s="94">
        <f>IF(Q494=1,F494,K493)</f>
        <v>3</v>
      </c>
      <c r="L494" s="94">
        <f>IF(Q494=1,I494,L493)</f>
        <v>-0.2</v>
      </c>
      <c r="M494" s="94">
        <f>IF(Q494=1,J494,M493)</f>
        <v>0</v>
      </c>
      <c r="N494" s="94">
        <f t="shared" si="532"/>
        <v>2.8</v>
      </c>
      <c r="O494" s="94">
        <f t="shared" si="533"/>
        <v>3</v>
      </c>
      <c r="P494" s="102"/>
      <c r="Q494" s="94" t="str">
        <f>IF(AND(F494&lt;&gt;"",Q493=""),1,IF(AND(Q493&lt;emp,Q493&lt;&gt;""),Q493+1,""))</f>
        <v/>
      </c>
      <c r="R494" s="122" t="str">
        <f>IF(Q494="","",HLOOKUP(Q494,Headline!$Z$5:$CJ$6,2,FALSE))</f>
        <v/>
      </c>
      <c r="S494" s="100"/>
      <c r="T494" s="100"/>
      <c r="U494" s="100"/>
      <c r="V494" s="100"/>
      <c r="W494" s="100"/>
      <c r="X494" s="96" t="str">
        <f t="shared" si="538"/>
        <v/>
      </c>
      <c r="Y494" s="101"/>
      <c r="Z494" s="511"/>
      <c r="AA494" s="512"/>
      <c r="AB494" s="512"/>
      <c r="AC494" s="512"/>
      <c r="AD494" s="62"/>
      <c r="AE494" s="21"/>
      <c r="AF494" s="22"/>
      <c r="AH494" s="29" t="str">
        <f t="shared" si="487"/>
        <v/>
      </c>
      <c r="AI494" s="29" t="str">
        <f t="shared" si="488"/>
        <v/>
      </c>
      <c r="AJ494" s="29" t="str">
        <f t="shared" si="489"/>
        <v/>
      </c>
      <c r="AK494" s="29" t="str">
        <f t="shared" si="490"/>
        <v/>
      </c>
      <c r="AL494" s="29" t="str">
        <f t="shared" si="491"/>
        <v/>
      </c>
      <c r="AM494" s="29" t="str">
        <f t="shared" si="492"/>
        <v/>
      </c>
      <c r="AN494" s="29" t="str">
        <f t="shared" si="493"/>
        <v/>
      </c>
      <c r="AO494" s="83" t="str">
        <f t="shared" si="520"/>
        <v/>
      </c>
      <c r="AP494" s="83" t="str">
        <f t="shared" si="521"/>
        <v/>
      </c>
      <c r="AQ494" s="83" t="str">
        <f t="shared" si="522"/>
        <v/>
      </c>
      <c r="AR494" s="83" t="str">
        <f t="shared" si="523"/>
        <v/>
      </c>
      <c r="AS494" s="83" t="str">
        <f t="shared" si="524"/>
        <v/>
      </c>
      <c r="AT494" s="105" t="str">
        <f t="shared" si="526"/>
        <v/>
      </c>
      <c r="AU494" s="105" t="str">
        <f t="shared" si="527"/>
        <v/>
      </c>
      <c r="AV494">
        <f>IF(AT494="",-1,AS482)</f>
        <v>-1</v>
      </c>
    </row>
    <row r="495" spans="1:48" ht="17.25" customHeight="1">
      <c r="A495" s="27"/>
      <c r="B495" s="98">
        <v>308</v>
      </c>
      <c r="C495" s="104"/>
      <c r="D495" s="144"/>
      <c r="E495" s="144"/>
      <c r="F495" s="442">
        <v>0</v>
      </c>
      <c r="G495" s="443"/>
      <c r="H495" s="444"/>
      <c r="I495" s="99">
        <v>-0.2</v>
      </c>
      <c r="J495" s="99">
        <v>0</v>
      </c>
      <c r="K495" s="94">
        <f>IF(Q495=1,F495,K491)</f>
        <v>0</v>
      </c>
      <c r="L495" s="94">
        <f>IF(Q495=1,I495,L491)</f>
        <v>-0.2</v>
      </c>
      <c r="M495" s="94">
        <f>IF(Q495=1,J495,M491)</f>
        <v>0</v>
      </c>
      <c r="N495" s="94">
        <f t="shared" ref="N495:N497" si="540">K495+L495</f>
        <v>-0.2</v>
      </c>
      <c r="O495" s="94">
        <f t="shared" ref="O495:O497" si="541">K495+M495</f>
        <v>0</v>
      </c>
      <c r="P495" s="102" t="s">
        <v>52</v>
      </c>
      <c r="Q495" s="94">
        <f>IF(AND(F495&lt;&gt;"",Q491=""),1,IF(AND(Q491&lt;emp,Q491&lt;&gt;""),Q491+1,""))</f>
        <v>1</v>
      </c>
      <c r="R495" s="122">
        <f>IF(Q495="","",HLOOKUP(Q495,Headline!$Z$5:$CJ$6,2,FALSE))</f>
        <v>1</v>
      </c>
      <c r="S495" s="147"/>
      <c r="T495" s="147"/>
      <c r="U495" s="147"/>
      <c r="V495" s="147"/>
      <c r="W495" s="147"/>
      <c r="X495" s="96" t="str">
        <f t="shared" ref="X495:X497" si="542">IF(S495="","",IF(AND(AM495="-",AN495="+"),"78",IF(AM495="-","7",IF(AN495="+","8",""))))</f>
        <v/>
      </c>
      <c r="Y495" s="101">
        <v>13</v>
      </c>
      <c r="Z495" s="445"/>
      <c r="AA495" s="446"/>
      <c r="AB495" s="446"/>
      <c r="AC495" s="446"/>
      <c r="AD495" s="62"/>
      <c r="AE495" s="21"/>
      <c r="AF495" s="22"/>
      <c r="AH495" s="29" t="str">
        <f t="shared" ref="AH495:AH497" si="543">IF(S495="","",IF(S495&lt;$N495,"-",IF(S495&gt;$O495,"+","")))</f>
        <v/>
      </c>
      <c r="AI495" s="29" t="str">
        <f t="shared" ref="AI495:AI497" si="544">IF(T495="","",IF(T495&lt;$N495,"-",IF(T495&gt;$O495,"+","")))</f>
        <v/>
      </c>
      <c r="AJ495" s="29" t="str">
        <f t="shared" ref="AJ495:AJ497" si="545">IF(U495="","",IF(U495&lt;$N495,"-",IF(U495&gt;$O495,"+","")))</f>
        <v/>
      </c>
      <c r="AK495" s="29" t="str">
        <f t="shared" ref="AK495:AK497" si="546">IF(V495="","",IF(V495&lt;$N495,"-",IF(V495&gt;$O495,"+","")))</f>
        <v/>
      </c>
      <c r="AL495" s="29" t="str">
        <f t="shared" ref="AL495:AL497" si="547">IF(W495="","",IF(W495&lt;$N495,"-",IF(W495&gt;$O495,"+","")))</f>
        <v/>
      </c>
      <c r="AM495" s="29" t="str">
        <f t="shared" si="492"/>
        <v/>
      </c>
      <c r="AN495" s="29" t="str">
        <f t="shared" si="493"/>
        <v/>
      </c>
      <c r="AO495" s="83" t="str">
        <f t="shared" ref="AO495:AO497" si="548">IF(S495="","",MIN(S495:W495))</f>
        <v/>
      </c>
      <c r="AP495" s="83" t="str">
        <f t="shared" ref="AP495:AP497" si="549">IF(S495="","",MAX(S495:W495))</f>
        <v/>
      </c>
      <c r="AQ495" s="83" t="str">
        <f t="shared" ref="AQ495:AQ497" si="550">IF(AO495="","",AP495-AO495)</f>
        <v/>
      </c>
      <c r="AR495" s="83" t="str">
        <f t="shared" ref="AR495:AR497" si="551">IF(S495="","",AVERAGE(S495:W495))</f>
        <v/>
      </c>
      <c r="AS495" s="83" t="str">
        <f t="shared" ref="AS495:AS497" si="552">IF(S495="","",STDEV(S495:W495))</f>
        <v/>
      </c>
      <c r="AT495" s="105" t="str">
        <f>IF(OR(Q495="",S495=""),"",IF(AND(C495="",AT491=""),"",(M495-L495)/(AS495*6)))</f>
        <v/>
      </c>
      <c r="AU495" s="105" t="str">
        <f>IF(OR(Q495="",S495=""),"",IF(AND(C495="",AU491=""),"",MIN((O495-AR495)/(3*AS495),(AR495-N495)/(3*AS495))))</f>
        <v/>
      </c>
      <c r="AV495">
        <f>IF(AT495="",-1,AS486)</f>
        <v>-1</v>
      </c>
    </row>
    <row r="496" spans="1:48" ht="17.25" customHeight="1">
      <c r="A496" s="27"/>
      <c r="B496" s="98"/>
      <c r="C496" s="104"/>
      <c r="D496" s="90"/>
      <c r="E496" s="111"/>
      <c r="F496" s="442"/>
      <c r="G496" s="443"/>
      <c r="H496" s="444"/>
      <c r="I496" s="99"/>
      <c r="J496" s="99"/>
      <c r="K496" s="94">
        <f>IF(Q496=1,F496,K495)</f>
        <v>0</v>
      </c>
      <c r="L496" s="94">
        <f>IF(Q496=1,I496,L495)</f>
        <v>-0.2</v>
      </c>
      <c r="M496" s="94">
        <f>IF(Q496=1,J496,M495)</f>
        <v>0</v>
      </c>
      <c r="N496" s="94">
        <f t="shared" si="540"/>
        <v>-0.2</v>
      </c>
      <c r="O496" s="94">
        <f t="shared" si="541"/>
        <v>0</v>
      </c>
      <c r="P496" s="102" t="s">
        <v>52</v>
      </c>
      <c r="Q496" s="94">
        <f>IF(AND(F496&lt;&gt;"",Q495=""),1,IF(AND(Q495&lt;emp,Q495&lt;&gt;""),Q495+1,""))</f>
        <v>2</v>
      </c>
      <c r="R496" s="122">
        <f>IF(Q496="","",HLOOKUP(Q496,Headline!$Z$5:$CJ$6,2,FALSE))</f>
        <v>2</v>
      </c>
      <c r="S496" s="147">
        <v>0.01</v>
      </c>
      <c r="T496" s="147">
        <v>0.03</v>
      </c>
      <c r="U496" s="147">
        <v>0.02</v>
      </c>
      <c r="V496" s="147">
        <v>0.02</v>
      </c>
      <c r="W496" s="147">
        <v>0.01</v>
      </c>
      <c r="X496" s="96" t="str">
        <f t="shared" si="542"/>
        <v>8</v>
      </c>
      <c r="Y496" s="101">
        <v>16</v>
      </c>
      <c r="Z496" s="445"/>
      <c r="AA496" s="446"/>
      <c r="AB496" s="446"/>
      <c r="AC496" s="446"/>
      <c r="AD496" s="62"/>
      <c r="AE496" s="245" t="s">
        <v>331</v>
      </c>
      <c r="AF496" s="22"/>
      <c r="AH496" s="29" t="str">
        <f t="shared" si="543"/>
        <v>+</v>
      </c>
      <c r="AI496" s="29" t="str">
        <f t="shared" si="544"/>
        <v>+</v>
      </c>
      <c r="AJ496" s="29" t="str">
        <f t="shared" si="545"/>
        <v>+</v>
      </c>
      <c r="AK496" s="29" t="str">
        <f t="shared" si="546"/>
        <v>+</v>
      </c>
      <c r="AL496" s="29" t="str">
        <f t="shared" si="547"/>
        <v>+</v>
      </c>
      <c r="AM496" s="29" t="str">
        <f t="shared" si="492"/>
        <v/>
      </c>
      <c r="AN496" s="29" t="str">
        <f t="shared" si="493"/>
        <v>+</v>
      </c>
      <c r="AO496" s="83">
        <f t="shared" si="548"/>
        <v>0.01</v>
      </c>
      <c r="AP496" s="83">
        <f t="shared" si="549"/>
        <v>0.03</v>
      </c>
      <c r="AQ496" s="83">
        <f t="shared" si="550"/>
        <v>1.9999999999999997E-2</v>
      </c>
      <c r="AR496" s="83">
        <f t="shared" si="551"/>
        <v>1.7999999999999999E-2</v>
      </c>
      <c r="AS496" s="83">
        <f t="shared" si="552"/>
        <v>8.3666002653407564E-3</v>
      </c>
      <c r="AT496" s="105" t="str">
        <f>IF(OR(Q496="",S496=""),"",IF(AND(C496="",AT495=""),"",(M496-L496)/(AS496*6)))</f>
        <v/>
      </c>
      <c r="AU496" s="105" t="str">
        <f>IF(OR(Q496="",S496=""),"",IF(AND(C496="",AU495=""),"",MIN((O496-AR496)/(3*AS496),(AR496-N496)/(3*AS496))))</f>
        <v/>
      </c>
      <c r="AV496">
        <f>IF(AT496="",-1,AS487)</f>
        <v>-1</v>
      </c>
    </row>
    <row r="497" spans="1:48" ht="17.25" customHeight="1" thickBot="1">
      <c r="A497" s="27"/>
      <c r="B497" s="98"/>
      <c r="C497" s="104"/>
      <c r="D497" s="90"/>
      <c r="E497" s="111"/>
      <c r="F497" s="442"/>
      <c r="G497" s="443"/>
      <c r="H497" s="443"/>
      <c r="I497" s="99"/>
      <c r="J497" s="99"/>
      <c r="K497" s="94">
        <f>IF(Q497=1,F497,K496)</f>
        <v>0</v>
      </c>
      <c r="L497" s="94">
        <f>IF(Q497=1,I497,L496)</f>
        <v>-0.2</v>
      </c>
      <c r="M497" s="94">
        <f>IF(Q497=1,J497,M496)</f>
        <v>0</v>
      </c>
      <c r="N497" s="94">
        <f t="shared" si="540"/>
        <v>-0.2</v>
      </c>
      <c r="O497" s="94">
        <f t="shared" si="541"/>
        <v>0</v>
      </c>
      <c r="P497" s="102"/>
      <c r="Q497" s="94" t="str">
        <f>IF(AND(F497&lt;&gt;"",Q496=""),1,IF(AND(Q496&lt;emp,Q496&lt;&gt;""),Q496+1,""))</f>
        <v/>
      </c>
      <c r="R497" s="122" t="str">
        <f>IF(Q497="","",HLOOKUP(Q497,Headline!$Z$5:$CJ$6,2,FALSE))</f>
        <v/>
      </c>
      <c r="S497" s="147"/>
      <c r="T497" s="147"/>
      <c r="U497" s="147"/>
      <c r="V497" s="147"/>
      <c r="W497" s="147"/>
      <c r="X497" s="96" t="str">
        <f t="shared" si="542"/>
        <v/>
      </c>
      <c r="Y497" s="101"/>
      <c r="Z497" s="445"/>
      <c r="AA497" s="446"/>
      <c r="AB497" s="446"/>
      <c r="AC497" s="446"/>
      <c r="AD497" s="62"/>
      <c r="AE497" s="21"/>
      <c r="AF497" s="22"/>
      <c r="AH497" s="29" t="str">
        <f t="shared" si="543"/>
        <v/>
      </c>
      <c r="AI497" s="29" t="str">
        <f t="shared" si="544"/>
        <v/>
      </c>
      <c r="AJ497" s="29" t="str">
        <f t="shared" si="545"/>
        <v/>
      </c>
      <c r="AK497" s="29" t="str">
        <f t="shared" si="546"/>
        <v/>
      </c>
      <c r="AL497" s="29" t="str">
        <f t="shared" si="547"/>
        <v/>
      </c>
      <c r="AM497" s="29" t="str">
        <f t="shared" si="492"/>
        <v/>
      </c>
      <c r="AN497" s="29" t="str">
        <f t="shared" si="493"/>
        <v/>
      </c>
      <c r="AO497" s="83" t="str">
        <f t="shared" si="548"/>
        <v/>
      </c>
      <c r="AP497" s="83" t="str">
        <f t="shared" si="549"/>
        <v/>
      </c>
      <c r="AQ497" s="83" t="str">
        <f t="shared" si="550"/>
        <v/>
      </c>
      <c r="AR497" s="83" t="str">
        <f t="shared" si="551"/>
        <v/>
      </c>
      <c r="AS497" s="83" t="str">
        <f t="shared" si="552"/>
        <v/>
      </c>
      <c r="AT497" s="105" t="str">
        <f>IF(OR(Q497="",S497=""),"",IF(AND(C497="",AT496=""),"",(M497-L497)/(AS497*6)))</f>
        <v/>
      </c>
      <c r="AU497" s="105" t="str">
        <f>IF(OR(Q497="",S497=""),"",IF(AND(C497="",AU496=""),"",MIN((O497-AR497)/(3*AS497),(AR497-N497)/(3*AS497))))</f>
        <v/>
      </c>
      <c r="AV497">
        <f>IF(AT497="",-1,AS488)</f>
        <v>-1</v>
      </c>
    </row>
    <row r="498" spans="1:48" ht="17.25" customHeight="1" thickBot="1">
      <c r="A498" s="27"/>
      <c r="B498" s="98"/>
      <c r="C498" s="104"/>
      <c r="D498" s="90"/>
      <c r="E498" s="135"/>
      <c r="F498" s="463">
        <v>0</v>
      </c>
      <c r="G498" s="464"/>
      <c r="H498" s="465"/>
      <c r="I498" s="136"/>
      <c r="J498" s="99"/>
      <c r="K498" s="94">
        <f>IF(Q498=1,F498,#REF!)</f>
        <v>0</v>
      </c>
      <c r="L498" s="94">
        <f>IF(Q498=1,I498,#REF!)</f>
        <v>0</v>
      </c>
      <c r="M498" s="94">
        <f>IF(Q498=1,J498,#REF!)</f>
        <v>0</v>
      </c>
      <c r="N498" s="94">
        <f t="shared" si="532"/>
        <v>0</v>
      </c>
      <c r="O498" s="94">
        <f t="shared" si="533"/>
        <v>0</v>
      </c>
      <c r="P498" s="102" t="s">
        <v>237</v>
      </c>
      <c r="Q498" s="94">
        <f>IF(AND(F498&lt;&gt;"",Q521=""),1,IF(AND(Q521&lt;emp,Q521&lt;&gt;""),Q521+1,""))</f>
        <v>1</v>
      </c>
      <c r="R498" s="122">
        <f>IF(Q498="","",HLOOKUP(Q498,Headline!$Z$5:$CJ$6,2,FALSE))</f>
        <v>1</v>
      </c>
      <c r="S498" s="100">
        <v>-0.107227576</v>
      </c>
      <c r="T498" s="100">
        <v>-0.10829757499999999</v>
      </c>
      <c r="U498" s="100">
        <v>-3.8300256900000003E-2</v>
      </c>
      <c r="V498" s="100">
        <v>-0.105814723</v>
      </c>
      <c r="W498" s="100">
        <v>-7.5147686000000005E-2</v>
      </c>
      <c r="X498" s="96"/>
      <c r="Y498" s="101">
        <v>2</v>
      </c>
      <c r="Z498" s="445" t="s">
        <v>279</v>
      </c>
      <c r="AA498" s="446"/>
      <c r="AB498" s="446"/>
      <c r="AC498" s="454"/>
      <c r="AD498" s="62"/>
      <c r="AE498" s="21"/>
      <c r="AF498" s="22"/>
      <c r="AH498" s="29" t="str">
        <f t="shared" si="487"/>
        <v>-</v>
      </c>
      <c r="AI498" s="29" t="str">
        <f t="shared" si="488"/>
        <v>-</v>
      </c>
      <c r="AJ498" s="29" t="str">
        <f t="shared" si="489"/>
        <v>-</v>
      </c>
      <c r="AK498" s="29" t="str">
        <f t="shared" si="490"/>
        <v>-</v>
      </c>
      <c r="AL498" s="29" t="str">
        <f t="shared" si="491"/>
        <v>-</v>
      </c>
      <c r="AM498" s="29" t="str">
        <f t="shared" si="492"/>
        <v>-</v>
      </c>
      <c r="AN498" s="29" t="str">
        <f t="shared" si="493"/>
        <v/>
      </c>
      <c r="AO498" s="83">
        <f t="shared" ref="AO498:AO506" si="553">IF(S498="","",MIN(S498:W498))</f>
        <v>-0.10829757499999999</v>
      </c>
      <c r="AP498" s="83">
        <f t="shared" ref="AP498:AP506" si="554">IF(S498="","",MAX(S498:W498))</f>
        <v>-3.8300256900000003E-2</v>
      </c>
      <c r="AQ498" s="83">
        <f t="shared" ref="AQ498:AQ506" si="555">IF(AO498="","",AP498-AO498)</f>
        <v>6.9997318099999983E-2</v>
      </c>
      <c r="AR498" s="83">
        <f t="shared" ref="AR498:AR506" si="556">IF(S498="","",AVERAGE(S498:W498))</f>
        <v>-8.6957563380000005E-2</v>
      </c>
      <c r="AS498" s="83">
        <f t="shared" ref="AS498:AS506" si="557">IF(S498="","",STDEV(S498:W498))</f>
        <v>3.0532231551714892E-2</v>
      </c>
      <c r="AT498" s="105" t="e">
        <f>IF(OR(Q498="",S498=""),"",IF(AND(C498="",#REF!=""),"",(M498-L498)/(AS498*6)))</f>
        <v>#REF!</v>
      </c>
      <c r="AU498" s="105" t="e">
        <f>IF(OR(Q498="",S498=""),"",IF(AND(C498="",#REF!=""),"",MIN((O498-AR498)/(3*AS498),(AR498-N498)/(3*AS498))))</f>
        <v>#REF!</v>
      </c>
      <c r="AV498" t="e">
        <f>IF(AT498="",-1,AS519)</f>
        <v>#REF!</v>
      </c>
    </row>
    <row r="499" spans="1:48" ht="17.25" customHeight="1">
      <c r="A499" s="27"/>
      <c r="B499" s="98"/>
      <c r="C499" s="104"/>
      <c r="D499" s="90"/>
      <c r="E499" s="111"/>
      <c r="F499" s="474" t="s">
        <v>221</v>
      </c>
      <c r="G499" s="475"/>
      <c r="H499" s="476"/>
      <c r="I499" s="99"/>
      <c r="J499" s="99"/>
      <c r="K499" s="94">
        <f>IF(Q499=1,F499,K498)</f>
        <v>0</v>
      </c>
      <c r="L499" s="94">
        <f>IF(Q499=1,I499,L498)</f>
        <v>0</v>
      </c>
      <c r="M499" s="94">
        <f>IF(Q499=1,J499,M498)</f>
        <v>0</v>
      </c>
      <c r="N499" s="94">
        <f t="shared" si="532"/>
        <v>0</v>
      </c>
      <c r="O499" s="94">
        <f t="shared" si="533"/>
        <v>0</v>
      </c>
      <c r="P499" s="102" t="s">
        <v>237</v>
      </c>
      <c r="Q499" s="94">
        <f>IF(AND(F499&lt;&gt;"",Q498=""),1,IF(AND(Q498&lt;emp,Q498&lt;&gt;""),Q498+1,""))</f>
        <v>2</v>
      </c>
      <c r="R499" s="122">
        <f>IF(Q499="","",HLOOKUP(Q499,Headline!$Z$5:$CJ$6,2,FALSE))</f>
        <v>2</v>
      </c>
      <c r="S499" s="100">
        <v>-6.5237680000000006E-2</v>
      </c>
      <c r="T499" s="100">
        <v>-1.15598E-2</v>
      </c>
      <c r="U499" s="100">
        <v>-9.2012750000000001E-3</v>
      </c>
      <c r="V499" s="100">
        <v>-4.2124204999999998E-2</v>
      </c>
      <c r="W499" s="100">
        <v>-8.2717501999999998E-2</v>
      </c>
      <c r="X499" s="96"/>
      <c r="Y499" s="101">
        <v>2</v>
      </c>
      <c r="Z499" s="445" t="s">
        <v>295</v>
      </c>
      <c r="AA499" s="446"/>
      <c r="AB499" s="446"/>
      <c r="AC499" s="454"/>
      <c r="AD499" s="62"/>
      <c r="AE499" s="21"/>
      <c r="AF499" s="22"/>
      <c r="AH499" s="29" t="str">
        <f t="shared" si="487"/>
        <v>-</v>
      </c>
      <c r="AI499" s="29" t="str">
        <f t="shared" si="488"/>
        <v>-</v>
      </c>
      <c r="AJ499" s="29" t="str">
        <f t="shared" si="489"/>
        <v>-</v>
      </c>
      <c r="AK499" s="29" t="str">
        <f t="shared" si="490"/>
        <v>-</v>
      </c>
      <c r="AL499" s="29" t="str">
        <f t="shared" si="491"/>
        <v>-</v>
      </c>
      <c r="AM499" s="29" t="str">
        <f t="shared" si="492"/>
        <v>-</v>
      </c>
      <c r="AN499" s="29" t="str">
        <f t="shared" si="493"/>
        <v/>
      </c>
      <c r="AO499" s="83">
        <f t="shared" si="553"/>
        <v>-8.2717501999999998E-2</v>
      </c>
      <c r="AP499" s="83">
        <f t="shared" si="554"/>
        <v>-9.2012750000000001E-3</v>
      </c>
      <c r="AQ499" s="83">
        <f t="shared" si="555"/>
        <v>7.3516227000000003E-2</v>
      </c>
      <c r="AR499" s="83">
        <f t="shared" si="556"/>
        <v>-4.2168092400000003E-2</v>
      </c>
      <c r="AS499" s="83">
        <f t="shared" si="557"/>
        <v>3.2404247523184992E-2</v>
      </c>
      <c r="AT499" s="105" t="e">
        <f>IF(OR(Q499="",S499=""),"",IF(AND(C499="",AT498=""),"",(M499-L499)/(AS499*6)))</f>
        <v>#REF!</v>
      </c>
      <c r="AU499" s="105" t="e">
        <f>IF(OR(Q499="",S499=""),"",IF(AND(C499="",AU498=""),"",MIN((O499-AR499)/(3*AS499),(AR499-N499)/(3*AS499))))</f>
        <v>#REF!</v>
      </c>
      <c r="AV499" t="e">
        <f>IF(AT499="",-1,AS520)</f>
        <v>#REF!</v>
      </c>
    </row>
    <row r="500" spans="1:48" ht="17.25" customHeight="1" thickBot="1">
      <c r="A500" s="27"/>
      <c r="B500" s="98"/>
      <c r="C500" s="104"/>
      <c r="D500" s="90"/>
      <c r="E500" s="111"/>
      <c r="F500" s="508"/>
      <c r="G500" s="509"/>
      <c r="H500" s="510"/>
      <c r="I500" s="99"/>
      <c r="J500" s="99"/>
      <c r="K500" s="94">
        <f>IF(Q500=1,F500,K499)</f>
        <v>0</v>
      </c>
      <c r="L500" s="94">
        <f>IF(Q500=1,I500,L499)</f>
        <v>0</v>
      </c>
      <c r="M500" s="94">
        <f>IF(Q500=1,J500,M499)</f>
        <v>0</v>
      </c>
      <c r="N500" s="94">
        <f t="shared" si="532"/>
        <v>0</v>
      </c>
      <c r="O500" s="94">
        <f t="shared" si="533"/>
        <v>0</v>
      </c>
      <c r="P500" s="102"/>
      <c r="Q500" s="94" t="str">
        <f>IF(AND(F500&lt;&gt;"",Q499=""),1,IF(AND(Q499&lt;emp,Q499&lt;&gt;""),Q499+1,""))</f>
        <v/>
      </c>
      <c r="R500" s="122" t="str">
        <f>IF(Q500="","",HLOOKUP(Q500,Headline!$Z$5:$CJ$6,2,FALSE))</f>
        <v/>
      </c>
      <c r="S500" s="100"/>
      <c r="T500" s="100"/>
      <c r="U500" s="100"/>
      <c r="V500" s="100"/>
      <c r="W500" s="100"/>
      <c r="X500" s="96"/>
      <c r="Y500" s="101"/>
      <c r="Z500" s="445"/>
      <c r="AA500" s="446"/>
      <c r="AB500" s="446"/>
      <c r="AC500" s="454"/>
      <c r="AD500" s="62"/>
      <c r="AE500" s="21"/>
      <c r="AF500" s="22"/>
      <c r="AH500" s="29" t="str">
        <f t="shared" si="487"/>
        <v/>
      </c>
      <c r="AI500" s="29" t="str">
        <f t="shared" si="488"/>
        <v/>
      </c>
      <c r="AJ500" s="29" t="str">
        <f t="shared" si="489"/>
        <v/>
      </c>
      <c r="AK500" s="29" t="str">
        <f t="shared" si="490"/>
        <v/>
      </c>
      <c r="AL500" s="29" t="str">
        <f t="shared" si="491"/>
        <v/>
      </c>
      <c r="AM500" s="29" t="str">
        <f t="shared" si="492"/>
        <v/>
      </c>
      <c r="AN500" s="29" t="str">
        <f t="shared" si="493"/>
        <v/>
      </c>
      <c r="AO500" s="83" t="str">
        <f t="shared" si="553"/>
        <v/>
      </c>
      <c r="AP500" s="83" t="str">
        <f t="shared" si="554"/>
        <v/>
      </c>
      <c r="AQ500" s="83" t="str">
        <f t="shared" si="555"/>
        <v/>
      </c>
      <c r="AR500" s="83" t="str">
        <f t="shared" si="556"/>
        <v/>
      </c>
      <c r="AS500" s="83" t="str">
        <f t="shared" si="557"/>
        <v/>
      </c>
      <c r="AT500" s="105" t="str">
        <f>IF(OR(Q500="",S500=""),"",IF(AND(C500="",AT499=""),"",(M500-L500)/(AS500*6)))</f>
        <v/>
      </c>
      <c r="AU500" s="105" t="str">
        <f>IF(OR(Q500="",S500=""),"",IF(AND(C500="",AU499=""),"",MIN((O500-AR500)/(3*AS500),(AR500-N500)/(3*AS500))))</f>
        <v/>
      </c>
      <c r="AV500">
        <f>IF(AT500="",-1,AS521)</f>
        <v>-1</v>
      </c>
    </row>
    <row r="501" spans="1:48" ht="17.25" customHeight="1" thickBot="1">
      <c r="A501" s="27"/>
      <c r="B501" s="98"/>
      <c r="C501" s="104"/>
      <c r="D501" s="90"/>
      <c r="E501" s="135"/>
      <c r="F501" s="463">
        <v>21.8</v>
      </c>
      <c r="G501" s="464"/>
      <c r="H501" s="465"/>
      <c r="I501" s="136"/>
      <c r="J501" s="99"/>
      <c r="K501" s="94">
        <f>IF(Q501=1,F501,#REF!)</f>
        <v>21.8</v>
      </c>
      <c r="L501" s="94">
        <f>IF(Q501=1,I501,#REF!)</f>
        <v>0</v>
      </c>
      <c r="M501" s="94">
        <f>IF(Q501=1,J501,#REF!)</f>
        <v>0</v>
      </c>
      <c r="N501" s="94">
        <f t="shared" si="532"/>
        <v>21.8</v>
      </c>
      <c r="O501" s="94">
        <f t="shared" si="533"/>
        <v>21.8</v>
      </c>
      <c r="P501" s="102" t="s">
        <v>237</v>
      </c>
      <c r="Q501" s="94">
        <f>IF(AND(F501&lt;&gt;"",Q494=""),1,IF(AND(Q494&lt;emp,Q494&lt;&gt;""),Q494+1,""))</f>
        <v>1</v>
      </c>
      <c r="R501" s="122">
        <f>IF(Q501="","",HLOOKUP(Q501,Headline!$Z$5:$CJ$6,2,FALSE))</f>
        <v>1</v>
      </c>
      <c r="S501" s="100">
        <v>21.885702720000001</v>
      </c>
      <c r="T501" s="100">
        <v>21.895723919999998</v>
      </c>
      <c r="U501" s="100">
        <v>21.892450400000001</v>
      </c>
      <c r="V501" s="100">
        <v>21.881900890000001</v>
      </c>
      <c r="W501" s="100">
        <v>21.88934553</v>
      </c>
      <c r="X501" s="96"/>
      <c r="Y501" s="101">
        <v>2</v>
      </c>
      <c r="Z501" s="445" t="s">
        <v>279</v>
      </c>
      <c r="AA501" s="446"/>
      <c r="AB501" s="446"/>
      <c r="AC501" s="454"/>
      <c r="AD501" s="62"/>
      <c r="AE501" s="21"/>
      <c r="AF501" s="22"/>
      <c r="AH501" s="29" t="str">
        <f t="shared" si="487"/>
        <v>+</v>
      </c>
      <c r="AI501" s="29" t="str">
        <f t="shared" si="488"/>
        <v>+</v>
      </c>
      <c r="AJ501" s="29" t="str">
        <f t="shared" si="489"/>
        <v>+</v>
      </c>
      <c r="AK501" s="29" t="str">
        <f t="shared" si="490"/>
        <v>+</v>
      </c>
      <c r="AL501" s="29" t="str">
        <f t="shared" si="491"/>
        <v>+</v>
      </c>
      <c r="AM501" s="29" t="str">
        <f t="shared" si="492"/>
        <v/>
      </c>
      <c r="AN501" s="29" t="str">
        <f t="shared" si="493"/>
        <v>+</v>
      </c>
      <c r="AO501" s="83">
        <f t="shared" si="553"/>
        <v>21.881900890000001</v>
      </c>
      <c r="AP501" s="83">
        <f t="shared" si="554"/>
        <v>21.895723919999998</v>
      </c>
      <c r="AQ501" s="83">
        <f t="shared" si="555"/>
        <v>1.3823029999997516E-2</v>
      </c>
      <c r="AR501" s="83">
        <f t="shared" si="556"/>
        <v>21.889024692</v>
      </c>
      <c r="AS501" s="83">
        <f t="shared" si="557"/>
        <v>5.4429339749680807E-3</v>
      </c>
      <c r="AT501" s="105" t="e">
        <f>IF(OR(Q501="",S501=""),"",IF(AND(C501="",#REF!=""),"",(M501-L501)/(AS501*6)))</f>
        <v>#REF!</v>
      </c>
      <c r="AU501" s="105" t="e">
        <f>IF(OR(Q501="",S501=""),"",IF(AND(C501="",#REF!=""),"",MIN((O501-AR501)/(3*AS501),(AR501-N501)/(3*AS501))))</f>
        <v>#REF!</v>
      </c>
      <c r="AV501" t="e">
        <f>IF(AT501="",-1,AS492)</f>
        <v>#REF!</v>
      </c>
    </row>
    <row r="502" spans="1:48" ht="17.25" customHeight="1">
      <c r="A502" s="27"/>
      <c r="B502" s="98"/>
      <c r="C502" s="104"/>
      <c r="D502" s="90"/>
      <c r="E502" s="111"/>
      <c r="F502" s="474" t="s">
        <v>221</v>
      </c>
      <c r="G502" s="475"/>
      <c r="H502" s="476"/>
      <c r="I502" s="99"/>
      <c r="J502" s="99"/>
      <c r="K502" s="94">
        <f>IF(Q502=1,F502,K501)</f>
        <v>21.8</v>
      </c>
      <c r="L502" s="94">
        <f>IF(Q502=1,I502,L501)</f>
        <v>0</v>
      </c>
      <c r="M502" s="94">
        <f>IF(Q502=1,J502,M501)</f>
        <v>0</v>
      </c>
      <c r="N502" s="94">
        <f t="shared" si="532"/>
        <v>21.8</v>
      </c>
      <c r="O502" s="94">
        <f t="shared" si="533"/>
        <v>21.8</v>
      </c>
      <c r="P502" s="102" t="s">
        <v>237</v>
      </c>
      <c r="Q502" s="94">
        <f>IF(AND(F502&lt;&gt;"",Q501=""),1,IF(AND(Q501&lt;emp,Q501&lt;&gt;""),Q501+1,""))</f>
        <v>2</v>
      </c>
      <c r="R502" s="122">
        <f>IF(Q502="","",HLOOKUP(Q502,Headline!$Z$5:$CJ$6,2,FALSE))</f>
        <v>2</v>
      </c>
      <c r="S502" s="100">
        <v>21.62961937</v>
      </c>
      <c r="T502" s="100">
        <v>21.633496189999999</v>
      </c>
      <c r="U502" s="100">
        <v>21.641992160000001</v>
      </c>
      <c r="V502" s="100">
        <v>21.62906332</v>
      </c>
      <c r="W502" s="100">
        <v>21.631832989999999</v>
      </c>
      <c r="X502" s="96"/>
      <c r="Y502" s="101">
        <v>2</v>
      </c>
      <c r="Z502" s="445" t="s">
        <v>295</v>
      </c>
      <c r="AA502" s="446"/>
      <c r="AB502" s="446"/>
      <c r="AC502" s="454"/>
      <c r="AD502" s="62"/>
      <c r="AE502" s="21"/>
      <c r="AF502" s="22"/>
      <c r="AH502" s="29" t="str">
        <f t="shared" si="487"/>
        <v>-</v>
      </c>
      <c r="AI502" s="29" t="str">
        <f t="shared" si="488"/>
        <v>-</v>
      </c>
      <c r="AJ502" s="29" t="str">
        <f t="shared" si="489"/>
        <v>-</v>
      </c>
      <c r="AK502" s="29" t="str">
        <f t="shared" si="490"/>
        <v>-</v>
      </c>
      <c r="AL502" s="29" t="str">
        <f t="shared" si="491"/>
        <v>-</v>
      </c>
      <c r="AM502" s="29" t="str">
        <f t="shared" si="492"/>
        <v>-</v>
      </c>
      <c r="AN502" s="29" t="str">
        <f t="shared" si="493"/>
        <v/>
      </c>
      <c r="AO502" s="83">
        <f t="shared" si="553"/>
        <v>21.62906332</v>
      </c>
      <c r="AP502" s="83">
        <f t="shared" si="554"/>
        <v>21.641992160000001</v>
      </c>
      <c r="AQ502" s="83">
        <f t="shared" si="555"/>
        <v>1.2928840000000719E-2</v>
      </c>
      <c r="AR502" s="83">
        <f t="shared" si="556"/>
        <v>21.633200806000001</v>
      </c>
      <c r="AS502" s="83">
        <f t="shared" si="557"/>
        <v>5.2247380722131136E-3</v>
      </c>
      <c r="AT502" s="105" t="e">
        <f>IF(OR(Q502="",S502=""),"",IF(AND(C502="",AT501=""),"",(M502-L502)/(AS502*6)))</f>
        <v>#REF!</v>
      </c>
      <c r="AU502" s="105" t="e">
        <f>IF(OR(Q502="",S502=""),"",IF(AND(C502="",AU501=""),"",MIN((O502-AR502)/(3*AS502),(AR502-N502)/(3*AS502))))</f>
        <v>#REF!</v>
      </c>
      <c r="AV502" t="e">
        <f>IF(AT502="",-1,AS493)</f>
        <v>#REF!</v>
      </c>
    </row>
    <row r="503" spans="1:48" ht="17.25" customHeight="1" thickBot="1">
      <c r="A503" s="27"/>
      <c r="B503" s="98"/>
      <c r="C503" s="104"/>
      <c r="D503" s="90"/>
      <c r="E503" s="111"/>
      <c r="F503" s="508"/>
      <c r="G503" s="509"/>
      <c r="H503" s="510"/>
      <c r="I503" s="99"/>
      <c r="J503" s="99"/>
      <c r="K503" s="94">
        <f>IF(Q503=1,F503,K502)</f>
        <v>21.8</v>
      </c>
      <c r="L503" s="94">
        <f>IF(Q503=1,I503,L502)</f>
        <v>0</v>
      </c>
      <c r="M503" s="94">
        <f>IF(Q503=1,J503,M502)</f>
        <v>0</v>
      </c>
      <c r="N503" s="94">
        <f t="shared" si="532"/>
        <v>21.8</v>
      </c>
      <c r="O503" s="94">
        <f t="shared" si="533"/>
        <v>21.8</v>
      </c>
      <c r="P503" s="102"/>
      <c r="Q503" s="94" t="str">
        <f>IF(AND(F503&lt;&gt;"",Q502=""),1,IF(AND(Q502&lt;emp,Q502&lt;&gt;""),Q502+1,""))</f>
        <v/>
      </c>
      <c r="R503" s="122" t="str">
        <f>IF(Q503="","",HLOOKUP(Q503,Headline!$Z$5:$CJ$6,2,FALSE))</f>
        <v/>
      </c>
      <c r="S503" s="100"/>
      <c r="T503" s="100"/>
      <c r="U503" s="100"/>
      <c r="V503" s="100"/>
      <c r="W503" s="100"/>
      <c r="X503" s="96"/>
      <c r="Y503" s="101"/>
      <c r="Z503" s="445"/>
      <c r="AA503" s="446"/>
      <c r="AB503" s="446"/>
      <c r="AC503" s="454"/>
      <c r="AD503" s="62"/>
      <c r="AE503" s="21"/>
      <c r="AF503" s="22"/>
      <c r="AH503" s="29" t="str">
        <f t="shared" si="487"/>
        <v/>
      </c>
      <c r="AI503" s="29" t="str">
        <f t="shared" si="488"/>
        <v/>
      </c>
      <c r="AJ503" s="29" t="str">
        <f t="shared" si="489"/>
        <v/>
      </c>
      <c r="AK503" s="29" t="str">
        <f t="shared" si="490"/>
        <v/>
      </c>
      <c r="AL503" s="29" t="str">
        <f t="shared" si="491"/>
        <v/>
      </c>
      <c r="AM503" s="29" t="str">
        <f t="shared" si="492"/>
        <v/>
      </c>
      <c r="AN503" s="29" t="str">
        <f t="shared" si="493"/>
        <v/>
      </c>
      <c r="AO503" s="83" t="str">
        <f t="shared" si="553"/>
        <v/>
      </c>
      <c r="AP503" s="83" t="str">
        <f t="shared" si="554"/>
        <v/>
      </c>
      <c r="AQ503" s="83" t="str">
        <f t="shared" si="555"/>
        <v/>
      </c>
      <c r="AR503" s="83" t="str">
        <f t="shared" si="556"/>
        <v/>
      </c>
      <c r="AS503" s="83" t="str">
        <f t="shared" si="557"/>
        <v/>
      </c>
      <c r="AT503" s="105" t="str">
        <f>IF(OR(Q503="",S503=""),"",IF(AND(C503="",AT502=""),"",(M503-L503)/(AS503*6)))</f>
        <v/>
      </c>
      <c r="AU503" s="105" t="str">
        <f>IF(OR(Q503="",S503=""),"",IF(AND(C503="",AU502=""),"",MIN((O503-AR503)/(3*AS503),(AR503-N503)/(3*AS503))))</f>
        <v/>
      </c>
      <c r="AV503">
        <f>IF(AT503="",-1,AS494)</f>
        <v>-1</v>
      </c>
    </row>
    <row r="504" spans="1:48" ht="17.25" customHeight="1" thickBot="1">
      <c r="A504" s="27"/>
      <c r="B504" s="98"/>
      <c r="C504" s="104"/>
      <c r="D504" s="90"/>
      <c r="E504" s="135"/>
      <c r="F504" s="463">
        <v>0</v>
      </c>
      <c r="G504" s="464"/>
      <c r="H504" s="465"/>
      <c r="I504" s="136"/>
      <c r="J504" s="99"/>
      <c r="K504" s="94">
        <f>IF(Q504=1,F504,#REF!)</f>
        <v>0</v>
      </c>
      <c r="L504" s="94">
        <f>IF(Q504=1,I504,#REF!)</f>
        <v>0</v>
      </c>
      <c r="M504" s="94">
        <f>IF(Q504=1,J504,#REF!)</f>
        <v>0</v>
      </c>
      <c r="N504" s="94">
        <f t="shared" si="532"/>
        <v>0</v>
      </c>
      <c r="O504" s="94">
        <f t="shared" si="533"/>
        <v>0</v>
      </c>
      <c r="P504" s="102" t="s">
        <v>237</v>
      </c>
      <c r="Q504" s="94">
        <f>IF(AND(F504&lt;&gt;"",Q503=""),1,IF(AND(Q503&lt;emp,Q503&lt;&gt;""),Q503+1,""))</f>
        <v>1</v>
      </c>
      <c r="R504" s="122">
        <f>IF(Q504="","",HLOOKUP(Q504,Headline!$Z$5:$CJ$6,2,FALSE))</f>
        <v>1</v>
      </c>
      <c r="S504" s="100">
        <v>7.2528152900000004E-2</v>
      </c>
      <c r="T504" s="100">
        <v>8.7289299799999998E-2</v>
      </c>
      <c r="U504" s="100">
        <v>7.3083887299999997E-2</v>
      </c>
      <c r="V504" s="100">
        <v>8.7021865399999995E-2</v>
      </c>
      <c r="W504" s="100">
        <v>8.6152579399999998E-2</v>
      </c>
      <c r="X504" s="96"/>
      <c r="Y504" s="101">
        <v>1</v>
      </c>
      <c r="Z504" s="445" t="s">
        <v>279</v>
      </c>
      <c r="AA504" s="446"/>
      <c r="AB504" s="446"/>
      <c r="AC504" s="454"/>
      <c r="AD504" s="62"/>
      <c r="AE504" s="21"/>
      <c r="AF504" s="22"/>
      <c r="AH504" s="29" t="str">
        <f t="shared" si="487"/>
        <v>+</v>
      </c>
      <c r="AI504" s="29" t="str">
        <f t="shared" si="488"/>
        <v>+</v>
      </c>
      <c r="AJ504" s="29" t="str">
        <f t="shared" si="489"/>
        <v>+</v>
      </c>
      <c r="AK504" s="29" t="str">
        <f t="shared" si="490"/>
        <v>+</v>
      </c>
      <c r="AL504" s="29" t="str">
        <f t="shared" si="491"/>
        <v>+</v>
      </c>
      <c r="AM504" s="29" t="str">
        <f t="shared" si="492"/>
        <v/>
      </c>
      <c r="AN504" s="29" t="str">
        <f t="shared" si="493"/>
        <v>+</v>
      </c>
      <c r="AO504" s="83">
        <f t="shared" si="553"/>
        <v>7.2528152900000004E-2</v>
      </c>
      <c r="AP504" s="83">
        <f t="shared" si="554"/>
        <v>8.7289299799999998E-2</v>
      </c>
      <c r="AQ504" s="83">
        <f t="shared" si="555"/>
        <v>1.4761146899999994E-2</v>
      </c>
      <c r="AR504" s="83">
        <f t="shared" si="556"/>
        <v>8.1215156960000007E-2</v>
      </c>
      <c r="AS504" s="83">
        <f t="shared" si="557"/>
        <v>7.6904616298535513E-3</v>
      </c>
      <c r="AT504" s="105" t="e">
        <f>IF(OR(Q504="",S504=""),"",IF(AND(C504="",#REF!=""),"",(M504-L504)/(AS504*6)))</f>
        <v>#REF!</v>
      </c>
      <c r="AU504" s="105" t="e">
        <f>IF(OR(Q504="",S504=""),"",IF(AND(C504="",#REF!=""),"",MIN((O504-AR504)/(3*AS504),(AR504-N504)/(3*AS504))))</f>
        <v>#REF!</v>
      </c>
      <c r="AV504" t="e">
        <f>IF(AT504="",-1,AS501)</f>
        <v>#REF!</v>
      </c>
    </row>
    <row r="505" spans="1:48" ht="17.25" customHeight="1">
      <c r="A505" s="27"/>
      <c r="B505" s="98"/>
      <c r="C505" s="104"/>
      <c r="D505" s="90"/>
      <c r="E505" s="111"/>
      <c r="F505" s="474" t="s">
        <v>222</v>
      </c>
      <c r="G505" s="475"/>
      <c r="H505" s="476"/>
      <c r="I505" s="99"/>
      <c r="J505" s="99"/>
      <c r="K505" s="94">
        <f>IF(Q505=1,F505,K504)</f>
        <v>0</v>
      </c>
      <c r="L505" s="94">
        <f>IF(Q505=1,I505,L504)</f>
        <v>0</v>
      </c>
      <c r="M505" s="94">
        <f>IF(Q505=1,J505,M504)</f>
        <v>0</v>
      </c>
      <c r="N505" s="94">
        <f t="shared" si="532"/>
        <v>0</v>
      </c>
      <c r="O505" s="94">
        <f t="shared" si="533"/>
        <v>0</v>
      </c>
      <c r="P505" s="102" t="s">
        <v>237</v>
      </c>
      <c r="Q505" s="94">
        <f>IF(AND(F505&lt;&gt;"",Q504=""),1,IF(AND(Q504&lt;emp,Q504&lt;&gt;""),Q504+1,""))</f>
        <v>2</v>
      </c>
      <c r="R505" s="122">
        <f>IF(Q505="","",HLOOKUP(Q505,Headline!$Z$5:$CJ$6,2,FALSE))</f>
        <v>2</v>
      </c>
      <c r="S505" s="100">
        <v>-4.2261962E-2</v>
      </c>
      <c r="T505" s="100">
        <v>-1.9743606E-2</v>
      </c>
      <c r="U505" s="100">
        <v>-2.1801549E-2</v>
      </c>
      <c r="V505" s="100">
        <v>-4.1829681000000001E-2</v>
      </c>
      <c r="W505" s="100">
        <v>-4.5356818E-2</v>
      </c>
      <c r="X505" s="96"/>
      <c r="Y505" s="101">
        <v>1</v>
      </c>
      <c r="Z505" s="445" t="s">
        <v>295</v>
      </c>
      <c r="AA505" s="446"/>
      <c r="AB505" s="446"/>
      <c r="AC505" s="454"/>
      <c r="AD505" s="62"/>
      <c r="AE505" s="21"/>
      <c r="AF505" s="22"/>
      <c r="AH505" s="29" t="str">
        <f t="shared" si="487"/>
        <v>-</v>
      </c>
      <c r="AI505" s="29" t="str">
        <f t="shared" si="488"/>
        <v>-</v>
      </c>
      <c r="AJ505" s="29" t="str">
        <f t="shared" si="489"/>
        <v>-</v>
      </c>
      <c r="AK505" s="29" t="str">
        <f t="shared" si="490"/>
        <v>-</v>
      </c>
      <c r="AL505" s="29" t="str">
        <f t="shared" si="491"/>
        <v>-</v>
      </c>
      <c r="AM505" s="29" t="str">
        <f t="shared" si="492"/>
        <v>-</v>
      </c>
      <c r="AN505" s="29" t="str">
        <f t="shared" si="493"/>
        <v/>
      </c>
      <c r="AO505" s="83">
        <f t="shared" si="553"/>
        <v>-4.5356818E-2</v>
      </c>
      <c r="AP505" s="83">
        <f t="shared" si="554"/>
        <v>-1.9743606E-2</v>
      </c>
      <c r="AQ505" s="83">
        <f t="shared" si="555"/>
        <v>2.5613212E-2</v>
      </c>
      <c r="AR505" s="83">
        <f t="shared" si="556"/>
        <v>-3.4198723199999996E-2</v>
      </c>
      <c r="AS505" s="83">
        <f t="shared" si="557"/>
        <v>1.2353043732901164E-2</v>
      </c>
      <c r="AT505" s="105" t="e">
        <f>IF(OR(Q505="",S505=""),"",IF(AND(C505="",AT504=""),"",(M505-L505)/(AS505*6)))</f>
        <v>#REF!</v>
      </c>
      <c r="AU505" s="105" t="e">
        <f>IF(OR(Q505="",S505=""),"",IF(AND(C505="",AU504=""),"",MIN((O505-AR505)/(3*AS505),(AR505-N505)/(3*AS505))))</f>
        <v>#REF!</v>
      </c>
      <c r="AV505" t="e">
        <f>IF(AT505="",-1,AS502)</f>
        <v>#REF!</v>
      </c>
    </row>
    <row r="506" spans="1:48" ht="17.25" customHeight="1" thickBot="1">
      <c r="A506" s="27"/>
      <c r="B506" s="98"/>
      <c r="C506" s="104"/>
      <c r="D506" s="90"/>
      <c r="E506" s="111"/>
      <c r="F506" s="508"/>
      <c r="G506" s="509"/>
      <c r="H506" s="510"/>
      <c r="I506" s="99"/>
      <c r="J506" s="99"/>
      <c r="K506" s="94">
        <f>IF(Q506=1,F506,K505)</f>
        <v>0</v>
      </c>
      <c r="L506" s="94">
        <f>IF(Q506=1,I506,L505)</f>
        <v>0</v>
      </c>
      <c r="M506" s="94">
        <f>IF(Q506=1,J506,M505)</f>
        <v>0</v>
      </c>
      <c r="N506" s="94">
        <f t="shared" si="532"/>
        <v>0</v>
      </c>
      <c r="O506" s="94">
        <f t="shared" si="533"/>
        <v>0</v>
      </c>
      <c r="P506" s="102"/>
      <c r="Q506" s="94" t="str">
        <f>IF(AND(F506&lt;&gt;"",Q505=""),1,IF(AND(Q505&lt;emp,Q505&lt;&gt;""),Q505+1,""))</f>
        <v/>
      </c>
      <c r="R506" s="122" t="str">
        <f>IF(Q506="","",HLOOKUP(Q506,Headline!$Z$5:$CJ$6,2,FALSE))</f>
        <v/>
      </c>
      <c r="S506" s="100"/>
      <c r="T506" s="100"/>
      <c r="U506" s="100"/>
      <c r="V506" s="100"/>
      <c r="W506" s="100"/>
      <c r="X506" s="96"/>
      <c r="Y506" s="101"/>
      <c r="Z506" s="445"/>
      <c r="AA506" s="446"/>
      <c r="AB506" s="446"/>
      <c r="AC506" s="454"/>
      <c r="AD506" s="62"/>
      <c r="AE506" s="21"/>
      <c r="AF506" s="22"/>
      <c r="AH506" s="29" t="str">
        <f t="shared" si="487"/>
        <v/>
      </c>
      <c r="AI506" s="29" t="str">
        <f t="shared" si="488"/>
        <v/>
      </c>
      <c r="AJ506" s="29" t="str">
        <f t="shared" si="489"/>
        <v/>
      </c>
      <c r="AK506" s="29" t="str">
        <f t="shared" si="490"/>
        <v/>
      </c>
      <c r="AL506" s="29" t="str">
        <f t="shared" si="491"/>
        <v/>
      </c>
      <c r="AM506" s="29" t="str">
        <f t="shared" si="492"/>
        <v/>
      </c>
      <c r="AN506" s="29" t="str">
        <f t="shared" si="493"/>
        <v/>
      </c>
      <c r="AO506" s="83" t="str">
        <f t="shared" si="553"/>
        <v/>
      </c>
      <c r="AP506" s="83" t="str">
        <f t="shared" si="554"/>
        <v/>
      </c>
      <c r="AQ506" s="83" t="str">
        <f t="shared" si="555"/>
        <v/>
      </c>
      <c r="AR506" s="83" t="str">
        <f t="shared" si="556"/>
        <v/>
      </c>
      <c r="AS506" s="83" t="str">
        <f t="shared" si="557"/>
        <v/>
      </c>
      <c r="AT506" s="105" t="str">
        <f>IF(OR(Q506="",S506=""),"",IF(AND(C506="",AT505=""),"",(M506-L506)/(AS506*6)))</f>
        <v/>
      </c>
      <c r="AU506" s="105" t="str">
        <f>IF(OR(Q506="",S506=""),"",IF(AND(C506="",AU505=""),"",MIN((O506-AR506)/(3*AS506),(AR506-N506)/(3*AS506))))</f>
        <v/>
      </c>
      <c r="AV506">
        <f>IF(AT506="",-1,AS503)</f>
        <v>-1</v>
      </c>
    </row>
    <row r="507" spans="1:48" ht="17.25" customHeight="1" thickBot="1">
      <c r="A507" s="27"/>
      <c r="B507" s="98"/>
      <c r="C507" s="104"/>
      <c r="D507" s="90"/>
      <c r="E507" s="135"/>
      <c r="F507" s="463">
        <v>21.8</v>
      </c>
      <c r="G507" s="464"/>
      <c r="H507" s="465"/>
      <c r="I507" s="136"/>
      <c r="J507" s="99"/>
      <c r="K507" s="94">
        <f>IF(Q507=1,F507,#REF!)</f>
        <v>21.8</v>
      </c>
      <c r="L507" s="94">
        <f>IF(Q507=1,I507,#REF!)</f>
        <v>0</v>
      </c>
      <c r="M507" s="94">
        <f>IF(Q507=1,J507,#REF!)</f>
        <v>0</v>
      </c>
      <c r="N507" s="94">
        <f t="shared" ref="N507:N518" si="558">K507+L507</f>
        <v>21.8</v>
      </c>
      <c r="O507" s="94">
        <f t="shared" ref="O507:O518" si="559">K507+M507</f>
        <v>21.8</v>
      </c>
      <c r="P507" s="102" t="s">
        <v>237</v>
      </c>
      <c r="Q507" s="94">
        <f>IF(AND(F507&lt;&gt;"",Q503=""),1,IF(AND(Q503&lt;emp,Q503&lt;&gt;""),Q503+1,""))</f>
        <v>1</v>
      </c>
      <c r="R507" s="122">
        <f>IF(Q507="","",HLOOKUP(Q507,Headline!$Z$5:$CJ$6,2,FALSE))</f>
        <v>1</v>
      </c>
      <c r="S507" s="100">
        <v>21.78829146</v>
      </c>
      <c r="T507" s="100">
        <v>21.786890799999998</v>
      </c>
      <c r="U507" s="100">
        <v>21.797119500000001</v>
      </c>
      <c r="V507" s="100">
        <v>21.78490863</v>
      </c>
      <c r="W507" s="100">
        <v>21.782192989999999</v>
      </c>
      <c r="X507" s="96"/>
      <c r="Y507" s="101">
        <v>1</v>
      </c>
      <c r="Z507" s="445" t="s">
        <v>279</v>
      </c>
      <c r="AA507" s="446"/>
      <c r="AB507" s="446"/>
      <c r="AC507" s="454"/>
      <c r="AD507" s="62"/>
      <c r="AE507" s="21"/>
      <c r="AF507" s="22"/>
      <c r="AH507" s="29" t="str">
        <f t="shared" si="487"/>
        <v>-</v>
      </c>
      <c r="AI507" s="29" t="str">
        <f t="shared" si="488"/>
        <v>-</v>
      </c>
      <c r="AJ507" s="29" t="str">
        <f t="shared" si="489"/>
        <v>-</v>
      </c>
      <c r="AK507" s="29" t="str">
        <f t="shared" si="490"/>
        <v>-</v>
      </c>
      <c r="AL507" s="29" t="str">
        <f t="shared" si="491"/>
        <v>-</v>
      </c>
      <c r="AM507" s="29" t="str">
        <f t="shared" si="492"/>
        <v>-</v>
      </c>
      <c r="AN507" s="29" t="str">
        <f t="shared" si="493"/>
        <v/>
      </c>
      <c r="AO507" s="83">
        <f t="shared" ref="AO507:AO518" si="560">IF(S507="","",MIN(S507:W507))</f>
        <v>21.782192989999999</v>
      </c>
      <c r="AP507" s="83">
        <f t="shared" ref="AP507:AP518" si="561">IF(S507="","",MAX(S507:W507))</f>
        <v>21.797119500000001</v>
      </c>
      <c r="AQ507" s="83">
        <f t="shared" ref="AQ507:AQ518" si="562">IF(AO507="","",AP507-AO507)</f>
        <v>1.4926510000002224E-2</v>
      </c>
      <c r="AR507" s="83">
        <f t="shared" ref="AR507:AR518" si="563">IF(S507="","",AVERAGE(S507:W507))</f>
        <v>21.787880676</v>
      </c>
      <c r="AS507" s="83">
        <f t="shared" ref="AS507:AS518" si="564">IF(S507="","",STDEV(S507:W507))</f>
        <v>5.6499401845009111E-3</v>
      </c>
      <c r="AT507" s="105" t="e">
        <f>IF(OR(Q507="",S507=""),"",IF(AND(C507="",#REF!=""),"",(M507-L507)/(AS507*6)))</f>
        <v>#REF!</v>
      </c>
      <c r="AU507" s="105" t="e">
        <f>IF(OR(Q507="",S507=""),"",IF(AND(C507="",#REF!=""),"",MIN((O507-AR507)/(3*AS507),(AR507-N507)/(3*AS507))))</f>
        <v>#REF!</v>
      </c>
      <c r="AV507" t="e">
        <f>IF(AT507="",-1,AS501)</f>
        <v>#REF!</v>
      </c>
    </row>
    <row r="508" spans="1:48" ht="17.25" customHeight="1">
      <c r="A508" s="27"/>
      <c r="B508" s="98"/>
      <c r="C508" s="104"/>
      <c r="D508" s="90"/>
      <c r="E508" s="111"/>
      <c r="F508" s="474" t="s">
        <v>222</v>
      </c>
      <c r="G508" s="475"/>
      <c r="H508" s="476"/>
      <c r="I508" s="99"/>
      <c r="J508" s="99"/>
      <c r="K508" s="94">
        <f>IF(Q508=1,F508,K507)</f>
        <v>21.8</v>
      </c>
      <c r="L508" s="94">
        <f>IF(Q508=1,I508,L507)</f>
        <v>0</v>
      </c>
      <c r="M508" s="94">
        <f>IF(Q508=1,J508,M507)</f>
        <v>0</v>
      </c>
      <c r="N508" s="94">
        <f t="shared" si="558"/>
        <v>21.8</v>
      </c>
      <c r="O508" s="94">
        <f t="shared" si="559"/>
        <v>21.8</v>
      </c>
      <c r="P508" s="102" t="s">
        <v>237</v>
      </c>
      <c r="Q508" s="94">
        <f t="shared" ref="Q508:Q518" si="565">IF(AND(F508&lt;&gt;"",Q507=""),1,IF(AND(Q507&lt;emp,Q507&lt;&gt;""),Q507+1,""))</f>
        <v>2</v>
      </c>
      <c r="R508" s="122">
        <f>IF(Q508="","",HLOOKUP(Q508,Headline!$Z$5:$CJ$6,2,FALSE))</f>
        <v>2</v>
      </c>
      <c r="S508" s="100">
        <v>21.556786899999999</v>
      </c>
      <c r="T508" s="100">
        <v>21.56221364</v>
      </c>
      <c r="U508" s="100">
        <v>21.55319596</v>
      </c>
      <c r="V508" s="100">
        <v>21.56299443</v>
      </c>
      <c r="W508" s="100">
        <v>21.550202769999999</v>
      </c>
      <c r="X508" s="96"/>
      <c r="Y508" s="101">
        <v>1</v>
      </c>
      <c r="Z508" s="445" t="s">
        <v>295</v>
      </c>
      <c r="AA508" s="446"/>
      <c r="AB508" s="446"/>
      <c r="AC508" s="454"/>
      <c r="AD508" s="62"/>
      <c r="AE508" s="21"/>
      <c r="AF508" s="22"/>
      <c r="AH508" s="29" t="str">
        <f t="shared" si="487"/>
        <v>-</v>
      </c>
      <c r="AI508" s="29" t="str">
        <f t="shared" si="488"/>
        <v>-</v>
      </c>
      <c r="AJ508" s="29" t="str">
        <f t="shared" si="489"/>
        <v>-</v>
      </c>
      <c r="AK508" s="29" t="str">
        <f t="shared" si="490"/>
        <v>-</v>
      </c>
      <c r="AL508" s="29" t="str">
        <f t="shared" si="491"/>
        <v>-</v>
      </c>
      <c r="AM508" s="29" t="str">
        <f t="shared" si="492"/>
        <v>-</v>
      </c>
      <c r="AN508" s="29" t="str">
        <f t="shared" si="493"/>
        <v/>
      </c>
      <c r="AO508" s="83">
        <f t="shared" si="560"/>
        <v>21.550202769999999</v>
      </c>
      <c r="AP508" s="83">
        <f t="shared" si="561"/>
        <v>21.56299443</v>
      </c>
      <c r="AQ508" s="83">
        <f t="shared" si="562"/>
        <v>1.2791660000001315E-2</v>
      </c>
      <c r="AR508" s="83">
        <f t="shared" si="563"/>
        <v>21.557078740000001</v>
      </c>
      <c r="AS508" s="83">
        <f t="shared" si="564"/>
        <v>5.5633331003323407E-3</v>
      </c>
      <c r="AT508" s="105" t="e">
        <f>IF(OR(Q508="",S508=""),"",IF(AND(C508="",AT507=""),"",(M508-L508)/(AS508*6)))</f>
        <v>#REF!</v>
      </c>
      <c r="AU508" s="105" t="e">
        <f>IF(OR(Q508="",S508=""),"",IF(AND(C508="",AU507=""),"",MIN((O508-AR508)/(3*AS508),(AR508-N508)/(3*AS508))))</f>
        <v>#REF!</v>
      </c>
      <c r="AV508" t="e">
        <f>IF(AT508="",-1,AS502)</f>
        <v>#REF!</v>
      </c>
    </row>
    <row r="509" spans="1:48" ht="17.25" customHeight="1" thickBot="1">
      <c r="A509" s="27"/>
      <c r="B509" s="98"/>
      <c r="C509" s="104"/>
      <c r="D509" s="90"/>
      <c r="E509" s="111"/>
      <c r="F509" s="508"/>
      <c r="G509" s="509"/>
      <c r="H509" s="510"/>
      <c r="I509" s="99"/>
      <c r="J509" s="99"/>
      <c r="K509" s="94">
        <f>IF(Q509=1,F509,K508)</f>
        <v>21.8</v>
      </c>
      <c r="L509" s="94">
        <f>IF(Q509=1,I509,L508)</f>
        <v>0</v>
      </c>
      <c r="M509" s="94">
        <f>IF(Q509=1,J509,M508)</f>
        <v>0</v>
      </c>
      <c r="N509" s="94">
        <f t="shared" si="558"/>
        <v>21.8</v>
      </c>
      <c r="O509" s="94">
        <f t="shared" si="559"/>
        <v>21.8</v>
      </c>
      <c r="P509" s="102"/>
      <c r="Q509" s="94" t="str">
        <f t="shared" si="565"/>
        <v/>
      </c>
      <c r="R509" s="122" t="str">
        <f>IF(Q509="","",HLOOKUP(Q509,Headline!$Z$5:$CJ$6,2,FALSE))</f>
        <v/>
      </c>
      <c r="S509" s="100"/>
      <c r="T509" s="100"/>
      <c r="U509" s="100"/>
      <c r="V509" s="100"/>
      <c r="W509" s="100"/>
      <c r="X509" s="96"/>
      <c r="Y509" s="101"/>
      <c r="Z509" s="445"/>
      <c r="AA509" s="446"/>
      <c r="AB509" s="446"/>
      <c r="AC509" s="454"/>
      <c r="AD509" s="62"/>
      <c r="AE509" s="21"/>
      <c r="AF509" s="22"/>
      <c r="AH509" s="29" t="str">
        <f t="shared" si="487"/>
        <v/>
      </c>
      <c r="AI509" s="29" t="str">
        <f t="shared" si="488"/>
        <v/>
      </c>
      <c r="AJ509" s="29" t="str">
        <f t="shared" si="489"/>
        <v/>
      </c>
      <c r="AK509" s="29" t="str">
        <f t="shared" si="490"/>
        <v/>
      </c>
      <c r="AL509" s="29" t="str">
        <f t="shared" si="491"/>
        <v/>
      </c>
      <c r="AM509" s="29" t="str">
        <f t="shared" si="492"/>
        <v/>
      </c>
      <c r="AN509" s="29" t="str">
        <f t="shared" si="493"/>
        <v/>
      </c>
      <c r="AO509" s="83" t="str">
        <f t="shared" si="560"/>
        <v/>
      </c>
      <c r="AP509" s="83" t="str">
        <f t="shared" si="561"/>
        <v/>
      </c>
      <c r="AQ509" s="83" t="str">
        <f t="shared" si="562"/>
        <v/>
      </c>
      <c r="AR509" s="83" t="str">
        <f t="shared" si="563"/>
        <v/>
      </c>
      <c r="AS509" s="83" t="str">
        <f t="shared" si="564"/>
        <v/>
      </c>
      <c r="AT509" s="105" t="str">
        <f>IF(OR(Q509="",S509=""),"",IF(AND(C509="",AT508=""),"",(M509-L509)/(AS509*6)))</f>
        <v/>
      </c>
      <c r="AU509" s="105" t="str">
        <f>IF(OR(Q509="",S509=""),"",IF(AND(C509="",AU508=""),"",MIN((O509-AR509)/(3*AS509),(AR509-N509)/(3*AS509))))</f>
        <v/>
      </c>
      <c r="AV509">
        <f>IF(AT509="",-1,AS503)</f>
        <v>-1</v>
      </c>
    </row>
    <row r="510" spans="1:48" ht="17.25" customHeight="1" thickBot="1">
      <c r="A510" s="27"/>
      <c r="B510" s="98"/>
      <c r="C510" s="104"/>
      <c r="D510" s="90"/>
      <c r="E510" s="135"/>
      <c r="F510" s="463">
        <v>0</v>
      </c>
      <c r="G510" s="464"/>
      <c r="H510" s="465"/>
      <c r="I510" s="136"/>
      <c r="J510" s="99"/>
      <c r="K510" s="94">
        <f>IF(Q510=1,F510,#REF!)</f>
        <v>0</v>
      </c>
      <c r="L510" s="94">
        <f>IF(Q510=1,I510,#REF!)</f>
        <v>0</v>
      </c>
      <c r="M510" s="94">
        <f>IF(Q510=1,J510,#REF!)</f>
        <v>0</v>
      </c>
      <c r="N510" s="94">
        <f t="shared" si="558"/>
        <v>0</v>
      </c>
      <c r="O510" s="94">
        <f t="shared" si="559"/>
        <v>0</v>
      </c>
      <c r="P510" s="102" t="s">
        <v>237</v>
      </c>
      <c r="Q510" s="94">
        <f t="shared" si="565"/>
        <v>1</v>
      </c>
      <c r="R510" s="122">
        <f>IF(Q510="","",HLOOKUP(Q510,Headline!$Z$5:$CJ$6,2,FALSE))</f>
        <v>1</v>
      </c>
      <c r="S510" s="100">
        <v>3.1141617100000001E-2</v>
      </c>
      <c r="T510" s="100">
        <v>3.98856764E-2</v>
      </c>
      <c r="U510" s="100">
        <v>3.1566693299999997E-2</v>
      </c>
      <c r="V510" s="100">
        <v>3.8337129599999999E-2</v>
      </c>
      <c r="W510" s="100">
        <v>3.8879533100000002E-2</v>
      </c>
      <c r="X510" s="96"/>
      <c r="Y510" s="101">
        <v>1</v>
      </c>
      <c r="Z510" s="445" t="s">
        <v>279</v>
      </c>
      <c r="AA510" s="446"/>
      <c r="AB510" s="446"/>
      <c r="AC510" s="454"/>
      <c r="AD510" s="62"/>
      <c r="AE510" s="21"/>
      <c r="AF510" s="22"/>
      <c r="AH510" s="29" t="str">
        <f t="shared" si="487"/>
        <v>+</v>
      </c>
      <c r="AI510" s="29" t="str">
        <f t="shared" si="488"/>
        <v>+</v>
      </c>
      <c r="AJ510" s="29" t="str">
        <f t="shared" si="489"/>
        <v>+</v>
      </c>
      <c r="AK510" s="29" t="str">
        <f t="shared" si="490"/>
        <v>+</v>
      </c>
      <c r="AL510" s="29" t="str">
        <f t="shared" si="491"/>
        <v>+</v>
      </c>
      <c r="AM510" s="29" t="str">
        <f t="shared" si="492"/>
        <v/>
      </c>
      <c r="AN510" s="29" t="str">
        <f t="shared" si="493"/>
        <v>+</v>
      </c>
      <c r="AO510" s="83">
        <f t="shared" si="560"/>
        <v>3.1141617100000001E-2</v>
      </c>
      <c r="AP510" s="83">
        <f t="shared" si="561"/>
        <v>3.98856764E-2</v>
      </c>
      <c r="AQ510" s="83">
        <f t="shared" si="562"/>
        <v>8.744059299999999E-3</v>
      </c>
      <c r="AR510" s="83">
        <f t="shared" si="563"/>
        <v>3.5962129900000001E-2</v>
      </c>
      <c r="AS510" s="83">
        <f t="shared" si="564"/>
        <v>4.2456827691084035E-3</v>
      </c>
      <c r="AT510" s="105" t="e">
        <f>IF(OR(Q510="",S510=""),"",IF(AND(C510="",#REF!=""),"",(M510-L510)/(AS510*6)))</f>
        <v>#REF!</v>
      </c>
      <c r="AU510" s="105" t="e">
        <f>IF(OR(Q510="",S510=""),"",IF(AND(C510="",#REF!=""),"",MIN((O510-AR510)/(3*AS510),(AR510-N510)/(3*AS510))))</f>
        <v>#REF!</v>
      </c>
      <c r="AV510" t="e">
        <f>IF(AT510="",-1,AS507)</f>
        <v>#REF!</v>
      </c>
    </row>
    <row r="511" spans="1:48" ht="17.25" customHeight="1">
      <c r="A511" s="27"/>
      <c r="B511" s="98"/>
      <c r="C511" s="104"/>
      <c r="D511" s="90"/>
      <c r="E511" s="111"/>
      <c r="F511" s="474" t="s">
        <v>223</v>
      </c>
      <c r="G511" s="475"/>
      <c r="H511" s="476"/>
      <c r="I511" s="99"/>
      <c r="J511" s="99"/>
      <c r="K511" s="94">
        <f>IF(Q511=1,F511,K510)</f>
        <v>0</v>
      </c>
      <c r="L511" s="94">
        <f>IF(Q511=1,I511,L510)</f>
        <v>0</v>
      </c>
      <c r="M511" s="94">
        <f>IF(Q511=1,J511,M510)</f>
        <v>0</v>
      </c>
      <c r="N511" s="94">
        <f t="shared" si="558"/>
        <v>0</v>
      </c>
      <c r="O511" s="94">
        <f t="shared" si="559"/>
        <v>0</v>
      </c>
      <c r="P511" s="102" t="s">
        <v>237</v>
      </c>
      <c r="Q511" s="94">
        <f t="shared" si="565"/>
        <v>2</v>
      </c>
      <c r="R511" s="122">
        <f>IF(Q511="","",HLOOKUP(Q511,Headline!$Z$5:$CJ$6,2,FALSE))</f>
        <v>2</v>
      </c>
      <c r="S511" s="100">
        <v>-6.0335323000000003E-2</v>
      </c>
      <c r="T511" s="100">
        <v>-4.8898496999999999E-2</v>
      </c>
      <c r="U511" s="100">
        <v>-4.8857716000000002E-2</v>
      </c>
      <c r="V511" s="100">
        <v>-5.9329096999999997E-2</v>
      </c>
      <c r="W511" s="100">
        <v>-6.1889305999999998E-2</v>
      </c>
      <c r="X511" s="96"/>
      <c r="Y511" s="101">
        <v>1</v>
      </c>
      <c r="Z511" s="445" t="s">
        <v>295</v>
      </c>
      <c r="AA511" s="446"/>
      <c r="AB511" s="446"/>
      <c r="AC511" s="454"/>
      <c r="AD511" s="62"/>
      <c r="AE511" s="21"/>
      <c r="AF511" s="22"/>
      <c r="AH511" s="29" t="str">
        <f t="shared" si="487"/>
        <v>-</v>
      </c>
      <c r="AI511" s="29" t="str">
        <f t="shared" si="488"/>
        <v>-</v>
      </c>
      <c r="AJ511" s="29" t="str">
        <f t="shared" si="489"/>
        <v>-</v>
      </c>
      <c r="AK511" s="29" t="str">
        <f t="shared" si="490"/>
        <v>-</v>
      </c>
      <c r="AL511" s="29" t="str">
        <f t="shared" si="491"/>
        <v>-</v>
      </c>
      <c r="AM511" s="29" t="str">
        <f t="shared" si="492"/>
        <v>-</v>
      </c>
      <c r="AN511" s="29" t="str">
        <f t="shared" si="493"/>
        <v/>
      </c>
      <c r="AO511" s="83">
        <f t="shared" si="560"/>
        <v>-6.1889305999999998E-2</v>
      </c>
      <c r="AP511" s="83">
        <f t="shared" si="561"/>
        <v>-4.8857716000000002E-2</v>
      </c>
      <c r="AQ511" s="83">
        <f t="shared" si="562"/>
        <v>1.3031589999999996E-2</v>
      </c>
      <c r="AR511" s="83">
        <f t="shared" si="563"/>
        <v>-5.5861987799999999E-2</v>
      </c>
      <c r="AS511" s="83">
        <f t="shared" si="564"/>
        <v>6.4403060150565591E-3</v>
      </c>
      <c r="AT511" s="105" t="e">
        <f>IF(OR(Q511="",S511=""),"",IF(AND(C511="",AT510=""),"",(M511-L511)/(AS511*6)))</f>
        <v>#REF!</v>
      </c>
      <c r="AU511" s="105" t="e">
        <f>IF(OR(Q511="",S511=""),"",IF(AND(C511="",AU510=""),"",MIN((O511-AR511)/(3*AS511),(AR511-N511)/(3*AS511))))</f>
        <v>#REF!</v>
      </c>
      <c r="AV511" t="e">
        <f>IF(AT511="",-1,AS508)</f>
        <v>#REF!</v>
      </c>
    </row>
    <row r="512" spans="1:48" ht="17.25" customHeight="1" thickBot="1">
      <c r="A512" s="27"/>
      <c r="B512" s="98"/>
      <c r="C512" s="104"/>
      <c r="D512" s="90"/>
      <c r="E512" s="111"/>
      <c r="F512" s="508"/>
      <c r="G512" s="509"/>
      <c r="H512" s="510"/>
      <c r="I512" s="99"/>
      <c r="J512" s="99"/>
      <c r="K512" s="94">
        <f>IF(Q512=1,F512,K511)</f>
        <v>0</v>
      </c>
      <c r="L512" s="94">
        <f>IF(Q512=1,I512,L511)</f>
        <v>0</v>
      </c>
      <c r="M512" s="94">
        <f>IF(Q512=1,J512,M511)</f>
        <v>0</v>
      </c>
      <c r="N512" s="94">
        <f t="shared" si="558"/>
        <v>0</v>
      </c>
      <c r="O512" s="94">
        <f t="shared" si="559"/>
        <v>0</v>
      </c>
      <c r="P512" s="102"/>
      <c r="Q512" s="94" t="str">
        <f t="shared" si="565"/>
        <v/>
      </c>
      <c r="R512" s="122" t="str">
        <f>IF(Q512="","",HLOOKUP(Q512,Headline!$Z$5:$CJ$6,2,FALSE))</f>
        <v/>
      </c>
      <c r="S512" s="100"/>
      <c r="T512" s="100"/>
      <c r="U512" s="100"/>
      <c r="V512" s="100"/>
      <c r="W512" s="100"/>
      <c r="X512" s="96"/>
      <c r="Y512" s="101"/>
      <c r="Z512" s="445"/>
      <c r="AA512" s="446"/>
      <c r="AB512" s="446"/>
      <c r="AC512" s="454"/>
      <c r="AD512" s="62"/>
      <c r="AE512" s="21"/>
      <c r="AF512" s="22"/>
      <c r="AH512" s="29" t="str">
        <f t="shared" si="487"/>
        <v/>
      </c>
      <c r="AI512" s="29" t="str">
        <f t="shared" si="488"/>
        <v/>
      </c>
      <c r="AJ512" s="29" t="str">
        <f t="shared" si="489"/>
        <v/>
      </c>
      <c r="AK512" s="29" t="str">
        <f t="shared" si="490"/>
        <v/>
      </c>
      <c r="AL512" s="29" t="str">
        <f t="shared" si="491"/>
        <v/>
      </c>
      <c r="AM512" s="29" t="str">
        <f t="shared" si="492"/>
        <v/>
      </c>
      <c r="AN512" s="29" t="str">
        <f t="shared" si="493"/>
        <v/>
      </c>
      <c r="AO512" s="83" t="str">
        <f t="shared" si="560"/>
        <v/>
      </c>
      <c r="AP512" s="83" t="str">
        <f t="shared" si="561"/>
        <v/>
      </c>
      <c r="AQ512" s="83" t="str">
        <f t="shared" si="562"/>
        <v/>
      </c>
      <c r="AR512" s="83" t="str">
        <f t="shared" si="563"/>
        <v/>
      </c>
      <c r="AS512" s="83" t="str">
        <f t="shared" si="564"/>
        <v/>
      </c>
      <c r="AT512" s="105" t="str">
        <f>IF(OR(Q512="",S512=""),"",IF(AND(C512="",AT511=""),"",(M512-L512)/(AS512*6)))</f>
        <v/>
      </c>
      <c r="AU512" s="105" t="str">
        <f>IF(OR(Q512="",S512=""),"",IF(AND(C512="",AU511=""),"",MIN((O512-AR512)/(3*AS512),(AR512-N512)/(3*AS512))))</f>
        <v/>
      </c>
      <c r="AV512">
        <f>IF(AT512="",-1,AS509)</f>
        <v>-1</v>
      </c>
    </row>
    <row r="513" spans="1:48" ht="17.25" customHeight="1" thickBot="1">
      <c r="A513" s="27"/>
      <c r="B513" s="98"/>
      <c r="C513" s="104"/>
      <c r="D513" s="90"/>
      <c r="E513" s="135"/>
      <c r="F513" s="463">
        <v>21.8</v>
      </c>
      <c r="G513" s="464"/>
      <c r="H513" s="465"/>
      <c r="I513" s="136"/>
      <c r="J513" s="99"/>
      <c r="K513" s="94">
        <f>IF(Q513=1,F513,#REF!)</f>
        <v>21.8</v>
      </c>
      <c r="L513" s="94">
        <f>IF(Q513=1,I513,#REF!)</f>
        <v>0</v>
      </c>
      <c r="M513" s="94">
        <f>IF(Q513=1,J513,#REF!)</f>
        <v>0</v>
      </c>
      <c r="N513" s="94">
        <f t="shared" si="558"/>
        <v>21.8</v>
      </c>
      <c r="O513" s="94">
        <f t="shared" si="559"/>
        <v>21.8</v>
      </c>
      <c r="P513" s="102" t="s">
        <v>237</v>
      </c>
      <c r="Q513" s="94">
        <f>IF(AND(F513&lt;&gt;"",Q509=""),1,IF(AND(Q509&lt;emp,Q509&lt;&gt;""),Q509+1,""))</f>
        <v>1</v>
      </c>
      <c r="R513" s="122">
        <f>IF(Q513="","",HLOOKUP(Q513,Headline!$Z$5:$CJ$6,2,FALSE))</f>
        <v>1</v>
      </c>
      <c r="S513" s="100">
        <v>21.742353170000001</v>
      </c>
      <c r="T513" s="100">
        <v>21.741234899999998</v>
      </c>
      <c r="U513" s="100">
        <v>21.748372310000001</v>
      </c>
      <c r="V513" s="100">
        <v>21.742458389999999</v>
      </c>
      <c r="W513" s="100">
        <v>21.739036689999999</v>
      </c>
      <c r="X513" s="96"/>
      <c r="Y513" s="101">
        <v>1</v>
      </c>
      <c r="Z513" s="445" t="s">
        <v>279</v>
      </c>
      <c r="AA513" s="446"/>
      <c r="AB513" s="446"/>
      <c r="AC513" s="454"/>
      <c r="AD513" s="62"/>
      <c r="AE513" s="21"/>
      <c r="AF513" s="22"/>
      <c r="AH513" s="29" t="str">
        <f t="shared" ref="AH513:AH576" si="566">IF(S513="","",IF(S513&lt;$N513,"-",IF(S513&gt;$O513,"+","")))</f>
        <v>-</v>
      </c>
      <c r="AI513" s="29" t="str">
        <f t="shared" ref="AI513:AI576" si="567">IF(T513="","",IF(T513&lt;$N513,"-",IF(T513&gt;$O513,"+","")))</f>
        <v>-</v>
      </c>
      <c r="AJ513" s="29" t="str">
        <f t="shared" ref="AJ513:AJ576" si="568">IF(U513="","",IF(U513&lt;$N513,"-",IF(U513&gt;$O513,"+","")))</f>
        <v>-</v>
      </c>
      <c r="AK513" s="29" t="str">
        <f t="shared" ref="AK513:AK576" si="569">IF(V513="","",IF(V513&lt;$N513,"-",IF(V513&gt;$O513,"+","")))</f>
        <v>-</v>
      </c>
      <c r="AL513" s="29" t="str">
        <f t="shared" ref="AL513:AL576" si="570">IF(W513="","",IF(W513&lt;$N513,"-",IF(W513&gt;$O513,"+","")))</f>
        <v>-</v>
      </c>
      <c r="AM513" s="29" t="str">
        <f t="shared" ref="AM513:AM576" si="571">IF(OR($AH513="-",$AI513="-",$AJ513="-",$AK513="-",$AL513="-"),"-","")</f>
        <v>-</v>
      </c>
      <c r="AN513" s="29" t="str">
        <f t="shared" ref="AN513:AN576" si="572">IF(OR($AH513="+",$AI513="+",$AJ513="+",$AK513="+",$AL513="+"),"+","")</f>
        <v/>
      </c>
      <c r="AO513" s="83">
        <f t="shared" si="560"/>
        <v>21.739036689999999</v>
      </c>
      <c r="AP513" s="83">
        <f t="shared" si="561"/>
        <v>21.748372310000001</v>
      </c>
      <c r="AQ513" s="83">
        <f t="shared" si="562"/>
        <v>9.3356200000016543E-3</v>
      </c>
      <c r="AR513" s="83">
        <f t="shared" si="563"/>
        <v>21.742691092000001</v>
      </c>
      <c r="AS513" s="83">
        <f t="shared" si="564"/>
        <v>3.4612038577963868E-3</v>
      </c>
      <c r="AT513" s="105" t="e">
        <f>IF(OR(Q513="",S513=""),"",IF(AND(C513="",#REF!=""),"",(M513-L513)/(AS513*6)))</f>
        <v>#REF!</v>
      </c>
      <c r="AU513" s="105" t="e">
        <f>IF(OR(Q513="",S513=""),"",IF(AND(C513="",#REF!=""),"",MIN((O513-AR513)/(3*AS513),(AR513-N513)/(3*AS513))))</f>
        <v>#REF!</v>
      </c>
      <c r="AV513" t="e">
        <f>IF(AT513="",-1,AS507)</f>
        <v>#REF!</v>
      </c>
    </row>
    <row r="514" spans="1:48" ht="17.25" customHeight="1">
      <c r="A514" s="27"/>
      <c r="B514" s="98"/>
      <c r="C514" s="104"/>
      <c r="D514" s="90"/>
      <c r="E514" s="111"/>
      <c r="F514" s="474" t="s">
        <v>223</v>
      </c>
      <c r="G514" s="475"/>
      <c r="H514" s="476"/>
      <c r="I514" s="99"/>
      <c r="J514" s="99"/>
      <c r="K514" s="94">
        <f>IF(Q514=1,F514,K513)</f>
        <v>21.8</v>
      </c>
      <c r="L514" s="94">
        <f>IF(Q514=1,I514,L513)</f>
        <v>0</v>
      </c>
      <c r="M514" s="94">
        <f>IF(Q514=1,J514,M513)</f>
        <v>0</v>
      </c>
      <c r="N514" s="94">
        <f t="shared" si="558"/>
        <v>21.8</v>
      </c>
      <c r="O514" s="94">
        <f t="shared" si="559"/>
        <v>21.8</v>
      </c>
      <c r="P514" s="102" t="s">
        <v>237</v>
      </c>
      <c r="Q514" s="94">
        <f t="shared" si="565"/>
        <v>2</v>
      </c>
      <c r="R514" s="122">
        <f>IF(Q514="","",HLOOKUP(Q514,Headline!$Z$5:$CJ$6,2,FALSE))</f>
        <v>2</v>
      </c>
      <c r="S514" s="100">
        <v>21.566430709999999</v>
      </c>
      <c r="T514" s="100">
        <v>21.569398339999999</v>
      </c>
      <c r="U514" s="100">
        <v>21.561253600000001</v>
      </c>
      <c r="V514" s="100">
        <v>21.570189460000002</v>
      </c>
      <c r="W514" s="100">
        <v>21.565654129999999</v>
      </c>
      <c r="X514" s="96"/>
      <c r="Y514" s="101">
        <v>1</v>
      </c>
      <c r="Z514" s="445" t="s">
        <v>295</v>
      </c>
      <c r="AA514" s="446"/>
      <c r="AB514" s="446"/>
      <c r="AC514" s="454"/>
      <c r="AD514" s="62"/>
      <c r="AE514" s="21"/>
      <c r="AF514" s="22"/>
      <c r="AH514" s="29" t="str">
        <f t="shared" si="566"/>
        <v>-</v>
      </c>
      <c r="AI514" s="29" t="str">
        <f t="shared" si="567"/>
        <v>-</v>
      </c>
      <c r="AJ514" s="29" t="str">
        <f t="shared" si="568"/>
        <v>-</v>
      </c>
      <c r="AK514" s="29" t="str">
        <f t="shared" si="569"/>
        <v>-</v>
      </c>
      <c r="AL514" s="29" t="str">
        <f t="shared" si="570"/>
        <v>-</v>
      </c>
      <c r="AM514" s="29" t="str">
        <f t="shared" si="571"/>
        <v>-</v>
      </c>
      <c r="AN514" s="29" t="str">
        <f t="shared" si="572"/>
        <v/>
      </c>
      <c r="AO514" s="83">
        <f t="shared" si="560"/>
        <v>21.561253600000001</v>
      </c>
      <c r="AP514" s="83">
        <f t="shared" si="561"/>
        <v>21.570189460000002</v>
      </c>
      <c r="AQ514" s="83">
        <f t="shared" si="562"/>
        <v>8.9358600000011279E-3</v>
      </c>
      <c r="AR514" s="83">
        <f t="shared" si="563"/>
        <v>21.566585247999999</v>
      </c>
      <c r="AS514" s="83">
        <f t="shared" si="564"/>
        <v>3.5433446015271119E-3</v>
      </c>
      <c r="AT514" s="105" t="e">
        <f>IF(OR(Q514="",S514=""),"",IF(AND(C514="",AT513=""),"",(M514-L514)/(AS514*6)))</f>
        <v>#REF!</v>
      </c>
      <c r="AU514" s="105" t="e">
        <f>IF(OR(Q514="",S514=""),"",IF(AND(C514="",AU513=""),"",MIN((O514-AR514)/(3*AS514),(AR514-N514)/(3*AS514))))</f>
        <v>#REF!</v>
      </c>
      <c r="AV514" t="e">
        <f>IF(AT514="",-1,AS508)</f>
        <v>#REF!</v>
      </c>
    </row>
    <row r="515" spans="1:48" ht="17.25" customHeight="1" thickBot="1">
      <c r="A515" s="27"/>
      <c r="B515" s="98"/>
      <c r="C515" s="104"/>
      <c r="D515" s="90"/>
      <c r="E515" s="111"/>
      <c r="F515" s="508"/>
      <c r="G515" s="509"/>
      <c r="H515" s="510"/>
      <c r="I515" s="99"/>
      <c r="J515" s="99"/>
      <c r="K515" s="94">
        <f>IF(Q515=1,F515,K514)</f>
        <v>21.8</v>
      </c>
      <c r="L515" s="94">
        <f>IF(Q515=1,I515,L514)</f>
        <v>0</v>
      </c>
      <c r="M515" s="94">
        <f>IF(Q515=1,J515,M514)</f>
        <v>0</v>
      </c>
      <c r="N515" s="94">
        <f t="shared" si="558"/>
        <v>21.8</v>
      </c>
      <c r="O515" s="94">
        <f t="shared" si="559"/>
        <v>21.8</v>
      </c>
      <c r="P515" s="102"/>
      <c r="Q515" s="94" t="str">
        <f t="shared" si="565"/>
        <v/>
      </c>
      <c r="R515" s="122" t="str">
        <f>IF(Q515="","",HLOOKUP(Q515,Headline!$Z$5:$CJ$6,2,FALSE))</f>
        <v/>
      </c>
      <c r="S515" s="100"/>
      <c r="T515" s="100"/>
      <c r="U515" s="100"/>
      <c r="V515" s="100"/>
      <c r="W515" s="100"/>
      <c r="X515" s="96"/>
      <c r="Y515" s="101"/>
      <c r="Z515" s="445"/>
      <c r="AA515" s="446"/>
      <c r="AB515" s="446"/>
      <c r="AC515" s="454"/>
      <c r="AD515" s="62"/>
      <c r="AE515" s="21"/>
      <c r="AF515" s="22"/>
      <c r="AH515" s="29" t="str">
        <f t="shared" si="566"/>
        <v/>
      </c>
      <c r="AI515" s="29" t="str">
        <f t="shared" si="567"/>
        <v/>
      </c>
      <c r="AJ515" s="29" t="str">
        <f t="shared" si="568"/>
        <v/>
      </c>
      <c r="AK515" s="29" t="str">
        <f t="shared" si="569"/>
        <v/>
      </c>
      <c r="AL515" s="29" t="str">
        <f t="shared" si="570"/>
        <v/>
      </c>
      <c r="AM515" s="29" t="str">
        <f t="shared" si="571"/>
        <v/>
      </c>
      <c r="AN515" s="29" t="str">
        <f t="shared" si="572"/>
        <v/>
      </c>
      <c r="AO515" s="83" t="str">
        <f t="shared" si="560"/>
        <v/>
      </c>
      <c r="AP515" s="83" t="str">
        <f t="shared" si="561"/>
        <v/>
      </c>
      <c r="AQ515" s="83" t="str">
        <f t="shared" si="562"/>
        <v/>
      </c>
      <c r="AR515" s="83" t="str">
        <f t="shared" si="563"/>
        <v/>
      </c>
      <c r="AS515" s="83" t="str">
        <f t="shared" si="564"/>
        <v/>
      </c>
      <c r="AT515" s="105" t="str">
        <f>IF(OR(Q515="",S515=""),"",IF(AND(C515="",AT514=""),"",(M515-L515)/(AS515*6)))</f>
        <v/>
      </c>
      <c r="AU515" s="105" t="str">
        <f>IF(OR(Q515="",S515=""),"",IF(AND(C515="",AU514=""),"",MIN((O515-AR515)/(3*AS515),(AR515-N515)/(3*AS515))))</f>
        <v/>
      </c>
      <c r="AV515">
        <f>IF(AT515="",-1,AS509)</f>
        <v>-1</v>
      </c>
    </row>
    <row r="516" spans="1:48" ht="17.25" customHeight="1" thickBot="1">
      <c r="A516" s="27"/>
      <c r="B516" s="98"/>
      <c r="C516" s="104"/>
      <c r="D516" s="90"/>
      <c r="E516" s="135"/>
      <c r="F516" s="463">
        <v>0</v>
      </c>
      <c r="G516" s="464"/>
      <c r="H516" s="465"/>
      <c r="I516" s="136"/>
      <c r="J516" s="99"/>
      <c r="K516" s="94">
        <f>IF(Q516=1,F516,#REF!)</f>
        <v>0</v>
      </c>
      <c r="L516" s="94">
        <f>IF(Q516=1,I516,#REF!)</f>
        <v>0</v>
      </c>
      <c r="M516" s="94">
        <f>IF(Q516=1,J516,#REF!)</f>
        <v>0</v>
      </c>
      <c r="N516" s="94">
        <f t="shared" si="558"/>
        <v>0</v>
      </c>
      <c r="O516" s="94">
        <f t="shared" si="559"/>
        <v>0</v>
      </c>
      <c r="P516" s="102" t="s">
        <v>237</v>
      </c>
      <c r="Q516" s="94">
        <f t="shared" si="565"/>
        <v>1</v>
      </c>
      <c r="R516" s="122">
        <f>IF(Q516="","",HLOOKUP(Q516,Headline!$Z$5:$CJ$6,2,FALSE))</f>
        <v>1</v>
      </c>
      <c r="S516" s="100">
        <v>1.7241366800000001E-2</v>
      </c>
      <c r="T516" s="100">
        <v>2.4267275200000001E-2</v>
      </c>
      <c r="U516" s="100">
        <v>1.4987316299999999E-2</v>
      </c>
      <c r="V516" s="100">
        <v>1.8015908399999999E-2</v>
      </c>
      <c r="W516" s="100">
        <v>1.8609526500000001E-2</v>
      </c>
      <c r="X516" s="96"/>
      <c r="Y516" s="101">
        <v>1</v>
      </c>
      <c r="Z516" s="445" t="s">
        <v>279</v>
      </c>
      <c r="AA516" s="446"/>
      <c r="AB516" s="446"/>
      <c r="AC516" s="454"/>
      <c r="AD516" s="62"/>
      <c r="AE516" s="21"/>
      <c r="AF516" s="22"/>
      <c r="AH516" s="29" t="str">
        <f t="shared" si="566"/>
        <v>+</v>
      </c>
      <c r="AI516" s="29" t="str">
        <f t="shared" si="567"/>
        <v>+</v>
      </c>
      <c r="AJ516" s="29" t="str">
        <f t="shared" si="568"/>
        <v>+</v>
      </c>
      <c r="AK516" s="29" t="str">
        <f t="shared" si="569"/>
        <v>+</v>
      </c>
      <c r="AL516" s="29" t="str">
        <f t="shared" si="570"/>
        <v>+</v>
      </c>
      <c r="AM516" s="29" t="str">
        <f t="shared" si="571"/>
        <v/>
      </c>
      <c r="AN516" s="29" t="str">
        <f t="shared" si="572"/>
        <v>+</v>
      </c>
      <c r="AO516" s="83">
        <f t="shared" si="560"/>
        <v>1.4987316299999999E-2</v>
      </c>
      <c r="AP516" s="83">
        <f t="shared" si="561"/>
        <v>2.4267275200000001E-2</v>
      </c>
      <c r="AQ516" s="83">
        <f t="shared" si="562"/>
        <v>9.2799589000000012E-3</v>
      </c>
      <c r="AR516" s="83">
        <f t="shared" si="563"/>
        <v>1.8624278639999998E-2</v>
      </c>
      <c r="AS516" s="83">
        <f t="shared" si="564"/>
        <v>3.4407005961909322E-3</v>
      </c>
      <c r="AT516" s="105" t="e">
        <f>IF(OR(Q516="",S516=""),"",IF(AND(C516="",#REF!=""),"",(M516-L516)/(AS516*6)))</f>
        <v>#REF!</v>
      </c>
      <c r="AU516" s="105" t="e">
        <f>IF(OR(Q516="",S516=""),"",IF(AND(C516="",#REF!=""),"",MIN((O516-AR516)/(3*AS516),(AR516-N516)/(3*AS516))))</f>
        <v>#REF!</v>
      </c>
      <c r="AV516" t="e">
        <f>IF(AT516="",-1,AS513)</f>
        <v>#REF!</v>
      </c>
    </row>
    <row r="517" spans="1:48" ht="17.25" customHeight="1">
      <c r="A517" s="27"/>
      <c r="B517" s="98"/>
      <c r="C517" s="104"/>
      <c r="D517" s="90"/>
      <c r="E517" s="111"/>
      <c r="F517" s="474" t="s">
        <v>229</v>
      </c>
      <c r="G517" s="475"/>
      <c r="H517" s="476"/>
      <c r="I517" s="99"/>
      <c r="J517" s="99"/>
      <c r="K517" s="94">
        <f>IF(Q517=1,F517,K516)</f>
        <v>0</v>
      </c>
      <c r="L517" s="94">
        <f>IF(Q517=1,I517,L516)</f>
        <v>0</v>
      </c>
      <c r="M517" s="94">
        <f>IF(Q517=1,J517,M516)</f>
        <v>0</v>
      </c>
      <c r="N517" s="94">
        <f t="shared" si="558"/>
        <v>0</v>
      </c>
      <c r="O517" s="94">
        <f t="shared" si="559"/>
        <v>0</v>
      </c>
      <c r="P517" s="102" t="s">
        <v>237</v>
      </c>
      <c r="Q517" s="94">
        <f t="shared" si="565"/>
        <v>2</v>
      </c>
      <c r="R517" s="122">
        <f>IF(Q517="","",HLOOKUP(Q517,Headline!$Z$5:$CJ$6,2,FALSE))</f>
        <v>2</v>
      </c>
      <c r="S517" s="100">
        <v>-6.5441874999999997E-2</v>
      </c>
      <c r="T517" s="100">
        <v>-5.9812191000000001E-2</v>
      </c>
      <c r="U517" s="100">
        <v>-6.0272720000000002E-2</v>
      </c>
      <c r="V517" s="100">
        <v>-6.5737730999999994E-2</v>
      </c>
      <c r="W517" s="100">
        <v>-6.4802282000000003E-2</v>
      </c>
      <c r="X517" s="96"/>
      <c r="Y517" s="101">
        <v>1</v>
      </c>
      <c r="Z517" s="445" t="s">
        <v>295</v>
      </c>
      <c r="AA517" s="446"/>
      <c r="AB517" s="446"/>
      <c r="AC517" s="454"/>
      <c r="AD517" s="62"/>
      <c r="AE517" s="21"/>
      <c r="AF517" s="22"/>
      <c r="AH517" s="29" t="str">
        <f t="shared" si="566"/>
        <v>-</v>
      </c>
      <c r="AI517" s="29" t="str">
        <f t="shared" si="567"/>
        <v>-</v>
      </c>
      <c r="AJ517" s="29" t="str">
        <f t="shared" si="568"/>
        <v>-</v>
      </c>
      <c r="AK517" s="29" t="str">
        <f t="shared" si="569"/>
        <v>-</v>
      </c>
      <c r="AL517" s="29" t="str">
        <f t="shared" si="570"/>
        <v>-</v>
      </c>
      <c r="AM517" s="29" t="str">
        <f t="shared" si="571"/>
        <v>-</v>
      </c>
      <c r="AN517" s="29" t="str">
        <f t="shared" si="572"/>
        <v/>
      </c>
      <c r="AO517" s="83">
        <f t="shared" si="560"/>
        <v>-6.5737730999999994E-2</v>
      </c>
      <c r="AP517" s="83">
        <f t="shared" si="561"/>
        <v>-5.9812191000000001E-2</v>
      </c>
      <c r="AQ517" s="83">
        <f t="shared" si="562"/>
        <v>5.925539999999993E-3</v>
      </c>
      <c r="AR517" s="83">
        <f t="shared" si="563"/>
        <v>-6.3213359799999994E-2</v>
      </c>
      <c r="AS517" s="83">
        <f t="shared" si="564"/>
        <v>2.9188488890789957E-3</v>
      </c>
      <c r="AT517" s="105" t="e">
        <f>IF(OR(Q517="",S517=""),"",IF(AND(C517="",AT516=""),"",(M517-L517)/(AS517*6)))</f>
        <v>#REF!</v>
      </c>
      <c r="AU517" s="105" t="e">
        <f>IF(OR(Q517="",S517=""),"",IF(AND(C517="",AU516=""),"",MIN((O517-AR517)/(3*AS517),(AR517-N517)/(3*AS517))))</f>
        <v>#REF!</v>
      </c>
      <c r="AV517" t="e">
        <f>IF(AT517="",-1,AS514)</f>
        <v>#REF!</v>
      </c>
    </row>
    <row r="518" spans="1:48" ht="17.25" customHeight="1" thickBot="1">
      <c r="A518" s="27"/>
      <c r="B518" s="98"/>
      <c r="C518" s="104"/>
      <c r="D518" s="90"/>
      <c r="E518" s="111"/>
      <c r="F518" s="508"/>
      <c r="G518" s="509"/>
      <c r="H518" s="510"/>
      <c r="I518" s="99"/>
      <c r="J518" s="99"/>
      <c r="K518" s="94">
        <f>IF(Q518=1,F518,K517)</f>
        <v>0</v>
      </c>
      <c r="L518" s="94">
        <f>IF(Q518=1,I518,L517)</f>
        <v>0</v>
      </c>
      <c r="M518" s="94">
        <f>IF(Q518=1,J518,M517)</f>
        <v>0</v>
      </c>
      <c r="N518" s="94">
        <f t="shared" si="558"/>
        <v>0</v>
      </c>
      <c r="O518" s="94">
        <f t="shared" si="559"/>
        <v>0</v>
      </c>
      <c r="P518" s="102"/>
      <c r="Q518" s="94" t="str">
        <f t="shared" si="565"/>
        <v/>
      </c>
      <c r="R518" s="122" t="str">
        <f>IF(Q518="","",HLOOKUP(Q518,Headline!$Z$5:$CJ$6,2,FALSE))</f>
        <v/>
      </c>
      <c r="S518" s="100"/>
      <c r="T518" s="100"/>
      <c r="U518" s="100"/>
      <c r="V518" s="100"/>
      <c r="W518" s="100"/>
      <c r="X518" s="96"/>
      <c r="Y518" s="101"/>
      <c r="Z518" s="445"/>
      <c r="AA518" s="446"/>
      <c r="AB518" s="446"/>
      <c r="AC518" s="454"/>
      <c r="AD518" s="62"/>
      <c r="AE518" s="21"/>
      <c r="AF518" s="22"/>
      <c r="AH518" s="29" t="str">
        <f t="shared" si="566"/>
        <v/>
      </c>
      <c r="AI518" s="29" t="str">
        <f t="shared" si="567"/>
        <v/>
      </c>
      <c r="AJ518" s="29" t="str">
        <f t="shared" si="568"/>
        <v/>
      </c>
      <c r="AK518" s="29" t="str">
        <f t="shared" si="569"/>
        <v/>
      </c>
      <c r="AL518" s="29" t="str">
        <f t="shared" si="570"/>
        <v/>
      </c>
      <c r="AM518" s="29" t="str">
        <f t="shared" si="571"/>
        <v/>
      </c>
      <c r="AN518" s="29" t="str">
        <f t="shared" si="572"/>
        <v/>
      </c>
      <c r="AO518" s="83" t="str">
        <f t="shared" si="560"/>
        <v/>
      </c>
      <c r="AP518" s="83" t="str">
        <f t="shared" si="561"/>
        <v/>
      </c>
      <c r="AQ518" s="83" t="str">
        <f t="shared" si="562"/>
        <v/>
      </c>
      <c r="AR518" s="83" t="str">
        <f t="shared" si="563"/>
        <v/>
      </c>
      <c r="AS518" s="83" t="str">
        <f t="shared" si="564"/>
        <v/>
      </c>
      <c r="AT518" s="105" t="str">
        <f>IF(OR(Q518="",S518=""),"",IF(AND(C518="",AT517=""),"",(M518-L518)/(AS518*6)))</f>
        <v/>
      </c>
      <c r="AU518" s="105" t="str">
        <f>IF(OR(Q518="",S518=""),"",IF(AND(C518="",AU517=""),"",MIN((O518-AR518)/(3*AS518),(AR518-N518)/(3*AS518))))</f>
        <v/>
      </c>
      <c r="AV518">
        <f>IF(AT518="",-1,AS515)</f>
        <v>-1</v>
      </c>
    </row>
    <row r="519" spans="1:48" ht="17.25" customHeight="1" thickBot="1">
      <c r="A519" s="27"/>
      <c r="B519" s="98"/>
      <c r="C519" s="104"/>
      <c r="D519" s="90"/>
      <c r="E519" s="135"/>
      <c r="F519" s="463">
        <v>21.8</v>
      </c>
      <c r="G519" s="464"/>
      <c r="H519" s="465"/>
      <c r="I519" s="136"/>
      <c r="J519" s="99"/>
      <c r="K519" s="94">
        <f>IF(Q519=1,F519,#REF!)</f>
        <v>21.8</v>
      </c>
      <c r="L519" s="94">
        <f>IF(Q519=1,I519,#REF!)</f>
        <v>0</v>
      </c>
      <c r="M519" s="94">
        <f>IF(Q519=1,J519,#REF!)</f>
        <v>0</v>
      </c>
      <c r="N519" s="94">
        <f>K519+L519</f>
        <v>21.8</v>
      </c>
      <c r="O519" s="94">
        <f>K519+M519</f>
        <v>21.8</v>
      </c>
      <c r="P519" s="102" t="s">
        <v>237</v>
      </c>
      <c r="Q519" s="94">
        <f>IF(AND(F519&lt;&gt;"",Q515=""),1,IF(AND(Q515&lt;emp,Q515&lt;&gt;""),Q515+1,""))</f>
        <v>1</v>
      </c>
      <c r="R519" s="122">
        <f>IF(Q519="","",HLOOKUP(Q519,Headline!$Z$5:$CJ$6,2,FALSE))</f>
        <v>1</v>
      </c>
      <c r="S519" s="100">
        <v>21.741448370000001</v>
      </c>
      <c r="T519" s="100">
        <v>21.740099310000002</v>
      </c>
      <c r="U519" s="100">
        <v>21.74306151</v>
      </c>
      <c r="V519" s="100">
        <v>21.733562719999998</v>
      </c>
      <c r="W519" s="100">
        <v>21.736493769999999</v>
      </c>
      <c r="X519" s="96"/>
      <c r="Y519" s="101">
        <v>1</v>
      </c>
      <c r="Z519" s="445" t="s">
        <v>279</v>
      </c>
      <c r="AA519" s="446"/>
      <c r="AB519" s="446"/>
      <c r="AC519" s="454"/>
      <c r="AD519" s="62"/>
      <c r="AE519" s="21"/>
      <c r="AF519" s="22"/>
      <c r="AH519" s="29" t="str">
        <f t="shared" si="566"/>
        <v>-</v>
      </c>
      <c r="AI519" s="29" t="str">
        <f t="shared" si="567"/>
        <v>-</v>
      </c>
      <c r="AJ519" s="29" t="str">
        <f t="shared" si="568"/>
        <v>-</v>
      </c>
      <c r="AK519" s="29" t="str">
        <f t="shared" si="569"/>
        <v>-</v>
      </c>
      <c r="AL519" s="29" t="str">
        <f t="shared" si="570"/>
        <v>-</v>
      </c>
      <c r="AM519" s="29" t="str">
        <f t="shared" si="571"/>
        <v>-</v>
      </c>
      <c r="AN519" s="29" t="str">
        <f t="shared" si="572"/>
        <v/>
      </c>
      <c r="AO519" s="83">
        <f>IF(S519="","",MIN(S519:W519))</f>
        <v>21.733562719999998</v>
      </c>
      <c r="AP519" s="83">
        <f>IF(S519="","",MAX(S519:W519))</f>
        <v>21.74306151</v>
      </c>
      <c r="AQ519" s="83">
        <f>IF(AO519="","",AP519-AO519)</f>
        <v>9.4987900000020886E-3</v>
      </c>
      <c r="AR519" s="83">
        <f>IF(S519="","",AVERAGE(S519:W519))</f>
        <v>21.738933136</v>
      </c>
      <c r="AS519" s="83">
        <f>IF(S519="","",STDEV(S519:W519))</f>
        <v>3.8575157242696895E-3</v>
      </c>
      <c r="AT519" s="105" t="e">
        <f>IF(OR(Q519="",S519=""),"",IF(AND(C519="",#REF!=""),"",(M519-L519)/(AS519*6)))</f>
        <v>#REF!</v>
      </c>
      <c r="AU519" s="105" t="e">
        <f>IF(OR(Q519="",S519=""),"",IF(AND(C519="",#REF!=""),"",MIN((O519-AR519)/(3*AS519),(AR519-N519)/(3*AS519))))</f>
        <v>#REF!</v>
      </c>
      <c r="AV519" t="e">
        <f>IF(AT519="",-1,AS513)</f>
        <v>#REF!</v>
      </c>
    </row>
    <row r="520" spans="1:48" ht="17.25" customHeight="1">
      <c r="A520" s="27"/>
      <c r="B520" s="98"/>
      <c r="C520" s="104"/>
      <c r="D520" s="90"/>
      <c r="E520" s="111"/>
      <c r="F520" s="474" t="s">
        <v>229</v>
      </c>
      <c r="G520" s="475"/>
      <c r="H520" s="476"/>
      <c r="I520" s="99"/>
      <c r="J520" s="99"/>
      <c r="K520" s="94">
        <f>IF(Q520=1,F520,K519)</f>
        <v>21.8</v>
      </c>
      <c r="L520" s="94">
        <f>IF(Q520=1,I520,L519)</f>
        <v>0</v>
      </c>
      <c r="M520" s="94">
        <f>IF(Q520=1,J520,M519)</f>
        <v>0</v>
      </c>
      <c r="N520" s="94">
        <f>K520+L520</f>
        <v>21.8</v>
      </c>
      <c r="O520" s="94">
        <f>K520+M520</f>
        <v>21.8</v>
      </c>
      <c r="P520" s="102" t="s">
        <v>237</v>
      </c>
      <c r="Q520" s="94">
        <f>IF(AND(F520&lt;&gt;"",Q519=""),1,IF(AND(Q519&lt;emp,Q519&lt;&gt;""),Q519+1,""))</f>
        <v>2</v>
      </c>
      <c r="R520" s="122">
        <f>IF(Q520="","",HLOOKUP(Q520,Headline!$Z$5:$CJ$6,2,FALSE))</f>
        <v>2</v>
      </c>
      <c r="S520" s="100">
        <v>21.58080927</v>
      </c>
      <c r="T520" s="100">
        <v>21.58224718</v>
      </c>
      <c r="U520" s="100">
        <v>21.576844220000002</v>
      </c>
      <c r="V520" s="100">
        <v>21.583576269999998</v>
      </c>
      <c r="W520" s="100">
        <v>21.580093860000002</v>
      </c>
      <c r="X520" s="96"/>
      <c r="Y520" s="101">
        <v>1</v>
      </c>
      <c r="Z520" s="445" t="s">
        <v>295</v>
      </c>
      <c r="AA520" s="446"/>
      <c r="AB520" s="446"/>
      <c r="AC520" s="454"/>
      <c r="AD520" s="62"/>
      <c r="AE520" s="21"/>
      <c r="AF520" s="22"/>
      <c r="AH520" s="29" t="str">
        <f t="shared" si="566"/>
        <v>-</v>
      </c>
      <c r="AI520" s="29" t="str">
        <f t="shared" si="567"/>
        <v>-</v>
      </c>
      <c r="AJ520" s="29" t="str">
        <f t="shared" si="568"/>
        <v>-</v>
      </c>
      <c r="AK520" s="29" t="str">
        <f t="shared" si="569"/>
        <v>-</v>
      </c>
      <c r="AL520" s="29" t="str">
        <f t="shared" si="570"/>
        <v>-</v>
      </c>
      <c r="AM520" s="29" t="str">
        <f t="shared" si="571"/>
        <v>-</v>
      </c>
      <c r="AN520" s="29" t="str">
        <f t="shared" si="572"/>
        <v/>
      </c>
      <c r="AO520" s="83">
        <f>IF(S520="","",MIN(S520:W520))</f>
        <v>21.576844220000002</v>
      </c>
      <c r="AP520" s="83">
        <f>IF(S520="","",MAX(S520:W520))</f>
        <v>21.583576269999998</v>
      </c>
      <c r="AQ520" s="83">
        <f>IF(AO520="","",AP520-AO520)</f>
        <v>6.7320499999965477E-3</v>
      </c>
      <c r="AR520" s="83">
        <f>IF(S520="","",AVERAGE(S520:W520))</f>
        <v>21.580714159999999</v>
      </c>
      <c r="AS520" s="83">
        <f>IF(S520="","",STDEV(S520:W520))</f>
        <v>2.5451953548879754E-3</v>
      </c>
      <c r="AT520" s="105" t="e">
        <f>IF(OR(Q520="",S520=""),"",IF(AND(C520="",AT519=""),"",(M520-L520)/(AS520*6)))</f>
        <v>#REF!</v>
      </c>
      <c r="AU520" s="105" t="e">
        <f>IF(OR(Q520="",S520=""),"",IF(AND(C520="",AU519=""),"",MIN((O520-AR520)/(3*AS520),(AR520-N520)/(3*AS520))))</f>
        <v>#REF!</v>
      </c>
      <c r="AV520" t="e">
        <f>IF(AT520="",-1,AS514)</f>
        <v>#REF!</v>
      </c>
    </row>
    <row r="521" spans="1:48" ht="17.25" customHeight="1" thickBot="1">
      <c r="A521" s="27"/>
      <c r="B521" s="98"/>
      <c r="C521" s="104"/>
      <c r="D521" s="90"/>
      <c r="E521" s="111"/>
      <c r="F521" s="508"/>
      <c r="G521" s="509"/>
      <c r="H521" s="510"/>
      <c r="I521" s="99"/>
      <c r="J521" s="99"/>
      <c r="K521" s="94">
        <f>IF(Q521=1,F521,K520)</f>
        <v>21.8</v>
      </c>
      <c r="L521" s="94">
        <f>IF(Q521=1,I521,L520)</f>
        <v>0</v>
      </c>
      <c r="M521" s="94">
        <f>IF(Q521=1,J521,M520)</f>
        <v>0</v>
      </c>
      <c r="N521" s="94">
        <f>K521+L521</f>
        <v>21.8</v>
      </c>
      <c r="O521" s="94">
        <f>K521+M521</f>
        <v>21.8</v>
      </c>
      <c r="P521" s="102"/>
      <c r="Q521" s="94" t="str">
        <f>IF(AND(F521&lt;&gt;"",Q520=""),1,IF(AND(Q520&lt;emp,Q520&lt;&gt;""),Q520+1,""))</f>
        <v/>
      </c>
      <c r="R521" s="122" t="str">
        <f>IF(Q521="","",HLOOKUP(Q521,Headline!$Z$5:$CJ$6,2,FALSE))</f>
        <v/>
      </c>
      <c r="S521" s="100"/>
      <c r="T521" s="100"/>
      <c r="U521" s="100"/>
      <c r="V521" s="100"/>
      <c r="W521" s="100"/>
      <c r="X521" s="96"/>
      <c r="Y521" s="101"/>
      <c r="Z521" s="445"/>
      <c r="AA521" s="446"/>
      <c r="AB521" s="446"/>
      <c r="AC521" s="454"/>
      <c r="AD521" s="62"/>
      <c r="AE521" s="21"/>
      <c r="AF521" s="22"/>
      <c r="AH521" s="29" t="str">
        <f t="shared" si="566"/>
        <v/>
      </c>
      <c r="AI521" s="29" t="str">
        <f t="shared" si="567"/>
        <v/>
      </c>
      <c r="AJ521" s="29" t="str">
        <f t="shared" si="568"/>
        <v/>
      </c>
      <c r="AK521" s="29" t="str">
        <f t="shared" si="569"/>
        <v/>
      </c>
      <c r="AL521" s="29" t="str">
        <f t="shared" si="570"/>
        <v/>
      </c>
      <c r="AM521" s="29" t="str">
        <f t="shared" si="571"/>
        <v/>
      </c>
      <c r="AN521" s="29" t="str">
        <f t="shared" si="572"/>
        <v/>
      </c>
      <c r="AO521" s="83" t="str">
        <f>IF(S521="","",MIN(S521:W521))</f>
        <v/>
      </c>
      <c r="AP521" s="83" t="str">
        <f>IF(S521="","",MAX(S521:W521))</f>
        <v/>
      </c>
      <c r="AQ521" s="83" t="str">
        <f>IF(AO521="","",AP521-AO521)</f>
        <v/>
      </c>
      <c r="AR521" s="83" t="str">
        <f>IF(S521="","",AVERAGE(S521:W521))</f>
        <v/>
      </c>
      <c r="AS521" s="83" t="str">
        <f>IF(S521="","",STDEV(S521:W521))</f>
        <v/>
      </c>
      <c r="AT521" s="105" t="str">
        <f>IF(OR(Q521="",S521=""),"",IF(AND(C521="",AT520=""),"",(M521-L521)/(AS521*6)))</f>
        <v/>
      </c>
      <c r="AU521" s="105" t="str">
        <f>IF(OR(Q521="",S521=""),"",IF(AND(C521="",AU520=""),"",MIN((O521-AR521)/(3*AS521),(AR521-N521)/(3*AS521))))</f>
        <v/>
      </c>
      <c r="AV521">
        <f>IF(AT521="",-1,AS515)</f>
        <v>-1</v>
      </c>
    </row>
    <row r="522" spans="1:48" ht="17.25" customHeight="1" thickBot="1">
      <c r="A522" s="27"/>
      <c r="B522" s="98"/>
      <c r="C522" s="104"/>
      <c r="D522" s="90"/>
      <c r="E522" s="135"/>
      <c r="F522" s="463">
        <v>6.5</v>
      </c>
      <c r="G522" s="464"/>
      <c r="H522" s="465"/>
      <c r="I522" s="136"/>
      <c r="J522" s="99"/>
      <c r="K522" s="94">
        <f>IF(Q522=1,F522,K506)</f>
        <v>6.5</v>
      </c>
      <c r="L522" s="94">
        <f>IF(Q522=1,I522,L506)</f>
        <v>0</v>
      </c>
      <c r="M522" s="94">
        <f>IF(Q522=1,J522,M506)</f>
        <v>0</v>
      </c>
      <c r="N522" s="94">
        <f t="shared" ref="N522:N527" si="573">K522+L522</f>
        <v>6.5</v>
      </c>
      <c r="O522" s="94">
        <f t="shared" ref="O522:O527" si="574">K522+M522</f>
        <v>6.5</v>
      </c>
      <c r="P522" s="102" t="s">
        <v>237</v>
      </c>
      <c r="Q522" s="94">
        <f>IF(AND(F522&lt;&gt;"",Q506=""),1,IF(AND(Q506&lt;emp,Q506&lt;&gt;""),Q506+1,""))</f>
        <v>1</v>
      </c>
      <c r="R522" s="122">
        <f>IF(Q522="","",HLOOKUP(Q522,Headline!$Z$5:$CJ$6,2,FALSE))</f>
        <v>1</v>
      </c>
      <c r="S522" s="100">
        <v>6.4029142506000003</v>
      </c>
      <c r="T522" s="100">
        <v>6.3906640498999998</v>
      </c>
      <c r="U522" s="100">
        <v>6.3851029505000003</v>
      </c>
      <c r="V522" s="100">
        <v>6.3704539511</v>
      </c>
      <c r="W522" s="100">
        <v>6.3747940581</v>
      </c>
      <c r="X522" s="96"/>
      <c r="Y522" s="101">
        <v>1</v>
      </c>
      <c r="Z522" s="445" t="s">
        <v>280</v>
      </c>
      <c r="AA522" s="446"/>
      <c r="AB522" s="446"/>
      <c r="AC522" s="454"/>
      <c r="AD522" s="62"/>
      <c r="AE522" s="21"/>
      <c r="AF522" s="22"/>
      <c r="AH522" s="29" t="str">
        <f t="shared" si="566"/>
        <v>-</v>
      </c>
      <c r="AI522" s="29" t="str">
        <f t="shared" si="567"/>
        <v>-</v>
      </c>
      <c r="AJ522" s="29" t="str">
        <f t="shared" si="568"/>
        <v>-</v>
      </c>
      <c r="AK522" s="29" t="str">
        <f t="shared" si="569"/>
        <v>-</v>
      </c>
      <c r="AL522" s="29" t="str">
        <f t="shared" si="570"/>
        <v>-</v>
      </c>
      <c r="AM522" s="29" t="str">
        <f t="shared" si="571"/>
        <v>-</v>
      </c>
      <c r="AN522" s="29" t="str">
        <f t="shared" si="572"/>
        <v/>
      </c>
      <c r="AO522" s="83">
        <f t="shared" ref="AO522:AO527" si="575">IF(S522="","",MIN(S522:W522))</f>
        <v>6.3704539511</v>
      </c>
      <c r="AP522" s="83">
        <f t="shared" ref="AP522:AP527" si="576">IF(S522="","",MAX(S522:W522))</f>
        <v>6.4029142506000003</v>
      </c>
      <c r="AQ522" s="83">
        <f t="shared" ref="AQ522:AQ527" si="577">IF(AO522="","",AP522-AO522)</f>
        <v>3.2460299500000289E-2</v>
      </c>
      <c r="AR522" s="83">
        <f t="shared" ref="AR522:AR527" si="578">IF(S522="","",AVERAGE(S522:W522))</f>
        <v>6.3847858520400003</v>
      </c>
      <c r="AS522" s="83">
        <f t="shared" ref="AS522:AS527" si="579">IF(S522="","",STDEV(S522:W522))</f>
        <v>1.2927992173557494E-2</v>
      </c>
      <c r="AT522" s="105" t="str">
        <f>IF(OR(Q522="",S522=""),"",IF(AND(C522="",AT506=""),"",(M522-L522)/(AS522*6)))</f>
        <v/>
      </c>
      <c r="AU522" s="105" t="str">
        <f>IF(OR(Q522="",S522=""),"",IF(AND(C522="",AU506=""),"",MIN((O522-AR522)/(3*AS522),(AR522-N522)/(3*AS522))))</f>
        <v/>
      </c>
      <c r="AV522">
        <f>IF(AT522="",-1,#REF!)</f>
        <v>-1</v>
      </c>
    </row>
    <row r="523" spans="1:48" ht="17.25" customHeight="1">
      <c r="A523" s="27"/>
      <c r="B523" s="98"/>
      <c r="C523" s="104"/>
      <c r="D523" s="90"/>
      <c r="E523" s="111"/>
      <c r="F523" s="471" t="s">
        <v>221</v>
      </c>
      <c r="G523" s="472"/>
      <c r="H523" s="473"/>
      <c r="I523" s="99"/>
      <c r="J523" s="99"/>
      <c r="K523" s="94">
        <f>IF(Q523=1,F523,K522)</f>
        <v>6.5</v>
      </c>
      <c r="L523" s="94">
        <f>IF(Q523=1,I523,L522)</f>
        <v>0</v>
      </c>
      <c r="M523" s="94">
        <f>IF(Q523=1,J523,M522)</f>
        <v>0</v>
      </c>
      <c r="N523" s="94">
        <f t="shared" si="573"/>
        <v>6.5</v>
      </c>
      <c r="O523" s="94">
        <f t="shared" si="574"/>
        <v>6.5</v>
      </c>
      <c r="P523" s="102" t="s">
        <v>237</v>
      </c>
      <c r="Q523" s="94">
        <f>IF(AND(F523&lt;&gt;"",Q522=""),1,IF(AND(Q522&lt;emp,Q522&lt;&gt;""),Q522+1,""))</f>
        <v>2</v>
      </c>
      <c r="R523" s="122">
        <f>IF(Q523="","",HLOOKUP(Q523,Headline!$Z$5:$CJ$6,2,FALSE))</f>
        <v>2</v>
      </c>
      <c r="S523" s="100">
        <v>6.2087343669999999</v>
      </c>
      <c r="T523" s="100">
        <v>6.1856094397000003</v>
      </c>
      <c r="U523" s="100">
        <v>6.2337158047000001</v>
      </c>
      <c r="V523" s="100">
        <v>6.2297676641999997</v>
      </c>
      <c r="W523" s="100">
        <v>6.1833913812999999</v>
      </c>
      <c r="X523" s="96"/>
      <c r="Y523" s="101">
        <v>1</v>
      </c>
      <c r="Z523" s="445" t="s">
        <v>292</v>
      </c>
      <c r="AA523" s="446"/>
      <c r="AB523" s="446"/>
      <c r="AC523" s="446"/>
      <c r="AD523" s="62"/>
      <c r="AE523" s="21"/>
      <c r="AF523" s="22"/>
      <c r="AH523" s="29" t="str">
        <f t="shared" si="566"/>
        <v>-</v>
      </c>
      <c r="AI523" s="29" t="str">
        <f t="shared" si="567"/>
        <v>-</v>
      </c>
      <c r="AJ523" s="29" t="str">
        <f t="shared" si="568"/>
        <v>-</v>
      </c>
      <c r="AK523" s="29" t="str">
        <f t="shared" si="569"/>
        <v>-</v>
      </c>
      <c r="AL523" s="29" t="str">
        <f t="shared" si="570"/>
        <v>-</v>
      </c>
      <c r="AM523" s="29" t="str">
        <f t="shared" si="571"/>
        <v>-</v>
      </c>
      <c r="AN523" s="29" t="str">
        <f t="shared" si="572"/>
        <v/>
      </c>
      <c r="AO523" s="83">
        <f t="shared" si="575"/>
        <v>6.1833913812999999</v>
      </c>
      <c r="AP523" s="83">
        <f t="shared" si="576"/>
        <v>6.2337158047000001</v>
      </c>
      <c r="AQ523" s="83">
        <f t="shared" si="577"/>
        <v>5.0324423400000207E-2</v>
      </c>
      <c r="AR523" s="83">
        <f t="shared" si="578"/>
        <v>6.2082437313799996</v>
      </c>
      <c r="AS523" s="83">
        <f t="shared" si="579"/>
        <v>2.3676451333155473E-2</v>
      </c>
      <c r="AT523" s="105" t="str">
        <f>IF(OR(Q523="",S523=""),"",IF(AND(C523="",AT522=""),"",(M523-L523)/(AS523*6)))</f>
        <v/>
      </c>
      <c r="AU523" s="105" t="str">
        <f>IF(OR(Q523="",S523=""),"",IF(AND(C523="",AU522=""),"",MIN((O523-AR523)/(3*AS523),(AR523-N523)/(3*AS523))))</f>
        <v/>
      </c>
      <c r="AV523">
        <f>IF(AT523="",-1,#REF!)</f>
        <v>-1</v>
      </c>
    </row>
    <row r="524" spans="1:48" ht="17.25" customHeight="1" thickBot="1">
      <c r="A524" s="27"/>
      <c r="B524" s="98"/>
      <c r="C524" s="104"/>
      <c r="D524" s="90"/>
      <c r="E524" s="111"/>
      <c r="F524" s="455"/>
      <c r="G524" s="456"/>
      <c r="H524" s="457"/>
      <c r="I524" s="99"/>
      <c r="J524" s="99"/>
      <c r="K524" s="94">
        <f>IF(Q524=1,F524,K523)</f>
        <v>6.5</v>
      </c>
      <c r="L524" s="94">
        <f>IF(Q524=1,I524,L523)</f>
        <v>0</v>
      </c>
      <c r="M524" s="94">
        <f>IF(Q524=1,J524,M523)</f>
        <v>0</v>
      </c>
      <c r="N524" s="94">
        <f t="shared" si="573"/>
        <v>6.5</v>
      </c>
      <c r="O524" s="94">
        <f t="shared" si="574"/>
        <v>6.5</v>
      </c>
      <c r="P524" s="102"/>
      <c r="Q524" s="94" t="str">
        <f>IF(AND(F524&lt;&gt;"",Q523=""),1,IF(AND(Q523&lt;emp,Q523&lt;&gt;""),Q523+1,""))</f>
        <v/>
      </c>
      <c r="R524" s="122" t="str">
        <f>IF(Q524="","",HLOOKUP(Q524,Headline!$Z$5:$CJ$6,2,FALSE))</f>
        <v/>
      </c>
      <c r="S524" s="100"/>
      <c r="T524" s="100"/>
      <c r="U524" s="100"/>
      <c r="V524" s="100"/>
      <c r="W524" s="100"/>
      <c r="X524" s="96"/>
      <c r="Y524" s="101"/>
      <c r="Z524" s="445"/>
      <c r="AA524" s="446"/>
      <c r="AB524" s="446"/>
      <c r="AC524" s="446"/>
      <c r="AD524" s="62"/>
      <c r="AE524" s="21"/>
      <c r="AF524" s="22"/>
      <c r="AH524" s="29" t="str">
        <f t="shared" si="566"/>
        <v/>
      </c>
      <c r="AI524" s="29" t="str">
        <f t="shared" si="567"/>
        <v/>
      </c>
      <c r="AJ524" s="29" t="str">
        <f t="shared" si="568"/>
        <v/>
      </c>
      <c r="AK524" s="29" t="str">
        <f t="shared" si="569"/>
        <v/>
      </c>
      <c r="AL524" s="29" t="str">
        <f t="shared" si="570"/>
        <v/>
      </c>
      <c r="AM524" s="29" t="str">
        <f t="shared" si="571"/>
        <v/>
      </c>
      <c r="AN524" s="29" t="str">
        <f t="shared" si="572"/>
        <v/>
      </c>
      <c r="AO524" s="83" t="str">
        <f t="shared" si="575"/>
        <v/>
      </c>
      <c r="AP524" s="83" t="str">
        <f t="shared" si="576"/>
        <v/>
      </c>
      <c r="AQ524" s="83" t="str">
        <f t="shared" si="577"/>
        <v/>
      </c>
      <c r="AR524" s="83" t="str">
        <f t="shared" si="578"/>
        <v/>
      </c>
      <c r="AS524" s="83" t="str">
        <f t="shared" si="579"/>
        <v/>
      </c>
      <c r="AT524" s="105" t="str">
        <f>IF(OR(Q524="",S524=""),"",IF(AND(C524="",AT523=""),"",(M524-L524)/(AS524*6)))</f>
        <v/>
      </c>
      <c r="AU524" s="105" t="str">
        <f>IF(OR(Q524="",S524=""),"",IF(AND(C524="",AU523=""),"",MIN((O524-AR524)/(3*AS524),(AR524-N524)/(3*AS524))))</f>
        <v/>
      </c>
      <c r="AV524">
        <f>IF(AT524="",-1,#REF!)</f>
        <v>-1</v>
      </c>
    </row>
    <row r="525" spans="1:48" ht="17.25" customHeight="1" thickBot="1">
      <c r="A525" s="27"/>
      <c r="B525" s="98"/>
      <c r="C525" s="104"/>
      <c r="D525" s="90"/>
      <c r="E525" s="135"/>
      <c r="F525" s="463">
        <v>21.3</v>
      </c>
      <c r="G525" s="464"/>
      <c r="H525" s="465"/>
      <c r="I525" s="136"/>
      <c r="J525" s="99"/>
      <c r="K525" s="94">
        <f>IF(Q525=1,F525,K509)</f>
        <v>21.3</v>
      </c>
      <c r="L525" s="94">
        <f>IF(Q525=1,I525,L509)</f>
        <v>0</v>
      </c>
      <c r="M525" s="94">
        <f>IF(Q525=1,J525,M509)</f>
        <v>0</v>
      </c>
      <c r="N525" s="94">
        <f t="shared" si="573"/>
        <v>21.3</v>
      </c>
      <c r="O525" s="94">
        <f t="shared" si="574"/>
        <v>21.3</v>
      </c>
      <c r="P525" s="102" t="s">
        <v>237</v>
      </c>
      <c r="Q525" s="94">
        <f>IF(AND(F525&lt;&gt;"",Q509=""),1,IF(AND(Q509&lt;emp,Q509&lt;&gt;""),Q509+1,""))</f>
        <v>1</v>
      </c>
      <c r="R525" s="122">
        <f>IF(Q525="","",HLOOKUP(Q525,Headline!$Z$5:$CJ$6,2,FALSE))</f>
        <v>1</v>
      </c>
      <c r="S525" s="100">
        <v>21.04925927</v>
      </c>
      <c r="T525" s="100">
        <v>21.045354020000001</v>
      </c>
      <c r="U525" s="100">
        <v>21.063922900000001</v>
      </c>
      <c r="V525" s="100">
        <v>21.076779429999998</v>
      </c>
      <c r="W525" s="100">
        <v>21.048537379999999</v>
      </c>
      <c r="X525" s="96"/>
      <c r="Y525" s="101">
        <v>1</v>
      </c>
      <c r="Z525" s="445" t="s">
        <v>280</v>
      </c>
      <c r="AA525" s="446"/>
      <c r="AB525" s="446"/>
      <c r="AC525" s="454"/>
      <c r="AD525" s="62"/>
      <c r="AE525" s="21"/>
      <c r="AF525" s="22"/>
      <c r="AH525" s="29" t="str">
        <f t="shared" si="566"/>
        <v>-</v>
      </c>
      <c r="AI525" s="29" t="str">
        <f t="shared" si="567"/>
        <v>-</v>
      </c>
      <c r="AJ525" s="29" t="str">
        <f t="shared" si="568"/>
        <v>-</v>
      </c>
      <c r="AK525" s="29" t="str">
        <f t="shared" si="569"/>
        <v>-</v>
      </c>
      <c r="AL525" s="29" t="str">
        <f t="shared" si="570"/>
        <v>-</v>
      </c>
      <c r="AM525" s="29" t="str">
        <f t="shared" si="571"/>
        <v>-</v>
      </c>
      <c r="AN525" s="29" t="str">
        <f t="shared" si="572"/>
        <v/>
      </c>
      <c r="AO525" s="83">
        <f t="shared" si="575"/>
        <v>21.045354020000001</v>
      </c>
      <c r="AP525" s="83">
        <f t="shared" si="576"/>
        <v>21.076779429999998</v>
      </c>
      <c r="AQ525" s="83">
        <f t="shared" si="577"/>
        <v>3.14254099999971E-2</v>
      </c>
      <c r="AR525" s="83">
        <f t="shared" si="578"/>
        <v>21.0567706</v>
      </c>
      <c r="AS525" s="83">
        <f t="shared" si="579"/>
        <v>1.3285828559903012E-2</v>
      </c>
      <c r="AT525" s="105" t="str">
        <f>IF(OR(Q525="",S525=""),"",IF(AND(C525="",AT509=""),"",(M525-L525)/(AS525*6)))</f>
        <v/>
      </c>
      <c r="AU525" s="105" t="str">
        <f>IF(OR(Q525="",S525=""),"",IF(AND(C525="",AU509=""),"",MIN((O525-AR525)/(3*AS525),(AR525-N525)/(3*AS525))))</f>
        <v/>
      </c>
      <c r="AV525">
        <f>IF(AT525="",-1,#REF!)</f>
        <v>-1</v>
      </c>
    </row>
    <row r="526" spans="1:48" ht="17.25" customHeight="1">
      <c r="A526" s="27"/>
      <c r="B526" s="98"/>
      <c r="C526" s="104"/>
      <c r="D526" s="90"/>
      <c r="E526" s="111"/>
      <c r="F526" s="471" t="s">
        <v>221</v>
      </c>
      <c r="G526" s="472"/>
      <c r="H526" s="473"/>
      <c r="I526" s="99"/>
      <c r="J526" s="99"/>
      <c r="K526" s="94">
        <f>IF(Q526=1,F526,K525)</f>
        <v>21.3</v>
      </c>
      <c r="L526" s="94">
        <f>IF(Q526=1,I526,L525)</f>
        <v>0</v>
      </c>
      <c r="M526" s="94">
        <f>IF(Q526=1,J526,M525)</f>
        <v>0</v>
      </c>
      <c r="N526" s="94">
        <f t="shared" si="573"/>
        <v>21.3</v>
      </c>
      <c r="O526" s="94">
        <f t="shared" si="574"/>
        <v>21.3</v>
      </c>
      <c r="P526" s="102" t="s">
        <v>237</v>
      </c>
      <c r="Q526" s="94">
        <f>IF(AND(F526&lt;&gt;"",Q525=""),1,IF(AND(Q525&lt;emp,Q525&lt;&gt;""),Q525+1,""))</f>
        <v>2</v>
      </c>
      <c r="R526" s="122">
        <f>IF(Q526="","",HLOOKUP(Q526,Headline!$Z$5:$CJ$6,2,FALSE))</f>
        <v>2</v>
      </c>
      <c r="S526" s="100">
        <v>20.867249770000001</v>
      </c>
      <c r="T526" s="100">
        <v>20.893914079999998</v>
      </c>
      <c r="U526" s="100">
        <v>20.867435969999999</v>
      </c>
      <c r="V526" s="100">
        <v>20.870628880000002</v>
      </c>
      <c r="W526" s="100">
        <v>20.879868550000001</v>
      </c>
      <c r="X526" s="96"/>
      <c r="Y526" s="101">
        <v>1</v>
      </c>
      <c r="Z526" s="445" t="s">
        <v>292</v>
      </c>
      <c r="AA526" s="446"/>
      <c r="AB526" s="446"/>
      <c r="AC526" s="446"/>
      <c r="AD526" s="62"/>
      <c r="AE526" s="21"/>
      <c r="AF526" s="22"/>
      <c r="AH526" s="29" t="str">
        <f t="shared" si="566"/>
        <v>-</v>
      </c>
      <c r="AI526" s="29" t="str">
        <f t="shared" si="567"/>
        <v>-</v>
      </c>
      <c r="AJ526" s="29" t="str">
        <f t="shared" si="568"/>
        <v>-</v>
      </c>
      <c r="AK526" s="29" t="str">
        <f t="shared" si="569"/>
        <v>-</v>
      </c>
      <c r="AL526" s="29" t="str">
        <f t="shared" si="570"/>
        <v>-</v>
      </c>
      <c r="AM526" s="29" t="str">
        <f t="shared" si="571"/>
        <v>-</v>
      </c>
      <c r="AN526" s="29" t="str">
        <f t="shared" si="572"/>
        <v/>
      </c>
      <c r="AO526" s="83">
        <f t="shared" si="575"/>
        <v>20.867249770000001</v>
      </c>
      <c r="AP526" s="83">
        <f t="shared" si="576"/>
        <v>20.893914079999998</v>
      </c>
      <c r="AQ526" s="83">
        <f t="shared" si="577"/>
        <v>2.6664309999997471E-2</v>
      </c>
      <c r="AR526" s="83">
        <f t="shared" si="578"/>
        <v>20.875819450000002</v>
      </c>
      <c r="AS526" s="83">
        <f t="shared" si="579"/>
        <v>1.1341020840124286E-2</v>
      </c>
      <c r="AT526" s="105" t="str">
        <f>IF(OR(Q526="",S526=""),"",IF(AND(C526="",AT525=""),"",(M526-L526)/(AS526*6)))</f>
        <v/>
      </c>
      <c r="AU526" s="105" t="str">
        <f>IF(OR(Q526="",S526=""),"",IF(AND(C526="",AU525=""),"",MIN((O526-AR526)/(3*AS526),(AR526-N526)/(3*AS526))))</f>
        <v/>
      </c>
      <c r="AV526">
        <f>IF(AT526="",-1,#REF!)</f>
        <v>-1</v>
      </c>
    </row>
    <row r="527" spans="1:48" ht="17.25" customHeight="1" thickBot="1">
      <c r="A527" s="27"/>
      <c r="B527" s="98"/>
      <c r="C527" s="104"/>
      <c r="D527" s="90"/>
      <c r="E527" s="111"/>
      <c r="F527" s="455"/>
      <c r="G527" s="456"/>
      <c r="H527" s="457"/>
      <c r="I527" s="99"/>
      <c r="J527" s="99"/>
      <c r="K527" s="94">
        <f>IF(Q527=1,F527,K526)</f>
        <v>21.3</v>
      </c>
      <c r="L527" s="94">
        <f>IF(Q527=1,I527,L526)</f>
        <v>0</v>
      </c>
      <c r="M527" s="94">
        <f>IF(Q527=1,J527,M526)</f>
        <v>0</v>
      </c>
      <c r="N527" s="94">
        <f t="shared" si="573"/>
        <v>21.3</v>
      </c>
      <c r="O527" s="94">
        <f t="shared" si="574"/>
        <v>21.3</v>
      </c>
      <c r="P527" s="102"/>
      <c r="Q527" s="94" t="str">
        <f>IF(AND(F527&lt;&gt;"",Q526=""),1,IF(AND(Q526&lt;emp,Q526&lt;&gt;""),Q526+1,""))</f>
        <v/>
      </c>
      <c r="R527" s="122" t="str">
        <f>IF(Q527="","",HLOOKUP(Q527,Headline!$Z$5:$CJ$6,2,FALSE))</f>
        <v/>
      </c>
      <c r="S527" s="100"/>
      <c r="T527" s="100"/>
      <c r="U527" s="100"/>
      <c r="V527" s="100"/>
      <c r="W527" s="100"/>
      <c r="X527" s="96"/>
      <c r="Y527" s="101"/>
      <c r="Z527" s="445"/>
      <c r="AA527" s="446"/>
      <c r="AB527" s="446"/>
      <c r="AC527" s="446"/>
      <c r="AD527" s="62"/>
      <c r="AE527" s="21"/>
      <c r="AF527" s="22"/>
      <c r="AH527" s="29" t="str">
        <f t="shared" si="566"/>
        <v/>
      </c>
      <c r="AI527" s="29" t="str">
        <f t="shared" si="567"/>
        <v/>
      </c>
      <c r="AJ527" s="29" t="str">
        <f t="shared" si="568"/>
        <v/>
      </c>
      <c r="AK527" s="29" t="str">
        <f t="shared" si="569"/>
        <v/>
      </c>
      <c r="AL527" s="29" t="str">
        <f t="shared" si="570"/>
        <v/>
      </c>
      <c r="AM527" s="29" t="str">
        <f t="shared" si="571"/>
        <v/>
      </c>
      <c r="AN527" s="29" t="str">
        <f t="shared" si="572"/>
        <v/>
      </c>
      <c r="AO527" s="83" t="str">
        <f t="shared" si="575"/>
        <v/>
      </c>
      <c r="AP527" s="83" t="str">
        <f t="shared" si="576"/>
        <v/>
      </c>
      <c r="AQ527" s="83" t="str">
        <f t="shared" si="577"/>
        <v/>
      </c>
      <c r="AR527" s="83" t="str">
        <f t="shared" si="578"/>
        <v/>
      </c>
      <c r="AS527" s="83" t="str">
        <f t="shared" si="579"/>
        <v/>
      </c>
      <c r="AT527" s="105" t="str">
        <f>IF(OR(Q527="",S527=""),"",IF(AND(C527="",AT526=""),"",(M527-L527)/(AS527*6)))</f>
        <v/>
      </c>
      <c r="AU527" s="105" t="str">
        <f>IF(OR(Q527="",S527=""),"",IF(AND(C527="",AU526=""),"",MIN((O527-AR527)/(3*AS527),(AR527-N527)/(3*AS527))))</f>
        <v/>
      </c>
      <c r="AV527">
        <f>IF(AT527="",-1,#REF!)</f>
        <v>-1</v>
      </c>
    </row>
    <row r="528" spans="1:48" ht="17.25" customHeight="1" thickBot="1">
      <c r="A528" s="27"/>
      <c r="B528" s="98"/>
      <c r="C528" s="104"/>
      <c r="D528" s="90"/>
      <c r="E528" s="135"/>
      <c r="F528" s="463">
        <v>6.5</v>
      </c>
      <c r="G528" s="464"/>
      <c r="H528" s="465"/>
      <c r="I528" s="136"/>
      <c r="J528" s="99"/>
      <c r="K528" s="94">
        <f>IF(Q528=1,F528,K512)</f>
        <v>6.5</v>
      </c>
      <c r="L528" s="94">
        <f>IF(Q528=1,I528,L512)</f>
        <v>0</v>
      </c>
      <c r="M528" s="94">
        <f>IF(Q528=1,J528,M512)</f>
        <v>0</v>
      </c>
      <c r="N528" s="94">
        <f t="shared" ref="N528:N539" si="580">K528+L528</f>
        <v>6.5</v>
      </c>
      <c r="O528" s="94">
        <f t="shared" ref="O528:O539" si="581">K528+M528</f>
        <v>6.5</v>
      </c>
      <c r="P528" s="102" t="s">
        <v>237</v>
      </c>
      <c r="Q528" s="94">
        <f>IF(AND(F528&lt;&gt;"",Q512=""),1,IF(AND(Q512&lt;emp,Q512&lt;&gt;""),Q512+1,""))</f>
        <v>1</v>
      </c>
      <c r="R528" s="122">
        <f>IF(Q528="","",HLOOKUP(Q528,Headline!$Z$5:$CJ$6,2,FALSE))</f>
        <v>1</v>
      </c>
      <c r="S528" s="100">
        <v>6.4307525154</v>
      </c>
      <c r="T528" s="100">
        <v>6.4145625358</v>
      </c>
      <c r="U528" s="100">
        <v>6.4170381742</v>
      </c>
      <c r="V528" s="100">
        <v>6.4060458725</v>
      </c>
      <c r="W528" s="100">
        <v>6.4104265016999999</v>
      </c>
      <c r="X528" s="96"/>
      <c r="Y528" s="101">
        <v>1</v>
      </c>
      <c r="Z528" s="445" t="s">
        <v>280</v>
      </c>
      <c r="AA528" s="446"/>
      <c r="AB528" s="446"/>
      <c r="AC528" s="454"/>
      <c r="AD528" s="62"/>
      <c r="AE528" s="21"/>
      <c r="AF528" s="22"/>
      <c r="AH528" s="29" t="str">
        <f t="shared" si="566"/>
        <v>-</v>
      </c>
      <c r="AI528" s="29" t="str">
        <f t="shared" si="567"/>
        <v>-</v>
      </c>
      <c r="AJ528" s="29" t="str">
        <f t="shared" si="568"/>
        <v>-</v>
      </c>
      <c r="AK528" s="29" t="str">
        <f t="shared" si="569"/>
        <v>-</v>
      </c>
      <c r="AL528" s="29" t="str">
        <f t="shared" si="570"/>
        <v>-</v>
      </c>
      <c r="AM528" s="29" t="str">
        <f t="shared" si="571"/>
        <v>-</v>
      </c>
      <c r="AN528" s="29" t="str">
        <f t="shared" si="572"/>
        <v/>
      </c>
      <c r="AO528" s="83">
        <f t="shared" ref="AO528:AO539" si="582">IF(S528="","",MIN(S528:W528))</f>
        <v>6.4060458725</v>
      </c>
      <c r="AP528" s="83">
        <f t="shared" ref="AP528:AP539" si="583">IF(S528="","",MAX(S528:W528))</f>
        <v>6.4307525154</v>
      </c>
      <c r="AQ528" s="83">
        <f t="shared" ref="AQ528:AQ539" si="584">IF(AO528="","",AP528-AO528)</f>
        <v>2.470664290000002E-2</v>
      </c>
      <c r="AR528" s="83">
        <f t="shared" ref="AR528:AR539" si="585">IF(S528="","",AVERAGE(S528:W528))</f>
        <v>6.4157651199200005</v>
      </c>
      <c r="AS528" s="83">
        <f t="shared" ref="AS528:AS539" si="586">IF(S528="","",STDEV(S528:W528))</f>
        <v>9.3628723417218621E-3</v>
      </c>
      <c r="AT528" s="105" t="str">
        <f>IF(OR(Q528="",S528=""),"",IF(AND(C528="",AT512=""),"",(M528-L528)/(AS528*6)))</f>
        <v/>
      </c>
      <c r="AU528" s="105" t="str">
        <f>IF(OR(Q528="",S528=""),"",IF(AND(C528="",AU512=""),"",MIN((O528-AR528)/(3*AS528),(AR528-N528)/(3*AS528))))</f>
        <v/>
      </c>
      <c r="AV528">
        <f>IF(AT528="",-1,#REF!)</f>
        <v>-1</v>
      </c>
    </row>
    <row r="529" spans="1:48" ht="17.25" customHeight="1">
      <c r="A529" s="27"/>
      <c r="B529" s="98"/>
      <c r="C529" s="104"/>
      <c r="D529" s="90"/>
      <c r="E529" s="111"/>
      <c r="F529" s="474" t="s">
        <v>222</v>
      </c>
      <c r="G529" s="475"/>
      <c r="H529" s="476"/>
      <c r="I529" s="99"/>
      <c r="J529" s="99"/>
      <c r="K529" s="94">
        <f>IF(Q529=1,F529,K528)</f>
        <v>6.5</v>
      </c>
      <c r="L529" s="94">
        <f>IF(Q529=1,I529,L528)</f>
        <v>0</v>
      </c>
      <c r="M529" s="94">
        <f>IF(Q529=1,J529,M528)</f>
        <v>0</v>
      </c>
      <c r="N529" s="94">
        <f t="shared" si="580"/>
        <v>6.5</v>
      </c>
      <c r="O529" s="94">
        <f t="shared" si="581"/>
        <v>6.5</v>
      </c>
      <c r="P529" s="102" t="s">
        <v>237</v>
      </c>
      <c r="Q529" s="94">
        <f>IF(AND(F529&lt;&gt;"",Q528=""),1,IF(AND(Q528&lt;emp,Q528&lt;&gt;""),Q528+1,""))</f>
        <v>2</v>
      </c>
      <c r="R529" s="122">
        <f>IF(Q529="","",HLOOKUP(Q529,Headline!$Z$5:$CJ$6,2,FALSE))</f>
        <v>2</v>
      </c>
      <c r="S529" s="100">
        <v>6.2549054258999996</v>
      </c>
      <c r="T529" s="100">
        <v>6.2318772916</v>
      </c>
      <c r="U529" s="100">
        <v>6.2722079519999996</v>
      </c>
      <c r="V529" s="100">
        <v>6.2664740472</v>
      </c>
      <c r="W529" s="100">
        <v>6.2357820555999997</v>
      </c>
      <c r="X529" s="96"/>
      <c r="Y529" s="101">
        <v>1</v>
      </c>
      <c r="Z529" s="445" t="s">
        <v>292</v>
      </c>
      <c r="AA529" s="446"/>
      <c r="AB529" s="446"/>
      <c r="AC529" s="446"/>
      <c r="AD529" s="62"/>
      <c r="AE529" s="21"/>
      <c r="AF529" s="22"/>
      <c r="AH529" s="29" t="str">
        <f t="shared" si="566"/>
        <v>-</v>
      </c>
      <c r="AI529" s="29" t="str">
        <f t="shared" si="567"/>
        <v>-</v>
      </c>
      <c r="AJ529" s="29" t="str">
        <f t="shared" si="568"/>
        <v>-</v>
      </c>
      <c r="AK529" s="29" t="str">
        <f t="shared" si="569"/>
        <v>-</v>
      </c>
      <c r="AL529" s="29" t="str">
        <f t="shared" si="570"/>
        <v>-</v>
      </c>
      <c r="AM529" s="29" t="str">
        <f t="shared" si="571"/>
        <v>-</v>
      </c>
      <c r="AN529" s="29" t="str">
        <f t="shared" si="572"/>
        <v/>
      </c>
      <c r="AO529" s="83">
        <f t="shared" si="582"/>
        <v>6.2318772916</v>
      </c>
      <c r="AP529" s="83">
        <f t="shared" si="583"/>
        <v>6.2722079519999996</v>
      </c>
      <c r="AQ529" s="83">
        <f t="shared" si="584"/>
        <v>4.0330660399999552E-2</v>
      </c>
      <c r="AR529" s="83">
        <f t="shared" si="585"/>
        <v>6.25224935446</v>
      </c>
      <c r="AS529" s="83">
        <f t="shared" si="586"/>
        <v>1.7985654642810663E-2</v>
      </c>
      <c r="AT529" s="105" t="str">
        <f>IF(OR(Q529="",S529=""),"",IF(AND(C529="",AT528=""),"",(M529-L529)/(AS529*6)))</f>
        <v/>
      </c>
      <c r="AU529" s="105" t="str">
        <f>IF(OR(Q529="",S529=""),"",IF(AND(C529="",AU528=""),"",MIN((O529-AR529)/(3*AS529),(AR529-N529)/(3*AS529))))</f>
        <v/>
      </c>
      <c r="AV529">
        <f>IF(AT529="",-1,#REF!)</f>
        <v>-1</v>
      </c>
    </row>
    <row r="530" spans="1:48" ht="17.25" customHeight="1" thickBot="1">
      <c r="A530" s="27"/>
      <c r="B530" s="98"/>
      <c r="C530" s="104"/>
      <c r="D530" s="90"/>
      <c r="E530" s="111"/>
      <c r="F530" s="455"/>
      <c r="G530" s="456"/>
      <c r="H530" s="457"/>
      <c r="I530" s="99"/>
      <c r="J530" s="99"/>
      <c r="K530" s="94">
        <f>IF(Q530=1,F530,K529)</f>
        <v>6.5</v>
      </c>
      <c r="L530" s="94">
        <f>IF(Q530=1,I530,L529)</f>
        <v>0</v>
      </c>
      <c r="M530" s="94">
        <f>IF(Q530=1,J530,M529)</f>
        <v>0</v>
      </c>
      <c r="N530" s="94">
        <f t="shared" si="580"/>
        <v>6.5</v>
      </c>
      <c r="O530" s="94">
        <f t="shared" si="581"/>
        <v>6.5</v>
      </c>
      <c r="P530" s="102"/>
      <c r="Q530" s="94" t="str">
        <f>IF(AND(F530&lt;&gt;"",Q529=""),1,IF(AND(Q529&lt;emp,Q529&lt;&gt;""),Q529+1,""))</f>
        <v/>
      </c>
      <c r="R530" s="122" t="str">
        <f>IF(Q530="","",HLOOKUP(Q530,Headline!$Z$5:$CJ$6,2,FALSE))</f>
        <v/>
      </c>
      <c r="S530" s="100"/>
      <c r="T530" s="100"/>
      <c r="U530" s="100"/>
      <c r="V530" s="100"/>
      <c r="W530" s="100"/>
      <c r="X530" s="96"/>
      <c r="Y530" s="101"/>
      <c r="Z530" s="445"/>
      <c r="AA530" s="446"/>
      <c r="AB530" s="446"/>
      <c r="AC530" s="446"/>
      <c r="AD530" s="62"/>
      <c r="AE530" s="21"/>
      <c r="AF530" s="22"/>
      <c r="AH530" s="29" t="str">
        <f t="shared" si="566"/>
        <v/>
      </c>
      <c r="AI530" s="29" t="str">
        <f t="shared" si="567"/>
        <v/>
      </c>
      <c r="AJ530" s="29" t="str">
        <f t="shared" si="568"/>
        <v/>
      </c>
      <c r="AK530" s="29" t="str">
        <f t="shared" si="569"/>
        <v/>
      </c>
      <c r="AL530" s="29" t="str">
        <f t="shared" si="570"/>
        <v/>
      </c>
      <c r="AM530" s="29" t="str">
        <f t="shared" si="571"/>
        <v/>
      </c>
      <c r="AN530" s="29" t="str">
        <f t="shared" si="572"/>
        <v/>
      </c>
      <c r="AO530" s="83" t="str">
        <f t="shared" si="582"/>
        <v/>
      </c>
      <c r="AP530" s="83" t="str">
        <f t="shared" si="583"/>
        <v/>
      </c>
      <c r="AQ530" s="83" t="str">
        <f t="shared" si="584"/>
        <v/>
      </c>
      <c r="AR530" s="83" t="str">
        <f t="shared" si="585"/>
        <v/>
      </c>
      <c r="AS530" s="83" t="str">
        <f t="shared" si="586"/>
        <v/>
      </c>
      <c r="AT530" s="105" t="str">
        <f>IF(OR(Q530="",S530=""),"",IF(AND(C530="",AT529=""),"",(M530-L530)/(AS530*6)))</f>
        <v/>
      </c>
      <c r="AU530" s="105" t="str">
        <f>IF(OR(Q530="",S530=""),"",IF(AND(C530="",AU529=""),"",MIN((O530-AR530)/(3*AS530),(AR530-N530)/(3*AS530))))</f>
        <v/>
      </c>
      <c r="AV530">
        <f>IF(AT530="",-1,#REF!)</f>
        <v>-1</v>
      </c>
    </row>
    <row r="531" spans="1:48" ht="17.25" customHeight="1" thickBot="1">
      <c r="A531" s="27"/>
      <c r="B531" s="98"/>
      <c r="C531" s="104"/>
      <c r="D531" s="90"/>
      <c r="E531" s="135"/>
      <c r="F531" s="463">
        <v>21.3</v>
      </c>
      <c r="G531" s="464"/>
      <c r="H531" s="465"/>
      <c r="I531" s="136"/>
      <c r="J531" s="99"/>
      <c r="K531" s="94">
        <f>IF(Q531=1,F531,K515)</f>
        <v>21.3</v>
      </c>
      <c r="L531" s="94">
        <f>IF(Q531=1,I531,L515)</f>
        <v>0</v>
      </c>
      <c r="M531" s="94">
        <f>IF(Q531=1,J531,M515)</f>
        <v>0</v>
      </c>
      <c r="N531" s="94">
        <f t="shared" si="580"/>
        <v>21.3</v>
      </c>
      <c r="O531" s="94">
        <f t="shared" si="581"/>
        <v>21.3</v>
      </c>
      <c r="P531" s="102" t="s">
        <v>237</v>
      </c>
      <c r="Q531" s="94">
        <f>IF(AND(F531&lt;&gt;"",Q515=""),1,IF(AND(Q515&lt;emp,Q515&lt;&gt;""),Q515+1,""))</f>
        <v>1</v>
      </c>
      <c r="R531" s="122">
        <f>IF(Q531="","",HLOOKUP(Q531,Headline!$Z$5:$CJ$6,2,FALSE))</f>
        <v>1</v>
      </c>
      <c r="S531" s="100">
        <v>21.082274850000001</v>
      </c>
      <c r="T531" s="100">
        <v>21.053269180000001</v>
      </c>
      <c r="U531" s="100">
        <v>21.091837869999999</v>
      </c>
      <c r="V531" s="100">
        <v>21.103568859999999</v>
      </c>
      <c r="W531" s="100">
        <v>21.082394699999998</v>
      </c>
      <c r="X531" s="96"/>
      <c r="Y531" s="101">
        <v>1</v>
      </c>
      <c r="Z531" s="445" t="s">
        <v>280</v>
      </c>
      <c r="AA531" s="446"/>
      <c r="AB531" s="446"/>
      <c r="AC531" s="454"/>
      <c r="AD531" s="62"/>
      <c r="AE531" s="21"/>
      <c r="AF531" s="22"/>
      <c r="AH531" s="29" t="str">
        <f t="shared" si="566"/>
        <v>-</v>
      </c>
      <c r="AI531" s="29" t="str">
        <f t="shared" si="567"/>
        <v>-</v>
      </c>
      <c r="AJ531" s="29" t="str">
        <f t="shared" si="568"/>
        <v>-</v>
      </c>
      <c r="AK531" s="29" t="str">
        <f t="shared" si="569"/>
        <v>-</v>
      </c>
      <c r="AL531" s="29" t="str">
        <f t="shared" si="570"/>
        <v>-</v>
      </c>
      <c r="AM531" s="29" t="str">
        <f t="shared" si="571"/>
        <v>-</v>
      </c>
      <c r="AN531" s="29" t="str">
        <f t="shared" si="572"/>
        <v/>
      </c>
      <c r="AO531" s="83">
        <f t="shared" si="582"/>
        <v>21.053269180000001</v>
      </c>
      <c r="AP531" s="83">
        <f t="shared" si="583"/>
        <v>21.103568859999999</v>
      </c>
      <c r="AQ531" s="83">
        <f t="shared" si="584"/>
        <v>5.0299679999998403E-2</v>
      </c>
      <c r="AR531" s="83">
        <f t="shared" si="585"/>
        <v>21.082669092</v>
      </c>
      <c r="AS531" s="83">
        <f t="shared" si="586"/>
        <v>1.8610832435701132E-2</v>
      </c>
      <c r="AT531" s="105" t="str">
        <f>IF(OR(Q531="",S531=""),"",IF(AND(C531="",AT515=""),"",(M531-L531)/(AS531*6)))</f>
        <v/>
      </c>
      <c r="AU531" s="105" t="str">
        <f>IF(OR(Q531="",S531=""),"",IF(AND(C531="",AU515=""),"",MIN((O531-AR531)/(3*AS531),(AR531-N531)/(3*AS531))))</f>
        <v/>
      </c>
      <c r="AV531">
        <f>IF(AT531="",-1,#REF!)</f>
        <v>-1</v>
      </c>
    </row>
    <row r="532" spans="1:48" ht="17.25" customHeight="1">
      <c r="A532" s="27"/>
      <c r="B532" s="98"/>
      <c r="C532" s="104"/>
      <c r="D532" s="90"/>
      <c r="E532" s="111"/>
      <c r="F532" s="474" t="s">
        <v>222</v>
      </c>
      <c r="G532" s="475"/>
      <c r="H532" s="476"/>
      <c r="I532" s="99"/>
      <c r="J532" s="99"/>
      <c r="K532" s="94">
        <f>IF(Q532=1,F532,K531)</f>
        <v>21.3</v>
      </c>
      <c r="L532" s="94">
        <f>IF(Q532=1,I532,L531)</f>
        <v>0</v>
      </c>
      <c r="M532" s="94">
        <f>IF(Q532=1,J532,M531)</f>
        <v>0</v>
      </c>
      <c r="N532" s="94">
        <f t="shared" si="580"/>
        <v>21.3</v>
      </c>
      <c r="O532" s="94">
        <f t="shared" si="581"/>
        <v>21.3</v>
      </c>
      <c r="P532" s="102" t="s">
        <v>237</v>
      </c>
      <c r="Q532" s="94">
        <f>IF(AND(F532&lt;&gt;"",Q531=""),1,IF(AND(Q531&lt;emp,Q531&lt;&gt;""),Q531+1,""))</f>
        <v>2</v>
      </c>
      <c r="R532" s="122">
        <f>IF(Q532="","",HLOOKUP(Q532,Headline!$Z$5:$CJ$6,2,FALSE))</f>
        <v>2</v>
      </c>
      <c r="S532" s="100">
        <v>20.926735149999999</v>
      </c>
      <c r="T532" s="100">
        <v>20.946423939999999</v>
      </c>
      <c r="U532" s="100">
        <v>20.92915816</v>
      </c>
      <c r="V532" s="100">
        <v>20.92883205</v>
      </c>
      <c r="W532" s="100">
        <v>20.938717159999999</v>
      </c>
      <c r="X532" s="96"/>
      <c r="Y532" s="101">
        <v>1</v>
      </c>
      <c r="Z532" s="445" t="s">
        <v>292</v>
      </c>
      <c r="AA532" s="446"/>
      <c r="AB532" s="446"/>
      <c r="AC532" s="446"/>
      <c r="AD532" s="62"/>
      <c r="AE532" s="21"/>
      <c r="AF532" s="22"/>
      <c r="AH532" s="29" t="str">
        <f t="shared" si="566"/>
        <v>-</v>
      </c>
      <c r="AI532" s="29" t="str">
        <f t="shared" si="567"/>
        <v>-</v>
      </c>
      <c r="AJ532" s="29" t="str">
        <f t="shared" si="568"/>
        <v>-</v>
      </c>
      <c r="AK532" s="29" t="str">
        <f t="shared" si="569"/>
        <v>-</v>
      </c>
      <c r="AL532" s="29" t="str">
        <f t="shared" si="570"/>
        <v>-</v>
      </c>
      <c r="AM532" s="29" t="str">
        <f t="shared" si="571"/>
        <v>-</v>
      </c>
      <c r="AN532" s="29" t="str">
        <f t="shared" si="572"/>
        <v/>
      </c>
      <c r="AO532" s="83">
        <f t="shared" si="582"/>
        <v>20.926735149999999</v>
      </c>
      <c r="AP532" s="83">
        <f t="shared" si="583"/>
        <v>20.946423939999999</v>
      </c>
      <c r="AQ532" s="83">
        <f t="shared" si="584"/>
        <v>1.9688790000000012E-2</v>
      </c>
      <c r="AR532" s="83">
        <f t="shared" si="585"/>
        <v>20.933973291999997</v>
      </c>
      <c r="AS532" s="83">
        <f t="shared" si="586"/>
        <v>8.3595975428464725E-3</v>
      </c>
      <c r="AT532" s="105" t="str">
        <f>IF(OR(Q532="",S532=""),"",IF(AND(C532="",AT531=""),"",(M532-L532)/(AS532*6)))</f>
        <v/>
      </c>
      <c r="AU532" s="105" t="str">
        <f>IF(OR(Q532="",S532=""),"",IF(AND(C532="",AU531=""),"",MIN((O532-AR532)/(3*AS532),(AR532-N532)/(3*AS532))))</f>
        <v/>
      </c>
      <c r="AV532">
        <f>IF(AT532="",-1,#REF!)</f>
        <v>-1</v>
      </c>
    </row>
    <row r="533" spans="1:48" ht="17.25" customHeight="1" thickBot="1">
      <c r="A533" s="27"/>
      <c r="B533" s="98"/>
      <c r="C533" s="104"/>
      <c r="D533" s="90"/>
      <c r="E533" s="111"/>
      <c r="F533" s="455"/>
      <c r="G533" s="456"/>
      <c r="H533" s="457"/>
      <c r="I533" s="99"/>
      <c r="J533" s="99"/>
      <c r="K533" s="94">
        <f>IF(Q533=1,F533,K532)</f>
        <v>21.3</v>
      </c>
      <c r="L533" s="94">
        <f>IF(Q533=1,I533,L532)</f>
        <v>0</v>
      </c>
      <c r="M533" s="94">
        <f>IF(Q533=1,J533,M532)</f>
        <v>0</v>
      </c>
      <c r="N533" s="94">
        <f t="shared" si="580"/>
        <v>21.3</v>
      </c>
      <c r="O533" s="94">
        <f t="shared" si="581"/>
        <v>21.3</v>
      </c>
      <c r="P533" s="102"/>
      <c r="Q533" s="94" t="str">
        <f>IF(AND(F533&lt;&gt;"",Q532=""),1,IF(AND(Q532&lt;emp,Q532&lt;&gt;""),Q532+1,""))</f>
        <v/>
      </c>
      <c r="R533" s="122" t="str">
        <f>IF(Q533="","",HLOOKUP(Q533,Headline!$Z$5:$CJ$6,2,FALSE))</f>
        <v/>
      </c>
      <c r="S533" s="100"/>
      <c r="T533" s="100"/>
      <c r="U533" s="100"/>
      <c r="V533" s="100"/>
      <c r="W533" s="100"/>
      <c r="X533" s="96"/>
      <c r="Y533" s="101"/>
      <c r="Z533" s="445"/>
      <c r="AA533" s="446"/>
      <c r="AB533" s="446"/>
      <c r="AC533" s="446"/>
      <c r="AD533" s="62"/>
      <c r="AE533" s="21"/>
      <c r="AF533" s="22"/>
      <c r="AH533" s="29" t="str">
        <f t="shared" si="566"/>
        <v/>
      </c>
      <c r="AI533" s="29" t="str">
        <f t="shared" si="567"/>
        <v/>
      </c>
      <c r="AJ533" s="29" t="str">
        <f t="shared" si="568"/>
        <v/>
      </c>
      <c r="AK533" s="29" t="str">
        <f t="shared" si="569"/>
        <v/>
      </c>
      <c r="AL533" s="29" t="str">
        <f t="shared" si="570"/>
        <v/>
      </c>
      <c r="AM533" s="29" t="str">
        <f t="shared" si="571"/>
        <v/>
      </c>
      <c r="AN533" s="29" t="str">
        <f t="shared" si="572"/>
        <v/>
      </c>
      <c r="AO533" s="83" t="str">
        <f t="shared" si="582"/>
        <v/>
      </c>
      <c r="AP533" s="83" t="str">
        <f t="shared" si="583"/>
        <v/>
      </c>
      <c r="AQ533" s="83" t="str">
        <f t="shared" si="584"/>
        <v/>
      </c>
      <c r="AR533" s="83" t="str">
        <f t="shared" si="585"/>
        <v/>
      </c>
      <c r="AS533" s="83" t="str">
        <f t="shared" si="586"/>
        <v/>
      </c>
      <c r="AT533" s="105" t="str">
        <f>IF(OR(Q533="",S533=""),"",IF(AND(C533="",AT532=""),"",(M533-L533)/(AS533*6)))</f>
        <v/>
      </c>
      <c r="AU533" s="105" t="str">
        <f>IF(OR(Q533="",S533=""),"",IF(AND(C533="",AU532=""),"",MIN((O533-AR533)/(3*AS533),(AR533-N533)/(3*AS533))))</f>
        <v/>
      </c>
      <c r="AV533">
        <f>IF(AT533="",-1,#REF!)</f>
        <v>-1</v>
      </c>
    </row>
    <row r="534" spans="1:48" ht="17.25" customHeight="1" thickBot="1">
      <c r="A534" s="27"/>
      <c r="B534" s="98"/>
      <c r="C534" s="104"/>
      <c r="D534" s="90"/>
      <c r="E534" s="135"/>
      <c r="F534" s="463">
        <v>6.5</v>
      </c>
      <c r="G534" s="464"/>
      <c r="H534" s="465"/>
      <c r="I534" s="136"/>
      <c r="J534" s="99"/>
      <c r="K534" s="94">
        <f>IF(Q534=1,F534,K518)</f>
        <v>6.5</v>
      </c>
      <c r="L534" s="94">
        <f>IF(Q534=1,I534,L518)</f>
        <v>0</v>
      </c>
      <c r="M534" s="94">
        <f>IF(Q534=1,J534,M518)</f>
        <v>0</v>
      </c>
      <c r="N534" s="94">
        <f t="shared" si="580"/>
        <v>6.5</v>
      </c>
      <c r="O534" s="94">
        <f t="shared" si="581"/>
        <v>6.5</v>
      </c>
      <c r="P534" s="102" t="s">
        <v>237</v>
      </c>
      <c r="Q534" s="94">
        <f>IF(AND(F534&lt;&gt;"",Q518=""),1,IF(AND(Q518&lt;emp,Q518&lt;&gt;""),Q518+1,""))</f>
        <v>1</v>
      </c>
      <c r="R534" s="122">
        <f>IF(Q534="","",HLOOKUP(Q534,Headline!$Z$5:$CJ$6,2,FALSE))</f>
        <v>1</v>
      </c>
      <c r="S534" s="100">
        <v>6.4614518801000003</v>
      </c>
      <c r="T534" s="100">
        <v>6.4505338827000003</v>
      </c>
      <c r="U534" s="100">
        <v>6.4538624654000003</v>
      </c>
      <c r="V534" s="100">
        <v>6.4462696508999997</v>
      </c>
      <c r="W534" s="100">
        <v>6.4505498041999996</v>
      </c>
      <c r="X534" s="96"/>
      <c r="Y534" s="101">
        <v>1</v>
      </c>
      <c r="Z534" s="445" t="s">
        <v>280</v>
      </c>
      <c r="AA534" s="446"/>
      <c r="AB534" s="446"/>
      <c r="AC534" s="454"/>
      <c r="AD534" s="62"/>
      <c r="AE534" s="21"/>
      <c r="AF534" s="22"/>
      <c r="AH534" s="29" t="str">
        <f t="shared" si="566"/>
        <v>-</v>
      </c>
      <c r="AI534" s="29" t="str">
        <f t="shared" si="567"/>
        <v>-</v>
      </c>
      <c r="AJ534" s="29" t="str">
        <f t="shared" si="568"/>
        <v>-</v>
      </c>
      <c r="AK534" s="29" t="str">
        <f t="shared" si="569"/>
        <v>-</v>
      </c>
      <c r="AL534" s="29" t="str">
        <f t="shared" si="570"/>
        <v>-</v>
      </c>
      <c r="AM534" s="29" t="str">
        <f t="shared" si="571"/>
        <v>-</v>
      </c>
      <c r="AN534" s="29" t="str">
        <f t="shared" si="572"/>
        <v/>
      </c>
      <c r="AO534" s="83">
        <f t="shared" si="582"/>
        <v>6.4462696508999997</v>
      </c>
      <c r="AP534" s="83">
        <f t="shared" si="583"/>
        <v>6.4614518801000003</v>
      </c>
      <c r="AQ534" s="83">
        <f t="shared" si="584"/>
        <v>1.5182229200000563E-2</v>
      </c>
      <c r="AR534" s="83">
        <f t="shared" si="585"/>
        <v>6.4525335366600007</v>
      </c>
      <c r="AS534" s="83">
        <f t="shared" si="586"/>
        <v>5.6672960165481696E-3</v>
      </c>
      <c r="AT534" s="105" t="str">
        <f>IF(OR(Q534="",S534=""),"",IF(AND(C534="",AT518=""),"",(M534-L534)/(AS534*6)))</f>
        <v/>
      </c>
      <c r="AU534" s="105" t="str">
        <f>IF(OR(Q534="",S534=""),"",IF(AND(C534="",AU518=""),"",MIN((O534-AR534)/(3*AS534),(AR534-N534)/(3*AS534))))</f>
        <v/>
      </c>
      <c r="AV534">
        <f>IF(AT534="",-1,#REF!)</f>
        <v>-1</v>
      </c>
    </row>
    <row r="535" spans="1:48" ht="17.25" customHeight="1">
      <c r="A535" s="27"/>
      <c r="B535" s="98"/>
      <c r="C535" s="104"/>
      <c r="D535" s="90"/>
      <c r="E535" s="111"/>
      <c r="F535" s="474" t="s">
        <v>223</v>
      </c>
      <c r="G535" s="475"/>
      <c r="H535" s="476"/>
      <c r="I535" s="99"/>
      <c r="J535" s="99"/>
      <c r="K535" s="94">
        <f>IF(Q535=1,F535,K534)</f>
        <v>6.5</v>
      </c>
      <c r="L535" s="94">
        <f>IF(Q535=1,I535,L534)</f>
        <v>0</v>
      </c>
      <c r="M535" s="94">
        <f>IF(Q535=1,J535,M534)</f>
        <v>0</v>
      </c>
      <c r="N535" s="94">
        <f t="shared" si="580"/>
        <v>6.5</v>
      </c>
      <c r="O535" s="94">
        <f t="shared" si="581"/>
        <v>6.5</v>
      </c>
      <c r="P535" s="102" t="s">
        <v>237</v>
      </c>
      <c r="Q535" s="94">
        <f>IF(AND(F535&lt;&gt;"",Q534=""),1,IF(AND(Q534&lt;emp,Q534&lt;&gt;""),Q534+1,""))</f>
        <v>2</v>
      </c>
      <c r="R535" s="122">
        <f>IF(Q535="","",HLOOKUP(Q535,Headline!$Z$5:$CJ$6,2,FALSE))</f>
        <v>2</v>
      </c>
      <c r="S535" s="100">
        <v>6.3156063515999996</v>
      </c>
      <c r="T535" s="100">
        <v>6.2970740377999999</v>
      </c>
      <c r="U535" s="100">
        <v>6.3232170353999999</v>
      </c>
      <c r="V535" s="100">
        <v>6.3163231916000004</v>
      </c>
      <c r="W535" s="100">
        <v>6.2997157934999999</v>
      </c>
      <c r="X535" s="96"/>
      <c r="Y535" s="101">
        <v>1</v>
      </c>
      <c r="Z535" s="445" t="s">
        <v>292</v>
      </c>
      <c r="AA535" s="446"/>
      <c r="AB535" s="446"/>
      <c r="AC535" s="446"/>
      <c r="AD535" s="62"/>
      <c r="AE535" s="21"/>
      <c r="AF535" s="22"/>
      <c r="AH535" s="29" t="str">
        <f t="shared" si="566"/>
        <v>-</v>
      </c>
      <c r="AI535" s="29" t="str">
        <f t="shared" si="567"/>
        <v>-</v>
      </c>
      <c r="AJ535" s="29" t="str">
        <f t="shared" si="568"/>
        <v>-</v>
      </c>
      <c r="AK535" s="29" t="str">
        <f t="shared" si="569"/>
        <v>-</v>
      </c>
      <c r="AL535" s="29" t="str">
        <f t="shared" si="570"/>
        <v>-</v>
      </c>
      <c r="AM535" s="29" t="str">
        <f t="shared" si="571"/>
        <v>-</v>
      </c>
      <c r="AN535" s="29" t="str">
        <f t="shared" si="572"/>
        <v/>
      </c>
      <c r="AO535" s="83">
        <f t="shared" si="582"/>
        <v>6.2970740377999999</v>
      </c>
      <c r="AP535" s="83">
        <f t="shared" si="583"/>
        <v>6.3232170353999999</v>
      </c>
      <c r="AQ535" s="83">
        <f t="shared" si="584"/>
        <v>2.6142997600000051E-2</v>
      </c>
      <c r="AR535" s="83">
        <f t="shared" si="585"/>
        <v>6.3103872819800007</v>
      </c>
      <c r="AS535" s="83">
        <f t="shared" si="586"/>
        <v>1.1381996974480127E-2</v>
      </c>
      <c r="AT535" s="105" t="str">
        <f>IF(OR(Q535="",S535=""),"",IF(AND(C535="",AT534=""),"",(M535-L535)/(AS535*6)))</f>
        <v/>
      </c>
      <c r="AU535" s="105" t="str">
        <f>IF(OR(Q535="",S535=""),"",IF(AND(C535="",AU534=""),"",MIN((O535-AR535)/(3*AS535),(AR535-N535)/(3*AS535))))</f>
        <v/>
      </c>
      <c r="AV535">
        <f>IF(AT535="",-1,#REF!)</f>
        <v>-1</v>
      </c>
    </row>
    <row r="536" spans="1:48" ht="17.25" customHeight="1" thickBot="1">
      <c r="A536" s="27"/>
      <c r="B536" s="98"/>
      <c r="C536" s="104"/>
      <c r="D536" s="90"/>
      <c r="E536" s="111"/>
      <c r="F536" s="455"/>
      <c r="G536" s="456"/>
      <c r="H536" s="457"/>
      <c r="I536" s="99"/>
      <c r="J536" s="99"/>
      <c r="K536" s="94">
        <f>IF(Q536=1,F536,K535)</f>
        <v>6.5</v>
      </c>
      <c r="L536" s="94">
        <f>IF(Q536=1,I536,L535)</f>
        <v>0</v>
      </c>
      <c r="M536" s="94">
        <f>IF(Q536=1,J536,M535)</f>
        <v>0</v>
      </c>
      <c r="N536" s="94">
        <f t="shared" si="580"/>
        <v>6.5</v>
      </c>
      <c r="O536" s="94">
        <f t="shared" si="581"/>
        <v>6.5</v>
      </c>
      <c r="P536" s="102"/>
      <c r="Q536" s="94" t="str">
        <f>IF(AND(F536&lt;&gt;"",Q535=""),1,IF(AND(Q535&lt;emp,Q535&lt;&gt;""),Q535+1,""))</f>
        <v/>
      </c>
      <c r="R536" s="122" t="str">
        <f>IF(Q536="","",HLOOKUP(Q536,Headline!$Z$5:$CJ$6,2,FALSE))</f>
        <v/>
      </c>
      <c r="S536" s="100"/>
      <c r="T536" s="100"/>
      <c r="U536" s="100"/>
      <c r="V536" s="100"/>
      <c r="W536" s="100"/>
      <c r="X536" s="96"/>
      <c r="Y536" s="101"/>
      <c r="Z536" s="445"/>
      <c r="AA536" s="446"/>
      <c r="AB536" s="446"/>
      <c r="AC536" s="446"/>
      <c r="AD536" s="62"/>
      <c r="AE536" s="21"/>
      <c r="AF536" s="22"/>
      <c r="AH536" s="29" t="str">
        <f t="shared" si="566"/>
        <v/>
      </c>
      <c r="AI536" s="29" t="str">
        <f t="shared" si="567"/>
        <v/>
      </c>
      <c r="AJ536" s="29" t="str">
        <f t="shared" si="568"/>
        <v/>
      </c>
      <c r="AK536" s="29" t="str">
        <f t="shared" si="569"/>
        <v/>
      </c>
      <c r="AL536" s="29" t="str">
        <f t="shared" si="570"/>
        <v/>
      </c>
      <c r="AM536" s="29" t="str">
        <f t="shared" si="571"/>
        <v/>
      </c>
      <c r="AN536" s="29" t="str">
        <f t="shared" si="572"/>
        <v/>
      </c>
      <c r="AO536" s="83" t="str">
        <f t="shared" si="582"/>
        <v/>
      </c>
      <c r="AP536" s="83" t="str">
        <f t="shared" si="583"/>
        <v/>
      </c>
      <c r="AQ536" s="83" t="str">
        <f t="shared" si="584"/>
        <v/>
      </c>
      <c r="AR536" s="83" t="str">
        <f t="shared" si="585"/>
        <v/>
      </c>
      <c r="AS536" s="83" t="str">
        <f t="shared" si="586"/>
        <v/>
      </c>
      <c r="AT536" s="105" t="str">
        <f>IF(OR(Q536="",S536=""),"",IF(AND(C536="",AT535=""),"",(M536-L536)/(AS536*6)))</f>
        <v/>
      </c>
      <c r="AU536" s="105" t="str">
        <f>IF(OR(Q536="",S536=""),"",IF(AND(C536="",AU535=""),"",MIN((O536-AR536)/(3*AS536),(AR536-N536)/(3*AS536))))</f>
        <v/>
      </c>
      <c r="AV536">
        <f>IF(AT536="",-1,#REF!)</f>
        <v>-1</v>
      </c>
    </row>
    <row r="537" spans="1:48" ht="17.25" customHeight="1" thickBot="1">
      <c r="A537" s="27"/>
      <c r="B537" s="98"/>
      <c r="C537" s="104"/>
      <c r="D537" s="90"/>
      <c r="E537" s="135"/>
      <c r="F537" s="463">
        <v>21.3</v>
      </c>
      <c r="G537" s="464"/>
      <c r="H537" s="465"/>
      <c r="I537" s="136"/>
      <c r="J537" s="99"/>
      <c r="K537" s="94">
        <f>IF(Q537=1,F537,K521)</f>
        <v>21.3</v>
      </c>
      <c r="L537" s="94">
        <f>IF(Q537=1,I537,L521)</f>
        <v>0</v>
      </c>
      <c r="M537" s="94">
        <f>IF(Q537=1,J537,M521)</f>
        <v>0</v>
      </c>
      <c r="N537" s="94">
        <f t="shared" si="580"/>
        <v>21.3</v>
      </c>
      <c r="O537" s="94">
        <f t="shared" si="581"/>
        <v>21.3</v>
      </c>
      <c r="P537" s="102" t="s">
        <v>237</v>
      </c>
      <c r="Q537" s="94">
        <f>IF(AND(F537&lt;&gt;"",Q521=""),1,IF(AND(Q521&lt;emp,Q521&lt;&gt;""),Q521+1,""))</f>
        <v>1</v>
      </c>
      <c r="R537" s="122">
        <f>IF(Q537="","",HLOOKUP(Q537,Headline!$Z$5:$CJ$6,2,FALSE))</f>
        <v>1</v>
      </c>
      <c r="S537" s="100">
        <v>21.139889929999999</v>
      </c>
      <c r="T537" s="100">
        <v>21.14459218</v>
      </c>
      <c r="U537" s="100">
        <v>21.147091369999998</v>
      </c>
      <c r="V537" s="100">
        <v>21.152378909999999</v>
      </c>
      <c r="W537" s="100">
        <v>21.13984778</v>
      </c>
      <c r="X537" s="96"/>
      <c r="Y537" s="101">
        <v>1</v>
      </c>
      <c r="Z537" s="445" t="s">
        <v>280</v>
      </c>
      <c r="AA537" s="446"/>
      <c r="AB537" s="446"/>
      <c r="AC537" s="454"/>
      <c r="AD537" s="62"/>
      <c r="AE537" s="21"/>
      <c r="AF537" s="22"/>
      <c r="AH537" s="29" t="str">
        <f t="shared" si="566"/>
        <v>-</v>
      </c>
      <c r="AI537" s="29" t="str">
        <f t="shared" si="567"/>
        <v>-</v>
      </c>
      <c r="AJ537" s="29" t="str">
        <f t="shared" si="568"/>
        <v>-</v>
      </c>
      <c r="AK537" s="29" t="str">
        <f t="shared" si="569"/>
        <v>-</v>
      </c>
      <c r="AL537" s="29" t="str">
        <f t="shared" si="570"/>
        <v>-</v>
      </c>
      <c r="AM537" s="29" t="str">
        <f t="shared" si="571"/>
        <v>-</v>
      </c>
      <c r="AN537" s="29" t="str">
        <f t="shared" si="572"/>
        <v/>
      </c>
      <c r="AO537" s="83">
        <f t="shared" si="582"/>
        <v>21.13984778</v>
      </c>
      <c r="AP537" s="83">
        <f t="shared" si="583"/>
        <v>21.152378909999999</v>
      </c>
      <c r="AQ537" s="83">
        <f t="shared" si="584"/>
        <v>1.253112999999928E-2</v>
      </c>
      <c r="AR537" s="83">
        <f t="shared" si="585"/>
        <v>21.144760033999997</v>
      </c>
      <c r="AS537" s="83">
        <f t="shared" si="586"/>
        <v>5.2763322096156997E-3</v>
      </c>
      <c r="AT537" s="105" t="str">
        <f>IF(OR(Q537="",S537=""),"",IF(AND(C537="",AT521=""),"",(M537-L537)/(AS537*6)))</f>
        <v/>
      </c>
      <c r="AU537" s="105" t="str">
        <f>IF(OR(Q537="",S537=""),"",IF(AND(C537="",AU521=""),"",MIN((O537-AR537)/(3*AS537),(AR537-N537)/(3*AS537))))</f>
        <v/>
      </c>
      <c r="AV537">
        <f>IF(AT537="",-1,#REF!)</f>
        <v>-1</v>
      </c>
    </row>
    <row r="538" spans="1:48" ht="17.25" customHeight="1">
      <c r="A538" s="27"/>
      <c r="B538" s="98"/>
      <c r="C538" s="104"/>
      <c r="D538" s="90"/>
      <c r="E538" s="111"/>
      <c r="F538" s="474" t="s">
        <v>223</v>
      </c>
      <c r="G538" s="475"/>
      <c r="H538" s="476"/>
      <c r="I538" s="99"/>
      <c r="J538" s="99"/>
      <c r="K538" s="94">
        <f>IF(Q538=1,F538,K537)</f>
        <v>21.3</v>
      </c>
      <c r="L538" s="94">
        <f>IF(Q538=1,I538,L537)</f>
        <v>0</v>
      </c>
      <c r="M538" s="94">
        <f>IF(Q538=1,J538,M537)</f>
        <v>0</v>
      </c>
      <c r="N538" s="94">
        <f t="shared" si="580"/>
        <v>21.3</v>
      </c>
      <c r="O538" s="94">
        <f t="shared" si="581"/>
        <v>21.3</v>
      </c>
      <c r="P538" s="102" t="s">
        <v>237</v>
      </c>
      <c r="Q538" s="94">
        <f>IF(AND(F538&lt;&gt;"",Q537=""),1,IF(AND(Q537&lt;emp,Q537&lt;&gt;""),Q537+1,""))</f>
        <v>2</v>
      </c>
      <c r="R538" s="122">
        <f>IF(Q538="","",HLOOKUP(Q538,Headline!$Z$5:$CJ$6,2,FALSE))</f>
        <v>2</v>
      </c>
      <c r="S538" s="100">
        <v>21.014055429999999</v>
      </c>
      <c r="T538" s="100">
        <v>21.02237757</v>
      </c>
      <c r="U538" s="100">
        <v>21.013659929999999</v>
      </c>
      <c r="V538" s="100">
        <v>21.01184044</v>
      </c>
      <c r="W538" s="100">
        <v>21.018817769999998</v>
      </c>
      <c r="X538" s="96"/>
      <c r="Y538" s="101">
        <v>1</v>
      </c>
      <c r="Z538" s="445" t="s">
        <v>292</v>
      </c>
      <c r="AA538" s="446"/>
      <c r="AB538" s="446"/>
      <c r="AC538" s="446"/>
      <c r="AD538" s="62"/>
      <c r="AE538" s="21"/>
      <c r="AF538" s="22"/>
      <c r="AH538" s="29" t="str">
        <f t="shared" si="566"/>
        <v>-</v>
      </c>
      <c r="AI538" s="29" t="str">
        <f t="shared" si="567"/>
        <v>-</v>
      </c>
      <c r="AJ538" s="29" t="str">
        <f t="shared" si="568"/>
        <v>-</v>
      </c>
      <c r="AK538" s="29" t="str">
        <f t="shared" si="569"/>
        <v>-</v>
      </c>
      <c r="AL538" s="29" t="str">
        <f t="shared" si="570"/>
        <v>-</v>
      </c>
      <c r="AM538" s="29" t="str">
        <f t="shared" si="571"/>
        <v>-</v>
      </c>
      <c r="AN538" s="29" t="str">
        <f t="shared" si="572"/>
        <v/>
      </c>
      <c r="AO538" s="83">
        <f t="shared" si="582"/>
        <v>21.01184044</v>
      </c>
      <c r="AP538" s="83">
        <f t="shared" si="583"/>
        <v>21.02237757</v>
      </c>
      <c r="AQ538" s="83">
        <f t="shared" si="584"/>
        <v>1.0537129999999451E-2</v>
      </c>
      <c r="AR538" s="83">
        <f t="shared" si="585"/>
        <v>21.016150228000001</v>
      </c>
      <c r="AS538" s="83">
        <f t="shared" si="586"/>
        <v>4.3318472993998849E-3</v>
      </c>
      <c r="AT538" s="105" t="str">
        <f>IF(OR(Q538="",S538=""),"",IF(AND(C538="",AT537=""),"",(M538-L538)/(AS538*6)))</f>
        <v/>
      </c>
      <c r="AU538" s="105" t="str">
        <f>IF(OR(Q538="",S538=""),"",IF(AND(C538="",AU537=""),"",MIN((O538-AR538)/(3*AS538),(AR538-N538)/(3*AS538))))</f>
        <v/>
      </c>
      <c r="AV538">
        <f>IF(AT538="",-1,#REF!)</f>
        <v>-1</v>
      </c>
    </row>
    <row r="539" spans="1:48" ht="17.25" customHeight="1" thickBot="1">
      <c r="A539" s="27"/>
      <c r="B539" s="98"/>
      <c r="C539" s="104"/>
      <c r="D539" s="90"/>
      <c r="E539" s="111"/>
      <c r="F539" s="455"/>
      <c r="G539" s="456"/>
      <c r="H539" s="457"/>
      <c r="I539" s="99"/>
      <c r="J539" s="99"/>
      <c r="K539" s="94">
        <f>IF(Q539=1,F539,K538)</f>
        <v>21.3</v>
      </c>
      <c r="L539" s="94">
        <f>IF(Q539=1,I539,L538)</f>
        <v>0</v>
      </c>
      <c r="M539" s="94">
        <f>IF(Q539=1,J539,M538)</f>
        <v>0</v>
      </c>
      <c r="N539" s="94">
        <f t="shared" si="580"/>
        <v>21.3</v>
      </c>
      <c r="O539" s="94">
        <f t="shared" si="581"/>
        <v>21.3</v>
      </c>
      <c r="P539" s="102"/>
      <c r="Q539" s="94" t="str">
        <f>IF(AND(F539&lt;&gt;"",Q538=""),1,IF(AND(Q538&lt;emp,Q538&lt;&gt;""),Q538+1,""))</f>
        <v/>
      </c>
      <c r="R539" s="122" t="str">
        <f>IF(Q539="","",HLOOKUP(Q539,Headline!$Z$5:$CJ$6,2,FALSE))</f>
        <v/>
      </c>
      <c r="S539" s="100"/>
      <c r="T539" s="100"/>
      <c r="U539" s="100"/>
      <c r="V539" s="100"/>
      <c r="W539" s="100"/>
      <c r="X539" s="96"/>
      <c r="Y539" s="101"/>
      <c r="Z539" s="445"/>
      <c r="AA539" s="446"/>
      <c r="AB539" s="446"/>
      <c r="AC539" s="446"/>
      <c r="AD539" s="62"/>
      <c r="AE539" s="21"/>
      <c r="AF539" s="22"/>
      <c r="AH539" s="29" t="str">
        <f t="shared" si="566"/>
        <v/>
      </c>
      <c r="AI539" s="29" t="str">
        <f t="shared" si="567"/>
        <v/>
      </c>
      <c r="AJ539" s="29" t="str">
        <f t="shared" si="568"/>
        <v/>
      </c>
      <c r="AK539" s="29" t="str">
        <f t="shared" si="569"/>
        <v/>
      </c>
      <c r="AL539" s="29" t="str">
        <f t="shared" si="570"/>
        <v/>
      </c>
      <c r="AM539" s="29" t="str">
        <f t="shared" si="571"/>
        <v/>
      </c>
      <c r="AN539" s="29" t="str">
        <f t="shared" si="572"/>
        <v/>
      </c>
      <c r="AO539" s="83" t="str">
        <f t="shared" si="582"/>
        <v/>
      </c>
      <c r="AP539" s="83" t="str">
        <f t="shared" si="583"/>
        <v/>
      </c>
      <c r="AQ539" s="83" t="str">
        <f t="shared" si="584"/>
        <v/>
      </c>
      <c r="AR539" s="83" t="str">
        <f t="shared" si="585"/>
        <v/>
      </c>
      <c r="AS539" s="83" t="str">
        <f t="shared" si="586"/>
        <v/>
      </c>
      <c r="AT539" s="105" t="str">
        <f>IF(OR(Q539="",S539=""),"",IF(AND(C539="",AT538=""),"",(M539-L539)/(AS539*6)))</f>
        <v/>
      </c>
      <c r="AU539" s="105" t="str">
        <f>IF(OR(Q539="",S539=""),"",IF(AND(C539="",AU538=""),"",MIN((O539-AR539)/(3*AS539),(AR539-N539)/(3*AS539))))</f>
        <v/>
      </c>
      <c r="AV539">
        <f>IF(AT539="",-1,#REF!)</f>
        <v>-1</v>
      </c>
    </row>
    <row r="540" spans="1:48" ht="17.25" customHeight="1" thickBot="1">
      <c r="A540" s="27"/>
      <c r="B540" s="98"/>
      <c r="C540" s="104"/>
      <c r="D540" s="90"/>
      <c r="E540" s="135"/>
      <c r="F540" s="463">
        <v>6.5</v>
      </c>
      <c r="G540" s="464"/>
      <c r="H540" s="465"/>
      <c r="I540" s="136"/>
      <c r="J540" s="99"/>
      <c r="K540" s="94">
        <f>IF(Q540=1,F540,K575)</f>
        <v>6.5</v>
      </c>
      <c r="L540" s="94">
        <f>IF(Q540=1,I540,L575)</f>
        <v>0</v>
      </c>
      <c r="M540" s="94">
        <f>IF(Q540=1,J540,M575)</f>
        <v>0</v>
      </c>
      <c r="N540" s="94">
        <f t="shared" ref="N540:N563" si="587">K540+L540</f>
        <v>6.5</v>
      </c>
      <c r="O540" s="94">
        <f t="shared" ref="O540:O563" si="588">K540+M540</f>
        <v>6.5</v>
      </c>
      <c r="P540" s="102" t="s">
        <v>237</v>
      </c>
      <c r="Q540" s="94">
        <f>IF(AND(F540&lt;&gt;"",Q575=""),1,IF(AND(Q575&lt;emp,Q575&lt;&gt;""),Q575+1,""))</f>
        <v>1</v>
      </c>
      <c r="R540" s="122">
        <f>IF(Q540="","",HLOOKUP(Q540,Headline!$Z$5:$CJ$6,2,FALSE))</f>
        <v>1</v>
      </c>
      <c r="S540" s="100">
        <v>6.491920479</v>
      </c>
      <c r="T540" s="100">
        <v>6.4801505441999998</v>
      </c>
      <c r="U540" s="100">
        <v>6.4878675224000002</v>
      </c>
      <c r="V540" s="100">
        <v>6.4849530693000004</v>
      </c>
      <c r="W540" s="100">
        <v>6.4898854510000001</v>
      </c>
      <c r="X540" s="96"/>
      <c r="Y540" s="101">
        <v>1</v>
      </c>
      <c r="Z540" s="445" t="s">
        <v>280</v>
      </c>
      <c r="AA540" s="446"/>
      <c r="AB540" s="446"/>
      <c r="AC540" s="454"/>
      <c r="AD540" s="62"/>
      <c r="AE540" s="21"/>
      <c r="AF540" s="22"/>
      <c r="AH540" s="29" t="str">
        <f t="shared" si="566"/>
        <v>-</v>
      </c>
      <c r="AI540" s="29" t="str">
        <f t="shared" si="567"/>
        <v>-</v>
      </c>
      <c r="AJ540" s="29" t="str">
        <f t="shared" si="568"/>
        <v>-</v>
      </c>
      <c r="AK540" s="29" t="str">
        <f t="shared" si="569"/>
        <v>-</v>
      </c>
      <c r="AL540" s="29" t="str">
        <f t="shared" si="570"/>
        <v>-</v>
      </c>
      <c r="AM540" s="29" t="str">
        <f t="shared" si="571"/>
        <v>-</v>
      </c>
      <c r="AN540" s="29" t="str">
        <f t="shared" si="572"/>
        <v/>
      </c>
      <c r="AO540" s="83">
        <f t="shared" ref="AO540:AO563" si="589">IF(S540="","",MIN(S540:W540))</f>
        <v>6.4801505441999998</v>
      </c>
      <c r="AP540" s="83">
        <f t="shared" ref="AP540:AP563" si="590">IF(S540="","",MAX(S540:W540))</f>
        <v>6.491920479</v>
      </c>
      <c r="AQ540" s="83">
        <f t="shared" ref="AQ540:AQ563" si="591">IF(AO540="","",AP540-AO540)</f>
        <v>1.1769934800000215E-2</v>
      </c>
      <c r="AR540" s="83">
        <f t="shared" ref="AR540:AR563" si="592">IF(S540="","",AVERAGE(S540:W540))</f>
        <v>6.4869554131800005</v>
      </c>
      <c r="AS540" s="83">
        <f t="shared" ref="AS540:AS563" si="593">IF(S540="","",STDEV(S540:W540))</f>
        <v>4.5930536220883007E-3</v>
      </c>
      <c r="AT540" s="105" t="str">
        <f>IF(OR(Q540="",S540=""),"",IF(AND(C540="",AT575=""),"",(M540-L540)/(AS540*6)))</f>
        <v/>
      </c>
      <c r="AU540" s="105" t="str">
        <f>IF(OR(Q540="",S540=""),"",IF(AND(C540="",AU575=""),"",MIN((O540-AR540)/(3*AS540),(AR540-N540)/(3*AS540))))</f>
        <v/>
      </c>
      <c r="AV540">
        <f>IF(AT540="",-1,#REF!)</f>
        <v>-1</v>
      </c>
    </row>
    <row r="541" spans="1:48" ht="17.25" customHeight="1">
      <c r="A541" s="27"/>
      <c r="B541" s="98"/>
      <c r="C541" s="104"/>
      <c r="D541" s="90"/>
      <c r="E541" s="111"/>
      <c r="F541" s="474" t="s">
        <v>229</v>
      </c>
      <c r="G541" s="475"/>
      <c r="H541" s="476"/>
      <c r="I541" s="99"/>
      <c r="J541" s="99"/>
      <c r="K541" s="94">
        <f>IF(Q541=1,F541,K540)</f>
        <v>6.5</v>
      </c>
      <c r="L541" s="94">
        <f>IF(Q541=1,I541,L540)</f>
        <v>0</v>
      </c>
      <c r="M541" s="94">
        <f>IF(Q541=1,J541,M540)</f>
        <v>0</v>
      </c>
      <c r="N541" s="94">
        <f t="shared" si="587"/>
        <v>6.5</v>
      </c>
      <c r="O541" s="94">
        <f t="shared" si="588"/>
        <v>6.5</v>
      </c>
      <c r="P541" s="102" t="s">
        <v>237</v>
      </c>
      <c r="Q541" s="94">
        <f>IF(AND(F541&lt;&gt;"",Q540=""),1,IF(AND(Q540&lt;emp,Q540&lt;&gt;""),Q540+1,""))</f>
        <v>2</v>
      </c>
      <c r="R541" s="122">
        <f>IF(Q541="","",HLOOKUP(Q541,Headline!$Z$5:$CJ$6,2,FALSE))</f>
        <v>2</v>
      </c>
      <c r="S541" s="100">
        <v>6.3666513383999996</v>
      </c>
      <c r="T541" s="100">
        <v>6.3470307952000002</v>
      </c>
      <c r="U541" s="100">
        <v>6.3666631052999998</v>
      </c>
      <c r="V541" s="100">
        <v>6.3567540545999996</v>
      </c>
      <c r="W541" s="100">
        <v>6.3504910889000001</v>
      </c>
      <c r="X541" s="96"/>
      <c r="Y541" s="101">
        <v>1</v>
      </c>
      <c r="Z541" s="445" t="s">
        <v>292</v>
      </c>
      <c r="AA541" s="446"/>
      <c r="AB541" s="446"/>
      <c r="AC541" s="446"/>
      <c r="AD541" s="62"/>
      <c r="AE541" s="21"/>
      <c r="AF541" s="22"/>
      <c r="AH541" s="29" t="str">
        <f t="shared" si="566"/>
        <v>-</v>
      </c>
      <c r="AI541" s="29" t="str">
        <f t="shared" si="567"/>
        <v>-</v>
      </c>
      <c r="AJ541" s="29" t="str">
        <f t="shared" si="568"/>
        <v>-</v>
      </c>
      <c r="AK541" s="29" t="str">
        <f t="shared" si="569"/>
        <v>-</v>
      </c>
      <c r="AL541" s="29" t="str">
        <f t="shared" si="570"/>
        <v>-</v>
      </c>
      <c r="AM541" s="29" t="str">
        <f t="shared" si="571"/>
        <v>-</v>
      </c>
      <c r="AN541" s="29" t="str">
        <f t="shared" si="572"/>
        <v/>
      </c>
      <c r="AO541" s="83">
        <f t="shared" si="589"/>
        <v>6.3470307952000002</v>
      </c>
      <c r="AP541" s="83">
        <f t="shared" si="590"/>
        <v>6.3666631052999998</v>
      </c>
      <c r="AQ541" s="83">
        <f t="shared" si="591"/>
        <v>1.963231009999955E-2</v>
      </c>
      <c r="AR541" s="83">
        <f t="shared" si="592"/>
        <v>6.3575180764799999</v>
      </c>
      <c r="AS541" s="83">
        <f t="shared" si="593"/>
        <v>9.0414791094483998E-3</v>
      </c>
      <c r="AT541" s="105" t="str">
        <f>IF(OR(Q541="",S541=""),"",IF(AND(C541="",AT540=""),"",(M541-L541)/(AS541*6)))</f>
        <v/>
      </c>
      <c r="AU541" s="105" t="str">
        <f>IF(OR(Q541="",S541=""),"",IF(AND(C541="",AU540=""),"",MIN((O541-AR541)/(3*AS541),(AR541-N541)/(3*AS541))))</f>
        <v/>
      </c>
      <c r="AV541">
        <f>IF(AT541="",-1,#REF!)</f>
        <v>-1</v>
      </c>
    </row>
    <row r="542" spans="1:48" ht="17.25" customHeight="1" thickBot="1">
      <c r="A542" s="27"/>
      <c r="B542" s="98"/>
      <c r="C542" s="104"/>
      <c r="D542" s="90"/>
      <c r="E542" s="111"/>
      <c r="F542" s="455"/>
      <c r="G542" s="456"/>
      <c r="H542" s="457"/>
      <c r="I542" s="99"/>
      <c r="J542" s="99"/>
      <c r="K542" s="94">
        <f>IF(Q542=1,F542,K541)</f>
        <v>6.5</v>
      </c>
      <c r="L542" s="94">
        <f>IF(Q542=1,I542,L541)</f>
        <v>0</v>
      </c>
      <c r="M542" s="94">
        <f>IF(Q542=1,J542,M541)</f>
        <v>0</v>
      </c>
      <c r="N542" s="94">
        <f t="shared" si="587"/>
        <v>6.5</v>
      </c>
      <c r="O542" s="94">
        <f t="shared" si="588"/>
        <v>6.5</v>
      </c>
      <c r="P542" s="102"/>
      <c r="Q542" s="94" t="str">
        <f>IF(AND(F542&lt;&gt;"",Q541=""),1,IF(AND(Q541&lt;emp,Q541&lt;&gt;""),Q541+1,""))</f>
        <v/>
      </c>
      <c r="R542" s="122" t="str">
        <f>IF(Q542="","",HLOOKUP(Q542,Headline!$Z$5:$CJ$6,2,FALSE))</f>
        <v/>
      </c>
      <c r="S542" s="100"/>
      <c r="T542" s="100"/>
      <c r="U542" s="100"/>
      <c r="V542" s="100"/>
      <c r="W542" s="100"/>
      <c r="X542" s="96"/>
      <c r="Y542" s="101"/>
      <c r="Z542" s="445"/>
      <c r="AA542" s="446"/>
      <c r="AB542" s="446"/>
      <c r="AC542" s="446"/>
      <c r="AD542" s="62"/>
      <c r="AE542" s="21"/>
      <c r="AF542" s="22"/>
      <c r="AH542" s="29" t="str">
        <f t="shared" si="566"/>
        <v/>
      </c>
      <c r="AI542" s="29" t="str">
        <f t="shared" si="567"/>
        <v/>
      </c>
      <c r="AJ542" s="29" t="str">
        <f t="shared" si="568"/>
        <v/>
      </c>
      <c r="AK542" s="29" t="str">
        <f t="shared" si="569"/>
        <v/>
      </c>
      <c r="AL542" s="29" t="str">
        <f t="shared" si="570"/>
        <v/>
      </c>
      <c r="AM542" s="29" t="str">
        <f t="shared" si="571"/>
        <v/>
      </c>
      <c r="AN542" s="29" t="str">
        <f t="shared" si="572"/>
        <v/>
      </c>
      <c r="AO542" s="83" t="str">
        <f t="shared" si="589"/>
        <v/>
      </c>
      <c r="AP542" s="83" t="str">
        <f t="shared" si="590"/>
        <v/>
      </c>
      <c r="AQ542" s="83" t="str">
        <f t="shared" si="591"/>
        <v/>
      </c>
      <c r="AR542" s="83" t="str">
        <f t="shared" si="592"/>
        <v/>
      </c>
      <c r="AS542" s="83" t="str">
        <f t="shared" si="593"/>
        <v/>
      </c>
      <c r="AT542" s="105" t="str">
        <f>IF(OR(Q542="",S542=""),"",IF(AND(C542="",AT541=""),"",(M542-L542)/(AS542*6)))</f>
        <v/>
      </c>
      <c r="AU542" s="105" t="str">
        <f>IF(OR(Q542="",S542=""),"",IF(AND(C542="",AU541=""),"",MIN((O542-AR542)/(3*AS542),(AR542-N542)/(3*AS542))))</f>
        <v/>
      </c>
      <c r="AV542">
        <f>IF(AT542="",-1,#REF!)</f>
        <v>-1</v>
      </c>
    </row>
    <row r="543" spans="1:48" ht="17.25" customHeight="1" thickBot="1">
      <c r="A543" s="27"/>
      <c r="B543" s="98"/>
      <c r="C543" s="104"/>
      <c r="D543" s="90"/>
      <c r="E543" s="135"/>
      <c r="F543" s="463">
        <v>21.3</v>
      </c>
      <c r="G543" s="464"/>
      <c r="H543" s="465"/>
      <c r="I543" s="136"/>
      <c r="J543" s="99"/>
      <c r="K543" s="94">
        <f>IF(Q543=1,F543,K524)</f>
        <v>21.3</v>
      </c>
      <c r="L543" s="94">
        <f>IF(Q543=1,I543,L524)</f>
        <v>0</v>
      </c>
      <c r="M543" s="94">
        <f>IF(Q543=1,J543,M524)</f>
        <v>0</v>
      </c>
      <c r="N543" s="94">
        <f t="shared" si="587"/>
        <v>21.3</v>
      </c>
      <c r="O543" s="94">
        <f t="shared" si="588"/>
        <v>21.3</v>
      </c>
      <c r="P543" s="102" t="s">
        <v>237</v>
      </c>
      <c r="Q543" s="94">
        <f>IF(AND(F543&lt;&gt;"",Q524=""),1,IF(AND(Q524&lt;emp,Q524&lt;&gt;""),Q524+1,""))</f>
        <v>1</v>
      </c>
      <c r="R543" s="122">
        <f>IF(Q543="","",HLOOKUP(Q543,Headline!$Z$5:$CJ$6,2,FALSE))</f>
        <v>1</v>
      </c>
      <c r="S543" s="100">
        <v>21.223381710000002</v>
      </c>
      <c r="T543" s="100">
        <v>21.221338429999999</v>
      </c>
      <c r="U543" s="100">
        <v>21.229865329999999</v>
      </c>
      <c r="V543" s="100">
        <v>21.23444847</v>
      </c>
      <c r="W543" s="100">
        <v>21.240078839999999</v>
      </c>
      <c r="X543" s="96"/>
      <c r="Y543" s="101">
        <v>1</v>
      </c>
      <c r="Z543" s="445" t="s">
        <v>280</v>
      </c>
      <c r="AA543" s="446"/>
      <c r="AB543" s="446"/>
      <c r="AC543" s="454"/>
      <c r="AD543" s="62"/>
      <c r="AE543" s="21"/>
      <c r="AF543" s="22"/>
      <c r="AH543" s="29" t="str">
        <f t="shared" si="566"/>
        <v>-</v>
      </c>
      <c r="AI543" s="29" t="str">
        <f t="shared" si="567"/>
        <v>-</v>
      </c>
      <c r="AJ543" s="29" t="str">
        <f t="shared" si="568"/>
        <v>-</v>
      </c>
      <c r="AK543" s="29" t="str">
        <f t="shared" si="569"/>
        <v>-</v>
      </c>
      <c r="AL543" s="29" t="str">
        <f t="shared" si="570"/>
        <v>-</v>
      </c>
      <c r="AM543" s="29" t="str">
        <f t="shared" si="571"/>
        <v>-</v>
      </c>
      <c r="AN543" s="29" t="str">
        <f t="shared" si="572"/>
        <v/>
      </c>
      <c r="AO543" s="83">
        <f t="shared" si="589"/>
        <v>21.221338429999999</v>
      </c>
      <c r="AP543" s="83">
        <f t="shared" si="590"/>
        <v>21.240078839999999</v>
      </c>
      <c r="AQ543" s="83">
        <f t="shared" si="591"/>
        <v>1.8740409999999486E-2</v>
      </c>
      <c r="AR543" s="83">
        <f t="shared" si="592"/>
        <v>21.229822555999998</v>
      </c>
      <c r="AS543" s="83">
        <f t="shared" si="593"/>
        <v>7.7468890952866881E-3</v>
      </c>
      <c r="AT543" s="105" t="str">
        <f>IF(OR(Q543="",S543=""),"",IF(AND(C543="",AT524=""),"",(M543-L543)/(AS543*6)))</f>
        <v/>
      </c>
      <c r="AU543" s="105" t="str">
        <f>IF(OR(Q543="",S543=""),"",IF(AND(C543="",AU524=""),"",MIN((O543-AR543)/(3*AS543),(AR543-N543)/(3*AS543))))</f>
        <v/>
      </c>
      <c r="AV543">
        <f>IF(AT543="",-1,#REF!)</f>
        <v>-1</v>
      </c>
    </row>
    <row r="544" spans="1:48" ht="17.25" customHeight="1">
      <c r="A544" s="27"/>
      <c r="B544" s="98"/>
      <c r="C544" s="104"/>
      <c r="D544" s="90"/>
      <c r="E544" s="111"/>
      <c r="F544" s="474" t="s">
        <v>229</v>
      </c>
      <c r="G544" s="475"/>
      <c r="H544" s="476"/>
      <c r="I544" s="99"/>
      <c r="J544" s="99"/>
      <c r="K544" s="94">
        <f>IF(Q544=1,F544,K543)</f>
        <v>21.3</v>
      </c>
      <c r="L544" s="94">
        <f>IF(Q544=1,I544,L543)</f>
        <v>0</v>
      </c>
      <c r="M544" s="94">
        <f>IF(Q544=1,J544,M543)</f>
        <v>0</v>
      </c>
      <c r="N544" s="94">
        <f t="shared" si="587"/>
        <v>21.3</v>
      </c>
      <c r="O544" s="94">
        <f t="shared" si="588"/>
        <v>21.3</v>
      </c>
      <c r="P544" s="102" t="s">
        <v>237</v>
      </c>
      <c r="Q544" s="94">
        <f>IF(AND(F544&lt;&gt;"",Q543=""),1,IF(AND(Q543&lt;emp,Q543&lt;&gt;""),Q543+1,""))</f>
        <v>2</v>
      </c>
      <c r="R544" s="122">
        <f>IF(Q544="","",HLOOKUP(Q544,Headline!$Z$5:$CJ$6,2,FALSE))</f>
        <v>2</v>
      </c>
      <c r="S544" s="100">
        <v>21.1233413</v>
      </c>
      <c r="T544" s="100">
        <v>21.117200889999999</v>
      </c>
      <c r="U544" s="100">
        <v>21.113554839999999</v>
      </c>
      <c r="V544" s="100">
        <v>21.10277271</v>
      </c>
      <c r="W544" s="100">
        <v>21.11627915</v>
      </c>
      <c r="X544" s="96"/>
      <c r="Y544" s="101">
        <v>1</v>
      </c>
      <c r="Z544" s="445" t="s">
        <v>292</v>
      </c>
      <c r="AA544" s="446"/>
      <c r="AB544" s="446"/>
      <c r="AC544" s="446"/>
      <c r="AD544" s="62"/>
      <c r="AE544" s="21"/>
      <c r="AF544" s="22"/>
      <c r="AH544" s="29" t="str">
        <f t="shared" si="566"/>
        <v>-</v>
      </c>
      <c r="AI544" s="29" t="str">
        <f t="shared" si="567"/>
        <v>-</v>
      </c>
      <c r="AJ544" s="29" t="str">
        <f t="shared" si="568"/>
        <v>-</v>
      </c>
      <c r="AK544" s="29" t="str">
        <f t="shared" si="569"/>
        <v>-</v>
      </c>
      <c r="AL544" s="29" t="str">
        <f t="shared" si="570"/>
        <v>-</v>
      </c>
      <c r="AM544" s="29" t="str">
        <f t="shared" si="571"/>
        <v>-</v>
      </c>
      <c r="AN544" s="29" t="str">
        <f t="shared" si="572"/>
        <v/>
      </c>
      <c r="AO544" s="83">
        <f t="shared" si="589"/>
        <v>21.10277271</v>
      </c>
      <c r="AP544" s="83">
        <f t="shared" si="590"/>
        <v>21.1233413</v>
      </c>
      <c r="AQ544" s="83">
        <f t="shared" si="591"/>
        <v>2.0568589999999887E-2</v>
      </c>
      <c r="AR544" s="83">
        <f t="shared" si="592"/>
        <v>21.114629778000001</v>
      </c>
      <c r="AS544" s="83">
        <f t="shared" si="593"/>
        <v>7.5327155416867889E-3</v>
      </c>
      <c r="AT544" s="105" t="str">
        <f>IF(OR(Q544="",S544=""),"",IF(AND(C544="",AT543=""),"",(M544-L544)/(AS544*6)))</f>
        <v/>
      </c>
      <c r="AU544" s="105" t="str">
        <f>IF(OR(Q544="",S544=""),"",IF(AND(C544="",AU543=""),"",MIN((O544-AR544)/(3*AS544),(AR544-N544)/(3*AS544))))</f>
        <v/>
      </c>
      <c r="AV544">
        <f>IF(AT544="",-1,#REF!)</f>
        <v>-1</v>
      </c>
    </row>
    <row r="545" spans="1:48" ht="17.25" customHeight="1" thickBot="1">
      <c r="A545" s="27"/>
      <c r="B545" s="98"/>
      <c r="C545" s="104"/>
      <c r="D545" s="90"/>
      <c r="E545" s="111"/>
      <c r="F545" s="455"/>
      <c r="G545" s="456"/>
      <c r="H545" s="457"/>
      <c r="I545" s="99"/>
      <c r="J545" s="99"/>
      <c r="K545" s="94">
        <f>IF(Q545=1,F545,K544)</f>
        <v>21.3</v>
      </c>
      <c r="L545" s="94">
        <f>IF(Q545=1,I545,L544)</f>
        <v>0</v>
      </c>
      <c r="M545" s="94">
        <f>IF(Q545=1,J545,M544)</f>
        <v>0</v>
      </c>
      <c r="N545" s="94">
        <f t="shared" si="587"/>
        <v>21.3</v>
      </c>
      <c r="O545" s="94">
        <f t="shared" si="588"/>
        <v>21.3</v>
      </c>
      <c r="P545" s="102"/>
      <c r="Q545" s="94" t="str">
        <f>IF(AND(F545&lt;&gt;"",Q544=""),1,IF(AND(Q544&lt;emp,Q544&lt;&gt;""),Q544+1,""))</f>
        <v/>
      </c>
      <c r="R545" s="122" t="str">
        <f>IF(Q545="","",HLOOKUP(Q545,Headline!$Z$5:$CJ$6,2,FALSE))</f>
        <v/>
      </c>
      <c r="S545" s="100"/>
      <c r="T545" s="100"/>
      <c r="U545" s="100"/>
      <c r="V545" s="100"/>
      <c r="W545" s="100"/>
      <c r="X545" s="96"/>
      <c r="Y545" s="101"/>
      <c r="Z545" s="445"/>
      <c r="AA545" s="446"/>
      <c r="AB545" s="446"/>
      <c r="AC545" s="446"/>
      <c r="AD545" s="62"/>
      <c r="AE545" s="21"/>
      <c r="AF545" s="22"/>
      <c r="AH545" s="29" t="str">
        <f t="shared" si="566"/>
        <v/>
      </c>
      <c r="AI545" s="29" t="str">
        <f t="shared" si="567"/>
        <v/>
      </c>
      <c r="AJ545" s="29" t="str">
        <f t="shared" si="568"/>
        <v/>
      </c>
      <c r="AK545" s="29" t="str">
        <f t="shared" si="569"/>
        <v/>
      </c>
      <c r="AL545" s="29" t="str">
        <f t="shared" si="570"/>
        <v/>
      </c>
      <c r="AM545" s="29" t="str">
        <f t="shared" si="571"/>
        <v/>
      </c>
      <c r="AN545" s="29" t="str">
        <f t="shared" si="572"/>
        <v/>
      </c>
      <c r="AO545" s="83" t="str">
        <f t="shared" si="589"/>
        <v/>
      </c>
      <c r="AP545" s="83" t="str">
        <f t="shared" si="590"/>
        <v/>
      </c>
      <c r="AQ545" s="83" t="str">
        <f t="shared" si="591"/>
        <v/>
      </c>
      <c r="AR545" s="83" t="str">
        <f t="shared" si="592"/>
        <v/>
      </c>
      <c r="AS545" s="83" t="str">
        <f t="shared" si="593"/>
        <v/>
      </c>
      <c r="AT545" s="105" t="str">
        <f>IF(OR(Q545="",S545=""),"",IF(AND(C545="",AT544=""),"",(M545-L545)/(AS545*6)))</f>
        <v/>
      </c>
      <c r="AU545" s="105" t="str">
        <f>IF(OR(Q545="",S545=""),"",IF(AND(C545="",AU544=""),"",MIN((O545-AR545)/(3*AS545),(AR545-N545)/(3*AS545))))</f>
        <v/>
      </c>
      <c r="AV545">
        <f>IF(AT545="",-1,#REF!)</f>
        <v>-1</v>
      </c>
    </row>
    <row r="546" spans="1:48" ht="17.25" customHeight="1" thickBot="1">
      <c r="A546" s="27"/>
      <c r="B546" s="98"/>
      <c r="C546" s="104"/>
      <c r="D546" s="90"/>
      <c r="E546" s="135"/>
      <c r="F546" s="463">
        <v>6.5</v>
      </c>
      <c r="G546" s="464"/>
      <c r="H546" s="465"/>
      <c r="I546" s="136"/>
      <c r="J546" s="99"/>
      <c r="K546" s="94">
        <f>IF(Q546=1,F546,K527)</f>
        <v>6.5</v>
      </c>
      <c r="L546" s="94">
        <f>IF(Q546=1,I546,L527)</f>
        <v>0</v>
      </c>
      <c r="M546" s="94">
        <f>IF(Q546=1,J546,M527)</f>
        <v>0</v>
      </c>
      <c r="N546" s="94">
        <f t="shared" si="587"/>
        <v>6.5</v>
      </c>
      <c r="O546" s="94">
        <f t="shared" si="588"/>
        <v>6.5</v>
      </c>
      <c r="P546" s="102" t="s">
        <v>237</v>
      </c>
      <c r="Q546" s="94">
        <f>IF(AND(F546&lt;&gt;"",Q527=""),1,IF(AND(Q527&lt;emp,Q527&lt;&gt;""),Q527+1,""))</f>
        <v>1</v>
      </c>
      <c r="R546" s="122">
        <f>IF(Q546="","",HLOOKUP(Q546,Headline!$Z$5:$CJ$6,2,FALSE))</f>
        <v>1</v>
      </c>
      <c r="S546" s="100">
        <v>6.0918824029999996</v>
      </c>
      <c r="T546" s="100">
        <v>6.1340226930000004</v>
      </c>
      <c r="U546" s="100">
        <v>6.1147323739999999</v>
      </c>
      <c r="V546" s="100">
        <v>6.1258894689999996</v>
      </c>
      <c r="W546" s="100">
        <v>6.1113227429999997</v>
      </c>
      <c r="X546" s="96"/>
      <c r="Y546" s="101">
        <v>1</v>
      </c>
      <c r="Z546" s="445" t="s">
        <v>281</v>
      </c>
      <c r="AA546" s="446"/>
      <c r="AB546" s="446"/>
      <c r="AC546" s="454"/>
      <c r="AD546" s="62"/>
      <c r="AE546" s="21"/>
      <c r="AF546" s="22"/>
      <c r="AH546" s="29" t="str">
        <f t="shared" si="566"/>
        <v>-</v>
      </c>
      <c r="AI546" s="29" t="str">
        <f t="shared" si="567"/>
        <v>-</v>
      </c>
      <c r="AJ546" s="29" t="str">
        <f t="shared" si="568"/>
        <v>-</v>
      </c>
      <c r="AK546" s="29" t="str">
        <f t="shared" si="569"/>
        <v>-</v>
      </c>
      <c r="AL546" s="29" t="str">
        <f t="shared" si="570"/>
        <v>-</v>
      </c>
      <c r="AM546" s="29" t="str">
        <f t="shared" si="571"/>
        <v>-</v>
      </c>
      <c r="AN546" s="29" t="str">
        <f t="shared" si="572"/>
        <v/>
      </c>
      <c r="AO546" s="83">
        <f t="shared" si="589"/>
        <v>6.0918824029999996</v>
      </c>
      <c r="AP546" s="83">
        <f t="shared" si="590"/>
        <v>6.1340226930000004</v>
      </c>
      <c r="AQ546" s="83">
        <f t="shared" si="591"/>
        <v>4.2140290000000746E-2</v>
      </c>
      <c r="AR546" s="83">
        <f t="shared" si="592"/>
        <v>6.1155699364</v>
      </c>
      <c r="AS546" s="83">
        <f t="shared" si="593"/>
        <v>1.6022143897964674E-2</v>
      </c>
      <c r="AT546" s="105" t="str">
        <f>IF(OR(Q546="",S546=""),"",IF(AND(C546="",AT527=""),"",(M546-L546)/(AS546*6)))</f>
        <v/>
      </c>
      <c r="AU546" s="105" t="str">
        <f>IF(OR(Q546="",S546=""),"",IF(AND(C546="",AU527=""),"",MIN((O546-AR546)/(3*AS546),(AR546-N546)/(3*AS546))))</f>
        <v/>
      </c>
      <c r="AV546">
        <f>IF(AT546="",-1,#REF!)</f>
        <v>-1</v>
      </c>
    </row>
    <row r="547" spans="1:48" ht="17.25" customHeight="1">
      <c r="A547" s="27"/>
      <c r="B547" s="98"/>
      <c r="C547" s="104"/>
      <c r="D547" s="90"/>
      <c r="E547" s="111"/>
      <c r="F547" s="471" t="s">
        <v>221</v>
      </c>
      <c r="G547" s="472"/>
      <c r="H547" s="473"/>
      <c r="I547" s="99"/>
      <c r="J547" s="99"/>
      <c r="K547" s="94">
        <f>IF(Q547=1,F547,K546)</f>
        <v>6.5</v>
      </c>
      <c r="L547" s="94">
        <f>IF(Q547=1,I547,L546)</f>
        <v>0</v>
      </c>
      <c r="M547" s="94">
        <f>IF(Q547=1,J547,M546)</f>
        <v>0</v>
      </c>
      <c r="N547" s="94">
        <f t="shared" si="587"/>
        <v>6.5</v>
      </c>
      <c r="O547" s="94">
        <f t="shared" si="588"/>
        <v>6.5</v>
      </c>
      <c r="P547" s="102" t="s">
        <v>237</v>
      </c>
      <c r="Q547" s="94">
        <f>IF(AND(F547&lt;&gt;"",Q546=""),1,IF(AND(Q546&lt;emp,Q546&lt;&gt;""),Q546+1,""))</f>
        <v>2</v>
      </c>
      <c r="R547" s="122">
        <f>IF(Q547="","",HLOOKUP(Q547,Headline!$Z$5:$CJ$6,2,FALSE))</f>
        <v>2</v>
      </c>
      <c r="S547" s="100">
        <v>6.3431578479999997</v>
      </c>
      <c r="T547" s="100">
        <v>6.4051426989999998</v>
      </c>
      <c r="U547" s="100">
        <v>6.3415131950000001</v>
      </c>
      <c r="V547" s="100">
        <v>6.3605274710000002</v>
      </c>
      <c r="W547" s="100">
        <v>6.3985620670000003</v>
      </c>
      <c r="X547" s="96"/>
      <c r="Y547" s="101">
        <v>1</v>
      </c>
      <c r="Z547" s="445" t="s">
        <v>292</v>
      </c>
      <c r="AA547" s="446"/>
      <c r="AB547" s="446"/>
      <c r="AC547" s="446"/>
      <c r="AD547" s="62"/>
      <c r="AE547" s="21"/>
      <c r="AF547" s="22"/>
      <c r="AH547" s="29" t="str">
        <f t="shared" si="566"/>
        <v>-</v>
      </c>
      <c r="AI547" s="29" t="str">
        <f t="shared" si="567"/>
        <v>-</v>
      </c>
      <c r="AJ547" s="29" t="str">
        <f t="shared" si="568"/>
        <v>-</v>
      </c>
      <c r="AK547" s="29" t="str">
        <f t="shared" si="569"/>
        <v>-</v>
      </c>
      <c r="AL547" s="29" t="str">
        <f t="shared" si="570"/>
        <v>-</v>
      </c>
      <c r="AM547" s="29" t="str">
        <f t="shared" si="571"/>
        <v>-</v>
      </c>
      <c r="AN547" s="29" t="str">
        <f t="shared" si="572"/>
        <v/>
      </c>
      <c r="AO547" s="83">
        <f t="shared" si="589"/>
        <v>6.3415131950000001</v>
      </c>
      <c r="AP547" s="83">
        <f t="shared" si="590"/>
        <v>6.4051426989999998</v>
      </c>
      <c r="AQ547" s="83">
        <f t="shared" si="591"/>
        <v>6.362950399999967E-2</v>
      </c>
      <c r="AR547" s="83">
        <f t="shared" si="592"/>
        <v>6.3697806560000005</v>
      </c>
      <c r="AS547" s="83">
        <f t="shared" si="593"/>
        <v>3.0299704594766216E-2</v>
      </c>
      <c r="AT547" s="105" t="str">
        <f>IF(OR(Q547="",S547=""),"",IF(AND(C547="",AT546=""),"",(M547-L547)/(AS547*6)))</f>
        <v/>
      </c>
      <c r="AU547" s="105" t="str">
        <f>IF(OR(Q547="",S547=""),"",IF(AND(C547="",AU546=""),"",MIN((O547-AR547)/(3*AS547),(AR547-N547)/(3*AS547))))</f>
        <v/>
      </c>
      <c r="AV547">
        <f>IF(AT547="",-1,#REF!)</f>
        <v>-1</v>
      </c>
    </row>
    <row r="548" spans="1:48" ht="17.25" customHeight="1" thickBot="1">
      <c r="A548" s="27"/>
      <c r="B548" s="98"/>
      <c r="C548" s="104"/>
      <c r="D548" s="90"/>
      <c r="E548" s="111"/>
      <c r="F548" s="455"/>
      <c r="G548" s="456"/>
      <c r="H548" s="457"/>
      <c r="I548" s="99"/>
      <c r="J548" s="99"/>
      <c r="K548" s="94">
        <f>IF(Q548=1,F548,K547)</f>
        <v>6.5</v>
      </c>
      <c r="L548" s="94">
        <f>IF(Q548=1,I548,L547)</f>
        <v>0</v>
      </c>
      <c r="M548" s="94">
        <f>IF(Q548=1,J548,M547)</f>
        <v>0</v>
      </c>
      <c r="N548" s="94">
        <f t="shared" si="587"/>
        <v>6.5</v>
      </c>
      <c r="O548" s="94">
        <f t="shared" si="588"/>
        <v>6.5</v>
      </c>
      <c r="P548" s="102"/>
      <c r="Q548" s="94" t="str">
        <f>IF(AND(F548&lt;&gt;"",Q547=""),1,IF(AND(Q547&lt;emp,Q547&lt;&gt;""),Q547+1,""))</f>
        <v/>
      </c>
      <c r="R548" s="122" t="str">
        <f>IF(Q548="","",HLOOKUP(Q548,Headline!$Z$5:$CJ$6,2,FALSE))</f>
        <v/>
      </c>
      <c r="S548" s="100"/>
      <c r="T548" s="100"/>
      <c r="U548" s="100"/>
      <c r="V548" s="100"/>
      <c r="W548" s="100"/>
      <c r="X548" s="96"/>
      <c r="Y548" s="101"/>
      <c r="Z548" s="445"/>
      <c r="AA548" s="446"/>
      <c r="AB548" s="446"/>
      <c r="AC548" s="454"/>
      <c r="AD548" s="62"/>
      <c r="AE548" s="21"/>
      <c r="AF548" s="22"/>
      <c r="AH548" s="29" t="str">
        <f t="shared" si="566"/>
        <v/>
      </c>
      <c r="AI548" s="29" t="str">
        <f t="shared" si="567"/>
        <v/>
      </c>
      <c r="AJ548" s="29" t="str">
        <f t="shared" si="568"/>
        <v/>
      </c>
      <c r="AK548" s="29" t="str">
        <f t="shared" si="569"/>
        <v/>
      </c>
      <c r="AL548" s="29" t="str">
        <f t="shared" si="570"/>
        <v/>
      </c>
      <c r="AM548" s="29" t="str">
        <f t="shared" si="571"/>
        <v/>
      </c>
      <c r="AN548" s="29" t="str">
        <f t="shared" si="572"/>
        <v/>
      </c>
      <c r="AO548" s="83" t="str">
        <f t="shared" si="589"/>
        <v/>
      </c>
      <c r="AP548" s="83" t="str">
        <f t="shared" si="590"/>
        <v/>
      </c>
      <c r="AQ548" s="83" t="str">
        <f t="shared" si="591"/>
        <v/>
      </c>
      <c r="AR548" s="83" t="str">
        <f t="shared" si="592"/>
        <v/>
      </c>
      <c r="AS548" s="83" t="str">
        <f t="shared" si="593"/>
        <v/>
      </c>
      <c r="AT548" s="105" t="str">
        <f>IF(OR(Q548="",S548=""),"",IF(AND(C548="",AT547=""),"",(M548-L548)/(AS548*6)))</f>
        <v/>
      </c>
      <c r="AU548" s="105" t="str">
        <f>IF(OR(Q548="",S548=""),"",IF(AND(C548="",AU547=""),"",MIN((O548-AR548)/(3*AS548),(AR548-N548)/(3*AS548))))</f>
        <v/>
      </c>
      <c r="AV548">
        <f>IF(AT548="",-1,#REF!)</f>
        <v>-1</v>
      </c>
    </row>
    <row r="549" spans="1:48" ht="17.25" customHeight="1" thickBot="1">
      <c r="A549" s="27"/>
      <c r="B549" s="98"/>
      <c r="C549" s="104"/>
      <c r="D549" s="90"/>
      <c r="E549" s="135"/>
      <c r="F549" s="463">
        <v>21.3</v>
      </c>
      <c r="G549" s="464"/>
      <c r="H549" s="465"/>
      <c r="I549" s="136"/>
      <c r="J549" s="99"/>
      <c r="K549" s="94">
        <f>IF(Q549=1,F549,K530)</f>
        <v>21.3</v>
      </c>
      <c r="L549" s="94">
        <f>IF(Q549=1,I549,L530)</f>
        <v>0</v>
      </c>
      <c r="M549" s="94">
        <f>IF(Q549=1,J549,M530)</f>
        <v>0</v>
      </c>
      <c r="N549" s="94">
        <f t="shared" si="587"/>
        <v>21.3</v>
      </c>
      <c r="O549" s="94">
        <f t="shared" si="588"/>
        <v>21.3</v>
      </c>
      <c r="P549" s="102" t="s">
        <v>237</v>
      </c>
      <c r="Q549" s="94">
        <f>IF(AND(F549&lt;&gt;"",Q530=""),1,IF(AND(Q530&lt;emp,Q530&lt;&gt;""),Q530+1,""))</f>
        <v>1</v>
      </c>
      <c r="R549" s="122">
        <f>IF(Q549="","",HLOOKUP(Q549,Headline!$Z$5:$CJ$6,2,FALSE))</f>
        <v>1</v>
      </c>
      <c r="S549" s="100">
        <v>21.11591799</v>
      </c>
      <c r="T549" s="100">
        <v>21.115376609999998</v>
      </c>
      <c r="U549" s="100">
        <v>21.12845733</v>
      </c>
      <c r="V549" s="100">
        <v>21.122095059999999</v>
      </c>
      <c r="W549" s="100">
        <v>21.122201010000001</v>
      </c>
      <c r="X549" s="96"/>
      <c r="Y549" s="101">
        <v>1</v>
      </c>
      <c r="Z549" s="445" t="s">
        <v>281</v>
      </c>
      <c r="AA549" s="446"/>
      <c r="AB549" s="446"/>
      <c r="AC549" s="454"/>
      <c r="AD549" s="62"/>
      <c r="AE549" s="21"/>
      <c r="AF549" s="22"/>
      <c r="AH549" s="29" t="str">
        <f t="shared" si="566"/>
        <v>-</v>
      </c>
      <c r="AI549" s="29" t="str">
        <f t="shared" si="567"/>
        <v>-</v>
      </c>
      <c r="AJ549" s="29" t="str">
        <f t="shared" si="568"/>
        <v>-</v>
      </c>
      <c r="AK549" s="29" t="str">
        <f t="shared" si="569"/>
        <v>-</v>
      </c>
      <c r="AL549" s="29" t="str">
        <f t="shared" si="570"/>
        <v>-</v>
      </c>
      <c r="AM549" s="29" t="str">
        <f t="shared" si="571"/>
        <v>-</v>
      </c>
      <c r="AN549" s="29" t="str">
        <f t="shared" si="572"/>
        <v/>
      </c>
      <c r="AO549" s="83">
        <f t="shared" si="589"/>
        <v>21.115376609999998</v>
      </c>
      <c r="AP549" s="83">
        <f t="shared" si="590"/>
        <v>21.12845733</v>
      </c>
      <c r="AQ549" s="83">
        <f t="shared" si="591"/>
        <v>1.3080720000001378E-2</v>
      </c>
      <c r="AR549" s="83">
        <f t="shared" si="592"/>
        <v>21.120809600000001</v>
      </c>
      <c r="AS549" s="83">
        <f t="shared" si="593"/>
        <v>5.3740448473384144E-3</v>
      </c>
      <c r="AT549" s="105" t="str">
        <f>IF(OR(Q549="",S549=""),"",IF(AND(C549="",AT530=""),"",(M549-L549)/(AS549*6)))</f>
        <v/>
      </c>
      <c r="AU549" s="105" t="str">
        <f>IF(OR(Q549="",S549=""),"",IF(AND(C549="",AU530=""),"",MIN((O549-AR549)/(3*AS549),(AR549-N549)/(3*AS549))))</f>
        <v/>
      </c>
      <c r="AV549">
        <f>IF(AT549="",-1,#REF!)</f>
        <v>-1</v>
      </c>
    </row>
    <row r="550" spans="1:48" ht="17.25" customHeight="1">
      <c r="A550" s="27"/>
      <c r="B550" s="98"/>
      <c r="C550" s="104"/>
      <c r="D550" s="90"/>
      <c r="E550" s="111"/>
      <c r="F550" s="471" t="s">
        <v>221</v>
      </c>
      <c r="G550" s="472"/>
      <c r="H550" s="473"/>
      <c r="I550" s="99"/>
      <c r="J550" s="99"/>
      <c r="K550" s="94">
        <f>IF(Q550=1,F550,K549)</f>
        <v>21.3</v>
      </c>
      <c r="L550" s="94">
        <f>IF(Q550=1,I550,L549)</f>
        <v>0</v>
      </c>
      <c r="M550" s="94">
        <f>IF(Q550=1,J550,M549)</f>
        <v>0</v>
      </c>
      <c r="N550" s="94">
        <f t="shared" si="587"/>
        <v>21.3</v>
      </c>
      <c r="O550" s="94">
        <f t="shared" si="588"/>
        <v>21.3</v>
      </c>
      <c r="P550" s="102" t="s">
        <v>237</v>
      </c>
      <c r="Q550" s="94">
        <f>IF(AND(F550&lt;&gt;"",Q549=""),1,IF(AND(Q549&lt;emp,Q549&lt;&gt;""),Q549+1,""))</f>
        <v>2</v>
      </c>
      <c r="R550" s="122">
        <f>IF(Q550="","",HLOOKUP(Q550,Headline!$Z$5:$CJ$6,2,FALSE))</f>
        <v>2</v>
      </c>
      <c r="S550" s="100">
        <v>20.970461610000001</v>
      </c>
      <c r="T550" s="100">
        <v>20.979836519999999</v>
      </c>
      <c r="U550" s="100">
        <v>20.959860639999999</v>
      </c>
      <c r="V550" s="100">
        <v>20.96222629</v>
      </c>
      <c r="W550" s="100">
        <v>20.987459189999999</v>
      </c>
      <c r="X550" s="96"/>
      <c r="Y550" s="101">
        <v>1</v>
      </c>
      <c r="Z550" s="445" t="s">
        <v>292</v>
      </c>
      <c r="AA550" s="446"/>
      <c r="AB550" s="446"/>
      <c r="AC550" s="446"/>
      <c r="AD550" s="62"/>
      <c r="AE550" s="21"/>
      <c r="AF550" s="22"/>
      <c r="AH550" s="29" t="str">
        <f t="shared" si="566"/>
        <v>-</v>
      </c>
      <c r="AI550" s="29" t="str">
        <f t="shared" si="567"/>
        <v>-</v>
      </c>
      <c r="AJ550" s="29" t="str">
        <f t="shared" si="568"/>
        <v>-</v>
      </c>
      <c r="AK550" s="29" t="str">
        <f t="shared" si="569"/>
        <v>-</v>
      </c>
      <c r="AL550" s="29" t="str">
        <f t="shared" si="570"/>
        <v>-</v>
      </c>
      <c r="AM550" s="29" t="str">
        <f t="shared" si="571"/>
        <v>-</v>
      </c>
      <c r="AN550" s="29" t="str">
        <f t="shared" si="572"/>
        <v/>
      </c>
      <c r="AO550" s="83">
        <f t="shared" si="589"/>
        <v>20.959860639999999</v>
      </c>
      <c r="AP550" s="83">
        <f t="shared" si="590"/>
        <v>20.987459189999999</v>
      </c>
      <c r="AQ550" s="83">
        <f t="shared" si="591"/>
        <v>2.7598550000000444E-2</v>
      </c>
      <c r="AR550" s="83">
        <f t="shared" si="592"/>
        <v>20.97196885</v>
      </c>
      <c r="AS550" s="83">
        <f t="shared" si="593"/>
        <v>1.1679564008555549E-2</v>
      </c>
      <c r="AT550" s="105" t="str">
        <f>IF(OR(Q550="",S550=""),"",IF(AND(C550="",AT549=""),"",(M550-L550)/(AS550*6)))</f>
        <v/>
      </c>
      <c r="AU550" s="105" t="str">
        <f>IF(OR(Q550="",S550=""),"",IF(AND(C550="",AU549=""),"",MIN((O550-AR550)/(3*AS550),(AR550-N550)/(3*AS550))))</f>
        <v/>
      </c>
      <c r="AV550">
        <f>IF(AT550="",-1,#REF!)</f>
        <v>-1</v>
      </c>
    </row>
    <row r="551" spans="1:48" ht="17.25" customHeight="1" thickBot="1">
      <c r="A551" s="27"/>
      <c r="B551" s="98"/>
      <c r="C551" s="104"/>
      <c r="D551" s="90"/>
      <c r="E551" s="111"/>
      <c r="F551" s="455"/>
      <c r="G551" s="456"/>
      <c r="H551" s="457"/>
      <c r="I551" s="99"/>
      <c r="J551" s="99"/>
      <c r="K551" s="94">
        <f>IF(Q551=1,F551,K550)</f>
        <v>21.3</v>
      </c>
      <c r="L551" s="94">
        <f>IF(Q551=1,I551,L550)</f>
        <v>0</v>
      </c>
      <c r="M551" s="94">
        <f>IF(Q551=1,J551,M550)</f>
        <v>0</v>
      </c>
      <c r="N551" s="94">
        <f t="shared" si="587"/>
        <v>21.3</v>
      </c>
      <c r="O551" s="94">
        <f t="shared" si="588"/>
        <v>21.3</v>
      </c>
      <c r="P551" s="102"/>
      <c r="Q551" s="94" t="str">
        <f>IF(AND(F551&lt;&gt;"",Q550=""),1,IF(AND(Q550&lt;emp,Q550&lt;&gt;""),Q550+1,""))</f>
        <v/>
      </c>
      <c r="R551" s="122" t="str">
        <f>IF(Q551="","",HLOOKUP(Q551,Headline!$Z$5:$CJ$6,2,FALSE))</f>
        <v/>
      </c>
      <c r="S551" s="100"/>
      <c r="T551" s="100"/>
      <c r="U551" s="100"/>
      <c r="V551" s="100"/>
      <c r="W551" s="100"/>
      <c r="X551" s="96"/>
      <c r="Y551" s="101"/>
      <c r="Z551" s="445"/>
      <c r="AA551" s="446"/>
      <c r="AB551" s="446"/>
      <c r="AC551" s="454"/>
      <c r="AD551" s="62"/>
      <c r="AE551" s="21"/>
      <c r="AF551" s="22"/>
      <c r="AH551" s="29" t="str">
        <f t="shared" si="566"/>
        <v/>
      </c>
      <c r="AI551" s="29" t="str">
        <f t="shared" si="567"/>
        <v/>
      </c>
      <c r="AJ551" s="29" t="str">
        <f t="shared" si="568"/>
        <v/>
      </c>
      <c r="AK551" s="29" t="str">
        <f t="shared" si="569"/>
        <v/>
      </c>
      <c r="AL551" s="29" t="str">
        <f t="shared" si="570"/>
        <v/>
      </c>
      <c r="AM551" s="29" t="str">
        <f t="shared" si="571"/>
        <v/>
      </c>
      <c r="AN551" s="29" t="str">
        <f t="shared" si="572"/>
        <v/>
      </c>
      <c r="AO551" s="83" t="str">
        <f t="shared" si="589"/>
        <v/>
      </c>
      <c r="AP551" s="83" t="str">
        <f t="shared" si="590"/>
        <v/>
      </c>
      <c r="AQ551" s="83" t="str">
        <f t="shared" si="591"/>
        <v/>
      </c>
      <c r="AR551" s="83" t="str">
        <f t="shared" si="592"/>
        <v/>
      </c>
      <c r="AS551" s="83" t="str">
        <f t="shared" si="593"/>
        <v/>
      </c>
      <c r="AT551" s="105" t="str">
        <f>IF(OR(Q551="",S551=""),"",IF(AND(C551="",AT550=""),"",(M551-L551)/(AS551*6)))</f>
        <v/>
      </c>
      <c r="AU551" s="105" t="str">
        <f>IF(OR(Q551="",S551=""),"",IF(AND(C551="",AU550=""),"",MIN((O551-AR551)/(3*AS551),(AR551-N551)/(3*AS551))))</f>
        <v/>
      </c>
      <c r="AV551">
        <f>IF(AT551="",-1,#REF!)</f>
        <v>-1</v>
      </c>
    </row>
    <row r="552" spans="1:48" ht="17.25" customHeight="1" thickBot="1">
      <c r="A552" s="27"/>
      <c r="B552" s="98"/>
      <c r="C552" s="104"/>
      <c r="D552" s="90"/>
      <c r="E552" s="135"/>
      <c r="F552" s="463">
        <v>6.5</v>
      </c>
      <c r="G552" s="464"/>
      <c r="H552" s="465"/>
      <c r="I552" s="136"/>
      <c r="J552" s="99"/>
      <c r="K552" s="94">
        <f>IF(Q552=1,F552,K533)</f>
        <v>6.5</v>
      </c>
      <c r="L552" s="94">
        <f>IF(Q552=1,I552,L533)</f>
        <v>0</v>
      </c>
      <c r="M552" s="94">
        <f>IF(Q552=1,J552,M533)</f>
        <v>0</v>
      </c>
      <c r="N552" s="94">
        <f t="shared" si="587"/>
        <v>6.5</v>
      </c>
      <c r="O552" s="94">
        <f t="shared" si="588"/>
        <v>6.5</v>
      </c>
      <c r="P552" s="102" t="s">
        <v>237</v>
      </c>
      <c r="Q552" s="94">
        <f>IF(AND(F552&lt;&gt;"",Q533=""),1,IF(AND(Q533&lt;emp,Q533&lt;&gt;""),Q533+1,""))</f>
        <v>1</v>
      </c>
      <c r="R552" s="122">
        <f>IF(Q552="","",HLOOKUP(Q552,Headline!$Z$5:$CJ$6,2,FALSE))</f>
        <v>1</v>
      </c>
      <c r="S552" s="100">
        <v>6.2033925139999999</v>
      </c>
      <c r="T552" s="100">
        <v>6.2078193380000002</v>
      </c>
      <c r="U552" s="100">
        <v>6.22043021</v>
      </c>
      <c r="V552" s="100">
        <v>6.2299886950000003</v>
      </c>
      <c r="W552" s="100">
        <v>6.2127018759999997</v>
      </c>
      <c r="X552" s="96"/>
      <c r="Y552" s="101">
        <v>1</v>
      </c>
      <c r="Z552" s="445" t="s">
        <v>281</v>
      </c>
      <c r="AA552" s="446"/>
      <c r="AB552" s="446"/>
      <c r="AC552" s="454"/>
      <c r="AD552" s="62"/>
      <c r="AE552" s="21"/>
      <c r="AF552" s="22"/>
      <c r="AH552" s="29" t="str">
        <f t="shared" si="566"/>
        <v>-</v>
      </c>
      <c r="AI552" s="29" t="str">
        <f t="shared" si="567"/>
        <v>-</v>
      </c>
      <c r="AJ552" s="29" t="str">
        <f t="shared" si="568"/>
        <v>-</v>
      </c>
      <c r="AK552" s="29" t="str">
        <f t="shared" si="569"/>
        <v>-</v>
      </c>
      <c r="AL552" s="29" t="str">
        <f t="shared" si="570"/>
        <v>-</v>
      </c>
      <c r="AM552" s="29" t="str">
        <f t="shared" si="571"/>
        <v>-</v>
      </c>
      <c r="AN552" s="29" t="str">
        <f t="shared" si="572"/>
        <v/>
      </c>
      <c r="AO552" s="83">
        <f t="shared" si="589"/>
        <v>6.2033925139999999</v>
      </c>
      <c r="AP552" s="83">
        <f t="shared" si="590"/>
        <v>6.2299886950000003</v>
      </c>
      <c r="AQ552" s="83">
        <f t="shared" si="591"/>
        <v>2.6596181000000385E-2</v>
      </c>
      <c r="AR552" s="83">
        <f t="shared" si="592"/>
        <v>6.2148665265999998</v>
      </c>
      <c r="AS552" s="83">
        <f t="shared" si="593"/>
        <v>1.0555047307122936E-2</v>
      </c>
      <c r="AT552" s="105" t="str">
        <f>IF(OR(Q552="",S552=""),"",IF(AND(C552="",AT533=""),"",(M552-L552)/(AS552*6)))</f>
        <v/>
      </c>
      <c r="AU552" s="105" t="str">
        <f>IF(OR(Q552="",S552=""),"",IF(AND(C552="",AU533=""),"",MIN((O552-AR552)/(3*AS552),(AR552-N552)/(3*AS552))))</f>
        <v/>
      </c>
      <c r="AV552">
        <f>IF(AT552="",-1,#REF!)</f>
        <v>-1</v>
      </c>
    </row>
    <row r="553" spans="1:48" ht="17.25" customHeight="1">
      <c r="A553" s="27"/>
      <c r="B553" s="98"/>
      <c r="C553" s="104"/>
      <c r="D553" s="90"/>
      <c r="E553" s="111"/>
      <c r="F553" s="471" t="s">
        <v>304</v>
      </c>
      <c r="G553" s="472"/>
      <c r="H553" s="473"/>
      <c r="I553" s="99"/>
      <c r="J553" s="99"/>
      <c r="K553" s="94">
        <f>IF(Q553=1,F553,K552)</f>
        <v>6.5</v>
      </c>
      <c r="L553" s="94">
        <f>IF(Q553=1,I553,L552)</f>
        <v>0</v>
      </c>
      <c r="M553" s="94">
        <f>IF(Q553=1,J553,M552)</f>
        <v>0</v>
      </c>
      <c r="N553" s="94">
        <f t="shared" si="587"/>
        <v>6.5</v>
      </c>
      <c r="O553" s="94">
        <f t="shared" si="588"/>
        <v>6.5</v>
      </c>
      <c r="P553" s="102" t="s">
        <v>237</v>
      </c>
      <c r="Q553" s="94">
        <f>IF(AND(F553&lt;&gt;"",Q552=""),1,IF(AND(Q552&lt;emp,Q552&lt;&gt;""),Q552+1,""))</f>
        <v>2</v>
      </c>
      <c r="R553" s="122">
        <f>IF(Q553="","",HLOOKUP(Q553,Headline!$Z$5:$CJ$6,2,FALSE))</f>
        <v>2</v>
      </c>
      <c r="S553" s="100">
        <v>6.4050113719999997</v>
      </c>
      <c r="T553" s="100">
        <v>6.4477803119999999</v>
      </c>
      <c r="U553" s="100">
        <v>6.4023448180000004</v>
      </c>
      <c r="V553" s="100">
        <v>6.416842376</v>
      </c>
      <c r="W553" s="100">
        <v>6.4455337400000001</v>
      </c>
      <c r="X553" s="96"/>
      <c r="Y553" s="101">
        <v>1</v>
      </c>
      <c r="Z553" s="445" t="s">
        <v>292</v>
      </c>
      <c r="AA553" s="446"/>
      <c r="AB553" s="446"/>
      <c r="AC553" s="446"/>
      <c r="AD553" s="62"/>
      <c r="AE553" s="21"/>
      <c r="AF553" s="22"/>
      <c r="AH553" s="29" t="str">
        <f t="shared" si="566"/>
        <v>-</v>
      </c>
      <c r="AI553" s="29" t="str">
        <f t="shared" si="567"/>
        <v>-</v>
      </c>
      <c r="AJ553" s="29" t="str">
        <f t="shared" si="568"/>
        <v>-</v>
      </c>
      <c r="AK553" s="29" t="str">
        <f t="shared" si="569"/>
        <v>-</v>
      </c>
      <c r="AL553" s="29" t="str">
        <f t="shared" si="570"/>
        <v>-</v>
      </c>
      <c r="AM553" s="29" t="str">
        <f t="shared" si="571"/>
        <v>-</v>
      </c>
      <c r="AN553" s="29" t="str">
        <f t="shared" si="572"/>
        <v/>
      </c>
      <c r="AO553" s="83">
        <f t="shared" si="589"/>
        <v>6.4023448180000004</v>
      </c>
      <c r="AP553" s="83">
        <f t="shared" si="590"/>
        <v>6.4477803119999999</v>
      </c>
      <c r="AQ553" s="83">
        <f t="shared" si="591"/>
        <v>4.5435493999999466E-2</v>
      </c>
      <c r="AR553" s="83">
        <f t="shared" si="592"/>
        <v>6.4235025235999998</v>
      </c>
      <c r="AS553" s="83">
        <f t="shared" si="593"/>
        <v>2.1844417281441941E-2</v>
      </c>
      <c r="AT553" s="105" t="str">
        <f>IF(OR(Q553="",S553=""),"",IF(AND(C553="",AT552=""),"",(M553-L553)/(AS553*6)))</f>
        <v/>
      </c>
      <c r="AU553" s="105" t="str">
        <f>IF(OR(Q553="",S553=""),"",IF(AND(C553="",AU552=""),"",MIN((O553-AR553)/(3*AS553),(AR553-N553)/(3*AS553))))</f>
        <v/>
      </c>
      <c r="AV553">
        <f>IF(AT553="",-1,#REF!)</f>
        <v>-1</v>
      </c>
    </row>
    <row r="554" spans="1:48" ht="17.25" customHeight="1" thickBot="1">
      <c r="A554" s="27"/>
      <c r="B554" s="98"/>
      <c r="C554" s="104"/>
      <c r="D554" s="90"/>
      <c r="E554" s="111"/>
      <c r="F554" s="455"/>
      <c r="G554" s="456"/>
      <c r="H554" s="457"/>
      <c r="I554" s="99"/>
      <c r="J554" s="99"/>
      <c r="K554" s="94">
        <f>IF(Q554=1,F554,K553)</f>
        <v>6.5</v>
      </c>
      <c r="L554" s="94">
        <f>IF(Q554=1,I554,L553)</f>
        <v>0</v>
      </c>
      <c r="M554" s="94">
        <f>IF(Q554=1,J554,M553)</f>
        <v>0</v>
      </c>
      <c r="N554" s="94">
        <f t="shared" si="587"/>
        <v>6.5</v>
      </c>
      <c r="O554" s="94">
        <f t="shared" si="588"/>
        <v>6.5</v>
      </c>
      <c r="P554" s="102"/>
      <c r="Q554" s="94" t="str">
        <f>IF(AND(F554&lt;&gt;"",Q553=""),1,IF(AND(Q553&lt;emp,Q553&lt;&gt;""),Q553+1,""))</f>
        <v/>
      </c>
      <c r="R554" s="122" t="str">
        <f>IF(Q554="","",HLOOKUP(Q554,Headline!$Z$5:$CJ$6,2,FALSE))</f>
        <v/>
      </c>
      <c r="S554" s="100"/>
      <c r="T554" s="100"/>
      <c r="U554" s="100"/>
      <c r="V554" s="100"/>
      <c r="W554" s="100"/>
      <c r="X554" s="96"/>
      <c r="Y554" s="101"/>
      <c r="Z554" s="445"/>
      <c r="AA554" s="446"/>
      <c r="AB554" s="446"/>
      <c r="AC554" s="454"/>
      <c r="AD554" s="62"/>
      <c r="AE554" s="21"/>
      <c r="AF554" s="22"/>
      <c r="AH554" s="29" t="str">
        <f t="shared" si="566"/>
        <v/>
      </c>
      <c r="AI554" s="29" t="str">
        <f t="shared" si="567"/>
        <v/>
      </c>
      <c r="AJ554" s="29" t="str">
        <f t="shared" si="568"/>
        <v/>
      </c>
      <c r="AK554" s="29" t="str">
        <f t="shared" si="569"/>
        <v/>
      </c>
      <c r="AL554" s="29" t="str">
        <f t="shared" si="570"/>
        <v/>
      </c>
      <c r="AM554" s="29" t="str">
        <f t="shared" si="571"/>
        <v/>
      </c>
      <c r="AN554" s="29" t="str">
        <f t="shared" si="572"/>
        <v/>
      </c>
      <c r="AO554" s="83" t="str">
        <f t="shared" si="589"/>
        <v/>
      </c>
      <c r="AP554" s="83" t="str">
        <f t="shared" si="590"/>
        <v/>
      </c>
      <c r="AQ554" s="83" t="str">
        <f t="shared" si="591"/>
        <v/>
      </c>
      <c r="AR554" s="83" t="str">
        <f t="shared" si="592"/>
        <v/>
      </c>
      <c r="AS554" s="83" t="str">
        <f t="shared" si="593"/>
        <v/>
      </c>
      <c r="AT554" s="105" t="str">
        <f>IF(OR(Q554="",S554=""),"",IF(AND(C554="",AT553=""),"",(M554-L554)/(AS554*6)))</f>
        <v/>
      </c>
      <c r="AU554" s="105" t="str">
        <f>IF(OR(Q554="",S554=""),"",IF(AND(C554="",AU553=""),"",MIN((O554-AR554)/(3*AS554),(AR554-N554)/(3*AS554))))</f>
        <v/>
      </c>
      <c r="AV554">
        <f>IF(AT554="",-1,#REF!)</f>
        <v>-1</v>
      </c>
    </row>
    <row r="555" spans="1:48" ht="17.25" customHeight="1" thickBot="1">
      <c r="A555" s="27"/>
      <c r="B555" s="98"/>
      <c r="C555" s="104"/>
      <c r="D555" s="90"/>
      <c r="E555" s="135"/>
      <c r="F555" s="463">
        <v>21.3</v>
      </c>
      <c r="G555" s="464"/>
      <c r="H555" s="465"/>
      <c r="I555" s="136"/>
      <c r="J555" s="99"/>
      <c r="K555" s="94">
        <f>IF(Q555=1,F555,K536)</f>
        <v>21.3</v>
      </c>
      <c r="L555" s="94">
        <f>IF(Q555=1,I555,L536)</f>
        <v>0</v>
      </c>
      <c r="M555" s="94">
        <f>IF(Q555=1,J555,M536)</f>
        <v>0</v>
      </c>
      <c r="N555" s="94">
        <f t="shared" si="587"/>
        <v>21.3</v>
      </c>
      <c r="O555" s="94">
        <f t="shared" si="588"/>
        <v>21.3</v>
      </c>
      <c r="P555" s="102" t="s">
        <v>237</v>
      </c>
      <c r="Q555" s="94">
        <f>IF(AND(F555&lt;&gt;"",Q536=""),1,IF(AND(Q536&lt;emp,Q536&lt;&gt;""),Q536+1,""))</f>
        <v>1</v>
      </c>
      <c r="R555" s="122">
        <f>IF(Q555="","",HLOOKUP(Q555,Headline!$Z$5:$CJ$6,2,FALSE))</f>
        <v>1</v>
      </c>
      <c r="S555" s="100">
        <v>21.156505200000002</v>
      </c>
      <c r="T555" s="100">
        <v>21.161999999999999</v>
      </c>
      <c r="U555" s="100">
        <v>21.162337650000001</v>
      </c>
      <c r="V555" s="100">
        <v>21.158100300000001</v>
      </c>
      <c r="W555" s="100">
        <v>21.167098079999999</v>
      </c>
      <c r="X555" s="96"/>
      <c r="Y555" s="101">
        <v>1</v>
      </c>
      <c r="Z555" s="445" t="s">
        <v>281</v>
      </c>
      <c r="AA555" s="446"/>
      <c r="AB555" s="446"/>
      <c r="AC555" s="454"/>
      <c r="AD555" s="62"/>
      <c r="AE555" s="21"/>
      <c r="AF555" s="22"/>
      <c r="AH555" s="29" t="str">
        <f t="shared" si="566"/>
        <v>-</v>
      </c>
      <c r="AI555" s="29" t="str">
        <f t="shared" si="567"/>
        <v>-</v>
      </c>
      <c r="AJ555" s="29" t="str">
        <f t="shared" si="568"/>
        <v>-</v>
      </c>
      <c r="AK555" s="29" t="str">
        <f t="shared" si="569"/>
        <v>-</v>
      </c>
      <c r="AL555" s="29" t="str">
        <f t="shared" si="570"/>
        <v>-</v>
      </c>
      <c r="AM555" s="29" t="str">
        <f t="shared" si="571"/>
        <v>-</v>
      </c>
      <c r="AN555" s="29" t="str">
        <f t="shared" si="572"/>
        <v/>
      </c>
      <c r="AO555" s="83">
        <f t="shared" si="589"/>
        <v>21.156505200000002</v>
      </c>
      <c r="AP555" s="83">
        <f t="shared" si="590"/>
        <v>21.167098079999999</v>
      </c>
      <c r="AQ555" s="83">
        <f t="shared" si="591"/>
        <v>1.0592879999997251E-2</v>
      </c>
      <c r="AR555" s="83">
        <f t="shared" si="592"/>
        <v>21.161208246000001</v>
      </c>
      <c r="AS555" s="83">
        <f t="shared" si="593"/>
        <v>4.1343240788636413E-3</v>
      </c>
      <c r="AT555" s="105" t="str">
        <f>IF(OR(Q555="",S555=""),"",IF(AND(C555="",AT536=""),"",(M555-L555)/(AS555*6)))</f>
        <v/>
      </c>
      <c r="AU555" s="105" t="str">
        <f>IF(OR(Q555="",S555=""),"",IF(AND(C555="",AU536=""),"",MIN((O555-AR555)/(3*AS555),(AR555-N555)/(3*AS555))))</f>
        <v/>
      </c>
      <c r="AV555">
        <f>IF(AT555="",-1,#REF!)</f>
        <v>-1</v>
      </c>
    </row>
    <row r="556" spans="1:48" ht="17.25" customHeight="1">
      <c r="A556" s="27"/>
      <c r="B556" s="98"/>
      <c r="C556" s="104"/>
      <c r="D556" s="90"/>
      <c r="E556" s="111"/>
      <c r="F556" s="471" t="s">
        <v>304</v>
      </c>
      <c r="G556" s="472"/>
      <c r="H556" s="473"/>
      <c r="I556" s="99"/>
      <c r="J556" s="99"/>
      <c r="K556" s="94">
        <f>IF(Q556=1,F556,K555)</f>
        <v>21.3</v>
      </c>
      <c r="L556" s="94">
        <f>IF(Q556=1,I556,L555)</f>
        <v>0</v>
      </c>
      <c r="M556" s="94">
        <f>IF(Q556=1,J556,M555)</f>
        <v>0</v>
      </c>
      <c r="N556" s="94">
        <f t="shared" si="587"/>
        <v>21.3</v>
      </c>
      <c r="O556" s="94">
        <f t="shared" si="588"/>
        <v>21.3</v>
      </c>
      <c r="P556" s="102" t="s">
        <v>237</v>
      </c>
      <c r="Q556" s="94">
        <f>IF(AND(F556&lt;&gt;"",Q555=""),1,IF(AND(Q555&lt;emp,Q555&lt;&gt;""),Q555+1,""))</f>
        <v>2</v>
      </c>
      <c r="R556" s="122">
        <f>IF(Q556="","",HLOOKUP(Q556,Headline!$Z$5:$CJ$6,2,FALSE))</f>
        <v>2</v>
      </c>
      <c r="S556" s="100">
        <v>21.008922389999999</v>
      </c>
      <c r="T556" s="100">
        <v>21.013458419999999</v>
      </c>
      <c r="U556" s="100">
        <v>20.999651450000002</v>
      </c>
      <c r="V556" s="100">
        <v>21.002189049999998</v>
      </c>
      <c r="W556" s="100">
        <v>21.02103683</v>
      </c>
      <c r="X556" s="96"/>
      <c r="Y556" s="101">
        <v>1</v>
      </c>
      <c r="Z556" s="445" t="s">
        <v>292</v>
      </c>
      <c r="AA556" s="446"/>
      <c r="AB556" s="446"/>
      <c r="AC556" s="446"/>
      <c r="AD556" s="62"/>
      <c r="AE556" s="21"/>
      <c r="AF556" s="22"/>
      <c r="AH556" s="29" t="str">
        <f t="shared" si="566"/>
        <v>-</v>
      </c>
      <c r="AI556" s="29" t="str">
        <f t="shared" si="567"/>
        <v>-</v>
      </c>
      <c r="AJ556" s="29" t="str">
        <f t="shared" si="568"/>
        <v>-</v>
      </c>
      <c r="AK556" s="29" t="str">
        <f t="shared" si="569"/>
        <v>-</v>
      </c>
      <c r="AL556" s="29" t="str">
        <f t="shared" si="570"/>
        <v>-</v>
      </c>
      <c r="AM556" s="29" t="str">
        <f t="shared" si="571"/>
        <v>-</v>
      </c>
      <c r="AN556" s="29" t="str">
        <f t="shared" si="572"/>
        <v/>
      </c>
      <c r="AO556" s="83">
        <f t="shared" si="589"/>
        <v>20.999651450000002</v>
      </c>
      <c r="AP556" s="83">
        <f t="shared" si="590"/>
        <v>21.02103683</v>
      </c>
      <c r="AQ556" s="83">
        <f t="shared" si="591"/>
        <v>2.1385379999998122E-2</v>
      </c>
      <c r="AR556" s="83">
        <f t="shared" si="592"/>
        <v>21.009051628000002</v>
      </c>
      <c r="AS556" s="83">
        <f t="shared" si="593"/>
        <v>8.6391537260668647E-3</v>
      </c>
      <c r="AT556" s="105" t="str">
        <f>IF(OR(Q556="",S556=""),"",IF(AND(C556="",AT555=""),"",(M556-L556)/(AS556*6)))</f>
        <v/>
      </c>
      <c r="AU556" s="105" t="str">
        <f>IF(OR(Q556="",S556=""),"",IF(AND(C556="",AU555=""),"",MIN((O556-AR556)/(3*AS556),(AR556-N556)/(3*AS556))))</f>
        <v/>
      </c>
      <c r="AV556">
        <f>IF(AT556="",-1,#REF!)</f>
        <v>-1</v>
      </c>
    </row>
    <row r="557" spans="1:48" ht="17.25" customHeight="1" thickBot="1">
      <c r="A557" s="27"/>
      <c r="B557" s="98"/>
      <c r="C557" s="104"/>
      <c r="D557" s="90"/>
      <c r="E557" s="111"/>
      <c r="F557" s="455"/>
      <c r="G557" s="456"/>
      <c r="H557" s="457"/>
      <c r="I557" s="99"/>
      <c r="J557" s="99"/>
      <c r="K557" s="94">
        <f>IF(Q557=1,F557,K556)</f>
        <v>21.3</v>
      </c>
      <c r="L557" s="94">
        <f>IF(Q557=1,I557,L556)</f>
        <v>0</v>
      </c>
      <c r="M557" s="94">
        <f>IF(Q557=1,J557,M556)</f>
        <v>0</v>
      </c>
      <c r="N557" s="94">
        <f t="shared" si="587"/>
        <v>21.3</v>
      </c>
      <c r="O557" s="94">
        <f t="shared" si="588"/>
        <v>21.3</v>
      </c>
      <c r="P557" s="102"/>
      <c r="Q557" s="94" t="str">
        <f>IF(AND(F557&lt;&gt;"",Q556=""),1,IF(AND(Q556&lt;emp,Q556&lt;&gt;""),Q556+1,""))</f>
        <v/>
      </c>
      <c r="R557" s="122" t="str">
        <f>IF(Q557="","",HLOOKUP(Q557,Headline!$Z$5:$CJ$6,2,FALSE))</f>
        <v/>
      </c>
      <c r="S557" s="100"/>
      <c r="T557" s="100"/>
      <c r="U557" s="100"/>
      <c r="V557" s="100"/>
      <c r="W557" s="100"/>
      <c r="X557" s="96" t="str">
        <f t="shared" ref="X557:X583" si="594">IF(S557="","",IF(AND(AM557="-",AN557="+"),"78",IF(AM557="-","7",IF(AN557="+","8",""))))</f>
        <v/>
      </c>
      <c r="Y557" s="101"/>
      <c r="Z557" s="445"/>
      <c r="AA557" s="446"/>
      <c r="AB557" s="446"/>
      <c r="AC557" s="454"/>
      <c r="AD557" s="62"/>
      <c r="AE557" s="21"/>
      <c r="AF557" s="22"/>
      <c r="AH557" s="29" t="str">
        <f t="shared" si="566"/>
        <v/>
      </c>
      <c r="AI557" s="29" t="str">
        <f t="shared" si="567"/>
        <v/>
      </c>
      <c r="AJ557" s="29" t="str">
        <f t="shared" si="568"/>
        <v/>
      </c>
      <c r="AK557" s="29" t="str">
        <f t="shared" si="569"/>
        <v/>
      </c>
      <c r="AL557" s="29" t="str">
        <f t="shared" si="570"/>
        <v/>
      </c>
      <c r="AM557" s="29" t="str">
        <f t="shared" si="571"/>
        <v/>
      </c>
      <c r="AN557" s="29" t="str">
        <f t="shared" si="572"/>
        <v/>
      </c>
      <c r="AO557" s="83" t="str">
        <f t="shared" si="589"/>
        <v/>
      </c>
      <c r="AP557" s="83" t="str">
        <f t="shared" si="590"/>
        <v/>
      </c>
      <c r="AQ557" s="83" t="str">
        <f t="shared" si="591"/>
        <v/>
      </c>
      <c r="AR557" s="83" t="str">
        <f t="shared" si="592"/>
        <v/>
      </c>
      <c r="AS557" s="83" t="str">
        <f t="shared" si="593"/>
        <v/>
      </c>
      <c r="AT557" s="105" t="str">
        <f>IF(OR(Q557="",S557=""),"",IF(AND(C557="",AT556=""),"",(M557-L557)/(AS557*6)))</f>
        <v/>
      </c>
      <c r="AU557" s="105" t="str">
        <f>IF(OR(Q557="",S557=""),"",IF(AND(C557="",AU556=""),"",MIN((O557-AR557)/(3*AS557),(AR557-N557)/(3*AS557))))</f>
        <v/>
      </c>
      <c r="AV557">
        <f>IF(AT557="",-1,#REF!)</f>
        <v>-1</v>
      </c>
    </row>
    <row r="558" spans="1:48" ht="17.25" customHeight="1" thickBot="1">
      <c r="A558" s="27"/>
      <c r="B558" s="98"/>
      <c r="C558" s="104"/>
      <c r="D558" s="90"/>
      <c r="E558" s="135"/>
      <c r="F558" s="463">
        <v>6.5</v>
      </c>
      <c r="G558" s="464"/>
      <c r="H558" s="465"/>
      <c r="I558" s="136"/>
      <c r="J558" s="99"/>
      <c r="K558" s="94">
        <f>IF(Q558=1,F558,K539)</f>
        <v>6.5</v>
      </c>
      <c r="L558" s="94">
        <f>IF(Q558=1,I558,L539)</f>
        <v>0</v>
      </c>
      <c r="M558" s="94">
        <f>IF(Q558=1,J558,M539)</f>
        <v>0</v>
      </c>
      <c r="N558" s="94">
        <f t="shared" si="587"/>
        <v>6.5</v>
      </c>
      <c r="O558" s="94">
        <f t="shared" si="588"/>
        <v>6.5</v>
      </c>
      <c r="P558" s="102" t="s">
        <v>237</v>
      </c>
      <c r="Q558" s="94">
        <f>IF(AND(F558&lt;&gt;"",Q539=""),1,IF(AND(Q539&lt;emp,Q539&lt;&gt;""),Q539+1,""))</f>
        <v>1</v>
      </c>
      <c r="R558" s="122">
        <f>IF(Q558="","",HLOOKUP(Q558,Headline!$Z$5:$CJ$6,2,FALSE))</f>
        <v>1</v>
      </c>
      <c r="S558" s="100"/>
      <c r="T558" s="100"/>
      <c r="U558" s="100"/>
      <c r="V558" s="100"/>
      <c r="W558" s="100"/>
      <c r="X558" s="96" t="str">
        <f t="shared" si="594"/>
        <v/>
      </c>
      <c r="Y558" s="101"/>
      <c r="Z558" s="445" t="s">
        <v>281</v>
      </c>
      <c r="AA558" s="446"/>
      <c r="AB558" s="446"/>
      <c r="AC558" s="454"/>
      <c r="AD558" s="62"/>
      <c r="AE558" s="21"/>
      <c r="AF558" s="22"/>
      <c r="AH558" s="29" t="str">
        <f t="shared" si="566"/>
        <v/>
      </c>
      <c r="AI558" s="29" t="str">
        <f t="shared" si="567"/>
        <v/>
      </c>
      <c r="AJ558" s="29" t="str">
        <f t="shared" si="568"/>
        <v/>
      </c>
      <c r="AK558" s="29" t="str">
        <f t="shared" si="569"/>
        <v/>
      </c>
      <c r="AL558" s="29" t="str">
        <f t="shared" si="570"/>
        <v/>
      </c>
      <c r="AM558" s="29" t="str">
        <f t="shared" si="571"/>
        <v/>
      </c>
      <c r="AN558" s="29" t="str">
        <f t="shared" si="572"/>
        <v/>
      </c>
      <c r="AO558" s="83" t="str">
        <f t="shared" si="589"/>
        <v/>
      </c>
      <c r="AP558" s="83" t="str">
        <f t="shared" si="590"/>
        <v/>
      </c>
      <c r="AQ558" s="83" t="str">
        <f t="shared" si="591"/>
        <v/>
      </c>
      <c r="AR558" s="83" t="str">
        <f t="shared" si="592"/>
        <v/>
      </c>
      <c r="AS558" s="83" t="str">
        <f t="shared" si="593"/>
        <v/>
      </c>
      <c r="AT558" s="105" t="str">
        <f>IF(OR(Q558="",S558=""),"",IF(AND(C558="",AT539=""),"",(M558-L558)/(AS558*6)))</f>
        <v/>
      </c>
      <c r="AU558" s="105" t="str">
        <f>IF(OR(Q558="",S558=""),"",IF(AND(C558="",AU539=""),"",MIN((O558-AR558)/(3*AS558),(AR558-N558)/(3*AS558))))</f>
        <v/>
      </c>
      <c r="AV558">
        <f>IF(AT558="",-1,#REF!)</f>
        <v>-1</v>
      </c>
    </row>
    <row r="559" spans="1:48" ht="17.25" customHeight="1">
      <c r="A559" s="27"/>
      <c r="B559" s="98"/>
      <c r="C559" s="104"/>
      <c r="D559" s="90"/>
      <c r="E559" s="111"/>
      <c r="F559" s="471" t="s">
        <v>223</v>
      </c>
      <c r="G559" s="472"/>
      <c r="H559" s="473"/>
      <c r="I559" s="99"/>
      <c r="J559" s="99"/>
      <c r="K559" s="94">
        <f>IF(Q559=1,F559,K558)</f>
        <v>6.5</v>
      </c>
      <c r="L559" s="94">
        <f>IF(Q559=1,I559,L558)</f>
        <v>0</v>
      </c>
      <c r="M559" s="94">
        <f>IF(Q559=1,J559,M558)</f>
        <v>0</v>
      </c>
      <c r="N559" s="94">
        <f t="shared" si="587"/>
        <v>6.5</v>
      </c>
      <c r="O559" s="94">
        <f t="shared" si="588"/>
        <v>6.5</v>
      </c>
      <c r="P559" s="102" t="s">
        <v>237</v>
      </c>
      <c r="Q559" s="94">
        <f>IF(AND(F559&lt;&gt;"",Q558=""),1,IF(AND(Q558&lt;emp,Q558&lt;&gt;""),Q558+1,""))</f>
        <v>2</v>
      </c>
      <c r="R559" s="122">
        <f>IF(Q559="","",HLOOKUP(Q559,Headline!$Z$5:$CJ$6,2,FALSE))</f>
        <v>2</v>
      </c>
      <c r="S559" s="100"/>
      <c r="T559" s="100"/>
      <c r="U559" s="100"/>
      <c r="V559" s="100"/>
      <c r="W559" s="100"/>
      <c r="X559" s="96" t="str">
        <f t="shared" si="594"/>
        <v/>
      </c>
      <c r="Y559" s="101"/>
      <c r="Z559" s="445" t="s">
        <v>296</v>
      </c>
      <c r="AA559" s="446"/>
      <c r="AB559" s="446"/>
      <c r="AC559" s="446"/>
      <c r="AD559" s="62"/>
      <c r="AE559" s="21"/>
      <c r="AF559" s="22"/>
      <c r="AH559" s="29" t="str">
        <f t="shared" si="566"/>
        <v/>
      </c>
      <c r="AI559" s="29" t="str">
        <f t="shared" si="567"/>
        <v/>
      </c>
      <c r="AJ559" s="29" t="str">
        <f t="shared" si="568"/>
        <v/>
      </c>
      <c r="AK559" s="29" t="str">
        <f t="shared" si="569"/>
        <v/>
      </c>
      <c r="AL559" s="29" t="str">
        <f t="shared" si="570"/>
        <v/>
      </c>
      <c r="AM559" s="29" t="str">
        <f t="shared" si="571"/>
        <v/>
      </c>
      <c r="AN559" s="29" t="str">
        <f t="shared" si="572"/>
        <v/>
      </c>
      <c r="AO559" s="83" t="str">
        <f t="shared" si="589"/>
        <v/>
      </c>
      <c r="AP559" s="83" t="str">
        <f t="shared" si="590"/>
        <v/>
      </c>
      <c r="AQ559" s="83" t="str">
        <f t="shared" si="591"/>
        <v/>
      </c>
      <c r="AR559" s="83" t="str">
        <f t="shared" si="592"/>
        <v/>
      </c>
      <c r="AS559" s="83" t="str">
        <f t="shared" si="593"/>
        <v/>
      </c>
      <c r="AT559" s="105" t="str">
        <f>IF(OR(Q559="",S559=""),"",IF(AND(C559="",AT558=""),"",(M559-L559)/(AS559*6)))</f>
        <v/>
      </c>
      <c r="AU559" s="105" t="str">
        <f>IF(OR(Q559="",S559=""),"",IF(AND(C559="",AU558=""),"",MIN((O559-AR559)/(3*AS559),(AR559-N559)/(3*AS559))))</f>
        <v/>
      </c>
      <c r="AV559">
        <f>IF(AT559="",-1,#REF!)</f>
        <v>-1</v>
      </c>
    </row>
    <row r="560" spans="1:48" ht="17.25" customHeight="1" thickBot="1">
      <c r="A560" s="27"/>
      <c r="B560" s="98"/>
      <c r="C560" s="104"/>
      <c r="D560" s="90"/>
      <c r="E560" s="111"/>
      <c r="F560" s="455"/>
      <c r="G560" s="456"/>
      <c r="H560" s="457"/>
      <c r="I560" s="99"/>
      <c r="J560" s="99"/>
      <c r="K560" s="94">
        <f>IF(Q560=1,F560,K559)</f>
        <v>6.5</v>
      </c>
      <c r="L560" s="94">
        <f>IF(Q560=1,I560,L559)</f>
        <v>0</v>
      </c>
      <c r="M560" s="94">
        <f>IF(Q560=1,J560,M559)</f>
        <v>0</v>
      </c>
      <c r="N560" s="94">
        <f t="shared" si="587"/>
        <v>6.5</v>
      </c>
      <c r="O560" s="94">
        <f t="shared" si="588"/>
        <v>6.5</v>
      </c>
      <c r="P560" s="102"/>
      <c r="Q560" s="94" t="str">
        <f>IF(AND(F560&lt;&gt;"",Q559=""),1,IF(AND(Q559&lt;emp,Q559&lt;&gt;""),Q559+1,""))</f>
        <v/>
      </c>
      <c r="R560" s="122" t="str">
        <f>IF(Q560="","",HLOOKUP(Q560,Headline!$Z$5:$CJ$6,2,FALSE))</f>
        <v/>
      </c>
      <c r="S560" s="100"/>
      <c r="T560" s="100"/>
      <c r="U560" s="100"/>
      <c r="V560" s="100"/>
      <c r="W560" s="100"/>
      <c r="X560" s="96" t="str">
        <f t="shared" si="594"/>
        <v/>
      </c>
      <c r="Y560" s="101"/>
      <c r="Z560" s="445"/>
      <c r="AA560" s="446"/>
      <c r="AB560" s="446"/>
      <c r="AC560" s="446"/>
      <c r="AD560" s="62"/>
      <c r="AE560" s="21"/>
      <c r="AF560" s="22"/>
      <c r="AH560" s="29" t="str">
        <f t="shared" si="566"/>
        <v/>
      </c>
      <c r="AI560" s="29" t="str">
        <f t="shared" si="567"/>
        <v/>
      </c>
      <c r="AJ560" s="29" t="str">
        <f t="shared" si="568"/>
        <v/>
      </c>
      <c r="AK560" s="29" t="str">
        <f t="shared" si="569"/>
        <v/>
      </c>
      <c r="AL560" s="29" t="str">
        <f t="shared" si="570"/>
        <v/>
      </c>
      <c r="AM560" s="29" t="str">
        <f t="shared" si="571"/>
        <v/>
      </c>
      <c r="AN560" s="29" t="str">
        <f t="shared" si="572"/>
        <v/>
      </c>
      <c r="AO560" s="83" t="str">
        <f t="shared" si="589"/>
        <v/>
      </c>
      <c r="AP560" s="83" t="str">
        <f t="shared" si="590"/>
        <v/>
      </c>
      <c r="AQ560" s="83" t="str">
        <f t="shared" si="591"/>
        <v/>
      </c>
      <c r="AR560" s="83" t="str">
        <f t="shared" si="592"/>
        <v/>
      </c>
      <c r="AS560" s="83" t="str">
        <f t="shared" si="593"/>
        <v/>
      </c>
      <c r="AT560" s="105" t="str">
        <f>IF(OR(Q560="",S560=""),"",IF(AND(C560="",AT559=""),"",(M560-L560)/(AS560*6)))</f>
        <v/>
      </c>
      <c r="AU560" s="105" t="str">
        <f>IF(OR(Q560="",S560=""),"",IF(AND(C560="",AU559=""),"",MIN((O560-AR560)/(3*AS560),(AR560-N560)/(3*AS560))))</f>
        <v/>
      </c>
      <c r="AV560">
        <f>IF(AT560="",-1,#REF!)</f>
        <v>-1</v>
      </c>
    </row>
    <row r="561" spans="1:48" ht="17.25" customHeight="1" thickBot="1">
      <c r="A561" s="27"/>
      <c r="B561" s="98"/>
      <c r="C561" s="104"/>
      <c r="D561" s="90"/>
      <c r="E561" s="135"/>
      <c r="F561" s="463">
        <v>21.3</v>
      </c>
      <c r="G561" s="464"/>
      <c r="H561" s="465"/>
      <c r="I561" s="136"/>
      <c r="J561" s="99"/>
      <c r="K561" s="94">
        <f>IF(Q561=1,F561,K542)</f>
        <v>21.3</v>
      </c>
      <c r="L561" s="94">
        <f>IF(Q561=1,I561,L542)</f>
        <v>0</v>
      </c>
      <c r="M561" s="94">
        <f>IF(Q561=1,J561,M542)</f>
        <v>0</v>
      </c>
      <c r="N561" s="94">
        <f t="shared" si="587"/>
        <v>21.3</v>
      </c>
      <c r="O561" s="94">
        <f t="shared" si="588"/>
        <v>21.3</v>
      </c>
      <c r="P561" s="102" t="s">
        <v>237</v>
      </c>
      <c r="Q561" s="94">
        <f>IF(AND(F561&lt;&gt;"",Q542=""),1,IF(AND(Q542&lt;emp,Q542&lt;&gt;""),Q542+1,""))</f>
        <v>1</v>
      </c>
      <c r="R561" s="122">
        <f>IF(Q561="","",HLOOKUP(Q561,Headline!$Z$5:$CJ$6,2,FALSE))</f>
        <v>1</v>
      </c>
      <c r="S561" s="100"/>
      <c r="T561" s="100"/>
      <c r="U561" s="100"/>
      <c r="V561" s="100"/>
      <c r="W561" s="100"/>
      <c r="X561" s="96" t="str">
        <f t="shared" si="594"/>
        <v/>
      </c>
      <c r="Y561" s="101"/>
      <c r="Z561" s="445" t="s">
        <v>281</v>
      </c>
      <c r="AA561" s="446"/>
      <c r="AB561" s="446"/>
      <c r="AC561" s="454"/>
      <c r="AD561" s="62"/>
      <c r="AE561" s="21"/>
      <c r="AF561" s="22"/>
      <c r="AH561" s="29" t="str">
        <f t="shared" si="566"/>
        <v/>
      </c>
      <c r="AI561" s="29" t="str">
        <f t="shared" si="567"/>
        <v/>
      </c>
      <c r="AJ561" s="29" t="str">
        <f t="shared" si="568"/>
        <v/>
      </c>
      <c r="AK561" s="29" t="str">
        <f t="shared" si="569"/>
        <v/>
      </c>
      <c r="AL561" s="29" t="str">
        <f t="shared" si="570"/>
        <v/>
      </c>
      <c r="AM561" s="29" t="str">
        <f t="shared" si="571"/>
        <v/>
      </c>
      <c r="AN561" s="29" t="str">
        <f t="shared" si="572"/>
        <v/>
      </c>
      <c r="AO561" s="83" t="str">
        <f t="shared" si="589"/>
        <v/>
      </c>
      <c r="AP561" s="83" t="str">
        <f t="shared" si="590"/>
        <v/>
      </c>
      <c r="AQ561" s="83" t="str">
        <f t="shared" si="591"/>
        <v/>
      </c>
      <c r="AR561" s="83" t="str">
        <f t="shared" si="592"/>
        <v/>
      </c>
      <c r="AS561" s="83" t="str">
        <f t="shared" si="593"/>
        <v/>
      </c>
      <c r="AT561" s="105" t="str">
        <f>IF(OR(Q561="",S561=""),"",IF(AND(C561="",AT542=""),"",(M561-L561)/(AS561*6)))</f>
        <v/>
      </c>
      <c r="AU561" s="105" t="str">
        <f>IF(OR(Q561="",S561=""),"",IF(AND(C561="",AU542=""),"",MIN((O561-AR561)/(3*AS561),(AR561-N561)/(3*AS561))))</f>
        <v/>
      </c>
      <c r="AV561">
        <f>IF(AT561="",-1,#REF!)</f>
        <v>-1</v>
      </c>
    </row>
    <row r="562" spans="1:48" ht="17.25" customHeight="1">
      <c r="A562" s="27"/>
      <c r="B562" s="98"/>
      <c r="C562" s="104"/>
      <c r="D562" s="90"/>
      <c r="E562" s="111"/>
      <c r="F562" s="471" t="s">
        <v>223</v>
      </c>
      <c r="G562" s="472"/>
      <c r="H562" s="473"/>
      <c r="I562" s="99"/>
      <c r="J562" s="99"/>
      <c r="K562" s="94">
        <f>IF(Q562=1,F562,K561)</f>
        <v>21.3</v>
      </c>
      <c r="L562" s="94">
        <f>IF(Q562=1,I562,L561)</f>
        <v>0</v>
      </c>
      <c r="M562" s="94">
        <f>IF(Q562=1,J562,M561)</f>
        <v>0</v>
      </c>
      <c r="N562" s="94">
        <f t="shared" si="587"/>
        <v>21.3</v>
      </c>
      <c r="O562" s="94">
        <f t="shared" si="588"/>
        <v>21.3</v>
      </c>
      <c r="P562" s="102" t="s">
        <v>237</v>
      </c>
      <c r="Q562" s="94">
        <f>IF(AND(F562&lt;&gt;"",Q561=""),1,IF(AND(Q561&lt;emp,Q561&lt;&gt;""),Q561+1,""))</f>
        <v>2</v>
      </c>
      <c r="R562" s="122">
        <f>IF(Q562="","",HLOOKUP(Q562,Headline!$Z$5:$CJ$6,2,FALSE))</f>
        <v>2</v>
      </c>
      <c r="S562" s="100"/>
      <c r="T562" s="100"/>
      <c r="U562" s="100"/>
      <c r="V562" s="100"/>
      <c r="W562" s="100"/>
      <c r="X562" s="96" t="str">
        <f t="shared" si="594"/>
        <v/>
      </c>
      <c r="Y562" s="101"/>
      <c r="Z562" s="445" t="s">
        <v>296</v>
      </c>
      <c r="AA562" s="446"/>
      <c r="AB562" s="446"/>
      <c r="AC562" s="446"/>
      <c r="AD562" s="62"/>
      <c r="AE562" s="21"/>
      <c r="AF562" s="22"/>
      <c r="AH562" s="29" t="str">
        <f t="shared" si="566"/>
        <v/>
      </c>
      <c r="AI562" s="29" t="str">
        <f t="shared" si="567"/>
        <v/>
      </c>
      <c r="AJ562" s="29" t="str">
        <f t="shared" si="568"/>
        <v/>
      </c>
      <c r="AK562" s="29" t="str">
        <f t="shared" si="569"/>
        <v/>
      </c>
      <c r="AL562" s="29" t="str">
        <f t="shared" si="570"/>
        <v/>
      </c>
      <c r="AM562" s="29" t="str">
        <f t="shared" si="571"/>
        <v/>
      </c>
      <c r="AN562" s="29" t="str">
        <f t="shared" si="572"/>
        <v/>
      </c>
      <c r="AO562" s="83" t="str">
        <f t="shared" si="589"/>
        <v/>
      </c>
      <c r="AP562" s="83" t="str">
        <f t="shared" si="590"/>
        <v/>
      </c>
      <c r="AQ562" s="83" t="str">
        <f t="shared" si="591"/>
        <v/>
      </c>
      <c r="AR562" s="83" t="str">
        <f t="shared" si="592"/>
        <v/>
      </c>
      <c r="AS562" s="83" t="str">
        <f t="shared" si="593"/>
        <v/>
      </c>
      <c r="AT562" s="105" t="str">
        <f>IF(OR(Q562="",S562=""),"",IF(AND(C562="",AT561=""),"",(M562-L562)/(AS562*6)))</f>
        <v/>
      </c>
      <c r="AU562" s="105" t="str">
        <f>IF(OR(Q562="",S562=""),"",IF(AND(C562="",AU561=""),"",MIN((O562-AR562)/(3*AS562),(AR562-N562)/(3*AS562))))</f>
        <v/>
      </c>
      <c r="AV562">
        <f>IF(AT562="",-1,#REF!)</f>
        <v>-1</v>
      </c>
    </row>
    <row r="563" spans="1:48" ht="17.25" customHeight="1" thickBot="1">
      <c r="A563" s="27"/>
      <c r="B563" s="98"/>
      <c r="C563" s="104"/>
      <c r="D563" s="90"/>
      <c r="E563" s="111"/>
      <c r="F563" s="455"/>
      <c r="G563" s="456"/>
      <c r="H563" s="457"/>
      <c r="I563" s="99"/>
      <c r="J563" s="99"/>
      <c r="K563" s="94">
        <f>IF(Q563=1,F563,K562)</f>
        <v>21.3</v>
      </c>
      <c r="L563" s="94">
        <f>IF(Q563=1,I563,L562)</f>
        <v>0</v>
      </c>
      <c r="M563" s="94">
        <f>IF(Q563=1,J563,M562)</f>
        <v>0</v>
      </c>
      <c r="N563" s="94">
        <f t="shared" si="587"/>
        <v>21.3</v>
      </c>
      <c r="O563" s="94">
        <f t="shared" si="588"/>
        <v>21.3</v>
      </c>
      <c r="P563" s="102"/>
      <c r="Q563" s="94" t="str">
        <f>IF(AND(F563&lt;&gt;"",Q562=""),1,IF(AND(Q562&lt;emp,Q562&lt;&gt;""),Q562+1,""))</f>
        <v/>
      </c>
      <c r="R563" s="122" t="str">
        <f>IF(Q563="","",HLOOKUP(Q563,Headline!$Z$5:$CJ$6,2,FALSE))</f>
        <v/>
      </c>
      <c r="S563" s="100"/>
      <c r="T563" s="100"/>
      <c r="U563" s="100"/>
      <c r="V563" s="100"/>
      <c r="W563" s="100"/>
      <c r="X563" s="96" t="str">
        <f t="shared" si="594"/>
        <v/>
      </c>
      <c r="Y563" s="101"/>
      <c r="Z563" s="445"/>
      <c r="AA563" s="446"/>
      <c r="AB563" s="446"/>
      <c r="AC563" s="454"/>
      <c r="AD563" s="62"/>
      <c r="AE563" s="21"/>
      <c r="AF563" s="22"/>
      <c r="AH563" s="29" t="str">
        <f t="shared" si="566"/>
        <v/>
      </c>
      <c r="AI563" s="29" t="str">
        <f t="shared" si="567"/>
        <v/>
      </c>
      <c r="AJ563" s="29" t="str">
        <f t="shared" si="568"/>
        <v/>
      </c>
      <c r="AK563" s="29" t="str">
        <f t="shared" si="569"/>
        <v/>
      </c>
      <c r="AL563" s="29" t="str">
        <f t="shared" si="570"/>
        <v/>
      </c>
      <c r="AM563" s="29" t="str">
        <f t="shared" si="571"/>
        <v/>
      </c>
      <c r="AN563" s="29" t="str">
        <f t="shared" si="572"/>
        <v/>
      </c>
      <c r="AO563" s="83" t="str">
        <f t="shared" si="589"/>
        <v/>
      </c>
      <c r="AP563" s="83" t="str">
        <f t="shared" si="590"/>
        <v/>
      </c>
      <c r="AQ563" s="83" t="str">
        <f t="shared" si="591"/>
        <v/>
      </c>
      <c r="AR563" s="83" t="str">
        <f t="shared" si="592"/>
        <v/>
      </c>
      <c r="AS563" s="83" t="str">
        <f t="shared" si="593"/>
        <v/>
      </c>
      <c r="AT563" s="105" t="str">
        <f>IF(OR(Q563="",S563=""),"",IF(AND(C563="",AT562=""),"",(M563-L563)/(AS563*6)))</f>
        <v/>
      </c>
      <c r="AU563" s="105" t="str">
        <f>IF(OR(Q563="",S563=""),"",IF(AND(C563="",AU562=""),"",MIN((O563-AR563)/(3*AS563),(AR563-N563)/(3*AS563))))</f>
        <v/>
      </c>
      <c r="AV563">
        <f>IF(AT563="",-1,#REF!)</f>
        <v>-1</v>
      </c>
    </row>
    <row r="564" spans="1:48" ht="17.25" customHeight="1" thickBot="1">
      <c r="A564" s="27"/>
      <c r="B564" s="98"/>
      <c r="C564" s="104"/>
      <c r="D564" s="90"/>
      <c r="E564" s="135"/>
      <c r="F564" s="463">
        <v>6.5</v>
      </c>
      <c r="G564" s="464"/>
      <c r="H564" s="465"/>
      <c r="I564" s="136"/>
      <c r="J564" s="99"/>
      <c r="K564" s="94">
        <f>IF(Q564=1,F564,K545)</f>
        <v>6.5</v>
      </c>
      <c r="L564" s="94">
        <f>IF(Q564=1,I564,L545)</f>
        <v>0</v>
      </c>
      <c r="M564" s="94">
        <f>IF(Q564=1,J564,M545)</f>
        <v>0</v>
      </c>
      <c r="N564" s="94">
        <f t="shared" ref="N564:N584" si="595">K564+L564</f>
        <v>6.5</v>
      </c>
      <c r="O564" s="94">
        <f t="shared" ref="O564:O584" si="596">K564+M564</f>
        <v>6.5</v>
      </c>
      <c r="P564" s="102" t="s">
        <v>237</v>
      </c>
      <c r="Q564" s="94">
        <f>IF(AND(F564&lt;&gt;"",Q545=""),1,IF(AND(Q545&lt;emp,Q545&lt;&gt;""),Q545+1,""))</f>
        <v>1</v>
      </c>
      <c r="R564" s="122">
        <f>IF(Q564="","",HLOOKUP(Q564,Headline!$Z$5:$CJ$6,2,FALSE))</f>
        <v>1</v>
      </c>
      <c r="S564" s="100"/>
      <c r="T564" s="100"/>
      <c r="U564" s="100"/>
      <c r="V564" s="100"/>
      <c r="W564" s="100"/>
      <c r="X564" s="96" t="str">
        <f t="shared" si="594"/>
        <v/>
      </c>
      <c r="Y564" s="101"/>
      <c r="Z564" s="445" t="s">
        <v>281</v>
      </c>
      <c r="AA564" s="446"/>
      <c r="AB564" s="446"/>
      <c r="AC564" s="454"/>
      <c r="AD564" s="62"/>
      <c r="AE564" s="21"/>
      <c r="AF564" s="22"/>
      <c r="AH564" s="29" t="str">
        <f t="shared" si="566"/>
        <v/>
      </c>
      <c r="AI564" s="29" t="str">
        <f t="shared" si="567"/>
        <v/>
      </c>
      <c r="AJ564" s="29" t="str">
        <f t="shared" si="568"/>
        <v/>
      </c>
      <c r="AK564" s="29" t="str">
        <f t="shared" si="569"/>
        <v/>
      </c>
      <c r="AL564" s="29" t="str">
        <f t="shared" si="570"/>
        <v/>
      </c>
      <c r="AM564" s="29" t="str">
        <f t="shared" si="571"/>
        <v/>
      </c>
      <c r="AN564" s="29" t="str">
        <f t="shared" si="572"/>
        <v/>
      </c>
      <c r="AO564" s="83" t="str">
        <f t="shared" ref="AO564:AO622" si="597">IF(S564="","",MIN(S564:W564))</f>
        <v/>
      </c>
      <c r="AP564" s="83" t="str">
        <f t="shared" ref="AP564:AP622" si="598">IF(S564="","",MAX(S564:W564))</f>
        <v/>
      </c>
      <c r="AQ564" s="83" t="str">
        <f t="shared" ref="AQ564:AQ622" si="599">IF(AO564="","",AP564-AO564)</f>
        <v/>
      </c>
      <c r="AR564" s="83" t="str">
        <f t="shared" ref="AR564:AR622" si="600">IF(S564="","",AVERAGE(S564:W564))</f>
        <v/>
      </c>
      <c r="AS564" s="83" t="str">
        <f t="shared" ref="AS564:AS622" si="601">IF(S564="","",STDEV(S564:W564))</f>
        <v/>
      </c>
      <c r="AT564" s="105" t="str">
        <f>IF(OR(Q564="",S564=""),"",IF(AND(C564="",AT545=""),"",(M564-L564)/(AS564*6)))</f>
        <v/>
      </c>
      <c r="AU564" s="105" t="str">
        <f>IF(OR(Q564="",S564=""),"",IF(AND(C564="",AU545=""),"",MIN((O564-AR564)/(3*AS564),(AR564-N564)/(3*AS564))))</f>
        <v/>
      </c>
      <c r="AV564">
        <f>IF(AT564="",-1,#REF!)</f>
        <v>-1</v>
      </c>
    </row>
    <row r="565" spans="1:48" ht="17.25" customHeight="1">
      <c r="A565" s="27"/>
      <c r="B565" s="98"/>
      <c r="C565" s="104"/>
      <c r="D565" s="90"/>
      <c r="E565" s="111"/>
      <c r="F565" s="471" t="s">
        <v>224</v>
      </c>
      <c r="G565" s="472"/>
      <c r="H565" s="473"/>
      <c r="I565" s="99"/>
      <c r="J565" s="99"/>
      <c r="K565" s="94">
        <f>IF(Q565=1,F565,K564)</f>
        <v>6.5</v>
      </c>
      <c r="L565" s="94">
        <f>IF(Q565=1,I565,L564)</f>
        <v>0</v>
      </c>
      <c r="M565" s="94">
        <f>IF(Q565=1,J565,M564)</f>
        <v>0</v>
      </c>
      <c r="N565" s="94">
        <f t="shared" si="595"/>
        <v>6.5</v>
      </c>
      <c r="O565" s="94">
        <f t="shared" si="596"/>
        <v>6.5</v>
      </c>
      <c r="P565" s="102" t="s">
        <v>237</v>
      </c>
      <c r="Q565" s="94">
        <f>IF(AND(F565&lt;&gt;"",Q564=""),1,IF(AND(Q564&lt;emp,Q564&lt;&gt;""),Q564+1,""))</f>
        <v>2</v>
      </c>
      <c r="R565" s="122">
        <f>IF(Q565="","",HLOOKUP(Q565,Headline!$Z$5:$CJ$6,2,FALSE))</f>
        <v>2</v>
      </c>
      <c r="S565" s="100"/>
      <c r="T565" s="100"/>
      <c r="U565" s="100"/>
      <c r="V565" s="100"/>
      <c r="W565" s="100"/>
      <c r="X565" s="96" t="str">
        <f t="shared" si="594"/>
        <v/>
      </c>
      <c r="Y565" s="101"/>
      <c r="Z565" s="445" t="s">
        <v>296</v>
      </c>
      <c r="AA565" s="446"/>
      <c r="AB565" s="446"/>
      <c r="AC565" s="446"/>
      <c r="AD565" s="62"/>
      <c r="AE565" s="21"/>
      <c r="AF565" s="22"/>
      <c r="AH565" s="29" t="str">
        <f t="shared" si="566"/>
        <v/>
      </c>
      <c r="AI565" s="29" t="str">
        <f t="shared" si="567"/>
        <v/>
      </c>
      <c r="AJ565" s="29" t="str">
        <f t="shared" si="568"/>
        <v/>
      </c>
      <c r="AK565" s="29" t="str">
        <f t="shared" si="569"/>
        <v/>
      </c>
      <c r="AL565" s="29" t="str">
        <f t="shared" si="570"/>
        <v/>
      </c>
      <c r="AM565" s="29" t="str">
        <f t="shared" si="571"/>
        <v/>
      </c>
      <c r="AN565" s="29" t="str">
        <f t="shared" si="572"/>
        <v/>
      </c>
      <c r="AO565" s="83" t="str">
        <f t="shared" si="597"/>
        <v/>
      </c>
      <c r="AP565" s="83" t="str">
        <f t="shared" si="598"/>
        <v/>
      </c>
      <c r="AQ565" s="83" t="str">
        <f t="shared" si="599"/>
        <v/>
      </c>
      <c r="AR565" s="83" t="str">
        <f t="shared" si="600"/>
        <v/>
      </c>
      <c r="AS565" s="83" t="str">
        <f t="shared" si="601"/>
        <v/>
      </c>
      <c r="AT565" s="105" t="str">
        <f>IF(OR(Q565="",S565=""),"",IF(AND(C565="",AT564=""),"",(M565-L565)/(AS565*6)))</f>
        <v/>
      </c>
      <c r="AU565" s="105" t="str">
        <f>IF(OR(Q565="",S565=""),"",IF(AND(C565="",AU564=""),"",MIN((O565-AR565)/(3*AS565),(AR565-N565)/(3*AS565))))</f>
        <v/>
      </c>
      <c r="AV565">
        <f>IF(AT565="",-1,#REF!)</f>
        <v>-1</v>
      </c>
    </row>
    <row r="566" spans="1:48" ht="17.25" customHeight="1" thickBot="1">
      <c r="A566" s="27"/>
      <c r="B566" s="98"/>
      <c r="C566" s="104"/>
      <c r="D566" s="90"/>
      <c r="E566" s="111"/>
      <c r="F566" s="455"/>
      <c r="G566" s="456"/>
      <c r="H566" s="457"/>
      <c r="I566" s="99"/>
      <c r="J566" s="99"/>
      <c r="K566" s="94">
        <f>IF(Q566=1,F566,K565)</f>
        <v>6.5</v>
      </c>
      <c r="L566" s="94">
        <f>IF(Q566=1,I566,L565)</f>
        <v>0</v>
      </c>
      <c r="M566" s="94">
        <f>IF(Q566=1,J566,M565)</f>
        <v>0</v>
      </c>
      <c r="N566" s="94">
        <f t="shared" si="595"/>
        <v>6.5</v>
      </c>
      <c r="O566" s="94">
        <f t="shared" si="596"/>
        <v>6.5</v>
      </c>
      <c r="P566" s="102"/>
      <c r="Q566" s="94" t="str">
        <f>IF(AND(F566&lt;&gt;"",Q565=""),1,IF(AND(Q565&lt;emp,Q565&lt;&gt;""),Q565+1,""))</f>
        <v/>
      </c>
      <c r="R566" s="122" t="str">
        <f>IF(Q566="","",HLOOKUP(Q566,Headline!$Z$5:$CJ$6,2,FALSE))</f>
        <v/>
      </c>
      <c r="S566" s="100"/>
      <c r="T566" s="100"/>
      <c r="U566" s="100"/>
      <c r="V566" s="100"/>
      <c r="W566" s="100"/>
      <c r="X566" s="96" t="str">
        <f t="shared" si="594"/>
        <v/>
      </c>
      <c r="Y566" s="101"/>
      <c r="Z566" s="445"/>
      <c r="AA566" s="446"/>
      <c r="AB566" s="446"/>
      <c r="AC566" s="454"/>
      <c r="AD566" s="62"/>
      <c r="AE566" s="21"/>
      <c r="AF566" s="22"/>
      <c r="AH566" s="29" t="str">
        <f t="shared" si="566"/>
        <v/>
      </c>
      <c r="AI566" s="29" t="str">
        <f t="shared" si="567"/>
        <v/>
      </c>
      <c r="AJ566" s="29" t="str">
        <f t="shared" si="568"/>
        <v/>
      </c>
      <c r="AK566" s="29" t="str">
        <f t="shared" si="569"/>
        <v/>
      </c>
      <c r="AL566" s="29" t="str">
        <f t="shared" si="570"/>
        <v/>
      </c>
      <c r="AM566" s="29" t="str">
        <f t="shared" si="571"/>
        <v/>
      </c>
      <c r="AN566" s="29" t="str">
        <f t="shared" si="572"/>
        <v/>
      </c>
      <c r="AO566" s="83" t="str">
        <f t="shared" si="597"/>
        <v/>
      </c>
      <c r="AP566" s="83" t="str">
        <f t="shared" si="598"/>
        <v/>
      </c>
      <c r="AQ566" s="83" t="str">
        <f t="shared" si="599"/>
        <v/>
      </c>
      <c r="AR566" s="83" t="str">
        <f t="shared" si="600"/>
        <v/>
      </c>
      <c r="AS566" s="83" t="str">
        <f t="shared" si="601"/>
        <v/>
      </c>
      <c r="AT566" s="105" t="str">
        <f>IF(OR(Q566="",S566=""),"",IF(AND(C566="",AT565=""),"",(M566-L566)/(AS566*6)))</f>
        <v/>
      </c>
      <c r="AU566" s="105" t="str">
        <f>IF(OR(Q566="",S566=""),"",IF(AND(C566="",AU565=""),"",MIN((O566-AR566)/(3*AS566),(AR566-N566)/(3*AS566))))</f>
        <v/>
      </c>
      <c r="AV566">
        <f>IF(AT566="",-1,#REF!)</f>
        <v>-1</v>
      </c>
    </row>
    <row r="567" spans="1:48" ht="17.25" customHeight="1" thickBot="1">
      <c r="A567" s="27"/>
      <c r="B567" s="98"/>
      <c r="C567" s="104"/>
      <c r="D567" s="90"/>
      <c r="E567" s="135"/>
      <c r="F567" s="463">
        <v>21.3</v>
      </c>
      <c r="G567" s="464"/>
      <c r="H567" s="465"/>
      <c r="I567" s="136"/>
      <c r="J567" s="99"/>
      <c r="K567" s="94">
        <f>IF(Q567=1,F567,K503)</f>
        <v>21.3</v>
      </c>
      <c r="L567" s="94">
        <f>IF(Q567=1,I567,L503)</f>
        <v>0</v>
      </c>
      <c r="M567" s="94">
        <f>IF(Q567=1,J567,M503)</f>
        <v>0</v>
      </c>
      <c r="N567" s="94">
        <f t="shared" si="595"/>
        <v>21.3</v>
      </c>
      <c r="O567" s="94">
        <f t="shared" si="596"/>
        <v>21.3</v>
      </c>
      <c r="P567" s="102" t="s">
        <v>237</v>
      </c>
      <c r="Q567" s="94">
        <f t="shared" ref="Q567:Q584" si="602">IF(AND(F567&lt;&gt;"",Q503=""),1,IF(AND(Q503&lt;emp,Q503&lt;&gt;""),Q503+1,""))</f>
        <v>1</v>
      </c>
      <c r="R567" s="122">
        <f>IF(Q567="","",HLOOKUP(Q567,Headline!$Z$5:$CJ$6,2,FALSE))</f>
        <v>1</v>
      </c>
      <c r="S567" s="100"/>
      <c r="T567" s="100"/>
      <c r="U567" s="100"/>
      <c r="V567" s="100"/>
      <c r="W567" s="100"/>
      <c r="X567" s="96" t="str">
        <f t="shared" si="594"/>
        <v/>
      </c>
      <c r="Y567" s="101"/>
      <c r="Z567" s="445" t="s">
        <v>281</v>
      </c>
      <c r="AA567" s="446"/>
      <c r="AB567" s="446"/>
      <c r="AC567" s="454"/>
      <c r="AD567" s="62"/>
      <c r="AE567" s="21"/>
      <c r="AF567" s="22"/>
      <c r="AH567" s="29" t="str">
        <f t="shared" si="566"/>
        <v/>
      </c>
      <c r="AI567" s="29" t="str">
        <f t="shared" si="567"/>
        <v/>
      </c>
      <c r="AJ567" s="29" t="str">
        <f t="shared" si="568"/>
        <v/>
      </c>
      <c r="AK567" s="29" t="str">
        <f t="shared" si="569"/>
        <v/>
      </c>
      <c r="AL567" s="29" t="str">
        <f t="shared" si="570"/>
        <v/>
      </c>
      <c r="AM567" s="29" t="str">
        <f t="shared" si="571"/>
        <v/>
      </c>
      <c r="AN567" s="29" t="str">
        <f t="shared" si="572"/>
        <v/>
      </c>
      <c r="AO567" s="83" t="str">
        <f t="shared" si="597"/>
        <v/>
      </c>
      <c r="AP567" s="83" t="str">
        <f t="shared" si="598"/>
        <v/>
      </c>
      <c r="AQ567" s="83" t="str">
        <f t="shared" si="599"/>
        <v/>
      </c>
      <c r="AR567" s="83" t="str">
        <f t="shared" si="600"/>
        <v/>
      </c>
      <c r="AS567" s="83" t="str">
        <f t="shared" si="601"/>
        <v/>
      </c>
      <c r="AT567" s="105" t="str">
        <f>IF(OR(Q567="",S567=""),"",IF(AND(C567="",AT503=""),"",(M567-L567)/(AS567*6)))</f>
        <v/>
      </c>
      <c r="AU567" s="105" t="str">
        <f>IF(OR(Q567="",S567=""),"",IF(AND(C567="",AU503=""),"",MIN((O567-AR567)/(3*AS567),(AR567-N567)/(3*AS567))))</f>
        <v/>
      </c>
      <c r="AV567">
        <f>IF(AT567="",-1,#REF!)</f>
        <v>-1</v>
      </c>
    </row>
    <row r="568" spans="1:48" ht="17.25" customHeight="1">
      <c r="A568" s="27"/>
      <c r="B568" s="98"/>
      <c r="C568" s="104"/>
      <c r="D568" s="90"/>
      <c r="E568" s="111"/>
      <c r="F568" s="471" t="s">
        <v>224</v>
      </c>
      <c r="G568" s="472"/>
      <c r="H568" s="473"/>
      <c r="I568" s="99"/>
      <c r="J568" s="99"/>
      <c r="K568" s="94">
        <f>IF(Q568=1,F568,K567)</f>
        <v>21.3</v>
      </c>
      <c r="L568" s="94">
        <f>IF(Q568=1,I568,L567)</f>
        <v>0</v>
      </c>
      <c r="M568" s="94">
        <f>IF(Q568=1,J568,M567)</f>
        <v>0</v>
      </c>
      <c r="N568" s="94">
        <f t="shared" si="595"/>
        <v>21.3</v>
      </c>
      <c r="O568" s="94">
        <f t="shared" si="596"/>
        <v>21.3</v>
      </c>
      <c r="P568" s="102" t="s">
        <v>237</v>
      </c>
      <c r="Q568" s="94">
        <f t="shared" si="602"/>
        <v>2</v>
      </c>
      <c r="R568" s="122">
        <f>IF(Q568="","",HLOOKUP(Q568,Headline!$Z$5:$CJ$6,2,FALSE))</f>
        <v>2</v>
      </c>
      <c r="S568" s="100"/>
      <c r="T568" s="100"/>
      <c r="U568" s="100"/>
      <c r="V568" s="100"/>
      <c r="W568" s="100"/>
      <c r="X568" s="96" t="str">
        <f t="shared" si="594"/>
        <v/>
      </c>
      <c r="Y568" s="101"/>
      <c r="Z568" s="445" t="s">
        <v>296</v>
      </c>
      <c r="AA568" s="446"/>
      <c r="AB568" s="446"/>
      <c r="AC568" s="446"/>
      <c r="AD568" s="62"/>
      <c r="AE568" s="21"/>
      <c r="AF568" s="22"/>
      <c r="AH568" s="29" t="str">
        <f t="shared" si="566"/>
        <v/>
      </c>
      <c r="AI568" s="29" t="str">
        <f t="shared" si="567"/>
        <v/>
      </c>
      <c r="AJ568" s="29" t="str">
        <f t="shared" si="568"/>
        <v/>
      </c>
      <c r="AK568" s="29" t="str">
        <f t="shared" si="569"/>
        <v/>
      </c>
      <c r="AL568" s="29" t="str">
        <f t="shared" si="570"/>
        <v/>
      </c>
      <c r="AM568" s="29" t="str">
        <f t="shared" si="571"/>
        <v/>
      </c>
      <c r="AN568" s="29" t="str">
        <f t="shared" si="572"/>
        <v/>
      </c>
      <c r="AO568" s="83" t="str">
        <f t="shared" si="597"/>
        <v/>
      </c>
      <c r="AP568" s="83" t="str">
        <f t="shared" si="598"/>
        <v/>
      </c>
      <c r="AQ568" s="83" t="str">
        <f t="shared" si="599"/>
        <v/>
      </c>
      <c r="AR568" s="83" t="str">
        <f t="shared" si="600"/>
        <v/>
      </c>
      <c r="AS568" s="83" t="str">
        <f t="shared" si="601"/>
        <v/>
      </c>
      <c r="AT568" s="105" t="str">
        <f>IF(OR(Q568="",S568=""),"",IF(AND(C568="",AT567=""),"",(M568-L568)/(AS568*6)))</f>
        <v/>
      </c>
      <c r="AU568" s="105" t="str">
        <f>IF(OR(Q568="",S568=""),"",IF(AND(C568="",AU567=""),"",MIN((O568-AR568)/(3*AS568),(AR568-N568)/(3*AS568))))</f>
        <v/>
      </c>
      <c r="AV568">
        <f>IF(AT568="",-1,#REF!)</f>
        <v>-1</v>
      </c>
    </row>
    <row r="569" spans="1:48" ht="17.25" customHeight="1" thickBot="1">
      <c r="A569" s="27"/>
      <c r="B569" s="98"/>
      <c r="C569" s="104"/>
      <c r="D569" s="90"/>
      <c r="E569" s="111"/>
      <c r="F569" s="455"/>
      <c r="G569" s="456"/>
      <c r="H569" s="457"/>
      <c r="I569" s="99"/>
      <c r="J569" s="99"/>
      <c r="K569" s="94">
        <f>IF(Q569=1,F569,K568)</f>
        <v>21.3</v>
      </c>
      <c r="L569" s="94">
        <f>IF(Q569=1,I569,L568)</f>
        <v>0</v>
      </c>
      <c r="M569" s="94">
        <f>IF(Q569=1,J569,M568)</f>
        <v>0</v>
      </c>
      <c r="N569" s="94">
        <f t="shared" si="595"/>
        <v>21.3</v>
      </c>
      <c r="O569" s="94">
        <f t="shared" si="596"/>
        <v>21.3</v>
      </c>
      <c r="P569" s="102"/>
      <c r="Q569" s="94" t="str">
        <f t="shared" si="602"/>
        <v/>
      </c>
      <c r="R569" s="122" t="str">
        <f>IF(Q569="","",HLOOKUP(Q569,Headline!$Z$5:$CJ$6,2,FALSE))</f>
        <v/>
      </c>
      <c r="S569" s="100"/>
      <c r="T569" s="100"/>
      <c r="U569" s="100"/>
      <c r="V569" s="100"/>
      <c r="W569" s="100"/>
      <c r="X569" s="96" t="str">
        <f t="shared" si="594"/>
        <v/>
      </c>
      <c r="Y569" s="101"/>
      <c r="Z569" s="445"/>
      <c r="AA569" s="446"/>
      <c r="AB569" s="446"/>
      <c r="AC569" s="454"/>
      <c r="AD569" s="62"/>
      <c r="AE569" s="21"/>
      <c r="AF569" s="22"/>
      <c r="AH569" s="29" t="str">
        <f t="shared" si="566"/>
        <v/>
      </c>
      <c r="AI569" s="29" t="str">
        <f t="shared" si="567"/>
        <v/>
      </c>
      <c r="AJ569" s="29" t="str">
        <f t="shared" si="568"/>
        <v/>
      </c>
      <c r="AK569" s="29" t="str">
        <f t="shared" si="569"/>
        <v/>
      </c>
      <c r="AL569" s="29" t="str">
        <f t="shared" si="570"/>
        <v/>
      </c>
      <c r="AM569" s="29" t="str">
        <f t="shared" si="571"/>
        <v/>
      </c>
      <c r="AN569" s="29" t="str">
        <f t="shared" si="572"/>
        <v/>
      </c>
      <c r="AO569" s="83" t="str">
        <f t="shared" si="597"/>
        <v/>
      </c>
      <c r="AP569" s="83" t="str">
        <f t="shared" si="598"/>
        <v/>
      </c>
      <c r="AQ569" s="83" t="str">
        <f t="shared" si="599"/>
        <v/>
      </c>
      <c r="AR569" s="83" t="str">
        <f t="shared" si="600"/>
        <v/>
      </c>
      <c r="AS569" s="83" t="str">
        <f t="shared" si="601"/>
        <v/>
      </c>
      <c r="AT569" s="105" t="str">
        <f>IF(OR(Q569="",S569=""),"",IF(AND(C569="",AT568=""),"",(M569-L569)/(AS569*6)))</f>
        <v/>
      </c>
      <c r="AU569" s="105" t="str">
        <f>IF(OR(Q569="",S569=""),"",IF(AND(C569="",AU568=""),"",MIN((O569-AR569)/(3*AS569),(AR569-N569)/(3*AS569))))</f>
        <v/>
      </c>
      <c r="AV569">
        <f>IF(AT569="",-1,#REF!)</f>
        <v>-1</v>
      </c>
    </row>
    <row r="570" spans="1:48" ht="17.25" customHeight="1" thickBot="1">
      <c r="A570" s="27"/>
      <c r="B570" s="98"/>
      <c r="C570" s="104"/>
      <c r="D570" s="90"/>
      <c r="E570" s="135"/>
      <c r="F570" s="463">
        <v>6.5</v>
      </c>
      <c r="G570" s="464"/>
      <c r="H570" s="465"/>
      <c r="I570" s="136"/>
      <c r="J570" s="99"/>
      <c r="K570" s="94">
        <f>IF(Q570=1,F570,K550)</f>
        <v>6.5</v>
      </c>
      <c r="L570" s="94">
        <f>IF(Q570=1,I570,L550)</f>
        <v>0</v>
      </c>
      <c r="M570" s="94">
        <f>IF(Q570=1,J570,M550)</f>
        <v>0</v>
      </c>
      <c r="N570" s="94">
        <f t="shared" si="595"/>
        <v>6.5</v>
      </c>
      <c r="O570" s="94">
        <f t="shared" si="596"/>
        <v>6.5</v>
      </c>
      <c r="P570" s="102" t="s">
        <v>237</v>
      </c>
      <c r="Q570" s="94">
        <f t="shared" si="602"/>
        <v>1</v>
      </c>
      <c r="R570" s="122">
        <f>IF(Q570="","",HLOOKUP(Q570,Headline!$Z$5:$CJ$6,2,FALSE))</f>
        <v>1</v>
      </c>
      <c r="S570" s="100"/>
      <c r="T570" s="100"/>
      <c r="U570" s="100"/>
      <c r="V570" s="100"/>
      <c r="W570" s="100"/>
      <c r="X570" s="96" t="str">
        <f t="shared" si="594"/>
        <v/>
      </c>
      <c r="Y570" s="101"/>
      <c r="Z570" s="445" t="s">
        <v>281</v>
      </c>
      <c r="AA570" s="446"/>
      <c r="AB570" s="446"/>
      <c r="AC570" s="454"/>
      <c r="AD570" s="62"/>
      <c r="AE570" s="21"/>
      <c r="AF570" s="22"/>
      <c r="AH570" s="29" t="str">
        <f t="shared" si="566"/>
        <v/>
      </c>
      <c r="AI570" s="29" t="str">
        <f t="shared" si="567"/>
        <v/>
      </c>
      <c r="AJ570" s="29" t="str">
        <f t="shared" si="568"/>
        <v/>
      </c>
      <c r="AK570" s="29" t="str">
        <f t="shared" si="569"/>
        <v/>
      </c>
      <c r="AL570" s="29" t="str">
        <f t="shared" si="570"/>
        <v/>
      </c>
      <c r="AM570" s="29" t="str">
        <f t="shared" si="571"/>
        <v/>
      </c>
      <c r="AN570" s="29" t="str">
        <f t="shared" si="572"/>
        <v/>
      </c>
      <c r="AO570" s="83" t="str">
        <f t="shared" si="597"/>
        <v/>
      </c>
      <c r="AP570" s="83" t="str">
        <f t="shared" si="598"/>
        <v/>
      </c>
      <c r="AQ570" s="83" t="str">
        <f t="shared" si="599"/>
        <v/>
      </c>
      <c r="AR570" s="83" t="str">
        <f t="shared" si="600"/>
        <v/>
      </c>
      <c r="AS570" s="83" t="str">
        <f t="shared" si="601"/>
        <v/>
      </c>
      <c r="AT570" s="105" t="str">
        <f>IF(OR(Q570="",S570=""),"",IF(AND(C570="",AT550=""),"",(M570-L570)/(AS570*6)))</f>
        <v/>
      </c>
      <c r="AU570" s="105" t="str">
        <f>IF(OR(Q570="",S570=""),"",IF(AND(C570="",AU550=""),"",MIN((O570-AR570)/(3*AS570),(AR570-N570)/(3*AS570))))</f>
        <v/>
      </c>
      <c r="AV570">
        <f>IF(AT570="",-1,#REF!)</f>
        <v>-1</v>
      </c>
    </row>
    <row r="571" spans="1:48" ht="17.25" customHeight="1">
      <c r="A571" s="27"/>
      <c r="B571" s="98"/>
      <c r="C571" s="104"/>
      <c r="D571" s="90"/>
      <c r="E571" s="111"/>
      <c r="F571" s="471" t="s">
        <v>230</v>
      </c>
      <c r="G571" s="472"/>
      <c r="H571" s="473"/>
      <c r="I571" s="99"/>
      <c r="J571" s="99"/>
      <c r="K571" s="94">
        <f>IF(Q571=1,F571,K570)</f>
        <v>6.5</v>
      </c>
      <c r="L571" s="94">
        <f>IF(Q571=1,I571,L570)</f>
        <v>0</v>
      </c>
      <c r="M571" s="94">
        <f>IF(Q571=1,J571,M570)</f>
        <v>0</v>
      </c>
      <c r="N571" s="94">
        <f t="shared" si="595"/>
        <v>6.5</v>
      </c>
      <c r="O571" s="94">
        <f t="shared" si="596"/>
        <v>6.5</v>
      </c>
      <c r="P571" s="102" t="s">
        <v>237</v>
      </c>
      <c r="Q571" s="94">
        <f t="shared" si="602"/>
        <v>2</v>
      </c>
      <c r="R571" s="122">
        <f>IF(Q571="","",HLOOKUP(Q571,Headline!$Z$5:$CJ$6,2,FALSE))</f>
        <v>2</v>
      </c>
      <c r="S571" s="100"/>
      <c r="T571" s="100"/>
      <c r="U571" s="100"/>
      <c r="V571" s="100"/>
      <c r="W571" s="100"/>
      <c r="X571" s="96" t="str">
        <f t="shared" si="594"/>
        <v/>
      </c>
      <c r="Y571" s="101"/>
      <c r="Z571" s="445" t="s">
        <v>296</v>
      </c>
      <c r="AA571" s="446"/>
      <c r="AB571" s="446"/>
      <c r="AC571" s="446"/>
      <c r="AD571" s="62"/>
      <c r="AE571" s="21"/>
      <c r="AF571" s="22"/>
      <c r="AH571" s="29" t="str">
        <f t="shared" si="566"/>
        <v/>
      </c>
      <c r="AI571" s="29" t="str">
        <f t="shared" si="567"/>
        <v/>
      </c>
      <c r="AJ571" s="29" t="str">
        <f t="shared" si="568"/>
        <v/>
      </c>
      <c r="AK571" s="29" t="str">
        <f t="shared" si="569"/>
        <v/>
      </c>
      <c r="AL571" s="29" t="str">
        <f t="shared" si="570"/>
        <v/>
      </c>
      <c r="AM571" s="29" t="str">
        <f t="shared" si="571"/>
        <v/>
      </c>
      <c r="AN571" s="29" t="str">
        <f t="shared" si="572"/>
        <v/>
      </c>
      <c r="AO571" s="83" t="str">
        <f t="shared" si="597"/>
        <v/>
      </c>
      <c r="AP571" s="83" t="str">
        <f t="shared" si="598"/>
        <v/>
      </c>
      <c r="AQ571" s="83" t="str">
        <f t="shared" si="599"/>
        <v/>
      </c>
      <c r="AR571" s="83" t="str">
        <f t="shared" si="600"/>
        <v/>
      </c>
      <c r="AS571" s="83" t="str">
        <f t="shared" si="601"/>
        <v/>
      </c>
      <c r="AT571" s="105" t="str">
        <f>IF(OR(Q571="",S571=""),"",IF(AND(C571="",AT570=""),"",(M571-L571)/(AS571*6)))</f>
        <v/>
      </c>
      <c r="AU571" s="105" t="str">
        <f>IF(OR(Q571="",S571=""),"",IF(AND(C571="",AU570=""),"",MIN((O571-AR571)/(3*AS571),(AR571-N571)/(3*AS571))))</f>
        <v/>
      </c>
      <c r="AV571">
        <f>IF(AT571="",-1,#REF!)</f>
        <v>-1</v>
      </c>
    </row>
    <row r="572" spans="1:48" ht="17.25" customHeight="1" thickBot="1">
      <c r="A572" s="27"/>
      <c r="B572" s="98"/>
      <c r="C572" s="104"/>
      <c r="D572" s="90"/>
      <c r="E572" s="111"/>
      <c r="F572" s="455"/>
      <c r="G572" s="456"/>
      <c r="H572" s="457"/>
      <c r="I572" s="99"/>
      <c r="J572" s="99"/>
      <c r="K572" s="94">
        <f>IF(Q572=1,F572,K571)</f>
        <v>6.5</v>
      </c>
      <c r="L572" s="94">
        <f>IF(Q572=1,I572,L571)</f>
        <v>0</v>
      </c>
      <c r="M572" s="94">
        <f>IF(Q572=1,J572,M571)</f>
        <v>0</v>
      </c>
      <c r="N572" s="94">
        <f t="shared" si="595"/>
        <v>6.5</v>
      </c>
      <c r="O572" s="94">
        <f t="shared" si="596"/>
        <v>6.5</v>
      </c>
      <c r="P572" s="102"/>
      <c r="Q572" s="94" t="str">
        <f t="shared" si="602"/>
        <v/>
      </c>
      <c r="R572" s="122" t="str">
        <f>IF(Q572="","",HLOOKUP(Q572,Headline!$Z$5:$CJ$6,2,FALSE))</f>
        <v/>
      </c>
      <c r="S572" s="100"/>
      <c r="T572" s="100"/>
      <c r="U572" s="100"/>
      <c r="V572" s="100"/>
      <c r="W572" s="100"/>
      <c r="X572" s="96" t="str">
        <f t="shared" si="594"/>
        <v/>
      </c>
      <c r="Y572" s="101"/>
      <c r="Z572" s="445"/>
      <c r="AA572" s="446"/>
      <c r="AB572" s="446"/>
      <c r="AC572" s="454"/>
      <c r="AD572" s="62"/>
      <c r="AE572" s="21"/>
      <c r="AF572" s="22"/>
      <c r="AH572" s="29" t="str">
        <f t="shared" si="566"/>
        <v/>
      </c>
      <c r="AI572" s="29" t="str">
        <f t="shared" si="567"/>
        <v/>
      </c>
      <c r="AJ572" s="29" t="str">
        <f t="shared" si="568"/>
        <v/>
      </c>
      <c r="AK572" s="29" t="str">
        <f t="shared" si="569"/>
        <v/>
      </c>
      <c r="AL572" s="29" t="str">
        <f t="shared" si="570"/>
        <v/>
      </c>
      <c r="AM572" s="29" t="str">
        <f t="shared" si="571"/>
        <v/>
      </c>
      <c r="AN572" s="29" t="str">
        <f t="shared" si="572"/>
        <v/>
      </c>
      <c r="AO572" s="83" t="str">
        <f t="shared" si="597"/>
        <v/>
      </c>
      <c r="AP572" s="83" t="str">
        <f t="shared" si="598"/>
        <v/>
      </c>
      <c r="AQ572" s="83" t="str">
        <f t="shared" si="599"/>
        <v/>
      </c>
      <c r="AR572" s="83" t="str">
        <f t="shared" si="600"/>
        <v/>
      </c>
      <c r="AS572" s="83" t="str">
        <f t="shared" si="601"/>
        <v/>
      </c>
      <c r="AT572" s="105" t="str">
        <f>IF(OR(Q572="",S572=""),"",IF(AND(C572="",AT571=""),"",(M572-L572)/(AS572*6)))</f>
        <v/>
      </c>
      <c r="AU572" s="105" t="str">
        <f>IF(OR(Q572="",S572=""),"",IF(AND(C572="",AU571=""),"",MIN((O572-AR572)/(3*AS572),(AR572-N572)/(3*AS572))))</f>
        <v/>
      </c>
      <c r="AV572">
        <f>IF(AT572="",-1,#REF!)</f>
        <v>-1</v>
      </c>
    </row>
    <row r="573" spans="1:48" ht="17.25" customHeight="1" thickBot="1">
      <c r="A573" s="27"/>
      <c r="B573" s="98"/>
      <c r="C573" s="104"/>
      <c r="D573" s="90"/>
      <c r="E573" s="135"/>
      <c r="F573" s="463">
        <v>21.3</v>
      </c>
      <c r="G573" s="464"/>
      <c r="H573" s="465"/>
      <c r="I573" s="136"/>
      <c r="J573" s="99"/>
      <c r="K573" s="94">
        <f>IF(Q573=1,F573,K508)</f>
        <v>21.3</v>
      </c>
      <c r="L573" s="94">
        <f>IF(Q573=1,I573,L508)</f>
        <v>0</v>
      </c>
      <c r="M573" s="94">
        <f>IF(Q573=1,J573,M508)</f>
        <v>0</v>
      </c>
      <c r="N573" s="94">
        <f t="shared" si="595"/>
        <v>21.3</v>
      </c>
      <c r="O573" s="94">
        <f t="shared" si="596"/>
        <v>21.3</v>
      </c>
      <c r="P573" s="102" t="s">
        <v>237</v>
      </c>
      <c r="Q573" s="94">
        <f t="shared" si="602"/>
        <v>1</v>
      </c>
      <c r="R573" s="122">
        <f>IF(Q573="","",HLOOKUP(Q573,Headline!$Z$5:$CJ$6,2,FALSE))</f>
        <v>1</v>
      </c>
      <c r="S573" s="100"/>
      <c r="T573" s="100"/>
      <c r="U573" s="100"/>
      <c r="V573" s="100"/>
      <c r="W573" s="100"/>
      <c r="X573" s="96" t="str">
        <f t="shared" si="594"/>
        <v/>
      </c>
      <c r="Y573" s="101"/>
      <c r="Z573" s="445" t="s">
        <v>281</v>
      </c>
      <c r="AA573" s="446"/>
      <c r="AB573" s="446"/>
      <c r="AC573" s="454"/>
      <c r="AD573" s="62"/>
      <c r="AE573" s="21"/>
      <c r="AF573" s="22"/>
      <c r="AH573" s="29" t="str">
        <f t="shared" si="566"/>
        <v/>
      </c>
      <c r="AI573" s="29" t="str">
        <f t="shared" si="567"/>
        <v/>
      </c>
      <c r="AJ573" s="29" t="str">
        <f t="shared" si="568"/>
        <v/>
      </c>
      <c r="AK573" s="29" t="str">
        <f t="shared" si="569"/>
        <v/>
      </c>
      <c r="AL573" s="29" t="str">
        <f t="shared" si="570"/>
        <v/>
      </c>
      <c r="AM573" s="29" t="str">
        <f t="shared" si="571"/>
        <v/>
      </c>
      <c r="AN573" s="29" t="str">
        <f t="shared" si="572"/>
        <v/>
      </c>
      <c r="AO573" s="83" t="str">
        <f t="shared" si="597"/>
        <v/>
      </c>
      <c r="AP573" s="83" t="str">
        <f t="shared" si="598"/>
        <v/>
      </c>
      <c r="AQ573" s="83" t="str">
        <f t="shared" si="599"/>
        <v/>
      </c>
      <c r="AR573" s="83" t="str">
        <f t="shared" si="600"/>
        <v/>
      </c>
      <c r="AS573" s="83" t="str">
        <f t="shared" si="601"/>
        <v/>
      </c>
      <c r="AT573" s="105" t="str">
        <f>IF(OR(Q573="",S573=""),"",IF(AND(C573="",AT508=""),"",(M573-L573)/(AS573*6)))</f>
        <v/>
      </c>
      <c r="AU573" s="105" t="str">
        <f>IF(OR(Q573="",S573=""),"",IF(AND(C573="",AU508=""),"",MIN((O573-AR573)/(3*AS573),(AR573-N573)/(3*AS573))))</f>
        <v/>
      </c>
      <c r="AV573">
        <f>IF(AT573="",-1,#REF!)</f>
        <v>-1</v>
      </c>
    </row>
    <row r="574" spans="1:48" ht="17.25" customHeight="1">
      <c r="A574" s="27"/>
      <c r="B574" s="98"/>
      <c r="C574" s="104"/>
      <c r="D574" s="90"/>
      <c r="E574" s="111"/>
      <c r="F574" s="471" t="s">
        <v>230</v>
      </c>
      <c r="G574" s="472"/>
      <c r="H574" s="473"/>
      <c r="I574" s="99"/>
      <c r="J574" s="99"/>
      <c r="K574" s="94">
        <f>IF(Q574=1,F574,K573)</f>
        <v>21.3</v>
      </c>
      <c r="L574" s="94">
        <f>IF(Q574=1,I574,L573)</f>
        <v>0</v>
      </c>
      <c r="M574" s="94">
        <f>IF(Q574=1,J574,M573)</f>
        <v>0</v>
      </c>
      <c r="N574" s="94">
        <f t="shared" si="595"/>
        <v>21.3</v>
      </c>
      <c r="O574" s="94">
        <f t="shared" si="596"/>
        <v>21.3</v>
      </c>
      <c r="P574" s="102" t="s">
        <v>237</v>
      </c>
      <c r="Q574" s="94">
        <f t="shared" si="602"/>
        <v>2</v>
      </c>
      <c r="R574" s="122">
        <f>IF(Q574="","",HLOOKUP(Q574,Headline!$Z$5:$CJ$6,2,FALSE))</f>
        <v>2</v>
      </c>
      <c r="S574" s="100"/>
      <c r="T574" s="100"/>
      <c r="U574" s="100"/>
      <c r="V574" s="100"/>
      <c r="W574" s="100"/>
      <c r="X574" s="96" t="str">
        <f t="shared" si="594"/>
        <v/>
      </c>
      <c r="Y574" s="101"/>
      <c r="Z574" s="445" t="s">
        <v>296</v>
      </c>
      <c r="AA574" s="446"/>
      <c r="AB574" s="446"/>
      <c r="AC574" s="446"/>
      <c r="AD574" s="62"/>
      <c r="AE574" s="21"/>
      <c r="AF574" s="22"/>
      <c r="AH574" s="29" t="str">
        <f t="shared" si="566"/>
        <v/>
      </c>
      <c r="AI574" s="29" t="str">
        <f t="shared" si="567"/>
        <v/>
      </c>
      <c r="AJ574" s="29" t="str">
        <f t="shared" si="568"/>
        <v/>
      </c>
      <c r="AK574" s="29" t="str">
        <f t="shared" si="569"/>
        <v/>
      </c>
      <c r="AL574" s="29" t="str">
        <f t="shared" si="570"/>
        <v/>
      </c>
      <c r="AM574" s="29" t="str">
        <f t="shared" si="571"/>
        <v/>
      </c>
      <c r="AN574" s="29" t="str">
        <f t="shared" si="572"/>
        <v/>
      </c>
      <c r="AO574" s="83" t="str">
        <f t="shared" si="597"/>
        <v/>
      </c>
      <c r="AP574" s="83" t="str">
        <f t="shared" si="598"/>
        <v/>
      </c>
      <c r="AQ574" s="83" t="str">
        <f t="shared" si="599"/>
        <v/>
      </c>
      <c r="AR574" s="83" t="str">
        <f t="shared" si="600"/>
        <v/>
      </c>
      <c r="AS574" s="83" t="str">
        <f t="shared" si="601"/>
        <v/>
      </c>
      <c r="AT574" s="105" t="str">
        <f>IF(OR(Q574="",S574=""),"",IF(AND(C574="",AT573=""),"",(M574-L574)/(AS574*6)))</f>
        <v/>
      </c>
      <c r="AU574" s="105" t="str">
        <f>IF(OR(Q574="",S574=""),"",IF(AND(C574="",AU573=""),"",MIN((O574-AR574)/(3*AS574),(AR574-N574)/(3*AS574))))</f>
        <v/>
      </c>
      <c r="AV574">
        <f>IF(AT574="",-1,#REF!)</f>
        <v>-1</v>
      </c>
    </row>
    <row r="575" spans="1:48" ht="17.25" customHeight="1" thickBot="1">
      <c r="A575" s="27"/>
      <c r="B575" s="98"/>
      <c r="C575" s="104"/>
      <c r="D575" s="90"/>
      <c r="E575" s="111"/>
      <c r="F575" s="455"/>
      <c r="G575" s="456"/>
      <c r="H575" s="457"/>
      <c r="I575" s="99"/>
      <c r="J575" s="99"/>
      <c r="K575" s="94">
        <f>IF(Q575=1,F575,K568)</f>
        <v>21.3</v>
      </c>
      <c r="L575" s="94">
        <f>IF(Q575=1,I575,L568)</f>
        <v>0</v>
      </c>
      <c r="M575" s="94">
        <f>IF(Q575=1,J575,M568)</f>
        <v>0</v>
      </c>
      <c r="N575" s="94">
        <f t="shared" si="595"/>
        <v>21.3</v>
      </c>
      <c r="O575" s="94">
        <f t="shared" si="596"/>
        <v>21.3</v>
      </c>
      <c r="P575" s="102"/>
      <c r="Q575" s="94" t="str">
        <f t="shared" si="602"/>
        <v/>
      </c>
      <c r="R575" s="122" t="str">
        <f>IF(Q575="","",HLOOKUP(Q575,Headline!$Z$5:$CJ$6,2,FALSE))</f>
        <v/>
      </c>
      <c r="S575" s="100"/>
      <c r="T575" s="100"/>
      <c r="U575" s="100"/>
      <c r="V575" s="100"/>
      <c r="W575" s="100"/>
      <c r="X575" s="96" t="str">
        <f t="shared" si="594"/>
        <v/>
      </c>
      <c r="Y575" s="101"/>
      <c r="Z575" s="445"/>
      <c r="AA575" s="446"/>
      <c r="AB575" s="446"/>
      <c r="AC575" s="446"/>
      <c r="AD575" s="62"/>
      <c r="AE575" s="21"/>
      <c r="AF575" s="22"/>
      <c r="AH575" s="29" t="str">
        <f t="shared" si="566"/>
        <v/>
      </c>
      <c r="AI575" s="29" t="str">
        <f t="shared" si="567"/>
        <v/>
      </c>
      <c r="AJ575" s="29" t="str">
        <f t="shared" si="568"/>
        <v/>
      </c>
      <c r="AK575" s="29" t="str">
        <f t="shared" si="569"/>
        <v/>
      </c>
      <c r="AL575" s="29" t="str">
        <f t="shared" si="570"/>
        <v/>
      </c>
      <c r="AM575" s="29" t="str">
        <f t="shared" si="571"/>
        <v/>
      </c>
      <c r="AN575" s="29" t="str">
        <f t="shared" si="572"/>
        <v/>
      </c>
      <c r="AO575" s="83" t="str">
        <f t="shared" si="597"/>
        <v/>
      </c>
      <c r="AP575" s="83" t="str">
        <f t="shared" si="598"/>
        <v/>
      </c>
      <c r="AQ575" s="83" t="str">
        <f t="shared" si="599"/>
        <v/>
      </c>
      <c r="AR575" s="83" t="str">
        <f t="shared" si="600"/>
        <v/>
      </c>
      <c r="AS575" s="83" t="str">
        <f t="shared" si="601"/>
        <v/>
      </c>
      <c r="AT575" s="105" t="str">
        <f>IF(OR(Q575="",S575=""),"",IF(AND(C575="",AT568=""),"",(M575-L575)/(AS575*6)))</f>
        <v/>
      </c>
      <c r="AU575" s="105" t="str">
        <f>IF(OR(Q575="",S575=""),"",IF(AND(C575="",AU568=""),"",MIN((O575-AR575)/(3*AS575),(AR575-N575)/(3*AS575))))</f>
        <v/>
      </c>
      <c r="AV575">
        <f>IF(AT575="",-1,#REF!)</f>
        <v>-1</v>
      </c>
    </row>
    <row r="576" spans="1:48" ht="17.25" customHeight="1" thickBot="1">
      <c r="A576" s="27"/>
      <c r="B576" s="98"/>
      <c r="C576" s="104"/>
      <c r="D576" s="144" t="s">
        <v>171</v>
      </c>
      <c r="E576" s="135"/>
      <c r="F576" s="463">
        <v>75</v>
      </c>
      <c r="G576" s="464"/>
      <c r="H576" s="465"/>
      <c r="I576" s="136"/>
      <c r="J576" s="99"/>
      <c r="K576" s="94">
        <f>IF(Q576=1,F576,#REF!)</f>
        <v>75</v>
      </c>
      <c r="L576" s="94">
        <f>IF(Q576=1,I576,#REF!)</f>
        <v>0</v>
      </c>
      <c r="M576" s="94">
        <f>IF(Q576=1,J576,#REF!)</f>
        <v>0</v>
      </c>
      <c r="N576" s="94">
        <f t="shared" si="595"/>
        <v>75</v>
      </c>
      <c r="O576" s="94">
        <f t="shared" si="596"/>
        <v>75</v>
      </c>
      <c r="P576" s="102" t="s">
        <v>238</v>
      </c>
      <c r="Q576" s="94">
        <f t="shared" si="602"/>
        <v>1</v>
      </c>
      <c r="R576" s="122">
        <f>IF(Q576="","",HLOOKUP(Q576,Headline!$Z$5:$CJ$6,2,FALSE))</f>
        <v>1</v>
      </c>
      <c r="S576" s="502" t="s">
        <v>211</v>
      </c>
      <c r="T576" s="503"/>
      <c r="U576" s="503"/>
      <c r="V576" s="503"/>
      <c r="W576" s="504"/>
      <c r="X576" s="96"/>
      <c r="Y576" s="101"/>
      <c r="Z576" s="445"/>
      <c r="AA576" s="446"/>
      <c r="AB576" s="446"/>
      <c r="AC576" s="446"/>
      <c r="AD576" s="62"/>
      <c r="AE576" s="21"/>
      <c r="AF576" s="22"/>
      <c r="AH576" s="29" t="str">
        <f t="shared" si="566"/>
        <v>+</v>
      </c>
      <c r="AI576" s="29" t="str">
        <f t="shared" si="567"/>
        <v/>
      </c>
      <c r="AJ576" s="29" t="str">
        <f t="shared" si="568"/>
        <v/>
      </c>
      <c r="AK576" s="29" t="str">
        <f t="shared" si="569"/>
        <v/>
      </c>
      <c r="AL576" s="29" t="str">
        <f t="shared" si="570"/>
        <v/>
      </c>
      <c r="AM576" s="29" t="str">
        <f t="shared" si="571"/>
        <v/>
      </c>
      <c r="AN576" s="29" t="str">
        <f t="shared" si="572"/>
        <v>+</v>
      </c>
      <c r="AO576" s="83">
        <f t="shared" si="597"/>
        <v>0</v>
      </c>
      <c r="AP576" s="83">
        <f t="shared" si="598"/>
        <v>0</v>
      </c>
      <c r="AQ576" s="83">
        <f t="shared" si="599"/>
        <v>0</v>
      </c>
      <c r="AR576" s="83" t="e">
        <f t="shared" si="600"/>
        <v>#DIV/0!</v>
      </c>
      <c r="AS576" s="83" t="e">
        <f t="shared" si="601"/>
        <v>#DIV/0!</v>
      </c>
      <c r="AT576" s="105" t="e">
        <f>IF(OR(Q576="",S576=""),"",IF(AND(C576="",#REF!=""),"",(M576-L576)/(AS576*6)))</f>
        <v>#REF!</v>
      </c>
      <c r="AU576" s="105" t="e">
        <f>IF(OR(Q576="",S576=""),"",IF(AND(C576="",#REF!=""),"",MIN((O576-AR576)/(3*AS576),(AR576-N576)/(3*AS576))))</f>
        <v>#REF!</v>
      </c>
      <c r="AV576" t="e">
        <f>IF(AT576="",-1,AS492)</f>
        <v>#REF!</v>
      </c>
    </row>
    <row r="577" spans="1:48" ht="17.25" customHeight="1">
      <c r="A577" s="27"/>
      <c r="B577" s="98"/>
      <c r="C577" s="104"/>
      <c r="D577" s="90"/>
      <c r="E577" s="111"/>
      <c r="F577" s="471"/>
      <c r="G577" s="472"/>
      <c r="H577" s="473"/>
      <c r="I577" s="99"/>
      <c r="J577" s="99"/>
      <c r="K577" s="94">
        <f t="shared" ref="K577:K584" si="603">IF(Q577=1,F577,K576)</f>
        <v>75</v>
      </c>
      <c r="L577" s="94">
        <f t="shared" ref="L577:L584" si="604">IF(Q577=1,I577,L576)</f>
        <v>0</v>
      </c>
      <c r="M577" s="94">
        <f t="shared" ref="M577:M584" si="605">IF(Q577=1,J577,M576)</f>
        <v>0</v>
      </c>
      <c r="N577" s="94">
        <f t="shared" si="595"/>
        <v>75</v>
      </c>
      <c r="O577" s="94">
        <f t="shared" si="596"/>
        <v>75</v>
      </c>
      <c r="P577" s="102" t="s">
        <v>238</v>
      </c>
      <c r="Q577" s="94">
        <f t="shared" si="602"/>
        <v>2</v>
      </c>
      <c r="R577" s="122">
        <f>IF(Q577="","",HLOOKUP(Q577,Headline!$Z$5:$CJ$6,2,FALSE))</f>
        <v>2</v>
      </c>
      <c r="S577" s="505"/>
      <c r="T577" s="506"/>
      <c r="U577" s="506"/>
      <c r="V577" s="506"/>
      <c r="W577" s="507"/>
      <c r="X577" s="96" t="str">
        <f t="shared" si="594"/>
        <v/>
      </c>
      <c r="Y577" s="101"/>
      <c r="Z577" s="445"/>
      <c r="AA577" s="446"/>
      <c r="AB577" s="446"/>
      <c r="AC577" s="446"/>
      <c r="AD577" s="62"/>
      <c r="AE577" s="21"/>
      <c r="AF577" s="22"/>
      <c r="AH577" s="29" t="str">
        <f t="shared" ref="AH577:AH650" si="606">IF(S577="","",IF(S577&lt;$N577,"-",IF(S577&gt;$O577,"+","")))</f>
        <v/>
      </c>
      <c r="AI577" s="29" t="str">
        <f t="shared" ref="AI577:AI650" si="607">IF(T577="","",IF(T577&lt;$N577,"-",IF(T577&gt;$O577,"+","")))</f>
        <v/>
      </c>
      <c r="AJ577" s="29" t="str">
        <f t="shared" ref="AJ577:AJ650" si="608">IF(U577="","",IF(U577&lt;$N577,"-",IF(U577&gt;$O577,"+","")))</f>
        <v/>
      </c>
      <c r="AK577" s="29" t="str">
        <f t="shared" ref="AK577:AK650" si="609">IF(V577="","",IF(V577&lt;$N577,"-",IF(V577&gt;$O577,"+","")))</f>
        <v/>
      </c>
      <c r="AL577" s="29" t="str">
        <f t="shared" ref="AL577:AL650" si="610">IF(W577="","",IF(W577&lt;$N577,"-",IF(W577&gt;$O577,"+","")))</f>
        <v/>
      </c>
      <c r="AM577" s="29" t="str">
        <f t="shared" ref="AM577:AM650" si="611">IF(OR($AH577="-",$AI577="-",$AJ577="-",$AK577="-",$AL577="-"),"-","")</f>
        <v/>
      </c>
      <c r="AN577" s="29" t="str">
        <f t="shared" ref="AN577:AN650" si="612">IF(OR($AH577="+",$AI577="+",$AJ577="+",$AK577="+",$AL577="+"),"+","")</f>
        <v/>
      </c>
      <c r="AO577" s="83" t="str">
        <f t="shared" si="597"/>
        <v/>
      </c>
      <c r="AP577" s="83" t="str">
        <f t="shared" si="598"/>
        <v/>
      </c>
      <c r="AQ577" s="83" t="str">
        <f t="shared" si="599"/>
        <v/>
      </c>
      <c r="AR577" s="83" t="str">
        <f t="shared" si="600"/>
        <v/>
      </c>
      <c r="AS577" s="83" t="str">
        <f t="shared" si="601"/>
        <v/>
      </c>
      <c r="AT577" s="105" t="str">
        <f t="shared" ref="AT577:AT584" si="613">IF(OR(Q577="",S577=""),"",IF(AND(C577="",AT576=""),"",(M577-L577)/(AS577*6)))</f>
        <v/>
      </c>
      <c r="AU577" s="105" t="str">
        <f t="shared" ref="AU577:AU584" si="614">IF(OR(Q577="",S577=""),"",IF(AND(C577="",AU576=""),"",MIN((O577-AR577)/(3*AS577),(AR577-N577)/(3*AS577))))</f>
        <v/>
      </c>
      <c r="AV577">
        <f>IF(AT577="",-1,AS493)</f>
        <v>-1</v>
      </c>
    </row>
    <row r="578" spans="1:48" ht="17.25" customHeight="1" thickBot="1">
      <c r="A578" s="27"/>
      <c r="B578" s="98"/>
      <c r="C578" s="104"/>
      <c r="D578" s="90"/>
      <c r="E578" s="111"/>
      <c r="F578" s="455"/>
      <c r="G578" s="456"/>
      <c r="H578" s="456"/>
      <c r="I578" s="99"/>
      <c r="J578" s="99"/>
      <c r="K578" s="94">
        <f t="shared" si="603"/>
        <v>75</v>
      </c>
      <c r="L578" s="94">
        <f t="shared" si="604"/>
        <v>0</v>
      </c>
      <c r="M578" s="94">
        <f t="shared" si="605"/>
        <v>0</v>
      </c>
      <c r="N578" s="94">
        <f t="shared" si="595"/>
        <v>75</v>
      </c>
      <c r="O578" s="94">
        <f t="shared" si="596"/>
        <v>75</v>
      </c>
      <c r="P578" s="102"/>
      <c r="Q578" s="94" t="str">
        <f t="shared" si="602"/>
        <v/>
      </c>
      <c r="R578" s="122" t="str">
        <f>IF(Q578="","",HLOOKUP(Q578,Headline!$Z$5:$CJ$6,2,FALSE))</f>
        <v/>
      </c>
      <c r="S578" s="100"/>
      <c r="T578" s="100"/>
      <c r="U578" s="100"/>
      <c r="V578" s="100"/>
      <c r="W578" s="100"/>
      <c r="X578" s="96" t="str">
        <f t="shared" si="594"/>
        <v/>
      </c>
      <c r="Y578" s="101"/>
      <c r="Z578" s="445"/>
      <c r="AA578" s="446"/>
      <c r="AB578" s="446"/>
      <c r="AC578" s="446"/>
      <c r="AD578" s="62"/>
      <c r="AE578" s="21"/>
      <c r="AF578" s="22"/>
      <c r="AH578" s="29" t="str">
        <f t="shared" si="606"/>
        <v/>
      </c>
      <c r="AI578" s="29" t="str">
        <f t="shared" si="607"/>
        <v/>
      </c>
      <c r="AJ578" s="29" t="str">
        <f t="shared" si="608"/>
        <v/>
      </c>
      <c r="AK578" s="29" t="str">
        <f t="shared" si="609"/>
        <v/>
      </c>
      <c r="AL578" s="29" t="str">
        <f t="shared" si="610"/>
        <v/>
      </c>
      <c r="AM578" s="29" t="str">
        <f t="shared" si="611"/>
        <v/>
      </c>
      <c r="AN578" s="29" t="str">
        <f t="shared" si="612"/>
        <v/>
      </c>
      <c r="AO578" s="83" t="str">
        <f t="shared" si="597"/>
        <v/>
      </c>
      <c r="AP578" s="83" t="str">
        <f t="shared" si="598"/>
        <v/>
      </c>
      <c r="AQ578" s="83" t="str">
        <f t="shared" si="599"/>
        <v/>
      </c>
      <c r="AR578" s="83" t="str">
        <f t="shared" si="600"/>
        <v/>
      </c>
      <c r="AS578" s="83" t="str">
        <f t="shared" si="601"/>
        <v/>
      </c>
      <c r="AT578" s="105" t="str">
        <f t="shared" si="613"/>
        <v/>
      </c>
      <c r="AU578" s="105" t="str">
        <f t="shared" si="614"/>
        <v/>
      </c>
      <c r="AV578">
        <f>IF(AT578="",-1,AS494)</f>
        <v>-1</v>
      </c>
    </row>
    <row r="579" spans="1:48" ht="17.25" customHeight="1" thickBot="1">
      <c r="A579" s="27"/>
      <c r="B579" s="98"/>
      <c r="C579" s="104"/>
      <c r="D579" s="144" t="s">
        <v>171</v>
      </c>
      <c r="E579" s="135"/>
      <c r="F579" s="463">
        <v>58</v>
      </c>
      <c r="G579" s="464"/>
      <c r="H579" s="465"/>
      <c r="I579" s="136"/>
      <c r="J579" s="99"/>
      <c r="K579" s="94">
        <f t="shared" si="603"/>
        <v>58</v>
      </c>
      <c r="L579" s="94">
        <f t="shared" si="604"/>
        <v>0</v>
      </c>
      <c r="M579" s="94">
        <f t="shared" si="605"/>
        <v>0</v>
      </c>
      <c r="N579" s="94">
        <f t="shared" si="595"/>
        <v>58</v>
      </c>
      <c r="O579" s="94">
        <f t="shared" si="596"/>
        <v>58</v>
      </c>
      <c r="P579" s="102" t="s">
        <v>238</v>
      </c>
      <c r="Q579" s="94">
        <f t="shared" si="602"/>
        <v>1</v>
      </c>
      <c r="R579" s="122">
        <f>IF(Q579="","",HLOOKUP(Q579,Headline!$Z$5:$CJ$6,2,FALSE))</f>
        <v>1</v>
      </c>
      <c r="S579" s="502" t="s">
        <v>201</v>
      </c>
      <c r="T579" s="503"/>
      <c r="U579" s="503"/>
      <c r="V579" s="503"/>
      <c r="W579" s="504"/>
      <c r="X579" s="96"/>
      <c r="Y579" s="101"/>
      <c r="Z579" s="445"/>
      <c r="AA579" s="446"/>
      <c r="AB579" s="446"/>
      <c r="AC579" s="446"/>
      <c r="AD579" s="62"/>
      <c r="AE579" s="21"/>
      <c r="AF579" s="22"/>
      <c r="AH579" s="29" t="str">
        <f t="shared" si="606"/>
        <v>+</v>
      </c>
      <c r="AI579" s="29" t="str">
        <f t="shared" si="607"/>
        <v/>
      </c>
      <c r="AJ579" s="29" t="str">
        <f t="shared" si="608"/>
        <v/>
      </c>
      <c r="AK579" s="29" t="str">
        <f t="shared" si="609"/>
        <v/>
      </c>
      <c r="AL579" s="29" t="str">
        <f t="shared" si="610"/>
        <v/>
      </c>
      <c r="AM579" s="29" t="str">
        <f t="shared" si="611"/>
        <v/>
      </c>
      <c r="AN579" s="29" t="str">
        <f t="shared" si="612"/>
        <v>+</v>
      </c>
      <c r="AO579" s="83">
        <f t="shared" si="597"/>
        <v>0</v>
      </c>
      <c r="AP579" s="83">
        <f t="shared" si="598"/>
        <v>0</v>
      </c>
      <c r="AQ579" s="83">
        <f t="shared" si="599"/>
        <v>0</v>
      </c>
      <c r="AR579" s="83" t="e">
        <f t="shared" si="600"/>
        <v>#DIV/0!</v>
      </c>
      <c r="AS579" s="83" t="e">
        <f t="shared" si="601"/>
        <v>#DIV/0!</v>
      </c>
      <c r="AT579" s="105" t="str">
        <f t="shared" si="613"/>
        <v/>
      </c>
      <c r="AU579" s="105" t="str">
        <f t="shared" si="614"/>
        <v/>
      </c>
      <c r="AV579">
        <f>IF(AT579="",-1,#REF!)</f>
        <v>-1</v>
      </c>
    </row>
    <row r="580" spans="1:48" ht="17.25" customHeight="1">
      <c r="A580" s="27"/>
      <c r="B580" s="98"/>
      <c r="C580" s="104"/>
      <c r="D580" s="90"/>
      <c r="E580" s="111"/>
      <c r="F580" s="471"/>
      <c r="G580" s="472"/>
      <c r="H580" s="472"/>
      <c r="I580" s="99"/>
      <c r="J580" s="99"/>
      <c r="K580" s="94">
        <f t="shared" si="603"/>
        <v>58</v>
      </c>
      <c r="L580" s="94">
        <f t="shared" si="604"/>
        <v>0</v>
      </c>
      <c r="M580" s="94">
        <f t="shared" si="605"/>
        <v>0</v>
      </c>
      <c r="N580" s="94">
        <f t="shared" si="595"/>
        <v>58</v>
      </c>
      <c r="O580" s="94">
        <f t="shared" si="596"/>
        <v>58</v>
      </c>
      <c r="P580" s="102" t="s">
        <v>238</v>
      </c>
      <c r="Q580" s="94">
        <f t="shared" si="602"/>
        <v>2</v>
      </c>
      <c r="R580" s="122">
        <f>IF(Q580="","",HLOOKUP(Q580,Headline!$Z$5:$CJ$6,2,FALSE))</f>
        <v>2</v>
      </c>
      <c r="S580" s="505"/>
      <c r="T580" s="506"/>
      <c r="U580" s="506"/>
      <c r="V580" s="506"/>
      <c r="W580" s="507"/>
      <c r="X580" s="96" t="str">
        <f t="shared" si="594"/>
        <v/>
      </c>
      <c r="Y580" s="101"/>
      <c r="Z580" s="445"/>
      <c r="AA580" s="446"/>
      <c r="AB580" s="446"/>
      <c r="AC580" s="446"/>
      <c r="AD580" s="62"/>
      <c r="AE580" s="21"/>
      <c r="AF580" s="22"/>
      <c r="AH580" s="29" t="str">
        <f t="shared" si="606"/>
        <v/>
      </c>
      <c r="AI580" s="29" t="str">
        <f t="shared" si="607"/>
        <v/>
      </c>
      <c r="AJ580" s="29" t="str">
        <f t="shared" si="608"/>
        <v/>
      </c>
      <c r="AK580" s="29" t="str">
        <f t="shared" si="609"/>
        <v/>
      </c>
      <c r="AL580" s="29" t="str">
        <f t="shared" si="610"/>
        <v/>
      </c>
      <c r="AM580" s="29" t="str">
        <f t="shared" si="611"/>
        <v/>
      </c>
      <c r="AN580" s="29" t="str">
        <f t="shared" si="612"/>
        <v/>
      </c>
      <c r="AO580" s="83" t="str">
        <f t="shared" si="597"/>
        <v/>
      </c>
      <c r="AP580" s="83" t="str">
        <f t="shared" si="598"/>
        <v/>
      </c>
      <c r="AQ580" s="83" t="str">
        <f t="shared" si="599"/>
        <v/>
      </c>
      <c r="AR580" s="83" t="str">
        <f t="shared" si="600"/>
        <v/>
      </c>
      <c r="AS580" s="83" t="str">
        <f t="shared" si="601"/>
        <v/>
      </c>
      <c r="AT580" s="105" t="str">
        <f t="shared" si="613"/>
        <v/>
      </c>
      <c r="AU580" s="105" t="str">
        <f t="shared" si="614"/>
        <v/>
      </c>
      <c r="AV580">
        <f>IF(AT580="",-1,#REF!)</f>
        <v>-1</v>
      </c>
    </row>
    <row r="581" spans="1:48" ht="17.25" customHeight="1" thickBot="1">
      <c r="A581" s="27"/>
      <c r="B581" s="98"/>
      <c r="C581" s="104"/>
      <c r="D581" s="90"/>
      <c r="E581" s="111"/>
      <c r="F581" s="455"/>
      <c r="G581" s="456"/>
      <c r="H581" s="456"/>
      <c r="I581" s="99"/>
      <c r="J581" s="99"/>
      <c r="K581" s="94">
        <f t="shared" si="603"/>
        <v>58</v>
      </c>
      <c r="L581" s="94">
        <f t="shared" si="604"/>
        <v>0</v>
      </c>
      <c r="M581" s="94">
        <f t="shared" si="605"/>
        <v>0</v>
      </c>
      <c r="N581" s="94">
        <f t="shared" si="595"/>
        <v>58</v>
      </c>
      <c r="O581" s="94">
        <f t="shared" si="596"/>
        <v>58</v>
      </c>
      <c r="P581" s="102"/>
      <c r="Q581" s="94" t="str">
        <f t="shared" si="602"/>
        <v/>
      </c>
      <c r="R581" s="122" t="str">
        <f>IF(Q581="","",HLOOKUP(Q581,Headline!$Z$5:$CJ$6,2,FALSE))</f>
        <v/>
      </c>
      <c r="S581" s="100"/>
      <c r="T581" s="100"/>
      <c r="U581" s="100"/>
      <c r="V581" s="100"/>
      <c r="W581" s="100"/>
      <c r="X581" s="96" t="str">
        <f t="shared" si="594"/>
        <v/>
      </c>
      <c r="Y581" s="101"/>
      <c r="Z581" s="445"/>
      <c r="AA581" s="446"/>
      <c r="AB581" s="446"/>
      <c r="AC581" s="446"/>
      <c r="AD581" s="62"/>
      <c r="AE581" s="21"/>
      <c r="AF581" s="22"/>
      <c r="AH581" s="29" t="str">
        <f t="shared" si="606"/>
        <v/>
      </c>
      <c r="AI581" s="29" t="str">
        <f t="shared" si="607"/>
        <v/>
      </c>
      <c r="AJ581" s="29" t="str">
        <f t="shared" si="608"/>
        <v/>
      </c>
      <c r="AK581" s="29" t="str">
        <f t="shared" si="609"/>
        <v/>
      </c>
      <c r="AL581" s="29" t="str">
        <f t="shared" si="610"/>
        <v/>
      </c>
      <c r="AM581" s="29" t="str">
        <f t="shared" si="611"/>
        <v/>
      </c>
      <c r="AN581" s="29" t="str">
        <f t="shared" si="612"/>
        <v/>
      </c>
      <c r="AO581" s="83" t="str">
        <f t="shared" si="597"/>
        <v/>
      </c>
      <c r="AP581" s="83" t="str">
        <f t="shared" si="598"/>
        <v/>
      </c>
      <c r="AQ581" s="83" t="str">
        <f t="shared" si="599"/>
        <v/>
      </c>
      <c r="AR581" s="83" t="str">
        <f t="shared" si="600"/>
        <v/>
      </c>
      <c r="AS581" s="83" t="str">
        <f t="shared" si="601"/>
        <v/>
      </c>
      <c r="AT581" s="105" t="str">
        <f t="shared" si="613"/>
        <v/>
      </c>
      <c r="AU581" s="105" t="str">
        <f t="shared" si="614"/>
        <v/>
      </c>
      <c r="AV581">
        <f>IF(AT581="",-1,#REF!)</f>
        <v>-1</v>
      </c>
    </row>
    <row r="582" spans="1:48" ht="17.25" customHeight="1" thickBot="1">
      <c r="A582" s="27"/>
      <c r="B582" s="98"/>
      <c r="C582" s="104"/>
      <c r="D582" s="144" t="s">
        <v>171</v>
      </c>
      <c r="E582" s="135"/>
      <c r="F582" s="463">
        <v>13</v>
      </c>
      <c r="G582" s="464"/>
      <c r="H582" s="465"/>
      <c r="I582" s="136"/>
      <c r="J582" s="99"/>
      <c r="K582" s="94">
        <f t="shared" si="603"/>
        <v>13</v>
      </c>
      <c r="L582" s="94">
        <f t="shared" si="604"/>
        <v>0</v>
      </c>
      <c r="M582" s="94">
        <f t="shared" si="605"/>
        <v>0</v>
      </c>
      <c r="N582" s="94">
        <f t="shared" si="595"/>
        <v>13</v>
      </c>
      <c r="O582" s="94">
        <f t="shared" si="596"/>
        <v>13</v>
      </c>
      <c r="P582" s="102" t="s">
        <v>238</v>
      </c>
      <c r="Q582" s="94">
        <f t="shared" si="602"/>
        <v>1</v>
      </c>
      <c r="R582" s="122">
        <f>IF(Q582="","",HLOOKUP(Q582,Headline!$Z$5:$CJ$6,2,FALSE))</f>
        <v>1</v>
      </c>
      <c r="S582" s="502" t="s">
        <v>246</v>
      </c>
      <c r="T582" s="503"/>
      <c r="U582" s="503"/>
      <c r="V582" s="503"/>
      <c r="W582" s="504"/>
      <c r="X582" s="96"/>
      <c r="Y582" s="101"/>
      <c r="Z582" s="445"/>
      <c r="AA582" s="446"/>
      <c r="AB582" s="446"/>
      <c r="AC582" s="446"/>
      <c r="AD582" s="62"/>
      <c r="AE582" s="21"/>
      <c r="AF582" s="22"/>
      <c r="AH582" s="29" t="str">
        <f t="shared" si="606"/>
        <v>+</v>
      </c>
      <c r="AI582" s="29" t="str">
        <f t="shared" si="607"/>
        <v/>
      </c>
      <c r="AJ582" s="29" t="str">
        <f t="shared" si="608"/>
        <v/>
      </c>
      <c r="AK582" s="29" t="str">
        <f t="shared" si="609"/>
        <v/>
      </c>
      <c r="AL582" s="29" t="str">
        <f t="shared" si="610"/>
        <v/>
      </c>
      <c r="AM582" s="29" t="str">
        <f t="shared" si="611"/>
        <v/>
      </c>
      <c r="AN582" s="29" t="str">
        <f t="shared" si="612"/>
        <v>+</v>
      </c>
      <c r="AO582" s="83">
        <f t="shared" si="597"/>
        <v>0</v>
      </c>
      <c r="AP582" s="83">
        <f t="shared" si="598"/>
        <v>0</v>
      </c>
      <c r="AQ582" s="83">
        <f t="shared" si="599"/>
        <v>0</v>
      </c>
      <c r="AR582" s="83" t="e">
        <f t="shared" si="600"/>
        <v>#DIV/0!</v>
      </c>
      <c r="AS582" s="83" t="e">
        <f t="shared" si="601"/>
        <v>#DIV/0!</v>
      </c>
      <c r="AT582" s="105" t="str">
        <f t="shared" si="613"/>
        <v/>
      </c>
      <c r="AU582" s="105" t="str">
        <f t="shared" si="614"/>
        <v/>
      </c>
      <c r="AV582">
        <f>IF(AT582="",-1,AS576)</f>
        <v>-1</v>
      </c>
    </row>
    <row r="583" spans="1:48" ht="17.25" customHeight="1">
      <c r="A583" s="27"/>
      <c r="B583" s="98"/>
      <c r="C583" s="104"/>
      <c r="D583" s="90"/>
      <c r="E583" s="111"/>
      <c r="F583" s="471"/>
      <c r="G583" s="472"/>
      <c r="H583" s="473"/>
      <c r="I583" s="99"/>
      <c r="J583" s="99"/>
      <c r="K583" s="94">
        <f t="shared" si="603"/>
        <v>13</v>
      </c>
      <c r="L583" s="94">
        <f t="shared" si="604"/>
        <v>0</v>
      </c>
      <c r="M583" s="94">
        <f t="shared" si="605"/>
        <v>0</v>
      </c>
      <c r="N583" s="94">
        <f t="shared" si="595"/>
        <v>13</v>
      </c>
      <c r="O583" s="94">
        <f t="shared" si="596"/>
        <v>13</v>
      </c>
      <c r="P583" s="102" t="s">
        <v>238</v>
      </c>
      <c r="Q583" s="94">
        <f t="shared" si="602"/>
        <v>2</v>
      </c>
      <c r="R583" s="122">
        <f>IF(Q583="","",HLOOKUP(Q583,Headline!$Z$5:$CJ$6,2,FALSE))</f>
        <v>2</v>
      </c>
      <c r="S583" s="505"/>
      <c r="T583" s="506"/>
      <c r="U583" s="506"/>
      <c r="V583" s="506"/>
      <c r="W583" s="507"/>
      <c r="X583" s="96" t="str">
        <f t="shared" si="594"/>
        <v/>
      </c>
      <c r="Y583" s="101"/>
      <c r="Z583" s="445"/>
      <c r="AA583" s="446"/>
      <c r="AB583" s="446"/>
      <c r="AC583" s="446"/>
      <c r="AD583" s="62"/>
      <c r="AE583" s="21"/>
      <c r="AF583" s="22"/>
      <c r="AH583" s="29" t="str">
        <f t="shared" si="606"/>
        <v/>
      </c>
      <c r="AI583" s="29" t="str">
        <f t="shared" si="607"/>
        <v/>
      </c>
      <c r="AJ583" s="29" t="str">
        <f t="shared" si="608"/>
        <v/>
      </c>
      <c r="AK583" s="29" t="str">
        <f t="shared" si="609"/>
        <v/>
      </c>
      <c r="AL583" s="29" t="str">
        <f t="shared" si="610"/>
        <v/>
      </c>
      <c r="AM583" s="29" t="str">
        <f t="shared" si="611"/>
        <v/>
      </c>
      <c r="AN583" s="29" t="str">
        <f t="shared" si="612"/>
        <v/>
      </c>
      <c r="AO583" s="83" t="str">
        <f t="shared" si="597"/>
        <v/>
      </c>
      <c r="AP583" s="83" t="str">
        <f t="shared" si="598"/>
        <v/>
      </c>
      <c r="AQ583" s="83" t="str">
        <f t="shared" si="599"/>
        <v/>
      </c>
      <c r="AR583" s="83" t="str">
        <f t="shared" si="600"/>
        <v/>
      </c>
      <c r="AS583" s="83" t="str">
        <f t="shared" si="601"/>
        <v/>
      </c>
      <c r="AT583" s="105" t="str">
        <f t="shared" si="613"/>
        <v/>
      </c>
      <c r="AU583" s="105" t="str">
        <f t="shared" si="614"/>
        <v/>
      </c>
      <c r="AV583">
        <f>IF(AT583="",-1,AS577)</f>
        <v>-1</v>
      </c>
    </row>
    <row r="584" spans="1:48" ht="17.25" customHeight="1" thickBot="1">
      <c r="A584" s="27"/>
      <c r="B584" s="98"/>
      <c r="C584" s="104"/>
      <c r="D584" s="90"/>
      <c r="E584" s="111"/>
      <c r="F584" s="455"/>
      <c r="G584" s="456"/>
      <c r="H584" s="457"/>
      <c r="I584" s="99"/>
      <c r="J584" s="99"/>
      <c r="K584" s="94">
        <f t="shared" si="603"/>
        <v>13</v>
      </c>
      <c r="L584" s="94">
        <f t="shared" si="604"/>
        <v>0</v>
      </c>
      <c r="M584" s="94">
        <f t="shared" si="605"/>
        <v>0</v>
      </c>
      <c r="N584" s="94">
        <f t="shared" si="595"/>
        <v>13</v>
      </c>
      <c r="O584" s="94">
        <f t="shared" si="596"/>
        <v>13</v>
      </c>
      <c r="P584" s="102"/>
      <c r="Q584" s="94" t="str">
        <f t="shared" si="602"/>
        <v/>
      </c>
      <c r="R584" s="122" t="str">
        <f>IF(Q584="","",HLOOKUP(Q584,Headline!$Z$5:$CJ$6,2,FALSE))</f>
        <v/>
      </c>
      <c r="S584" s="100"/>
      <c r="T584" s="100"/>
      <c r="U584" s="100"/>
      <c r="V584" s="100"/>
      <c r="W584" s="100"/>
      <c r="X584" s="96" t="str">
        <f>IF(S584="","",IF(AND(AM584="-",AN584="+"),"78",IF(AM584="-","7",IF(AN584="+","8",""))))</f>
        <v/>
      </c>
      <c r="Y584" s="101"/>
      <c r="Z584" s="445"/>
      <c r="AA584" s="446"/>
      <c r="AB584" s="446"/>
      <c r="AC584" s="446"/>
      <c r="AD584" s="62"/>
      <c r="AE584" s="21"/>
      <c r="AF584" s="22"/>
      <c r="AH584" s="29" t="str">
        <f t="shared" si="606"/>
        <v/>
      </c>
      <c r="AI584" s="29" t="str">
        <f t="shared" si="607"/>
        <v/>
      </c>
      <c r="AJ584" s="29" t="str">
        <f t="shared" si="608"/>
        <v/>
      </c>
      <c r="AK584" s="29" t="str">
        <f t="shared" si="609"/>
        <v/>
      </c>
      <c r="AL584" s="29" t="str">
        <f t="shared" si="610"/>
        <v/>
      </c>
      <c r="AM584" s="29" t="str">
        <f t="shared" si="611"/>
        <v/>
      </c>
      <c r="AN584" s="29" t="str">
        <f t="shared" si="612"/>
        <v/>
      </c>
      <c r="AO584" s="83" t="str">
        <f t="shared" si="597"/>
        <v/>
      </c>
      <c r="AP584" s="83" t="str">
        <f t="shared" si="598"/>
        <v/>
      </c>
      <c r="AQ584" s="83" t="str">
        <f t="shared" si="599"/>
        <v/>
      </c>
      <c r="AR584" s="83" t="str">
        <f t="shared" si="600"/>
        <v/>
      </c>
      <c r="AS584" s="83" t="str">
        <f t="shared" si="601"/>
        <v/>
      </c>
      <c r="AT584" s="105" t="str">
        <f t="shared" si="613"/>
        <v/>
      </c>
      <c r="AU584" s="105" t="str">
        <f t="shared" si="614"/>
        <v/>
      </c>
      <c r="AV584">
        <f>IF(AT584="",-1,AS578)</f>
        <v>-1</v>
      </c>
    </row>
    <row r="585" spans="1:48" ht="26.25" customHeight="1" thickBot="1">
      <c r="A585" s="27"/>
      <c r="B585" s="466" t="s">
        <v>201</v>
      </c>
      <c r="C585" s="467"/>
      <c r="D585" s="467"/>
      <c r="E585" s="467"/>
      <c r="F585" s="467"/>
      <c r="G585" s="467"/>
      <c r="H585" s="467"/>
      <c r="I585" s="467"/>
      <c r="J585" s="467"/>
      <c r="K585" s="467"/>
      <c r="L585" s="467"/>
      <c r="M585" s="467"/>
      <c r="N585" s="467"/>
      <c r="O585" s="467"/>
      <c r="P585" s="467"/>
      <c r="Q585" s="467"/>
      <c r="R585" s="467"/>
      <c r="S585" s="467"/>
      <c r="T585" s="467"/>
      <c r="U585" s="467"/>
      <c r="V585" s="467"/>
      <c r="W585" s="467"/>
      <c r="X585" s="467"/>
      <c r="Y585" s="467"/>
      <c r="Z585" s="467"/>
      <c r="AA585" s="467"/>
      <c r="AB585" s="467"/>
      <c r="AC585" s="467"/>
      <c r="AD585" s="467"/>
      <c r="AE585" s="467"/>
      <c r="AF585" s="468"/>
      <c r="AH585" s="29" t="str">
        <f t="shared" si="606"/>
        <v/>
      </c>
      <c r="AI585" s="29" t="str">
        <f t="shared" si="607"/>
        <v/>
      </c>
      <c r="AJ585" s="29" t="str">
        <f t="shared" si="608"/>
        <v/>
      </c>
      <c r="AK585" s="29" t="str">
        <f t="shared" si="609"/>
        <v/>
      </c>
      <c r="AL585" s="29" t="str">
        <f t="shared" si="610"/>
        <v/>
      </c>
      <c r="AM585" s="29" t="str">
        <f t="shared" si="611"/>
        <v/>
      </c>
      <c r="AN585" s="29" t="str">
        <f t="shared" si="612"/>
        <v/>
      </c>
      <c r="AO585" s="83" t="str">
        <f t="shared" si="597"/>
        <v/>
      </c>
      <c r="AP585" s="83" t="str">
        <f t="shared" si="598"/>
        <v/>
      </c>
      <c r="AQ585" s="83" t="str">
        <f t="shared" si="599"/>
        <v/>
      </c>
      <c r="AR585" s="83" t="str">
        <f t="shared" si="600"/>
        <v/>
      </c>
      <c r="AS585" s="83" t="str">
        <f t="shared" si="601"/>
        <v/>
      </c>
      <c r="AT585" s="105" t="str">
        <f>IF(OR(Q585="",S585=""),"",IF(AND(C585="",#REF!=""),"",(M585-L585)/(AS585*6)))</f>
        <v/>
      </c>
      <c r="AU585" s="105" t="str">
        <f>IF(OR(Q585="",S585=""),"",IF(AND(C585="",#REF!=""),"",MIN((O585-AR585)/(3*AS585),(AR585-N585)/(3*AS585))))</f>
        <v/>
      </c>
      <c r="AV585">
        <f>IF(AT585="",-1,#REF!)</f>
        <v>-1</v>
      </c>
    </row>
    <row r="586" spans="1:48" ht="17.25" customHeight="1">
      <c r="A586" s="27"/>
      <c r="B586" s="98"/>
      <c r="C586" s="104"/>
      <c r="D586" s="90"/>
      <c r="E586" s="111"/>
      <c r="F586" s="442"/>
      <c r="G586" s="443"/>
      <c r="H586" s="444"/>
      <c r="I586" s="99"/>
      <c r="J586" s="99"/>
      <c r="K586" s="94">
        <f t="shared" ref="K586:K592" si="615">IF(Q586=1,F586,K585)</f>
        <v>0</v>
      </c>
      <c r="L586" s="94">
        <f t="shared" ref="L586:L592" si="616">IF(Q586=1,I586,L585)</f>
        <v>0</v>
      </c>
      <c r="M586" s="94">
        <f t="shared" ref="M586:M592" si="617">IF(Q586=1,J586,M585)</f>
        <v>0</v>
      </c>
      <c r="N586" s="94">
        <f t="shared" ref="N586:N592" si="618">K586+L586</f>
        <v>0</v>
      </c>
      <c r="O586" s="94">
        <f t="shared" ref="O586:O592" si="619">K586+M586</f>
        <v>0</v>
      </c>
      <c r="P586" s="102"/>
      <c r="Q586" s="94" t="str">
        <f t="shared" ref="Q586:Q592" si="620">IF(AND(F586&lt;&gt;"",Q585=""),1,IF(AND(Q585&lt;emp,Q585&lt;&gt;""),Q585+1,""))</f>
        <v/>
      </c>
      <c r="R586" s="122" t="str">
        <f>IF(Q586="","",HLOOKUP(Q586,Headline!$Z$5:$CJ$6,2,FALSE))</f>
        <v/>
      </c>
      <c r="S586" s="100"/>
      <c r="T586" s="100"/>
      <c r="U586" s="100"/>
      <c r="V586" s="100"/>
      <c r="W586" s="100"/>
      <c r="X586" s="96" t="str">
        <f t="shared" ref="X586:X661" si="621">IF(S586="","",IF(AND(AM586="-",AN586="+"),"78",IF(AM586="-","7",IF(AN586="+","8",""))))</f>
        <v/>
      </c>
      <c r="Y586" s="101"/>
      <c r="Z586" s="445"/>
      <c r="AA586" s="446"/>
      <c r="AB586" s="446"/>
      <c r="AC586" s="446"/>
      <c r="AD586" s="62"/>
      <c r="AE586" s="21"/>
      <c r="AF586" s="22"/>
      <c r="AH586" s="29" t="str">
        <f t="shared" si="606"/>
        <v/>
      </c>
      <c r="AI586" s="29" t="str">
        <f t="shared" si="607"/>
        <v/>
      </c>
      <c r="AJ586" s="29" t="str">
        <f t="shared" si="608"/>
        <v/>
      </c>
      <c r="AK586" s="29" t="str">
        <f t="shared" si="609"/>
        <v/>
      </c>
      <c r="AL586" s="29" t="str">
        <f t="shared" si="610"/>
        <v/>
      </c>
      <c r="AM586" s="29" t="str">
        <f t="shared" si="611"/>
        <v/>
      </c>
      <c r="AN586" s="29" t="str">
        <f t="shared" si="612"/>
        <v/>
      </c>
      <c r="AO586" s="83" t="str">
        <f t="shared" si="597"/>
        <v/>
      </c>
      <c r="AP586" s="83" t="str">
        <f t="shared" si="598"/>
        <v/>
      </c>
      <c r="AQ586" s="83" t="str">
        <f t="shared" si="599"/>
        <v/>
      </c>
      <c r="AR586" s="83" t="str">
        <f t="shared" si="600"/>
        <v/>
      </c>
      <c r="AS586" s="83" t="str">
        <f t="shared" si="601"/>
        <v/>
      </c>
      <c r="AT586" s="105" t="str">
        <f t="shared" ref="AT586:AT598" si="622">IF(OR(Q586="",S586=""),"",IF(AND(C586="",AT585=""),"",(M586-L586)/(AS586*6)))</f>
        <v/>
      </c>
      <c r="AU586" s="105" t="str">
        <f t="shared" ref="AU586:AU598" si="623">IF(OR(Q586="",S586=""),"",IF(AND(C586="",AU585=""),"",MIN((O586-AR586)/(3*AS586),(AR586-N586)/(3*AS586))))</f>
        <v/>
      </c>
      <c r="AV586">
        <f>IF(AT586="",-1,#REF!)</f>
        <v>-1</v>
      </c>
    </row>
    <row r="587" spans="1:48" ht="17.25" customHeight="1">
      <c r="A587" s="27"/>
      <c r="B587" s="98">
        <v>401</v>
      </c>
      <c r="C587" s="104"/>
      <c r="D587" s="144" t="s">
        <v>187</v>
      </c>
      <c r="E587" s="111"/>
      <c r="F587" s="442">
        <v>3.2</v>
      </c>
      <c r="G587" s="443"/>
      <c r="H587" s="444"/>
      <c r="I587" s="99">
        <v>-3.2</v>
      </c>
      <c r="J587" s="99">
        <v>0</v>
      </c>
      <c r="K587" s="94">
        <f t="shared" si="615"/>
        <v>3.2</v>
      </c>
      <c r="L587" s="94">
        <f t="shared" si="616"/>
        <v>-3.2</v>
      </c>
      <c r="M587" s="94">
        <f t="shared" si="617"/>
        <v>0</v>
      </c>
      <c r="N587" s="94">
        <f t="shared" si="618"/>
        <v>0</v>
      </c>
      <c r="O587" s="94">
        <f t="shared" si="619"/>
        <v>3.2</v>
      </c>
      <c r="P587" s="102" t="s">
        <v>236</v>
      </c>
      <c r="Q587" s="94">
        <f t="shared" si="620"/>
        <v>1</v>
      </c>
      <c r="R587" s="122">
        <f>IF(Q587="","",HLOOKUP(Q587,Headline!$Z$5:$CJ$6,2,FALSE))</f>
        <v>1</v>
      </c>
      <c r="S587" s="100">
        <v>1.01</v>
      </c>
      <c r="T587" s="100">
        <v>1.194</v>
      </c>
      <c r="U587" s="100">
        <v>1.359</v>
      </c>
      <c r="V587" s="100">
        <v>0.96699999999999997</v>
      </c>
      <c r="W587" s="100">
        <v>1.159</v>
      </c>
      <c r="X587" s="96" t="str">
        <f t="shared" si="621"/>
        <v/>
      </c>
      <c r="Y587" s="101">
        <v>13</v>
      </c>
      <c r="Z587" s="445"/>
      <c r="AA587" s="446"/>
      <c r="AB587" s="446"/>
      <c r="AC587" s="446"/>
      <c r="AD587" s="62"/>
      <c r="AE587" s="21"/>
      <c r="AF587" s="22"/>
      <c r="AG587" s="651" t="s">
        <v>732</v>
      </c>
      <c r="AH587" s="29" t="str">
        <f t="shared" si="606"/>
        <v/>
      </c>
      <c r="AI587" s="29" t="str">
        <f t="shared" si="607"/>
        <v/>
      </c>
      <c r="AJ587" s="29" t="str">
        <f t="shared" si="608"/>
        <v/>
      </c>
      <c r="AK587" s="29" t="str">
        <f t="shared" si="609"/>
        <v/>
      </c>
      <c r="AL587" s="29" t="str">
        <f t="shared" si="610"/>
        <v/>
      </c>
      <c r="AM587" s="29" t="str">
        <f t="shared" si="611"/>
        <v/>
      </c>
      <c r="AN587" s="29" t="str">
        <f t="shared" si="612"/>
        <v/>
      </c>
      <c r="AO587" s="83">
        <f t="shared" si="597"/>
        <v>0.96699999999999997</v>
      </c>
      <c r="AP587" s="83">
        <f t="shared" si="598"/>
        <v>1.359</v>
      </c>
      <c r="AQ587" s="83">
        <f t="shared" si="599"/>
        <v>0.39200000000000002</v>
      </c>
      <c r="AR587" s="83">
        <f t="shared" si="600"/>
        <v>1.1377999999999999</v>
      </c>
      <c r="AS587" s="83">
        <f t="shared" si="601"/>
        <v>0.15655893459014225</v>
      </c>
      <c r="AT587" s="105" t="str">
        <f t="shared" si="622"/>
        <v/>
      </c>
      <c r="AU587" s="105" t="str">
        <f t="shared" si="623"/>
        <v/>
      </c>
      <c r="AV587">
        <f>IF(AT587="",-1,#REF!)</f>
        <v>-1</v>
      </c>
    </row>
    <row r="588" spans="1:48" ht="17.25" customHeight="1">
      <c r="A588" s="27"/>
      <c r="B588" s="98">
        <v>1</v>
      </c>
      <c r="C588" s="104"/>
      <c r="D588" s="90"/>
      <c r="E588" s="111"/>
      <c r="F588" s="442"/>
      <c r="G588" s="443"/>
      <c r="H588" s="444"/>
      <c r="I588" s="99"/>
      <c r="J588" s="99"/>
      <c r="K588" s="94">
        <f t="shared" si="615"/>
        <v>3.2</v>
      </c>
      <c r="L588" s="94">
        <f t="shared" si="616"/>
        <v>-3.2</v>
      </c>
      <c r="M588" s="94">
        <f t="shared" si="617"/>
        <v>0</v>
      </c>
      <c r="N588" s="94">
        <f t="shared" si="618"/>
        <v>0</v>
      </c>
      <c r="O588" s="94">
        <f t="shared" si="619"/>
        <v>3.2</v>
      </c>
      <c r="P588" s="102" t="s">
        <v>236</v>
      </c>
      <c r="Q588" s="94">
        <f t="shared" si="620"/>
        <v>2</v>
      </c>
      <c r="R588" s="122">
        <f>IF(Q588="","",HLOOKUP(Q588,Headline!$Z$5:$CJ$6,2,FALSE))</f>
        <v>2</v>
      </c>
      <c r="S588" s="100">
        <v>2.8170000000000002</v>
      </c>
      <c r="T588" s="100">
        <v>3.1240000000000001</v>
      </c>
      <c r="U588" s="100">
        <v>2.9969999999999999</v>
      </c>
      <c r="V588" s="100">
        <v>3.081</v>
      </c>
      <c r="W588" s="100">
        <v>2.8929999999999998</v>
      </c>
      <c r="X588" s="96" t="str">
        <f t="shared" si="621"/>
        <v/>
      </c>
      <c r="Y588" s="101">
        <v>16</v>
      </c>
      <c r="Z588" s="445"/>
      <c r="AA588" s="446"/>
      <c r="AB588" s="446"/>
      <c r="AC588" s="446"/>
      <c r="AD588" s="62"/>
      <c r="AE588" s="21"/>
      <c r="AF588" s="22"/>
      <c r="AG588" s="651"/>
      <c r="AH588" s="29" t="str">
        <f t="shared" si="606"/>
        <v/>
      </c>
      <c r="AI588" s="29" t="str">
        <f t="shared" si="607"/>
        <v/>
      </c>
      <c r="AJ588" s="29" t="str">
        <f t="shared" si="608"/>
        <v/>
      </c>
      <c r="AK588" s="29" t="str">
        <f t="shared" si="609"/>
        <v/>
      </c>
      <c r="AL588" s="29" t="str">
        <f t="shared" si="610"/>
        <v/>
      </c>
      <c r="AM588" s="29" t="str">
        <f t="shared" si="611"/>
        <v/>
      </c>
      <c r="AN588" s="29" t="str">
        <f t="shared" si="612"/>
        <v/>
      </c>
      <c r="AO588" s="83">
        <f t="shared" si="597"/>
        <v>2.8170000000000002</v>
      </c>
      <c r="AP588" s="83">
        <f t="shared" si="598"/>
        <v>3.1240000000000001</v>
      </c>
      <c r="AQ588" s="83">
        <f t="shared" si="599"/>
        <v>0.30699999999999994</v>
      </c>
      <c r="AR588" s="83">
        <f t="shared" si="600"/>
        <v>2.9823999999999997</v>
      </c>
      <c r="AS588" s="83">
        <f t="shared" si="601"/>
        <v>0.12780375581335629</v>
      </c>
      <c r="AT588" s="105" t="str">
        <f t="shared" si="622"/>
        <v/>
      </c>
      <c r="AU588" s="105" t="str">
        <f t="shared" si="623"/>
        <v/>
      </c>
      <c r="AV588">
        <f>IF(AT588="",-1,#REF!)</f>
        <v>-1</v>
      </c>
    </row>
    <row r="589" spans="1:48" ht="17.25" customHeight="1">
      <c r="A589" s="27"/>
      <c r="B589" s="98"/>
      <c r="C589" s="104"/>
      <c r="D589" s="90"/>
      <c r="E589" s="111"/>
      <c r="F589" s="442"/>
      <c r="G589" s="443"/>
      <c r="H589" s="444"/>
      <c r="I589" s="99"/>
      <c r="J589" s="99"/>
      <c r="K589" s="94">
        <f t="shared" si="615"/>
        <v>3.2</v>
      </c>
      <c r="L589" s="94">
        <f t="shared" si="616"/>
        <v>-3.2</v>
      </c>
      <c r="M589" s="94">
        <f t="shared" si="617"/>
        <v>0</v>
      </c>
      <c r="N589" s="94">
        <f t="shared" si="618"/>
        <v>0</v>
      </c>
      <c r="O589" s="94">
        <f t="shared" si="619"/>
        <v>3.2</v>
      </c>
      <c r="P589" s="102"/>
      <c r="Q589" s="94" t="str">
        <f t="shared" si="620"/>
        <v/>
      </c>
      <c r="R589" s="122" t="str">
        <f>IF(Q589="","",HLOOKUP(Q589,Headline!$Z$5:$CJ$6,2,FALSE))</f>
        <v/>
      </c>
      <c r="S589" s="100"/>
      <c r="T589" s="100"/>
      <c r="U589" s="100" t="s">
        <v>255</v>
      </c>
      <c r="V589" s="100" t="s">
        <v>255</v>
      </c>
      <c r="W589" s="100" t="s">
        <v>255</v>
      </c>
      <c r="X589" s="96" t="str">
        <f t="shared" si="621"/>
        <v/>
      </c>
      <c r="Y589" s="101"/>
      <c r="Z589" s="445"/>
      <c r="AA589" s="446"/>
      <c r="AB589" s="446"/>
      <c r="AC589" s="446"/>
      <c r="AD589" s="62"/>
      <c r="AE589" s="21"/>
      <c r="AF589" s="22"/>
      <c r="AG589" s="651"/>
      <c r="AH589" s="29" t="str">
        <f t="shared" si="606"/>
        <v/>
      </c>
      <c r="AI589" s="29" t="str">
        <f t="shared" si="607"/>
        <v/>
      </c>
      <c r="AJ589" s="29" t="str">
        <f t="shared" si="608"/>
        <v/>
      </c>
      <c r="AK589" s="29" t="str">
        <f t="shared" si="609"/>
        <v/>
      </c>
      <c r="AL589" s="29" t="str">
        <f t="shared" si="610"/>
        <v/>
      </c>
      <c r="AM589" s="29" t="str">
        <f t="shared" si="611"/>
        <v/>
      </c>
      <c r="AN589" s="29" t="str">
        <f t="shared" si="612"/>
        <v/>
      </c>
      <c r="AO589" s="83" t="str">
        <f t="shared" si="597"/>
        <v/>
      </c>
      <c r="AP589" s="83" t="str">
        <f t="shared" si="598"/>
        <v/>
      </c>
      <c r="AQ589" s="83" t="str">
        <f t="shared" si="599"/>
        <v/>
      </c>
      <c r="AR589" s="83" t="str">
        <f t="shared" si="600"/>
        <v/>
      </c>
      <c r="AS589" s="83" t="str">
        <f t="shared" si="601"/>
        <v/>
      </c>
      <c r="AT589" s="105" t="str">
        <f t="shared" si="622"/>
        <v/>
      </c>
      <c r="AU589" s="105" t="str">
        <f t="shared" si="623"/>
        <v/>
      </c>
      <c r="AV589">
        <f>IF(AT589="",-1,#REF!)</f>
        <v>-1</v>
      </c>
    </row>
    <row r="590" spans="1:48" ht="17.25" customHeight="1">
      <c r="A590" s="27"/>
      <c r="B590" s="98">
        <v>401</v>
      </c>
      <c r="C590" s="104"/>
      <c r="D590" s="144" t="s">
        <v>197</v>
      </c>
      <c r="E590" s="111"/>
      <c r="F590" s="442">
        <v>22</v>
      </c>
      <c r="G590" s="443"/>
      <c r="H590" s="444"/>
      <c r="I590" s="143">
        <v>-22</v>
      </c>
      <c r="J590" s="99">
        <v>0</v>
      </c>
      <c r="K590" s="94">
        <f t="shared" si="615"/>
        <v>22</v>
      </c>
      <c r="L590" s="94">
        <f t="shared" si="616"/>
        <v>-22</v>
      </c>
      <c r="M590" s="94">
        <f t="shared" si="617"/>
        <v>0</v>
      </c>
      <c r="N590" s="94">
        <f t="shared" si="618"/>
        <v>0</v>
      </c>
      <c r="O590" s="94">
        <f t="shared" si="619"/>
        <v>22</v>
      </c>
      <c r="P590" s="102" t="s">
        <v>236</v>
      </c>
      <c r="Q590" s="94">
        <f t="shared" si="620"/>
        <v>1</v>
      </c>
      <c r="R590" s="122">
        <f>IF(Q590="","",HLOOKUP(Q590,Headline!$Z$5:$CJ$6,2,FALSE))</f>
        <v>1</v>
      </c>
      <c r="S590" s="100">
        <v>9.5090000000000003</v>
      </c>
      <c r="T590" s="100">
        <v>11.164999999999999</v>
      </c>
      <c r="U590" s="100">
        <v>9.8610000000000007</v>
      </c>
      <c r="V590" s="100">
        <v>7.98</v>
      </c>
      <c r="W590" s="100">
        <v>10.563000000000001</v>
      </c>
      <c r="X590" s="96" t="str">
        <f t="shared" si="621"/>
        <v/>
      </c>
      <c r="Y590" s="101">
        <v>13</v>
      </c>
      <c r="Z590" s="445"/>
      <c r="AA590" s="446"/>
      <c r="AB590" s="446"/>
      <c r="AC590" s="446"/>
      <c r="AD590" s="62"/>
      <c r="AE590" s="21"/>
      <c r="AF590" s="22"/>
      <c r="AG590" s="651"/>
      <c r="AH590" s="29" t="str">
        <f t="shared" si="606"/>
        <v/>
      </c>
      <c r="AI590" s="29" t="str">
        <f t="shared" si="607"/>
        <v/>
      </c>
      <c r="AJ590" s="29" t="str">
        <f t="shared" si="608"/>
        <v/>
      </c>
      <c r="AK590" s="29" t="str">
        <f t="shared" si="609"/>
        <v/>
      </c>
      <c r="AL590" s="29" t="str">
        <f t="shared" si="610"/>
        <v/>
      </c>
      <c r="AM590" s="29" t="str">
        <f t="shared" si="611"/>
        <v/>
      </c>
      <c r="AN590" s="29" t="str">
        <f t="shared" si="612"/>
        <v/>
      </c>
      <c r="AO590" s="83">
        <f t="shared" si="597"/>
        <v>7.98</v>
      </c>
      <c r="AP590" s="83">
        <f t="shared" si="598"/>
        <v>11.164999999999999</v>
      </c>
      <c r="AQ590" s="83">
        <f t="shared" si="599"/>
        <v>3.1849999999999987</v>
      </c>
      <c r="AR590" s="83">
        <f t="shared" si="600"/>
        <v>9.8155999999999999</v>
      </c>
      <c r="AS590" s="83">
        <f t="shared" si="601"/>
        <v>1.2088195895169811</v>
      </c>
      <c r="AT590" s="105" t="str">
        <f t="shared" si="622"/>
        <v/>
      </c>
      <c r="AU590" s="105" t="str">
        <f t="shared" si="623"/>
        <v/>
      </c>
      <c r="AV590">
        <f>IF(AT590="",-1,#REF!)</f>
        <v>-1</v>
      </c>
    </row>
    <row r="591" spans="1:48" ht="17.25" customHeight="1">
      <c r="A591" s="27"/>
      <c r="B591" s="98">
        <v>1</v>
      </c>
      <c r="C591" s="104"/>
      <c r="D591" s="90"/>
      <c r="E591" s="111"/>
      <c r="F591" s="442"/>
      <c r="G591" s="443"/>
      <c r="H591" s="444"/>
      <c r="I591" s="99"/>
      <c r="J591" s="99"/>
      <c r="K591" s="94">
        <f t="shared" si="615"/>
        <v>22</v>
      </c>
      <c r="L591" s="94">
        <f t="shared" si="616"/>
        <v>-22</v>
      </c>
      <c r="M591" s="94">
        <f t="shared" si="617"/>
        <v>0</v>
      </c>
      <c r="N591" s="94">
        <f t="shared" si="618"/>
        <v>0</v>
      </c>
      <c r="O591" s="94">
        <f t="shared" si="619"/>
        <v>22</v>
      </c>
      <c r="P591" s="102" t="s">
        <v>236</v>
      </c>
      <c r="Q591" s="94">
        <f t="shared" si="620"/>
        <v>2</v>
      </c>
      <c r="R591" s="122">
        <f>IF(Q591="","",HLOOKUP(Q591,Headline!$Z$5:$CJ$6,2,FALSE))</f>
        <v>2</v>
      </c>
      <c r="S591" s="100">
        <v>23.629000000000001</v>
      </c>
      <c r="T591" s="100">
        <v>23.785</v>
      </c>
      <c r="U591" s="100">
        <v>25.571999999999999</v>
      </c>
      <c r="V591" s="100">
        <v>26.047999999999998</v>
      </c>
      <c r="W591" s="100">
        <v>24.317</v>
      </c>
      <c r="X591" s="96" t="str">
        <f t="shared" si="621"/>
        <v>8</v>
      </c>
      <c r="Y591" s="101">
        <v>16</v>
      </c>
      <c r="Z591" s="445"/>
      <c r="AA591" s="446"/>
      <c r="AB591" s="446"/>
      <c r="AC591" s="446"/>
      <c r="AD591" s="62"/>
      <c r="AE591" s="252" t="s">
        <v>331</v>
      </c>
      <c r="AF591" s="22"/>
      <c r="AG591" s="651"/>
      <c r="AH591" s="29" t="str">
        <f t="shared" si="606"/>
        <v>+</v>
      </c>
      <c r="AI591" s="29" t="str">
        <f t="shared" si="607"/>
        <v>+</v>
      </c>
      <c r="AJ591" s="29" t="str">
        <f t="shared" si="608"/>
        <v>+</v>
      </c>
      <c r="AK591" s="29" t="str">
        <f t="shared" si="609"/>
        <v>+</v>
      </c>
      <c r="AL591" s="29" t="str">
        <f t="shared" si="610"/>
        <v>+</v>
      </c>
      <c r="AM591" s="29" t="str">
        <f t="shared" si="611"/>
        <v/>
      </c>
      <c r="AN591" s="29" t="str">
        <f t="shared" si="612"/>
        <v>+</v>
      </c>
      <c r="AO591" s="83">
        <f t="shared" si="597"/>
        <v>23.629000000000001</v>
      </c>
      <c r="AP591" s="83">
        <f t="shared" si="598"/>
        <v>26.047999999999998</v>
      </c>
      <c r="AQ591" s="83">
        <f t="shared" si="599"/>
        <v>2.4189999999999969</v>
      </c>
      <c r="AR591" s="83">
        <f t="shared" si="600"/>
        <v>24.670200000000001</v>
      </c>
      <c r="AS591" s="83">
        <f t="shared" si="601"/>
        <v>1.0844356596866398</v>
      </c>
      <c r="AT591" s="105" t="str">
        <f t="shared" si="622"/>
        <v/>
      </c>
      <c r="AU591" s="105" t="str">
        <f t="shared" si="623"/>
        <v/>
      </c>
      <c r="AV591">
        <f>IF(AT591="",-1,AS585)</f>
        <v>-1</v>
      </c>
    </row>
    <row r="592" spans="1:48" ht="17.25" customHeight="1">
      <c r="A592" s="27"/>
      <c r="B592" s="98"/>
      <c r="C592" s="104"/>
      <c r="D592" s="90"/>
      <c r="E592" s="111"/>
      <c r="F592" s="442"/>
      <c r="G592" s="443"/>
      <c r="H592" s="443"/>
      <c r="I592" s="99"/>
      <c r="J592" s="99"/>
      <c r="K592" s="94">
        <f t="shared" si="615"/>
        <v>22</v>
      </c>
      <c r="L592" s="94">
        <f t="shared" si="616"/>
        <v>-22</v>
      </c>
      <c r="M592" s="94">
        <f t="shared" si="617"/>
        <v>0</v>
      </c>
      <c r="N592" s="94">
        <f t="shared" si="618"/>
        <v>0</v>
      </c>
      <c r="O592" s="94">
        <f t="shared" si="619"/>
        <v>22</v>
      </c>
      <c r="P592" s="102"/>
      <c r="Q592" s="94" t="str">
        <f t="shared" si="620"/>
        <v/>
      </c>
      <c r="R592" s="122" t="str">
        <f>IF(Q592="","",HLOOKUP(Q592,Headline!$Z$5:$CJ$6,2,FALSE))</f>
        <v/>
      </c>
      <c r="S592" s="100"/>
      <c r="T592" s="100"/>
      <c r="U592" s="100" t="s">
        <v>255</v>
      </c>
      <c r="V592" s="100" t="s">
        <v>255</v>
      </c>
      <c r="W592" s="100" t="s">
        <v>255</v>
      </c>
      <c r="X592" s="96" t="str">
        <f t="shared" si="621"/>
        <v/>
      </c>
      <c r="Y592" s="101"/>
      <c r="Z592" s="445"/>
      <c r="AA592" s="446"/>
      <c r="AB592" s="446"/>
      <c r="AC592" s="446"/>
      <c r="AD592" s="62"/>
      <c r="AE592" s="21"/>
      <c r="AF592" s="22"/>
      <c r="AG592" s="651"/>
      <c r="AH592" s="29" t="str">
        <f t="shared" si="606"/>
        <v/>
      </c>
      <c r="AI592" s="29" t="str">
        <f t="shared" si="607"/>
        <v/>
      </c>
      <c r="AJ592" s="29" t="str">
        <f t="shared" si="608"/>
        <v/>
      </c>
      <c r="AK592" s="29" t="str">
        <f t="shared" si="609"/>
        <v/>
      </c>
      <c r="AL592" s="29" t="str">
        <f t="shared" si="610"/>
        <v/>
      </c>
      <c r="AM592" s="29" t="str">
        <f t="shared" si="611"/>
        <v/>
      </c>
      <c r="AN592" s="29" t="str">
        <f t="shared" si="612"/>
        <v/>
      </c>
      <c r="AO592" s="83" t="str">
        <f t="shared" si="597"/>
        <v/>
      </c>
      <c r="AP592" s="83" t="str">
        <f t="shared" si="598"/>
        <v/>
      </c>
      <c r="AQ592" s="83" t="str">
        <f t="shared" si="599"/>
        <v/>
      </c>
      <c r="AR592" s="83" t="str">
        <f t="shared" si="600"/>
        <v/>
      </c>
      <c r="AS592" s="83" t="str">
        <f t="shared" si="601"/>
        <v/>
      </c>
      <c r="AT592" s="105" t="str">
        <f t="shared" si="622"/>
        <v/>
      </c>
      <c r="AU592" s="105" t="str">
        <f t="shared" si="623"/>
        <v/>
      </c>
      <c r="AV592">
        <f>IF(AT592="",-1,AS586)</f>
        <v>-1</v>
      </c>
    </row>
    <row r="593" spans="1:48" ht="17.25" customHeight="1">
      <c r="A593" s="27"/>
      <c r="B593" s="98">
        <v>401</v>
      </c>
      <c r="C593" s="104"/>
      <c r="D593" s="144" t="s">
        <v>187</v>
      </c>
      <c r="E593" s="111"/>
      <c r="F593" s="442">
        <v>3.2</v>
      </c>
      <c r="G593" s="443"/>
      <c r="H593" s="444"/>
      <c r="I593" s="99">
        <v>-3.2</v>
      </c>
      <c r="J593" s="99">
        <v>0</v>
      </c>
      <c r="K593" s="94">
        <f t="shared" ref="K593:K598" si="624">IF(Q593=1,F593,K592)</f>
        <v>3.2</v>
      </c>
      <c r="L593" s="94">
        <f t="shared" ref="L593:L598" si="625">IF(Q593=1,I593,L592)</f>
        <v>-3.2</v>
      </c>
      <c r="M593" s="94">
        <f t="shared" ref="M593:M598" si="626">IF(Q593=1,J593,M592)</f>
        <v>0</v>
      </c>
      <c r="N593" s="94">
        <f t="shared" ref="N593:N601" si="627">K593+L593</f>
        <v>0</v>
      </c>
      <c r="O593" s="94">
        <f t="shared" ref="O593:O601" si="628">K593+M593</f>
        <v>3.2</v>
      </c>
      <c r="P593" s="102" t="s">
        <v>236</v>
      </c>
      <c r="Q593" s="94">
        <f t="shared" ref="Q593:Q598" si="629">IF(AND(F593&lt;&gt;"",Q592=""),1,IF(AND(Q592&lt;emp,Q592&lt;&gt;""),Q592+1,""))</f>
        <v>1</v>
      </c>
      <c r="R593" s="122">
        <f>IF(Q593="","",HLOOKUP(Q593,Headline!$Z$5:$CJ$6,2,FALSE))</f>
        <v>1</v>
      </c>
      <c r="S593" s="100">
        <v>1.1890000000000001</v>
      </c>
      <c r="T593" s="100">
        <v>1.0649999999999999</v>
      </c>
      <c r="U593" s="100">
        <v>1.042</v>
      </c>
      <c r="V593" s="100">
        <v>1.3089999999999999</v>
      </c>
      <c r="W593" s="100">
        <v>1.3460000000000001</v>
      </c>
      <c r="X593" s="96" t="str">
        <f t="shared" si="621"/>
        <v/>
      </c>
      <c r="Y593" s="101">
        <v>13</v>
      </c>
      <c r="Z593" s="445"/>
      <c r="AA593" s="446"/>
      <c r="AB593" s="446"/>
      <c r="AC593" s="446"/>
      <c r="AD593" s="62"/>
      <c r="AE593" s="21"/>
      <c r="AF593" s="22"/>
      <c r="AG593" s="651"/>
      <c r="AH593" s="29" t="str">
        <f t="shared" si="606"/>
        <v/>
      </c>
      <c r="AI593" s="29" t="str">
        <f t="shared" si="607"/>
        <v/>
      </c>
      <c r="AJ593" s="29" t="str">
        <f t="shared" si="608"/>
        <v/>
      </c>
      <c r="AK593" s="29" t="str">
        <f t="shared" si="609"/>
        <v/>
      </c>
      <c r="AL593" s="29" t="str">
        <f t="shared" si="610"/>
        <v/>
      </c>
      <c r="AM593" s="29" t="str">
        <f t="shared" si="611"/>
        <v/>
      </c>
      <c r="AN593" s="29" t="str">
        <f t="shared" si="612"/>
        <v/>
      </c>
      <c r="AO593" s="83">
        <f t="shared" si="597"/>
        <v>1.042</v>
      </c>
      <c r="AP593" s="83">
        <f t="shared" si="598"/>
        <v>1.3460000000000001</v>
      </c>
      <c r="AQ593" s="83">
        <f t="shared" si="599"/>
        <v>0.30400000000000005</v>
      </c>
      <c r="AR593" s="83">
        <f t="shared" si="600"/>
        <v>1.1902000000000001</v>
      </c>
      <c r="AS593" s="83">
        <f t="shared" si="601"/>
        <v>0.13786478883311737</v>
      </c>
      <c r="AT593" s="105" t="str">
        <f t="shared" si="622"/>
        <v/>
      </c>
      <c r="AU593" s="105" t="str">
        <f t="shared" si="623"/>
        <v/>
      </c>
      <c r="AV593">
        <f>IF(AT593="",-1,#REF!)</f>
        <v>-1</v>
      </c>
    </row>
    <row r="594" spans="1:48" ht="17.25" customHeight="1">
      <c r="A594" s="27"/>
      <c r="B594" s="98">
        <v>2</v>
      </c>
      <c r="C594" s="104"/>
      <c r="D594" s="90"/>
      <c r="E594" s="111"/>
      <c r="F594" s="442"/>
      <c r="G594" s="443"/>
      <c r="H594" s="444"/>
      <c r="I594" s="99"/>
      <c r="J594" s="99"/>
      <c r="K594" s="94">
        <f t="shared" si="624"/>
        <v>3.2</v>
      </c>
      <c r="L594" s="94">
        <f t="shared" si="625"/>
        <v>-3.2</v>
      </c>
      <c r="M594" s="94">
        <f t="shared" si="626"/>
        <v>0</v>
      </c>
      <c r="N594" s="94">
        <f t="shared" si="627"/>
        <v>0</v>
      </c>
      <c r="O594" s="94">
        <f t="shared" si="628"/>
        <v>3.2</v>
      </c>
      <c r="P594" s="102" t="s">
        <v>236</v>
      </c>
      <c r="Q594" s="94">
        <f t="shared" si="629"/>
        <v>2</v>
      </c>
      <c r="R594" s="122">
        <f>IF(Q594="","",HLOOKUP(Q594,Headline!$Z$5:$CJ$6,2,FALSE))</f>
        <v>2</v>
      </c>
      <c r="S594" s="100">
        <v>3.1360000000000001</v>
      </c>
      <c r="T594" s="100">
        <v>3.0339999999999998</v>
      </c>
      <c r="U594" s="100">
        <v>3.3340000000000001</v>
      </c>
      <c r="V594" s="100">
        <v>3.0870000000000002</v>
      </c>
      <c r="W594" s="100">
        <v>3.206</v>
      </c>
      <c r="X594" s="96" t="str">
        <f t="shared" si="621"/>
        <v>8</v>
      </c>
      <c r="Y594" s="101">
        <v>16</v>
      </c>
      <c r="Z594" s="445"/>
      <c r="AA594" s="446"/>
      <c r="AB594" s="446"/>
      <c r="AC594" s="446"/>
      <c r="AD594" s="62"/>
      <c r="AE594" s="252" t="s">
        <v>331</v>
      </c>
      <c r="AF594" s="22"/>
      <c r="AG594" s="651"/>
      <c r="AH594" s="29" t="str">
        <f t="shared" si="606"/>
        <v/>
      </c>
      <c r="AI594" s="29" t="str">
        <f t="shared" si="607"/>
        <v/>
      </c>
      <c r="AJ594" s="29" t="str">
        <f t="shared" si="608"/>
        <v>+</v>
      </c>
      <c r="AK594" s="29" t="str">
        <f t="shared" si="609"/>
        <v/>
      </c>
      <c r="AL594" s="29" t="str">
        <f t="shared" si="610"/>
        <v>+</v>
      </c>
      <c r="AM594" s="29" t="str">
        <f t="shared" si="611"/>
        <v/>
      </c>
      <c r="AN594" s="29" t="str">
        <f t="shared" si="612"/>
        <v>+</v>
      </c>
      <c r="AO594" s="83">
        <f t="shared" si="597"/>
        <v>3.0339999999999998</v>
      </c>
      <c r="AP594" s="83">
        <f t="shared" si="598"/>
        <v>3.3340000000000001</v>
      </c>
      <c r="AQ594" s="83">
        <f t="shared" si="599"/>
        <v>0.30000000000000027</v>
      </c>
      <c r="AR594" s="83">
        <f t="shared" si="600"/>
        <v>3.1593999999999998</v>
      </c>
      <c r="AS594" s="83">
        <f t="shared" si="601"/>
        <v>0.11637353651066899</v>
      </c>
      <c r="AT594" s="105" t="str">
        <f t="shared" si="622"/>
        <v/>
      </c>
      <c r="AU594" s="105" t="str">
        <f t="shared" si="623"/>
        <v/>
      </c>
      <c r="AV594">
        <f>IF(AT594="",-1,#REF!)</f>
        <v>-1</v>
      </c>
    </row>
    <row r="595" spans="1:48" ht="17.25" customHeight="1">
      <c r="A595" s="27"/>
      <c r="B595" s="98"/>
      <c r="C595" s="104"/>
      <c r="D595" s="90"/>
      <c r="E595" s="111"/>
      <c r="F595" s="442"/>
      <c r="G595" s="443"/>
      <c r="H595" s="444"/>
      <c r="I595" s="99"/>
      <c r="J595" s="99"/>
      <c r="K595" s="94">
        <f t="shared" si="624"/>
        <v>3.2</v>
      </c>
      <c r="L595" s="94">
        <f t="shared" si="625"/>
        <v>-3.2</v>
      </c>
      <c r="M595" s="94">
        <f t="shared" si="626"/>
        <v>0</v>
      </c>
      <c r="N595" s="94">
        <f t="shared" si="627"/>
        <v>0</v>
      </c>
      <c r="O595" s="94">
        <f t="shared" si="628"/>
        <v>3.2</v>
      </c>
      <c r="P595" s="102"/>
      <c r="Q595" s="94" t="str">
        <f t="shared" si="629"/>
        <v/>
      </c>
      <c r="R595" s="122" t="str">
        <f>IF(Q595="","",HLOOKUP(Q595,Headline!$Z$5:$CJ$6,2,FALSE))</f>
        <v/>
      </c>
      <c r="S595" s="100"/>
      <c r="T595" s="100"/>
      <c r="U595" s="100" t="s">
        <v>255</v>
      </c>
      <c r="V595" s="100" t="s">
        <v>255</v>
      </c>
      <c r="W595" s="100" t="s">
        <v>255</v>
      </c>
      <c r="X595" s="96" t="str">
        <f t="shared" si="621"/>
        <v/>
      </c>
      <c r="Y595" s="101"/>
      <c r="Z595" s="445"/>
      <c r="AA595" s="446"/>
      <c r="AB595" s="446"/>
      <c r="AC595" s="446"/>
      <c r="AD595" s="62"/>
      <c r="AE595" s="21"/>
      <c r="AF595" s="22"/>
      <c r="AG595" s="651"/>
      <c r="AH595" s="29" t="str">
        <f t="shared" si="606"/>
        <v/>
      </c>
      <c r="AI595" s="29" t="str">
        <f t="shared" si="607"/>
        <v/>
      </c>
      <c r="AJ595" s="29" t="str">
        <f t="shared" si="608"/>
        <v/>
      </c>
      <c r="AK595" s="29" t="str">
        <f t="shared" si="609"/>
        <v/>
      </c>
      <c r="AL595" s="29" t="str">
        <f t="shared" si="610"/>
        <v/>
      </c>
      <c r="AM595" s="29" t="str">
        <f t="shared" si="611"/>
        <v/>
      </c>
      <c r="AN595" s="29" t="str">
        <f t="shared" si="612"/>
        <v/>
      </c>
      <c r="AO595" s="83" t="str">
        <f t="shared" si="597"/>
        <v/>
      </c>
      <c r="AP595" s="83" t="str">
        <f t="shared" si="598"/>
        <v/>
      </c>
      <c r="AQ595" s="83" t="str">
        <f t="shared" si="599"/>
        <v/>
      </c>
      <c r="AR595" s="83" t="str">
        <f t="shared" si="600"/>
        <v/>
      </c>
      <c r="AS595" s="83" t="str">
        <f t="shared" si="601"/>
        <v/>
      </c>
      <c r="AT595" s="105" t="str">
        <f t="shared" si="622"/>
        <v/>
      </c>
      <c r="AU595" s="105" t="str">
        <f t="shared" si="623"/>
        <v/>
      </c>
      <c r="AV595">
        <f>IF(AT595="",-1,#REF!)</f>
        <v>-1</v>
      </c>
    </row>
    <row r="596" spans="1:48" ht="17.25" customHeight="1">
      <c r="A596" s="27"/>
      <c r="B596" s="98">
        <v>401</v>
      </c>
      <c r="C596" s="104"/>
      <c r="D596" s="144" t="s">
        <v>197</v>
      </c>
      <c r="E596" s="111"/>
      <c r="F596" s="442">
        <v>22</v>
      </c>
      <c r="G596" s="443"/>
      <c r="H596" s="444"/>
      <c r="I596" s="143">
        <v>-22</v>
      </c>
      <c r="J596" s="99">
        <v>0</v>
      </c>
      <c r="K596" s="94">
        <f t="shared" si="624"/>
        <v>22</v>
      </c>
      <c r="L596" s="94">
        <f t="shared" si="625"/>
        <v>-22</v>
      </c>
      <c r="M596" s="94">
        <f t="shared" si="626"/>
        <v>0</v>
      </c>
      <c r="N596" s="94">
        <f t="shared" si="627"/>
        <v>0</v>
      </c>
      <c r="O596" s="94">
        <f t="shared" si="628"/>
        <v>22</v>
      </c>
      <c r="P596" s="102" t="s">
        <v>236</v>
      </c>
      <c r="Q596" s="94">
        <f t="shared" si="629"/>
        <v>1</v>
      </c>
      <c r="R596" s="122">
        <f>IF(Q596="","",HLOOKUP(Q596,Headline!$Z$5:$CJ$6,2,FALSE))</f>
        <v>1</v>
      </c>
      <c r="S596" s="100">
        <v>9.8010000000000002</v>
      </c>
      <c r="T596" s="100">
        <v>8.484</v>
      </c>
      <c r="U596" s="100">
        <v>7.7830000000000004</v>
      </c>
      <c r="V596" s="100">
        <v>9.8529999999999998</v>
      </c>
      <c r="W596" s="100">
        <v>7.8959999999999999</v>
      </c>
      <c r="X596" s="96" t="str">
        <f t="shared" si="621"/>
        <v/>
      </c>
      <c r="Y596" s="101">
        <v>13</v>
      </c>
      <c r="Z596" s="445"/>
      <c r="AA596" s="446"/>
      <c r="AB596" s="446"/>
      <c r="AC596" s="446"/>
      <c r="AD596" s="62"/>
      <c r="AE596" s="21"/>
      <c r="AF596" s="22"/>
      <c r="AG596" s="651"/>
      <c r="AH596" s="29" t="str">
        <f t="shared" si="606"/>
        <v/>
      </c>
      <c r="AI596" s="29" t="str">
        <f t="shared" si="607"/>
        <v/>
      </c>
      <c r="AJ596" s="29" t="str">
        <f t="shared" si="608"/>
        <v/>
      </c>
      <c r="AK596" s="29" t="str">
        <f t="shared" si="609"/>
        <v/>
      </c>
      <c r="AL596" s="29" t="str">
        <f t="shared" si="610"/>
        <v/>
      </c>
      <c r="AM596" s="29" t="str">
        <f t="shared" si="611"/>
        <v/>
      </c>
      <c r="AN596" s="29" t="str">
        <f t="shared" si="612"/>
        <v/>
      </c>
      <c r="AO596" s="83">
        <f t="shared" si="597"/>
        <v>7.7830000000000004</v>
      </c>
      <c r="AP596" s="83">
        <f t="shared" si="598"/>
        <v>9.8529999999999998</v>
      </c>
      <c r="AQ596" s="83">
        <f t="shared" si="599"/>
        <v>2.0699999999999994</v>
      </c>
      <c r="AR596" s="83">
        <f t="shared" si="600"/>
        <v>8.7634000000000007</v>
      </c>
      <c r="AS596" s="83">
        <f t="shared" si="601"/>
        <v>1.0069102740562332</v>
      </c>
      <c r="AT596" s="105" t="str">
        <f t="shared" si="622"/>
        <v/>
      </c>
      <c r="AU596" s="105" t="str">
        <f t="shared" si="623"/>
        <v/>
      </c>
      <c r="AV596">
        <f>IF(AT596="",-1,#REF!)</f>
        <v>-1</v>
      </c>
    </row>
    <row r="597" spans="1:48" ht="17.25" customHeight="1">
      <c r="A597" s="27"/>
      <c r="B597" s="98">
        <v>2</v>
      </c>
      <c r="C597" s="104"/>
      <c r="D597" s="90"/>
      <c r="E597" s="111"/>
      <c r="F597" s="442"/>
      <c r="G597" s="443"/>
      <c r="H597" s="444"/>
      <c r="I597" s="99"/>
      <c r="J597" s="99"/>
      <c r="K597" s="94">
        <f t="shared" si="624"/>
        <v>22</v>
      </c>
      <c r="L597" s="94">
        <f t="shared" si="625"/>
        <v>-22</v>
      </c>
      <c r="M597" s="94">
        <f t="shared" si="626"/>
        <v>0</v>
      </c>
      <c r="N597" s="94">
        <f t="shared" si="627"/>
        <v>0</v>
      </c>
      <c r="O597" s="94">
        <f t="shared" si="628"/>
        <v>22</v>
      </c>
      <c r="P597" s="102" t="s">
        <v>236</v>
      </c>
      <c r="Q597" s="94">
        <f t="shared" si="629"/>
        <v>2</v>
      </c>
      <c r="R597" s="122">
        <f>IF(Q597="","",HLOOKUP(Q597,Headline!$Z$5:$CJ$6,2,FALSE))</f>
        <v>2</v>
      </c>
      <c r="S597" s="100">
        <v>25.902000000000001</v>
      </c>
      <c r="T597" s="100">
        <v>28.239000000000001</v>
      </c>
      <c r="U597" s="100">
        <v>25.855</v>
      </c>
      <c r="V597" s="100">
        <v>26.821000000000002</v>
      </c>
      <c r="W597" s="100">
        <v>25.565000000000001</v>
      </c>
      <c r="X597" s="96" t="str">
        <f t="shared" si="621"/>
        <v>8</v>
      </c>
      <c r="Y597" s="101">
        <v>16</v>
      </c>
      <c r="Z597" s="445"/>
      <c r="AA597" s="446"/>
      <c r="AB597" s="446"/>
      <c r="AC597" s="446"/>
      <c r="AD597" s="62"/>
      <c r="AE597" s="252" t="s">
        <v>331</v>
      </c>
      <c r="AF597" s="22"/>
      <c r="AG597" s="651"/>
      <c r="AH597" s="29" t="str">
        <f t="shared" si="606"/>
        <v>+</v>
      </c>
      <c r="AI597" s="29" t="str">
        <f t="shared" si="607"/>
        <v>+</v>
      </c>
      <c r="AJ597" s="29" t="str">
        <f t="shared" si="608"/>
        <v>+</v>
      </c>
      <c r="AK597" s="29" t="str">
        <f t="shared" si="609"/>
        <v>+</v>
      </c>
      <c r="AL597" s="29" t="str">
        <f t="shared" si="610"/>
        <v>+</v>
      </c>
      <c r="AM597" s="29" t="str">
        <f t="shared" si="611"/>
        <v/>
      </c>
      <c r="AN597" s="29" t="str">
        <f t="shared" si="612"/>
        <v>+</v>
      </c>
      <c r="AO597" s="83">
        <f t="shared" si="597"/>
        <v>25.565000000000001</v>
      </c>
      <c r="AP597" s="83">
        <f t="shared" si="598"/>
        <v>28.239000000000001</v>
      </c>
      <c r="AQ597" s="83">
        <f t="shared" si="599"/>
        <v>2.6739999999999995</v>
      </c>
      <c r="AR597" s="83">
        <f t="shared" si="600"/>
        <v>26.476400000000002</v>
      </c>
      <c r="AS597" s="83">
        <f t="shared" si="601"/>
        <v>1.0922718526081316</v>
      </c>
      <c r="AT597" s="105" t="str">
        <f t="shared" si="622"/>
        <v/>
      </c>
      <c r="AU597" s="105" t="str">
        <f t="shared" si="623"/>
        <v/>
      </c>
      <c r="AV597">
        <f>IF(AT597="",-1,AS591)</f>
        <v>-1</v>
      </c>
    </row>
    <row r="598" spans="1:48" ht="17.25" customHeight="1">
      <c r="A598" s="27"/>
      <c r="B598" s="98"/>
      <c r="C598" s="104"/>
      <c r="D598" s="90"/>
      <c r="E598" s="111"/>
      <c r="F598" s="442"/>
      <c r="G598" s="443"/>
      <c r="H598" s="443"/>
      <c r="I598" s="99"/>
      <c r="J598" s="99"/>
      <c r="K598" s="94">
        <f t="shared" si="624"/>
        <v>22</v>
      </c>
      <c r="L598" s="94">
        <f t="shared" si="625"/>
        <v>-22</v>
      </c>
      <c r="M598" s="94">
        <f t="shared" si="626"/>
        <v>0</v>
      </c>
      <c r="N598" s="94">
        <f t="shared" si="627"/>
        <v>0</v>
      </c>
      <c r="O598" s="94">
        <f t="shared" si="628"/>
        <v>22</v>
      </c>
      <c r="P598" s="102"/>
      <c r="Q598" s="94" t="str">
        <f t="shared" si="629"/>
        <v/>
      </c>
      <c r="R598" s="122" t="str">
        <f>IF(Q598="","",HLOOKUP(Q598,Headline!$Z$5:$CJ$6,2,FALSE))</f>
        <v/>
      </c>
      <c r="S598" s="100"/>
      <c r="T598" s="100"/>
      <c r="U598" s="100"/>
      <c r="V598" s="100"/>
      <c r="W598" s="100"/>
      <c r="X598" s="96" t="str">
        <f t="shared" si="621"/>
        <v/>
      </c>
      <c r="Y598" s="101"/>
      <c r="Z598" s="445"/>
      <c r="AA598" s="446"/>
      <c r="AB598" s="446"/>
      <c r="AC598" s="446"/>
      <c r="AD598" s="62"/>
      <c r="AE598" s="21"/>
      <c r="AF598" s="22"/>
      <c r="AH598" s="29" t="str">
        <f t="shared" si="606"/>
        <v/>
      </c>
      <c r="AI598" s="29" t="str">
        <f t="shared" si="607"/>
        <v/>
      </c>
      <c r="AJ598" s="29" t="str">
        <f t="shared" si="608"/>
        <v/>
      </c>
      <c r="AK598" s="29" t="str">
        <f t="shared" si="609"/>
        <v/>
      </c>
      <c r="AL598" s="29" t="str">
        <f t="shared" si="610"/>
        <v/>
      </c>
      <c r="AM598" s="29" t="str">
        <f t="shared" si="611"/>
        <v/>
      </c>
      <c r="AN598" s="29" t="str">
        <f t="shared" si="612"/>
        <v/>
      </c>
      <c r="AO598" s="83" t="str">
        <f t="shared" si="597"/>
        <v/>
      </c>
      <c r="AP598" s="83" t="str">
        <f t="shared" si="598"/>
        <v/>
      </c>
      <c r="AQ598" s="83" t="str">
        <f t="shared" si="599"/>
        <v/>
      </c>
      <c r="AR598" s="83" t="str">
        <f t="shared" si="600"/>
        <v/>
      </c>
      <c r="AS598" s="83" t="str">
        <f t="shared" si="601"/>
        <v/>
      </c>
      <c r="AT598" s="105" t="str">
        <f t="shared" si="622"/>
        <v/>
      </c>
      <c r="AU598" s="105" t="str">
        <f t="shared" si="623"/>
        <v/>
      </c>
      <c r="AV598">
        <f>IF(AT598="",-1,AS592)</f>
        <v>-1</v>
      </c>
    </row>
    <row r="599" spans="1:48" ht="17.25" customHeight="1">
      <c r="A599" s="27"/>
      <c r="B599" s="98">
        <v>402</v>
      </c>
      <c r="C599" s="104"/>
      <c r="D599" s="90"/>
      <c r="E599" s="111"/>
      <c r="F599" s="442">
        <v>7.6</v>
      </c>
      <c r="G599" s="443"/>
      <c r="H599" s="444"/>
      <c r="I599" s="99">
        <v>-0.1</v>
      </c>
      <c r="J599" s="99">
        <v>0</v>
      </c>
      <c r="K599" s="94">
        <f>IF(Q599=1,F599,K589)</f>
        <v>7.6</v>
      </c>
      <c r="L599" s="94">
        <f>IF(Q599=1,I599,L589)</f>
        <v>-0.1</v>
      </c>
      <c r="M599" s="94">
        <f>IF(Q599=1,J599,M589)</f>
        <v>0</v>
      </c>
      <c r="N599" s="94">
        <f t="shared" si="627"/>
        <v>7.5</v>
      </c>
      <c r="O599" s="94">
        <f t="shared" si="628"/>
        <v>7.6</v>
      </c>
      <c r="P599" s="102" t="s">
        <v>254</v>
      </c>
      <c r="Q599" s="94">
        <f>IF(AND(F599&lt;&gt;"",Q589=""),1,IF(AND(Q589&lt;emp,Q589&lt;&gt;""),Q589+1,""))</f>
        <v>1</v>
      </c>
      <c r="R599" s="122">
        <f>IF(Q599="","",HLOOKUP(Q599,Headline!$Z$5:$CJ$6,2,FALSE))</f>
        <v>1</v>
      </c>
      <c r="S599" s="147">
        <v>7.5890000000000004</v>
      </c>
      <c r="T599" s="147">
        <v>7.5869999999999997</v>
      </c>
      <c r="U599" s="147"/>
      <c r="V599" s="147"/>
      <c r="W599" s="147"/>
      <c r="X599" s="96" t="str">
        <f t="shared" si="621"/>
        <v/>
      </c>
      <c r="Y599" s="101">
        <v>17</v>
      </c>
      <c r="Z599" s="445" t="s">
        <v>798</v>
      </c>
      <c r="AA599" s="446"/>
      <c r="AB599" s="446"/>
      <c r="AC599" s="446"/>
      <c r="AD599" s="62"/>
      <c r="AE599" s="21"/>
      <c r="AF599" s="22"/>
      <c r="AG599" s="450" t="s">
        <v>792</v>
      </c>
      <c r="AH599" s="29" t="str">
        <f t="shared" ref="AH599:AL601" si="630">IF(S599="","",IF(S599&lt;$N599,"-",IF(S599&gt;$O599,"+","")))</f>
        <v/>
      </c>
      <c r="AI599" s="29" t="str">
        <f t="shared" si="630"/>
        <v/>
      </c>
      <c r="AJ599" s="29" t="str">
        <f t="shared" si="630"/>
        <v/>
      </c>
      <c r="AK599" s="29" t="str">
        <f t="shared" si="630"/>
        <v/>
      </c>
      <c r="AL599" s="29" t="str">
        <f t="shared" si="630"/>
        <v/>
      </c>
      <c r="AM599" s="29" t="str">
        <f t="shared" si="611"/>
        <v/>
      </c>
      <c r="AN599" s="29" t="str">
        <f t="shared" si="612"/>
        <v/>
      </c>
      <c r="AO599" s="83">
        <f>IF(S599="","",MIN(S599:W599))</f>
        <v>7.5869999999999997</v>
      </c>
      <c r="AP599" s="83">
        <f>IF(S599="","",MAX(S599:W599))</f>
        <v>7.5890000000000004</v>
      </c>
      <c r="AQ599" s="83">
        <f>IF(AO599="","",AP599-AO599)</f>
        <v>2.0000000000006679E-3</v>
      </c>
      <c r="AR599" s="83">
        <f>IF(S599="","",AVERAGE(S599:W599))</f>
        <v>7.5880000000000001</v>
      </c>
      <c r="AS599" s="83">
        <f>IF(S599="","",STDEV(S599:W599))</f>
        <v>1.4142135623735673E-3</v>
      </c>
      <c r="AT599" s="105" t="str">
        <f>IF(OR(Q599="",S599=""),"",IF(AND(C599="",AT589=""),"",(M599-L599)/(AS599*6)))</f>
        <v/>
      </c>
      <c r="AU599" s="105" t="str">
        <f>IF(OR(Q599="",S599=""),"",IF(AND(C599="",AU589=""),"",MIN((O599-AR599)/(3*AS599),(AR599-N599)/(3*AS599))))</f>
        <v/>
      </c>
      <c r="AV599">
        <f t="shared" ref="AV599:AV607" si="631">IF(AT599="",-1,AS584)</f>
        <v>-1</v>
      </c>
    </row>
    <row r="600" spans="1:48" ht="17.25" customHeight="1">
      <c r="A600" s="27"/>
      <c r="B600" s="98"/>
      <c r="C600" s="104"/>
      <c r="D600" s="90"/>
      <c r="E600" s="111"/>
      <c r="F600" s="442"/>
      <c r="G600" s="443"/>
      <c r="H600" s="443"/>
      <c r="I600" s="99"/>
      <c r="J600" s="99"/>
      <c r="K600" s="94">
        <f>IF(Q600=1,F600,K599)</f>
        <v>7.6</v>
      </c>
      <c r="L600" s="94">
        <f>IF(Q600=1,I600,L599)</f>
        <v>-0.1</v>
      </c>
      <c r="M600" s="94">
        <f>IF(Q600=1,J600,M599)</f>
        <v>0</v>
      </c>
      <c r="N600" s="94">
        <f t="shared" si="627"/>
        <v>7.5</v>
      </c>
      <c r="O600" s="94">
        <f t="shared" si="628"/>
        <v>7.6</v>
      </c>
      <c r="P600" s="102" t="s">
        <v>254</v>
      </c>
      <c r="Q600" s="94">
        <f>IF(AND(F600&lt;&gt;"",Q599=""),1,IF(AND(Q599&lt;emp,Q599&lt;&gt;""),Q599+1,""))</f>
        <v>2</v>
      </c>
      <c r="R600" s="122">
        <f>IF(Q600="","",HLOOKUP(Q600,Headline!$Z$5:$CJ$6,2,FALSE))</f>
        <v>2</v>
      </c>
      <c r="S600" s="147">
        <v>7.6189999999999998</v>
      </c>
      <c r="T600" s="147">
        <v>7.6210000000000004</v>
      </c>
      <c r="U600" s="147"/>
      <c r="V600" s="147"/>
      <c r="W600" s="147"/>
      <c r="X600" s="96" t="str">
        <f t="shared" si="621"/>
        <v>8</v>
      </c>
      <c r="Y600" s="101">
        <v>17</v>
      </c>
      <c r="Z600" s="445" t="s">
        <v>798</v>
      </c>
      <c r="AA600" s="446"/>
      <c r="AB600" s="446"/>
      <c r="AC600" s="446"/>
      <c r="AD600" s="62"/>
      <c r="AE600" s="21"/>
      <c r="AF600" s="252" t="s">
        <v>331</v>
      </c>
      <c r="AG600" s="450"/>
      <c r="AH600" s="29" t="str">
        <f t="shared" si="630"/>
        <v>+</v>
      </c>
      <c r="AI600" s="29" t="str">
        <f t="shared" si="630"/>
        <v>+</v>
      </c>
      <c r="AJ600" s="29" t="str">
        <f t="shared" si="630"/>
        <v/>
      </c>
      <c r="AK600" s="29" t="str">
        <f t="shared" si="630"/>
        <v/>
      </c>
      <c r="AL600" s="29" t="str">
        <f t="shared" si="630"/>
        <v/>
      </c>
      <c r="AM600" s="29" t="str">
        <f t="shared" si="611"/>
        <v/>
      </c>
      <c r="AN600" s="29" t="str">
        <f t="shared" si="612"/>
        <v>+</v>
      </c>
      <c r="AO600" s="83">
        <f>IF(S600="","",MIN(S600:W600))</f>
        <v>7.6189999999999998</v>
      </c>
      <c r="AP600" s="83">
        <f>IF(S600="","",MAX(S600:W600))</f>
        <v>7.6210000000000004</v>
      </c>
      <c r="AQ600" s="83">
        <f>IF(AO600="","",AP600-AO600)</f>
        <v>2.0000000000006679E-3</v>
      </c>
      <c r="AR600" s="83">
        <f>IF(S600="","",AVERAGE(S600:W600))</f>
        <v>7.62</v>
      </c>
      <c r="AS600" s="83">
        <f>IF(S600="","",STDEV(S600:W600))</f>
        <v>1.4142135623735673E-3</v>
      </c>
      <c r="AT600" s="105" t="str">
        <f>IF(OR(Q600="",S600=""),"",IF(AND(C600="",AT599=""),"",(M600-L600)/(AS600*6)))</f>
        <v/>
      </c>
      <c r="AU600" s="105" t="str">
        <f>IF(OR(Q600="",S600=""),"",IF(AND(C600="",AU599=""),"",MIN((O600-AR600)/(3*AS600),(AR600-N600)/(3*AS600))))</f>
        <v/>
      </c>
      <c r="AV600">
        <f t="shared" si="631"/>
        <v>-1</v>
      </c>
    </row>
    <row r="601" spans="1:48" ht="17.25" hidden="1" customHeight="1">
      <c r="A601" s="27"/>
      <c r="B601" s="98"/>
      <c r="C601" s="104"/>
      <c r="D601" s="90"/>
      <c r="E601" s="111"/>
      <c r="F601" s="442"/>
      <c r="G601" s="443"/>
      <c r="H601" s="443"/>
      <c r="I601" s="99"/>
      <c r="J601" s="99"/>
      <c r="K601" s="94">
        <f>IF(Q601=1,F601,K600)</f>
        <v>7.6</v>
      </c>
      <c r="L601" s="94">
        <f>IF(Q601=1,I601,L600)</f>
        <v>-0.1</v>
      </c>
      <c r="M601" s="94">
        <f>IF(Q601=1,J601,M600)</f>
        <v>0</v>
      </c>
      <c r="N601" s="94">
        <f t="shared" si="627"/>
        <v>7.5</v>
      </c>
      <c r="O601" s="94">
        <f t="shared" si="628"/>
        <v>7.6</v>
      </c>
      <c r="P601" s="102"/>
      <c r="Q601" s="94" t="str">
        <f>IF(AND(F601&lt;&gt;"",Q600=""),1,IF(AND(Q600&lt;emp,Q600&lt;&gt;""),Q600+1,""))</f>
        <v/>
      </c>
      <c r="R601" s="122" t="str">
        <f>IF(Q601="","",HLOOKUP(Q601,Headline!$Z$5:$CJ$6,2,FALSE))</f>
        <v/>
      </c>
      <c r="S601" s="147"/>
      <c r="T601" s="147"/>
      <c r="U601" s="147"/>
      <c r="V601" s="147"/>
      <c r="W601" s="147"/>
      <c r="X601" s="96" t="s">
        <v>255</v>
      </c>
      <c r="Y601" s="101"/>
      <c r="Z601" s="445"/>
      <c r="AA601" s="446"/>
      <c r="AB601" s="446"/>
      <c r="AC601" s="446"/>
      <c r="AD601" s="62"/>
      <c r="AE601" s="21"/>
      <c r="AF601" s="22"/>
      <c r="AH601" s="29" t="str">
        <f t="shared" si="630"/>
        <v/>
      </c>
      <c r="AI601" s="29" t="str">
        <f t="shared" si="630"/>
        <v/>
      </c>
      <c r="AJ601" s="29" t="str">
        <f t="shared" si="630"/>
        <v/>
      </c>
      <c r="AK601" s="29" t="str">
        <f t="shared" si="630"/>
        <v/>
      </c>
      <c r="AL601" s="29" t="str">
        <f t="shared" si="630"/>
        <v/>
      </c>
      <c r="AM601" s="29" t="str">
        <f t="shared" si="611"/>
        <v/>
      </c>
      <c r="AN601" s="29" t="str">
        <f t="shared" si="612"/>
        <v/>
      </c>
      <c r="AO601" s="83" t="str">
        <f>IF(S601="","",MIN(S601:W601))</f>
        <v/>
      </c>
      <c r="AP601" s="83" t="str">
        <f>IF(S601="","",MAX(S601:W601))</f>
        <v/>
      </c>
      <c r="AQ601" s="83" t="str">
        <f>IF(AO601="","",AP601-AO601)</f>
        <v/>
      </c>
      <c r="AR601" s="83" t="str">
        <f>IF(S601="","",AVERAGE(S601:W601))</f>
        <v/>
      </c>
      <c r="AS601" s="83" t="str">
        <f>IF(S601="","",STDEV(S601:W601))</f>
        <v/>
      </c>
      <c r="AT601" s="105" t="str">
        <f>IF(OR(Q601="",S601=""),"",IF(AND(C601="",AT600=""),"",(M601-L601)/(AS601*6)))</f>
        <v/>
      </c>
      <c r="AU601" s="105" t="str">
        <f>IF(OR(Q601="",S601=""),"",IF(AND(C601="",AU600=""),"",MIN((O601-AR601)/(3*AS601),(AR601-N601)/(3*AS601))))</f>
        <v/>
      </c>
      <c r="AV601">
        <f t="shared" si="631"/>
        <v>-1</v>
      </c>
    </row>
    <row r="602" spans="1:48" ht="17.25" hidden="1" customHeight="1">
      <c r="A602" s="27"/>
      <c r="B602" s="98"/>
      <c r="C602" s="104"/>
      <c r="D602" s="90"/>
      <c r="E602" s="111"/>
      <c r="F602" s="442"/>
      <c r="G602" s="443"/>
      <c r="H602" s="444"/>
      <c r="I602" s="99"/>
      <c r="J602" s="99"/>
      <c r="K602" s="94"/>
      <c r="L602" s="94"/>
      <c r="M602" s="94"/>
      <c r="N602" s="94"/>
      <c r="O602" s="94"/>
      <c r="P602" s="102"/>
      <c r="Q602" s="94"/>
      <c r="R602" s="122"/>
      <c r="S602" s="147"/>
      <c r="T602" s="147"/>
      <c r="U602" s="147"/>
      <c r="V602" s="147"/>
      <c r="W602" s="147"/>
      <c r="X602" s="96"/>
      <c r="Y602" s="101"/>
      <c r="Z602" s="445"/>
      <c r="AA602" s="446"/>
      <c r="AB602" s="446"/>
      <c r="AC602" s="446"/>
      <c r="AD602" s="62"/>
      <c r="AE602" s="21"/>
      <c r="AF602" s="22"/>
      <c r="AH602" s="29" t="str">
        <f t="shared" si="606"/>
        <v/>
      </c>
      <c r="AI602" s="29" t="str">
        <f t="shared" si="607"/>
        <v/>
      </c>
      <c r="AJ602" s="29" t="str">
        <f t="shared" si="608"/>
        <v/>
      </c>
      <c r="AK602" s="29" t="str">
        <f t="shared" si="609"/>
        <v/>
      </c>
      <c r="AL602" s="29" t="str">
        <f t="shared" si="610"/>
        <v/>
      </c>
      <c r="AM602" s="29" t="str">
        <f t="shared" si="611"/>
        <v/>
      </c>
      <c r="AN602" s="29" t="str">
        <f t="shared" si="612"/>
        <v/>
      </c>
      <c r="AO602" s="83" t="str">
        <f t="shared" si="597"/>
        <v/>
      </c>
      <c r="AP602" s="83" t="str">
        <f t="shared" si="598"/>
        <v/>
      </c>
      <c r="AQ602" s="83" t="str">
        <f t="shared" si="599"/>
        <v/>
      </c>
      <c r="AR602" s="83" t="str">
        <f t="shared" si="600"/>
        <v/>
      </c>
      <c r="AS602" s="83" t="str">
        <f t="shared" si="601"/>
        <v/>
      </c>
      <c r="AT602" s="105" t="str">
        <f>IF(OR(Q602="",S602=""),"",IF(AND(C602="",AT592=""),"",(M602-L602)/(AS602*6)))</f>
        <v/>
      </c>
      <c r="AU602" s="105" t="str">
        <f>IF(OR(Q602="",S602=""),"",IF(AND(C602="",AU592=""),"",MIN((O602-AR602)/(3*AS602),(AR602-N602)/(3*AS602))))</f>
        <v/>
      </c>
      <c r="AV602">
        <f t="shared" si="631"/>
        <v>-1</v>
      </c>
    </row>
    <row r="603" spans="1:48" ht="17.25" hidden="1" customHeight="1">
      <c r="A603" s="27"/>
      <c r="B603" s="98"/>
      <c r="C603" s="104"/>
      <c r="D603" s="90"/>
      <c r="E603" s="111"/>
      <c r="F603" s="442"/>
      <c r="G603" s="443"/>
      <c r="H603" s="443"/>
      <c r="I603" s="99"/>
      <c r="J603" s="99"/>
      <c r="K603" s="94"/>
      <c r="L603" s="94"/>
      <c r="M603" s="94"/>
      <c r="N603" s="94"/>
      <c r="O603" s="94"/>
      <c r="P603" s="102"/>
      <c r="Q603" s="94"/>
      <c r="R603" s="122"/>
      <c r="S603" s="147"/>
      <c r="T603" s="147"/>
      <c r="U603" s="147"/>
      <c r="V603" s="147"/>
      <c r="W603" s="147"/>
      <c r="X603" s="96"/>
      <c r="Y603" s="101"/>
      <c r="Z603" s="445"/>
      <c r="AA603" s="446"/>
      <c r="AB603" s="446"/>
      <c r="AC603" s="446"/>
      <c r="AD603" s="62"/>
      <c r="AE603" s="21"/>
      <c r="AF603" s="22"/>
      <c r="AH603" s="29" t="str">
        <f t="shared" si="606"/>
        <v/>
      </c>
      <c r="AI603" s="29" t="str">
        <f t="shared" si="607"/>
        <v/>
      </c>
      <c r="AJ603" s="29" t="str">
        <f t="shared" si="608"/>
        <v/>
      </c>
      <c r="AK603" s="29" t="str">
        <f t="shared" si="609"/>
        <v/>
      </c>
      <c r="AL603" s="29" t="str">
        <f t="shared" si="610"/>
        <v/>
      </c>
      <c r="AM603" s="29" t="str">
        <f t="shared" si="611"/>
        <v/>
      </c>
      <c r="AN603" s="29" t="str">
        <f t="shared" si="612"/>
        <v/>
      </c>
      <c r="AO603" s="83" t="str">
        <f t="shared" si="597"/>
        <v/>
      </c>
      <c r="AP603" s="83" t="str">
        <f t="shared" si="598"/>
        <v/>
      </c>
      <c r="AQ603" s="83" t="str">
        <f t="shared" si="599"/>
        <v/>
      </c>
      <c r="AR603" s="83" t="str">
        <f t="shared" si="600"/>
        <v/>
      </c>
      <c r="AS603" s="83" t="str">
        <f t="shared" si="601"/>
        <v/>
      </c>
      <c r="AT603" s="105" t="str">
        <f>IF(OR(Q603="",S603=""),"",IF(AND(C603="",AT602=""),"",(M603-L603)/(AS603*6)))</f>
        <v/>
      </c>
      <c r="AU603" s="105" t="str">
        <f>IF(OR(Q603="",S603=""),"",IF(AND(C603="",AU602=""),"",MIN((O603-AR603)/(3*AS603),(AR603-N603)/(3*AS603))))</f>
        <v/>
      </c>
      <c r="AV603">
        <f t="shared" si="631"/>
        <v>-1</v>
      </c>
    </row>
    <row r="604" spans="1:48" ht="17.25" hidden="1" customHeight="1">
      <c r="A604" s="27"/>
      <c r="B604" s="98"/>
      <c r="C604" s="104"/>
      <c r="D604" s="90"/>
      <c r="E604" s="111"/>
      <c r="F604" s="442"/>
      <c r="G604" s="443"/>
      <c r="H604" s="443"/>
      <c r="I604" s="99"/>
      <c r="J604" s="99"/>
      <c r="K604" s="94"/>
      <c r="L604" s="94"/>
      <c r="M604" s="94"/>
      <c r="N604" s="94"/>
      <c r="O604" s="94"/>
      <c r="P604" s="102"/>
      <c r="Q604" s="94"/>
      <c r="R604" s="122"/>
      <c r="S604" s="147"/>
      <c r="T604" s="147"/>
      <c r="U604" s="147"/>
      <c r="V604" s="147"/>
      <c r="W604" s="147"/>
      <c r="X604" s="96"/>
      <c r="Y604" s="101"/>
      <c r="Z604" s="445"/>
      <c r="AA604" s="446"/>
      <c r="AB604" s="446"/>
      <c r="AC604" s="446"/>
      <c r="AD604" s="62"/>
      <c r="AE604" s="21"/>
      <c r="AF604" s="22"/>
      <c r="AH604" s="29" t="str">
        <f t="shared" si="606"/>
        <v/>
      </c>
      <c r="AI604" s="29" t="str">
        <f t="shared" si="607"/>
        <v/>
      </c>
      <c r="AJ604" s="29" t="str">
        <f t="shared" si="608"/>
        <v/>
      </c>
      <c r="AK604" s="29" t="str">
        <f t="shared" si="609"/>
        <v/>
      </c>
      <c r="AL604" s="29" t="str">
        <f t="shared" si="610"/>
        <v/>
      </c>
      <c r="AM604" s="29" t="str">
        <f t="shared" si="611"/>
        <v/>
      </c>
      <c r="AN604" s="29" t="str">
        <f t="shared" si="612"/>
        <v/>
      </c>
      <c r="AO604" s="83" t="str">
        <f t="shared" si="597"/>
        <v/>
      </c>
      <c r="AP604" s="83" t="str">
        <f t="shared" si="598"/>
        <v/>
      </c>
      <c r="AQ604" s="83" t="str">
        <f t="shared" si="599"/>
        <v/>
      </c>
      <c r="AR604" s="83" t="str">
        <f t="shared" si="600"/>
        <v/>
      </c>
      <c r="AS604" s="83" t="str">
        <f t="shared" si="601"/>
        <v/>
      </c>
      <c r="AT604" s="105" t="str">
        <f>IF(OR(Q604="",S604=""),"",IF(AND(C604="",AT603=""),"",(M604-L604)/(AS604*6)))</f>
        <v/>
      </c>
      <c r="AU604" s="105" t="str">
        <f>IF(OR(Q604="",S604=""),"",IF(AND(C604="",AU603=""),"",MIN((O604-AR604)/(3*AS604),(AR604-N604)/(3*AS604))))</f>
        <v/>
      </c>
      <c r="AV604">
        <f t="shared" si="631"/>
        <v>-1</v>
      </c>
    </row>
    <row r="605" spans="1:48" ht="17.25" hidden="1" customHeight="1">
      <c r="A605" s="27"/>
      <c r="B605" s="98"/>
      <c r="C605" s="104"/>
      <c r="D605" s="90"/>
      <c r="E605" s="111"/>
      <c r="F605" s="442"/>
      <c r="G605" s="443"/>
      <c r="H605" s="444"/>
      <c r="I605" s="99"/>
      <c r="J605" s="99"/>
      <c r="K605" s="94"/>
      <c r="L605" s="94"/>
      <c r="M605" s="94"/>
      <c r="N605" s="94"/>
      <c r="O605" s="94"/>
      <c r="P605" s="102"/>
      <c r="Q605" s="94"/>
      <c r="R605" s="122"/>
      <c r="S605" s="147"/>
      <c r="T605" s="147"/>
      <c r="U605" s="147"/>
      <c r="V605" s="147"/>
      <c r="W605" s="147"/>
      <c r="X605" s="96"/>
      <c r="Y605" s="101"/>
      <c r="Z605" s="445"/>
      <c r="AA605" s="446"/>
      <c r="AB605" s="446"/>
      <c r="AC605" s="446"/>
      <c r="AD605" s="62"/>
      <c r="AE605" s="21"/>
      <c r="AF605" s="22"/>
      <c r="AH605" s="29" t="str">
        <f t="shared" si="606"/>
        <v/>
      </c>
      <c r="AI605" s="29" t="str">
        <f t="shared" si="607"/>
        <v/>
      </c>
      <c r="AJ605" s="29" t="str">
        <f t="shared" si="608"/>
        <v/>
      </c>
      <c r="AK605" s="29" t="str">
        <f t="shared" si="609"/>
        <v/>
      </c>
      <c r="AL605" s="29" t="str">
        <f t="shared" si="610"/>
        <v/>
      </c>
      <c r="AM605" s="29" t="str">
        <f t="shared" si="611"/>
        <v/>
      </c>
      <c r="AN605" s="29" t="str">
        <f t="shared" si="612"/>
        <v/>
      </c>
      <c r="AO605" s="83" t="str">
        <f t="shared" si="597"/>
        <v/>
      </c>
      <c r="AP605" s="83" t="str">
        <f t="shared" si="598"/>
        <v/>
      </c>
      <c r="AQ605" s="83" t="str">
        <f t="shared" si="599"/>
        <v/>
      </c>
      <c r="AR605" s="83" t="str">
        <f t="shared" si="600"/>
        <v/>
      </c>
      <c r="AS605" s="83" t="str">
        <f t="shared" si="601"/>
        <v/>
      </c>
      <c r="AT605" s="105" t="str">
        <f>IF(OR(Q605="",S605=""),"",IF(AND(C605="",AT604=""),"",(M605-L605)/(AS605*6)))</f>
        <v/>
      </c>
      <c r="AU605" s="105" t="str">
        <f>IF(OR(Q605="",S605=""),"",IF(AND(C605="",AU604=""),"",MIN((O605-AR605)/(3*AS605),(AR605-N605)/(3*AS605))))</f>
        <v/>
      </c>
      <c r="AV605">
        <f t="shared" si="631"/>
        <v>-1</v>
      </c>
    </row>
    <row r="606" spans="1:48" ht="17.25" hidden="1" customHeight="1">
      <c r="A606" s="27"/>
      <c r="B606" s="98"/>
      <c r="C606" s="104"/>
      <c r="D606" s="90"/>
      <c r="E606" s="111"/>
      <c r="F606" s="442"/>
      <c r="G606" s="443"/>
      <c r="H606" s="443"/>
      <c r="I606" s="99"/>
      <c r="J606" s="99"/>
      <c r="K606" s="94"/>
      <c r="L606" s="94"/>
      <c r="M606" s="94"/>
      <c r="N606" s="94"/>
      <c r="O606" s="94"/>
      <c r="P606" s="102"/>
      <c r="Q606" s="94"/>
      <c r="R606" s="122"/>
      <c r="S606" s="147"/>
      <c r="T606" s="147"/>
      <c r="U606" s="147"/>
      <c r="V606" s="147"/>
      <c r="W606" s="147"/>
      <c r="X606" s="96"/>
      <c r="Y606" s="101"/>
      <c r="Z606" s="445"/>
      <c r="AA606" s="446"/>
      <c r="AB606" s="446"/>
      <c r="AC606" s="446"/>
      <c r="AD606" s="62"/>
      <c r="AE606" s="21"/>
      <c r="AF606" s="22"/>
      <c r="AH606" s="29" t="str">
        <f t="shared" si="606"/>
        <v/>
      </c>
      <c r="AI606" s="29" t="str">
        <f t="shared" si="607"/>
        <v/>
      </c>
      <c r="AJ606" s="29" t="str">
        <f t="shared" si="608"/>
        <v/>
      </c>
      <c r="AK606" s="29" t="str">
        <f t="shared" si="609"/>
        <v/>
      </c>
      <c r="AL606" s="29" t="str">
        <f t="shared" si="610"/>
        <v/>
      </c>
      <c r="AM606" s="29" t="str">
        <f t="shared" si="611"/>
        <v/>
      </c>
      <c r="AN606" s="29" t="str">
        <f t="shared" si="612"/>
        <v/>
      </c>
      <c r="AO606" s="83" t="str">
        <f t="shared" si="597"/>
        <v/>
      </c>
      <c r="AP606" s="83" t="str">
        <f t="shared" si="598"/>
        <v/>
      </c>
      <c r="AQ606" s="83" t="str">
        <f t="shared" si="599"/>
        <v/>
      </c>
      <c r="AR606" s="83" t="str">
        <f t="shared" si="600"/>
        <v/>
      </c>
      <c r="AS606" s="83" t="str">
        <f t="shared" si="601"/>
        <v/>
      </c>
      <c r="AT606" s="105" t="str">
        <f>IF(OR(Q606="",S606=""),"",IF(AND(C606="",AT605=""),"",(M606-L606)/(AS606*6)))</f>
        <v/>
      </c>
      <c r="AU606" s="105" t="str">
        <f>IF(OR(Q606="",S606=""),"",IF(AND(C606="",AU605=""),"",MIN((O606-AR606)/(3*AS606),(AR606-N606)/(3*AS606))))</f>
        <v/>
      </c>
      <c r="AV606">
        <f t="shared" si="631"/>
        <v>-1</v>
      </c>
    </row>
    <row r="607" spans="1:48" ht="17.25" customHeight="1">
      <c r="A607" s="27"/>
      <c r="B607" s="98"/>
      <c r="C607" s="104"/>
      <c r="D607" s="90"/>
      <c r="E607" s="111"/>
      <c r="F607" s="442"/>
      <c r="G607" s="443"/>
      <c r="H607" s="443"/>
      <c r="I607" s="99"/>
      <c r="J607" s="99"/>
      <c r="K607" s="94"/>
      <c r="L607" s="94"/>
      <c r="M607" s="94"/>
      <c r="N607" s="94"/>
      <c r="O607" s="94"/>
      <c r="P607" s="102"/>
      <c r="Q607" s="94"/>
      <c r="R607" s="122"/>
      <c r="S607" s="100"/>
      <c r="T607" s="100"/>
      <c r="U607" s="100"/>
      <c r="V607" s="100"/>
      <c r="W607" s="100"/>
      <c r="X607" s="96"/>
      <c r="Y607" s="101"/>
      <c r="Z607" s="445"/>
      <c r="AA607" s="446"/>
      <c r="AB607" s="446"/>
      <c r="AC607" s="446"/>
      <c r="AD607" s="62"/>
      <c r="AE607" s="21"/>
      <c r="AF607" s="22"/>
      <c r="AH607" s="29" t="str">
        <f t="shared" si="606"/>
        <v/>
      </c>
      <c r="AI607" s="29" t="str">
        <f t="shared" si="607"/>
        <v/>
      </c>
      <c r="AJ607" s="29" t="str">
        <f t="shared" si="608"/>
        <v/>
      </c>
      <c r="AK607" s="29" t="str">
        <f t="shared" si="609"/>
        <v/>
      </c>
      <c r="AL607" s="29" t="str">
        <f t="shared" si="610"/>
        <v/>
      </c>
      <c r="AM607" s="29" t="str">
        <f t="shared" si="611"/>
        <v/>
      </c>
      <c r="AN607" s="29" t="str">
        <f t="shared" si="612"/>
        <v/>
      </c>
      <c r="AO607" s="83" t="str">
        <f t="shared" si="597"/>
        <v/>
      </c>
      <c r="AP607" s="83" t="str">
        <f t="shared" si="598"/>
        <v/>
      </c>
      <c r="AQ607" s="83" t="str">
        <f t="shared" si="599"/>
        <v/>
      </c>
      <c r="AR607" s="83" t="str">
        <f t="shared" si="600"/>
        <v/>
      </c>
      <c r="AS607" s="83" t="str">
        <f t="shared" si="601"/>
        <v/>
      </c>
      <c r="AT607" s="105" t="str">
        <f>IF(OR(Q607="",S607=""),"",IF(AND(C607="",AT606=""),"",(M607-L607)/(AS607*6)))</f>
        <v/>
      </c>
      <c r="AU607" s="105" t="str">
        <f>IF(OR(Q607="",S607=""),"",IF(AND(C607="",AU606=""),"",MIN((O607-AR607)/(3*AS607),(AR607-N607)/(3*AS607))))</f>
        <v/>
      </c>
      <c r="AV607">
        <f t="shared" si="631"/>
        <v>-1</v>
      </c>
    </row>
    <row r="608" spans="1:48" ht="17.25" customHeight="1">
      <c r="A608" s="27"/>
      <c r="B608" s="98">
        <v>402</v>
      </c>
      <c r="C608" s="104"/>
      <c r="D608" s="90"/>
      <c r="E608" s="111"/>
      <c r="F608" s="442">
        <v>7.6</v>
      </c>
      <c r="G608" s="443"/>
      <c r="H608" s="444"/>
      <c r="I608" s="99">
        <v>-0.1</v>
      </c>
      <c r="J608" s="99">
        <v>0</v>
      </c>
      <c r="K608" s="94">
        <f>IF(Q608=1,F608,K598)</f>
        <v>7.6</v>
      </c>
      <c r="L608" s="94">
        <f>IF(Q608=1,I608,L598)</f>
        <v>-0.1</v>
      </c>
      <c r="M608" s="94">
        <f>IF(Q608=1,J608,M598)</f>
        <v>0</v>
      </c>
      <c r="N608" s="94">
        <f t="shared" ref="N608:N610" si="632">K608+L608</f>
        <v>7.5</v>
      </c>
      <c r="O608" s="94">
        <f t="shared" ref="O608:O610" si="633">K608+M608</f>
        <v>7.6</v>
      </c>
      <c r="P608" s="102" t="s">
        <v>237</v>
      </c>
      <c r="Q608" s="94">
        <f>IF(AND(F608&lt;&gt;"",Q598=""),1,IF(AND(Q598&lt;emp,Q598&lt;&gt;""),Q598+1,""))</f>
        <v>1</v>
      </c>
      <c r="R608" s="122">
        <f>IF(Q608="","",HLOOKUP(Q608,Headline!$Z$5:$CJ$6,2,FALSE))</f>
        <v>1</v>
      </c>
      <c r="S608" s="147">
        <v>7.46</v>
      </c>
      <c r="T608" s="147">
        <v>7.6</v>
      </c>
      <c r="U608" s="147"/>
      <c r="V608" s="147"/>
      <c r="W608" s="147"/>
      <c r="X608" s="96" t="str">
        <f t="shared" si="621"/>
        <v>7</v>
      </c>
      <c r="Y608" s="101">
        <v>17</v>
      </c>
      <c r="Z608" s="445" t="s">
        <v>290</v>
      </c>
      <c r="AA608" s="446"/>
      <c r="AB608" s="446"/>
      <c r="AC608" s="446"/>
      <c r="AD608" s="62"/>
      <c r="AE608" s="21"/>
      <c r="AF608" s="22"/>
      <c r="AG608" s="450"/>
      <c r="AH608" s="29" t="str">
        <f t="shared" si="606"/>
        <v>-</v>
      </c>
      <c r="AI608" s="29" t="str">
        <f t="shared" si="607"/>
        <v/>
      </c>
      <c r="AJ608" s="29" t="str">
        <f t="shared" si="608"/>
        <v/>
      </c>
      <c r="AK608" s="29" t="str">
        <f t="shared" si="609"/>
        <v/>
      </c>
      <c r="AL608" s="29" t="str">
        <f t="shared" si="610"/>
        <v/>
      </c>
      <c r="AM608" s="29" t="str">
        <f t="shared" si="611"/>
        <v>-</v>
      </c>
      <c r="AN608" s="29" t="str">
        <f t="shared" si="612"/>
        <v/>
      </c>
      <c r="AO608" s="83">
        <f>IF(S608="","",MIN(S608:W608))</f>
        <v>7.46</v>
      </c>
      <c r="AP608" s="83">
        <f>IF(S608="","",MAX(S608:W608))</f>
        <v>7.6</v>
      </c>
      <c r="AQ608" s="83">
        <f>IF(AO608="","",AP608-AO608)</f>
        <v>0.13999999999999968</v>
      </c>
      <c r="AR608" s="83">
        <f>IF(S608="","",AVERAGE(S608:W608))</f>
        <v>7.5299999999999994</v>
      </c>
      <c r="AS608" s="83">
        <f>IF(S608="","",STDEV(S608:W608))</f>
        <v>9.8994949366116428E-2</v>
      </c>
      <c r="AT608" s="105" t="str">
        <f>IF(OR(Q608="",S608=""),"",IF(AND(C608="",AT598=""),"",(M608-L608)/(AS608*6)))</f>
        <v/>
      </c>
      <c r="AU608" s="105" t="str">
        <f>IF(OR(Q608="",S608=""),"",IF(AND(C608="",AU598=""),"",MIN((O608-AR608)/(3*AS608),(AR608-N608)/(3*AS608))))</f>
        <v/>
      </c>
      <c r="AV608">
        <f t="shared" ref="AV608:AV616" si="634">IF(AT608="",-1,AS593)</f>
        <v>-1</v>
      </c>
    </row>
    <row r="609" spans="1:48" ht="17.25" customHeight="1">
      <c r="A609" s="27"/>
      <c r="B609" s="98"/>
      <c r="C609" s="104"/>
      <c r="D609" s="90"/>
      <c r="E609" s="111"/>
      <c r="F609" s="442"/>
      <c r="G609" s="443"/>
      <c r="H609" s="443"/>
      <c r="I609" s="99"/>
      <c r="J609" s="99"/>
      <c r="K609" s="94">
        <f>IF(Q609=1,F609,K608)</f>
        <v>7.6</v>
      </c>
      <c r="L609" s="94">
        <f>IF(Q609=1,I609,L608)</f>
        <v>-0.1</v>
      </c>
      <c r="M609" s="94">
        <f>IF(Q609=1,J609,M608)</f>
        <v>0</v>
      </c>
      <c r="N609" s="94">
        <f t="shared" si="632"/>
        <v>7.5</v>
      </c>
      <c r="O609" s="94">
        <f t="shared" si="633"/>
        <v>7.6</v>
      </c>
      <c r="P609" s="102" t="s">
        <v>237</v>
      </c>
      <c r="Q609" s="94">
        <f>IF(AND(F609&lt;&gt;"",Q608=""),1,IF(AND(Q608&lt;emp,Q608&lt;&gt;""),Q608+1,""))</f>
        <v>2</v>
      </c>
      <c r="R609" s="122">
        <f>IF(Q609="","",HLOOKUP(Q609,Headline!$Z$5:$CJ$6,2,FALSE))</f>
        <v>2</v>
      </c>
      <c r="S609" s="147">
        <v>7.53</v>
      </c>
      <c r="T609" s="147">
        <v>7.601</v>
      </c>
      <c r="U609" s="147"/>
      <c r="V609" s="147"/>
      <c r="W609" s="147"/>
      <c r="X609" s="96" t="str">
        <f t="shared" si="621"/>
        <v>8</v>
      </c>
      <c r="Y609" s="101">
        <v>17</v>
      </c>
      <c r="Z609" s="445" t="s">
        <v>290</v>
      </c>
      <c r="AA609" s="446"/>
      <c r="AB609" s="446"/>
      <c r="AC609" s="446"/>
      <c r="AD609" s="62"/>
      <c r="AE609" s="21"/>
      <c r="AF609" s="22"/>
      <c r="AG609" s="450"/>
      <c r="AH609" s="29" t="str">
        <f t="shared" si="606"/>
        <v/>
      </c>
      <c r="AI609" s="29" t="str">
        <f t="shared" si="607"/>
        <v>+</v>
      </c>
      <c r="AJ609" s="29" t="str">
        <f t="shared" si="608"/>
        <v/>
      </c>
      <c r="AK609" s="29" t="str">
        <f t="shared" si="609"/>
        <v/>
      </c>
      <c r="AL609" s="29" t="str">
        <f t="shared" si="610"/>
        <v/>
      </c>
      <c r="AM609" s="29" t="str">
        <f t="shared" si="611"/>
        <v/>
      </c>
      <c r="AN609" s="29" t="str">
        <f t="shared" si="612"/>
        <v>+</v>
      </c>
      <c r="AO609" s="83">
        <f>IF(S609="","",MIN(S609:W609))</f>
        <v>7.53</v>
      </c>
      <c r="AP609" s="83">
        <f>IF(S609="","",MAX(S609:W609))</f>
        <v>7.601</v>
      </c>
      <c r="AQ609" s="83">
        <f>IF(AO609="","",AP609-AO609)</f>
        <v>7.099999999999973E-2</v>
      </c>
      <c r="AR609" s="83">
        <f>IF(S609="","",AVERAGE(S609:W609))</f>
        <v>7.5655000000000001</v>
      </c>
      <c r="AS609" s="83">
        <f>IF(S609="","",STDEV(S609:W609))</f>
        <v>5.0204581464244682E-2</v>
      </c>
      <c r="AT609" s="105" t="str">
        <f>IF(OR(Q609="",S609=""),"",IF(AND(C609="",AT608=""),"",(M609-L609)/(AS609*6)))</f>
        <v/>
      </c>
      <c r="AU609" s="105" t="str">
        <f>IF(OR(Q609="",S609=""),"",IF(AND(C609="",AU608=""),"",MIN((O609-AR609)/(3*AS609),(AR609-N609)/(3*AS609))))</f>
        <v/>
      </c>
      <c r="AV609">
        <f t="shared" si="634"/>
        <v>-1</v>
      </c>
    </row>
    <row r="610" spans="1:48" ht="17.25" hidden="1" customHeight="1">
      <c r="A610" s="27"/>
      <c r="B610" s="98"/>
      <c r="C610" s="104"/>
      <c r="D610" s="90"/>
      <c r="E610" s="111"/>
      <c r="F610" s="442"/>
      <c r="G610" s="443"/>
      <c r="H610" s="443"/>
      <c r="I610" s="99"/>
      <c r="J610" s="99"/>
      <c r="K610" s="94">
        <f>IF(Q610=1,F610,K609)</f>
        <v>7.6</v>
      </c>
      <c r="L610" s="94">
        <f>IF(Q610=1,I610,L609)</f>
        <v>-0.1</v>
      </c>
      <c r="M610" s="94">
        <f>IF(Q610=1,J610,M609)</f>
        <v>0</v>
      </c>
      <c r="N610" s="94">
        <f t="shared" si="632"/>
        <v>7.5</v>
      </c>
      <c r="O610" s="94">
        <f t="shared" si="633"/>
        <v>7.6</v>
      </c>
      <c r="P610" s="102"/>
      <c r="Q610" s="94" t="str">
        <f>IF(AND(F610&lt;&gt;"",Q609=""),1,IF(AND(Q609&lt;emp,Q609&lt;&gt;""),Q609+1,""))</f>
        <v/>
      </c>
      <c r="R610" s="122" t="str">
        <f>IF(Q610="","",HLOOKUP(Q610,Headline!$Z$5:$CJ$6,2,FALSE))</f>
        <v/>
      </c>
      <c r="S610" s="147"/>
      <c r="T610" s="147"/>
      <c r="U610" s="147"/>
      <c r="V610" s="147"/>
      <c r="W610" s="147"/>
      <c r="X610" s="96" t="s">
        <v>255</v>
      </c>
      <c r="Y610" s="101"/>
      <c r="Z610" s="445"/>
      <c r="AA610" s="446"/>
      <c r="AB610" s="446"/>
      <c r="AC610" s="446"/>
      <c r="AD610" s="62"/>
      <c r="AE610" s="21"/>
      <c r="AF610" s="22"/>
      <c r="AH610" s="29" t="str">
        <f t="shared" si="606"/>
        <v/>
      </c>
      <c r="AI610" s="29" t="str">
        <f t="shared" si="607"/>
        <v/>
      </c>
      <c r="AJ610" s="29" t="str">
        <f t="shared" si="608"/>
        <v/>
      </c>
      <c r="AK610" s="29" t="str">
        <f t="shared" si="609"/>
        <v/>
      </c>
      <c r="AL610" s="29" t="str">
        <f t="shared" si="610"/>
        <v/>
      </c>
      <c r="AM610" s="29" t="str">
        <f t="shared" si="611"/>
        <v/>
      </c>
      <c r="AN610" s="29" t="str">
        <f t="shared" si="612"/>
        <v/>
      </c>
      <c r="AO610" s="83" t="str">
        <f>IF(S610="","",MIN(S610:W610))</f>
        <v/>
      </c>
      <c r="AP610" s="83" t="str">
        <f>IF(S610="","",MAX(S610:W610))</f>
        <v/>
      </c>
      <c r="AQ610" s="83" t="str">
        <f>IF(AO610="","",AP610-AO610)</f>
        <v/>
      </c>
      <c r="AR610" s="83" t="str">
        <f>IF(S610="","",AVERAGE(S610:W610))</f>
        <v/>
      </c>
      <c r="AS610" s="83" t="str">
        <f>IF(S610="","",STDEV(S610:W610))</f>
        <v/>
      </c>
      <c r="AT610" s="105" t="str">
        <f>IF(OR(Q610="",S610=""),"",IF(AND(C610="",AT609=""),"",(M610-L610)/(AS610*6)))</f>
        <v/>
      </c>
      <c r="AU610" s="105" t="str">
        <f>IF(OR(Q610="",S610=""),"",IF(AND(C610="",AU609=""),"",MIN((O610-AR610)/(3*AS610),(AR610-N610)/(3*AS610))))</f>
        <v/>
      </c>
      <c r="AV610">
        <f t="shared" si="634"/>
        <v>-1</v>
      </c>
    </row>
    <row r="611" spans="1:48" ht="17.25" hidden="1" customHeight="1">
      <c r="A611" s="27"/>
      <c r="B611" s="98"/>
      <c r="C611" s="104"/>
      <c r="D611" s="90"/>
      <c r="E611" s="111"/>
      <c r="F611" s="442"/>
      <c r="G611" s="443"/>
      <c r="H611" s="444"/>
      <c r="I611" s="99"/>
      <c r="J611" s="99"/>
      <c r="K611" s="94"/>
      <c r="L611" s="94"/>
      <c r="M611" s="94"/>
      <c r="N611" s="94"/>
      <c r="O611" s="94"/>
      <c r="P611" s="102"/>
      <c r="Q611" s="94"/>
      <c r="R611" s="122"/>
      <c r="S611" s="147"/>
      <c r="T611" s="147"/>
      <c r="U611" s="147"/>
      <c r="V611" s="147"/>
      <c r="W611" s="147"/>
      <c r="X611" s="96"/>
      <c r="Y611" s="101"/>
      <c r="Z611" s="445"/>
      <c r="AA611" s="446"/>
      <c r="AB611" s="446"/>
      <c r="AC611" s="446"/>
      <c r="AD611" s="62"/>
      <c r="AE611" s="21"/>
      <c r="AF611" s="22"/>
      <c r="AH611" s="29" t="str">
        <f t="shared" ref="AH611:AH616" si="635">IF(S611="","",IF(S611&lt;$N611,"-",IF(S611&gt;$O611,"+","")))</f>
        <v/>
      </c>
      <c r="AI611" s="29" t="str">
        <f t="shared" ref="AI611:AI616" si="636">IF(T611="","",IF(T611&lt;$N611,"-",IF(T611&gt;$O611,"+","")))</f>
        <v/>
      </c>
      <c r="AJ611" s="29" t="str">
        <f t="shared" ref="AJ611:AJ616" si="637">IF(U611="","",IF(U611&lt;$N611,"-",IF(U611&gt;$O611,"+","")))</f>
        <v/>
      </c>
      <c r="AK611" s="29" t="str">
        <f t="shared" ref="AK611:AK616" si="638">IF(V611="","",IF(V611&lt;$N611,"-",IF(V611&gt;$O611,"+","")))</f>
        <v/>
      </c>
      <c r="AL611" s="29" t="str">
        <f t="shared" ref="AL611:AL616" si="639">IF(W611="","",IF(W611&lt;$N611,"-",IF(W611&gt;$O611,"+","")))</f>
        <v/>
      </c>
      <c r="AM611" s="29" t="str">
        <f t="shared" si="611"/>
        <v/>
      </c>
      <c r="AN611" s="29" t="str">
        <f t="shared" si="612"/>
        <v/>
      </c>
      <c r="AO611" s="83" t="str">
        <f t="shared" ref="AO611:AO616" si="640">IF(S611="","",MIN(S611:W611))</f>
        <v/>
      </c>
      <c r="AP611" s="83" t="str">
        <f t="shared" ref="AP611:AP616" si="641">IF(S611="","",MAX(S611:W611))</f>
        <v/>
      </c>
      <c r="AQ611" s="83" t="str">
        <f t="shared" ref="AQ611:AQ616" si="642">IF(AO611="","",AP611-AO611)</f>
        <v/>
      </c>
      <c r="AR611" s="83" t="str">
        <f t="shared" ref="AR611:AR616" si="643">IF(S611="","",AVERAGE(S611:W611))</f>
        <v/>
      </c>
      <c r="AS611" s="83" t="str">
        <f t="shared" ref="AS611:AS616" si="644">IF(S611="","",STDEV(S611:W611))</f>
        <v/>
      </c>
      <c r="AT611" s="105" t="str">
        <f>IF(OR(Q611="",S611=""),"",IF(AND(C611="",AT601=""),"",(M611-L611)/(AS611*6)))</f>
        <v/>
      </c>
      <c r="AU611" s="105" t="str">
        <f>IF(OR(Q611="",S611=""),"",IF(AND(C611="",AU601=""),"",MIN((O611-AR611)/(3*AS611),(AR611-N611)/(3*AS611))))</f>
        <v/>
      </c>
      <c r="AV611">
        <f t="shared" si="634"/>
        <v>-1</v>
      </c>
    </row>
    <row r="612" spans="1:48" ht="17.25" hidden="1" customHeight="1">
      <c r="A612" s="27"/>
      <c r="B612" s="98"/>
      <c r="C612" s="104"/>
      <c r="D612" s="90"/>
      <c r="E612" s="111"/>
      <c r="F612" s="442"/>
      <c r="G612" s="443"/>
      <c r="H612" s="443"/>
      <c r="I612" s="99"/>
      <c r="J612" s="99"/>
      <c r="K612" s="94"/>
      <c r="L612" s="94"/>
      <c r="M612" s="94"/>
      <c r="N612" s="94"/>
      <c r="O612" s="94"/>
      <c r="P612" s="102"/>
      <c r="Q612" s="94"/>
      <c r="R612" s="122"/>
      <c r="S612" s="147"/>
      <c r="T612" s="147"/>
      <c r="U612" s="147"/>
      <c r="V612" s="147"/>
      <c r="W612" s="147"/>
      <c r="X612" s="96"/>
      <c r="Y612" s="101"/>
      <c r="Z612" s="445"/>
      <c r="AA612" s="446"/>
      <c r="AB612" s="446"/>
      <c r="AC612" s="446"/>
      <c r="AD612" s="62"/>
      <c r="AE612" s="21"/>
      <c r="AF612" s="22"/>
      <c r="AH612" s="29" t="str">
        <f t="shared" si="635"/>
        <v/>
      </c>
      <c r="AI612" s="29" t="str">
        <f t="shared" si="636"/>
        <v/>
      </c>
      <c r="AJ612" s="29" t="str">
        <f t="shared" si="637"/>
        <v/>
      </c>
      <c r="AK612" s="29" t="str">
        <f t="shared" si="638"/>
        <v/>
      </c>
      <c r="AL612" s="29" t="str">
        <f t="shared" si="639"/>
        <v/>
      </c>
      <c r="AM612" s="29" t="str">
        <f t="shared" si="611"/>
        <v/>
      </c>
      <c r="AN612" s="29" t="str">
        <f t="shared" si="612"/>
        <v/>
      </c>
      <c r="AO612" s="83" t="str">
        <f t="shared" si="640"/>
        <v/>
      </c>
      <c r="AP612" s="83" t="str">
        <f t="shared" si="641"/>
        <v/>
      </c>
      <c r="AQ612" s="83" t="str">
        <f t="shared" si="642"/>
        <v/>
      </c>
      <c r="AR612" s="83" t="str">
        <f t="shared" si="643"/>
        <v/>
      </c>
      <c r="AS612" s="83" t="str">
        <f t="shared" si="644"/>
        <v/>
      </c>
      <c r="AT612" s="105" t="str">
        <f>IF(OR(Q612="",S612=""),"",IF(AND(C612="",AT611=""),"",(M612-L612)/(AS612*6)))</f>
        <v/>
      </c>
      <c r="AU612" s="105" t="str">
        <f>IF(OR(Q612="",S612=""),"",IF(AND(C612="",AU611=""),"",MIN((O612-AR612)/(3*AS612),(AR612-N612)/(3*AS612))))</f>
        <v/>
      </c>
      <c r="AV612">
        <f t="shared" si="634"/>
        <v>-1</v>
      </c>
    </row>
    <row r="613" spans="1:48" ht="17.25" hidden="1" customHeight="1">
      <c r="A613" s="27"/>
      <c r="B613" s="98"/>
      <c r="C613" s="104"/>
      <c r="D613" s="90"/>
      <c r="E613" s="111"/>
      <c r="F613" s="442"/>
      <c r="G613" s="443"/>
      <c r="H613" s="443"/>
      <c r="I613" s="99"/>
      <c r="J613" s="99"/>
      <c r="K613" s="94"/>
      <c r="L613" s="94"/>
      <c r="M613" s="94"/>
      <c r="N613" s="94"/>
      <c r="O613" s="94"/>
      <c r="P613" s="102"/>
      <c r="Q613" s="94"/>
      <c r="R613" s="122"/>
      <c r="S613" s="147"/>
      <c r="T613" s="147"/>
      <c r="U613" s="147"/>
      <c r="V613" s="147"/>
      <c r="W613" s="147"/>
      <c r="X613" s="96"/>
      <c r="Y613" s="101"/>
      <c r="Z613" s="445"/>
      <c r="AA613" s="446"/>
      <c r="AB613" s="446"/>
      <c r="AC613" s="446"/>
      <c r="AD613" s="62"/>
      <c r="AE613" s="21"/>
      <c r="AF613" s="22"/>
      <c r="AH613" s="29" t="str">
        <f t="shared" si="635"/>
        <v/>
      </c>
      <c r="AI613" s="29" t="str">
        <f t="shared" si="636"/>
        <v/>
      </c>
      <c r="AJ613" s="29" t="str">
        <f t="shared" si="637"/>
        <v/>
      </c>
      <c r="AK613" s="29" t="str">
        <f t="shared" si="638"/>
        <v/>
      </c>
      <c r="AL613" s="29" t="str">
        <f t="shared" si="639"/>
        <v/>
      </c>
      <c r="AM613" s="29" t="str">
        <f t="shared" si="611"/>
        <v/>
      </c>
      <c r="AN613" s="29" t="str">
        <f t="shared" si="612"/>
        <v/>
      </c>
      <c r="AO613" s="83" t="str">
        <f t="shared" si="640"/>
        <v/>
      </c>
      <c r="AP613" s="83" t="str">
        <f t="shared" si="641"/>
        <v/>
      </c>
      <c r="AQ613" s="83" t="str">
        <f t="shared" si="642"/>
        <v/>
      </c>
      <c r="AR613" s="83" t="str">
        <f t="shared" si="643"/>
        <v/>
      </c>
      <c r="AS613" s="83" t="str">
        <f t="shared" si="644"/>
        <v/>
      </c>
      <c r="AT613" s="105" t="str">
        <f>IF(OR(Q613="",S613=""),"",IF(AND(C613="",AT612=""),"",(M613-L613)/(AS613*6)))</f>
        <v/>
      </c>
      <c r="AU613" s="105" t="str">
        <f>IF(OR(Q613="",S613=""),"",IF(AND(C613="",AU612=""),"",MIN((O613-AR613)/(3*AS613),(AR613-N613)/(3*AS613))))</f>
        <v/>
      </c>
      <c r="AV613">
        <f t="shared" si="634"/>
        <v>-1</v>
      </c>
    </row>
    <row r="614" spans="1:48" ht="17.25" hidden="1" customHeight="1">
      <c r="A614" s="27"/>
      <c r="B614" s="98"/>
      <c r="C614" s="104"/>
      <c r="D614" s="90"/>
      <c r="E614" s="111"/>
      <c r="F614" s="442"/>
      <c r="G614" s="443"/>
      <c r="H614" s="444"/>
      <c r="I614" s="99"/>
      <c r="J614" s="99"/>
      <c r="K614" s="94"/>
      <c r="L614" s="94"/>
      <c r="M614" s="94"/>
      <c r="N614" s="94"/>
      <c r="O614" s="94"/>
      <c r="P614" s="102"/>
      <c r="Q614" s="94"/>
      <c r="R614" s="122"/>
      <c r="S614" s="147"/>
      <c r="T614" s="147"/>
      <c r="U614" s="147"/>
      <c r="V614" s="147"/>
      <c r="W614" s="147"/>
      <c r="X614" s="96"/>
      <c r="Y614" s="101"/>
      <c r="Z614" s="445"/>
      <c r="AA614" s="446"/>
      <c r="AB614" s="446"/>
      <c r="AC614" s="446"/>
      <c r="AD614" s="62"/>
      <c r="AE614" s="21"/>
      <c r="AF614" s="22"/>
      <c r="AH614" s="29" t="str">
        <f t="shared" si="635"/>
        <v/>
      </c>
      <c r="AI614" s="29" t="str">
        <f t="shared" si="636"/>
        <v/>
      </c>
      <c r="AJ614" s="29" t="str">
        <f t="shared" si="637"/>
        <v/>
      </c>
      <c r="AK614" s="29" t="str">
        <f t="shared" si="638"/>
        <v/>
      </c>
      <c r="AL614" s="29" t="str">
        <f t="shared" si="639"/>
        <v/>
      </c>
      <c r="AM614" s="29" t="str">
        <f t="shared" si="611"/>
        <v/>
      </c>
      <c r="AN614" s="29" t="str">
        <f t="shared" si="612"/>
        <v/>
      </c>
      <c r="AO614" s="83" t="str">
        <f t="shared" si="640"/>
        <v/>
      </c>
      <c r="AP614" s="83" t="str">
        <f t="shared" si="641"/>
        <v/>
      </c>
      <c r="AQ614" s="83" t="str">
        <f t="shared" si="642"/>
        <v/>
      </c>
      <c r="AR614" s="83" t="str">
        <f t="shared" si="643"/>
        <v/>
      </c>
      <c r="AS614" s="83" t="str">
        <f t="shared" si="644"/>
        <v/>
      </c>
      <c r="AT614" s="105" t="str">
        <f>IF(OR(Q614="",S614=""),"",IF(AND(C614="",AT613=""),"",(M614-L614)/(AS614*6)))</f>
        <v/>
      </c>
      <c r="AU614" s="105" t="str">
        <f>IF(OR(Q614="",S614=""),"",IF(AND(C614="",AU613=""),"",MIN((O614-AR614)/(3*AS614),(AR614-N614)/(3*AS614))))</f>
        <v/>
      </c>
      <c r="AV614">
        <f t="shared" si="634"/>
        <v>-1</v>
      </c>
    </row>
    <row r="615" spans="1:48" ht="17.25" hidden="1" customHeight="1">
      <c r="A615" s="27"/>
      <c r="B615" s="98"/>
      <c r="C615" s="104"/>
      <c r="D615" s="90"/>
      <c r="E615" s="111"/>
      <c r="F615" s="442"/>
      <c r="G615" s="443"/>
      <c r="H615" s="443"/>
      <c r="I615" s="99"/>
      <c r="J615" s="99"/>
      <c r="K615" s="94"/>
      <c r="L615" s="94"/>
      <c r="M615" s="94"/>
      <c r="N615" s="94"/>
      <c r="O615" s="94"/>
      <c r="P615" s="102"/>
      <c r="Q615" s="94"/>
      <c r="R615" s="122"/>
      <c r="S615" s="147"/>
      <c r="T615" s="147"/>
      <c r="U615" s="147"/>
      <c r="V615" s="147"/>
      <c r="W615" s="147"/>
      <c r="X615" s="96"/>
      <c r="Y615" s="101"/>
      <c r="Z615" s="445"/>
      <c r="AA615" s="446"/>
      <c r="AB615" s="446"/>
      <c r="AC615" s="446"/>
      <c r="AD615" s="62"/>
      <c r="AE615" s="21"/>
      <c r="AF615" s="22"/>
      <c r="AH615" s="29" t="str">
        <f t="shared" si="635"/>
        <v/>
      </c>
      <c r="AI615" s="29" t="str">
        <f t="shared" si="636"/>
        <v/>
      </c>
      <c r="AJ615" s="29" t="str">
        <f t="shared" si="637"/>
        <v/>
      </c>
      <c r="AK615" s="29" t="str">
        <f t="shared" si="638"/>
        <v/>
      </c>
      <c r="AL615" s="29" t="str">
        <f t="shared" si="639"/>
        <v/>
      </c>
      <c r="AM615" s="29" t="str">
        <f t="shared" si="611"/>
        <v/>
      </c>
      <c r="AN615" s="29" t="str">
        <f t="shared" si="612"/>
        <v/>
      </c>
      <c r="AO615" s="83" t="str">
        <f t="shared" si="640"/>
        <v/>
      </c>
      <c r="AP615" s="83" t="str">
        <f t="shared" si="641"/>
        <v/>
      </c>
      <c r="AQ615" s="83" t="str">
        <f t="shared" si="642"/>
        <v/>
      </c>
      <c r="AR615" s="83" t="str">
        <f t="shared" si="643"/>
        <v/>
      </c>
      <c r="AS615" s="83" t="str">
        <f t="shared" si="644"/>
        <v/>
      </c>
      <c r="AT615" s="105" t="str">
        <f>IF(OR(Q615="",S615=""),"",IF(AND(C615="",AT614=""),"",(M615-L615)/(AS615*6)))</f>
        <v/>
      </c>
      <c r="AU615" s="105" t="str">
        <f>IF(OR(Q615="",S615=""),"",IF(AND(C615="",AU614=""),"",MIN((O615-AR615)/(3*AS615),(AR615-N615)/(3*AS615))))</f>
        <v/>
      </c>
      <c r="AV615">
        <f t="shared" si="634"/>
        <v>-1</v>
      </c>
    </row>
    <row r="616" spans="1:48" ht="17.25" customHeight="1">
      <c r="A616" s="27"/>
      <c r="B616" s="98"/>
      <c r="C616" s="104"/>
      <c r="D616" s="90"/>
      <c r="E616" s="111"/>
      <c r="F616" s="442"/>
      <c r="G616" s="443"/>
      <c r="H616" s="443"/>
      <c r="I616" s="99"/>
      <c r="J616" s="99"/>
      <c r="K616" s="94"/>
      <c r="L616" s="94"/>
      <c r="M616" s="94"/>
      <c r="N616" s="94"/>
      <c r="O616" s="94"/>
      <c r="P616" s="102"/>
      <c r="Q616" s="94"/>
      <c r="R616" s="122"/>
      <c r="S616" s="100"/>
      <c r="T616" s="100"/>
      <c r="U616" s="100"/>
      <c r="V616" s="100"/>
      <c r="W616" s="100"/>
      <c r="X616" s="96"/>
      <c r="Y616" s="101"/>
      <c r="Z616" s="445"/>
      <c r="AA616" s="446"/>
      <c r="AB616" s="446"/>
      <c r="AC616" s="446"/>
      <c r="AD616" s="62"/>
      <c r="AE616" s="21"/>
      <c r="AF616" s="22"/>
      <c r="AH616" s="29" t="str">
        <f t="shared" si="635"/>
        <v/>
      </c>
      <c r="AI616" s="29" t="str">
        <f t="shared" si="636"/>
        <v/>
      </c>
      <c r="AJ616" s="29" t="str">
        <f t="shared" si="637"/>
        <v/>
      </c>
      <c r="AK616" s="29" t="str">
        <f t="shared" si="638"/>
        <v/>
      </c>
      <c r="AL616" s="29" t="str">
        <f t="shared" si="639"/>
        <v/>
      </c>
      <c r="AM616" s="29" t="str">
        <f t="shared" si="611"/>
        <v/>
      </c>
      <c r="AN616" s="29" t="str">
        <f t="shared" si="612"/>
        <v/>
      </c>
      <c r="AO616" s="83" t="str">
        <f t="shared" si="640"/>
        <v/>
      </c>
      <c r="AP616" s="83" t="str">
        <f t="shared" si="641"/>
        <v/>
      </c>
      <c r="AQ616" s="83" t="str">
        <f t="shared" si="642"/>
        <v/>
      </c>
      <c r="AR616" s="83" t="str">
        <f t="shared" si="643"/>
        <v/>
      </c>
      <c r="AS616" s="83" t="str">
        <f t="shared" si="644"/>
        <v/>
      </c>
      <c r="AT616" s="105" t="str">
        <f>IF(OR(Q616="",S616=""),"",IF(AND(C616="",AT615=""),"",(M616-L616)/(AS616*6)))</f>
        <v/>
      </c>
      <c r="AU616" s="105" t="str">
        <f>IF(OR(Q616="",S616=""),"",IF(AND(C616="",AU615=""),"",MIN((O616-AR616)/(3*AS616),(AR616-N616)/(3*AS616))))</f>
        <v/>
      </c>
      <c r="AV616">
        <f t="shared" si="634"/>
        <v>-1</v>
      </c>
    </row>
    <row r="617" spans="1:48" ht="17.25" customHeight="1">
      <c r="A617" s="27"/>
      <c r="B617" s="98">
        <v>403</v>
      </c>
      <c r="C617" s="104"/>
      <c r="D617" s="144" t="s">
        <v>187</v>
      </c>
      <c r="E617" s="111"/>
      <c r="F617" s="442">
        <v>1.6</v>
      </c>
      <c r="G617" s="443"/>
      <c r="H617" s="444"/>
      <c r="I617" s="99">
        <v>-1.6</v>
      </c>
      <c r="J617" s="99">
        <v>0</v>
      </c>
      <c r="K617" s="94">
        <f>IF(Q617=1,F617,K604)</f>
        <v>1.6</v>
      </c>
      <c r="L617" s="94">
        <f>IF(Q617=1,I617,L604)</f>
        <v>-1.6</v>
      </c>
      <c r="M617" s="94">
        <f>IF(Q617=1,J617,M604)</f>
        <v>0</v>
      </c>
      <c r="N617" s="94">
        <f t="shared" ref="N617:N622" si="645">K617+L617</f>
        <v>0</v>
      </c>
      <c r="O617" s="94">
        <f t="shared" ref="O617:O622" si="646">K617+M617</f>
        <v>1.6</v>
      </c>
      <c r="P617" s="102" t="s">
        <v>236</v>
      </c>
      <c r="Q617" s="94">
        <f>IF(AND(F617&lt;&gt;"",Q604=""),1,IF(AND(Q604&lt;emp,Q604&lt;&gt;""),Q604+1,""))</f>
        <v>1</v>
      </c>
      <c r="R617" s="122">
        <f>IF(Q617="","",HLOOKUP(Q617,Headline!$Z$5:$CJ$6,2,FALSE))</f>
        <v>1</v>
      </c>
      <c r="S617" s="147">
        <v>1.0469999999999999</v>
      </c>
      <c r="T617" s="147">
        <v>0.58799999999999997</v>
      </c>
      <c r="U617" s="147">
        <v>0.69299999999999995</v>
      </c>
      <c r="V617" s="147">
        <v>0.52800000000000002</v>
      </c>
      <c r="W617" s="147">
        <v>0.628</v>
      </c>
      <c r="X617" s="96" t="str">
        <f t="shared" si="621"/>
        <v/>
      </c>
      <c r="Y617" s="101">
        <v>13</v>
      </c>
      <c r="Z617" s="445"/>
      <c r="AA617" s="446"/>
      <c r="AB617" s="446"/>
      <c r="AC617" s="446"/>
      <c r="AD617" s="62"/>
      <c r="AE617" s="21"/>
      <c r="AF617" s="22"/>
      <c r="AH617" s="29" t="str">
        <f t="shared" si="606"/>
        <v/>
      </c>
      <c r="AI617" s="29" t="str">
        <f t="shared" si="607"/>
        <v/>
      </c>
      <c r="AJ617" s="29" t="str">
        <f t="shared" si="608"/>
        <v/>
      </c>
      <c r="AK617" s="29" t="str">
        <f t="shared" si="609"/>
        <v/>
      </c>
      <c r="AL617" s="29" t="str">
        <f t="shared" si="610"/>
        <v/>
      </c>
      <c r="AM617" s="29" t="str">
        <f t="shared" si="611"/>
        <v/>
      </c>
      <c r="AN617" s="29" t="str">
        <f t="shared" si="612"/>
        <v/>
      </c>
      <c r="AO617" s="83">
        <f t="shared" si="597"/>
        <v>0.52800000000000002</v>
      </c>
      <c r="AP617" s="83">
        <f t="shared" si="598"/>
        <v>1.0469999999999999</v>
      </c>
      <c r="AQ617" s="83">
        <f t="shared" si="599"/>
        <v>0.51899999999999991</v>
      </c>
      <c r="AR617" s="83">
        <f t="shared" si="600"/>
        <v>0.69679999999999997</v>
      </c>
      <c r="AS617" s="83">
        <f t="shared" si="601"/>
        <v>0.2047674290506182</v>
      </c>
      <c r="AT617" s="105" t="str">
        <f>IF(OR(Q617="",S617=""),"",IF(AND(C617="",AT604=""),"",(M617-L617)/(AS617*6)))</f>
        <v/>
      </c>
      <c r="AU617" s="105" t="str">
        <f>IF(OR(Q617="",S617=""),"",IF(AND(C617="",AU604=""),"",MIN((O617-AR617)/(3*AS617),(AR617-N617)/(3*AS617))))</f>
        <v/>
      </c>
      <c r="AV617">
        <f>IF(AT617="",-1,AS590)</f>
        <v>-1</v>
      </c>
    </row>
    <row r="618" spans="1:48" ht="17.25" customHeight="1">
      <c r="A618" s="27"/>
      <c r="B618" s="98"/>
      <c r="C618" s="104"/>
      <c r="D618" s="90"/>
      <c r="E618" s="111"/>
      <c r="F618" s="442"/>
      <c r="G618" s="443"/>
      <c r="H618" s="444"/>
      <c r="I618" s="99"/>
      <c r="J618" s="99"/>
      <c r="K618" s="94">
        <f>IF(Q618=1,F618,K617)</f>
        <v>1.6</v>
      </c>
      <c r="L618" s="94">
        <f>IF(Q618=1,I618,L617)</f>
        <v>-1.6</v>
      </c>
      <c r="M618" s="94">
        <f>IF(Q618=1,J618,M617)</f>
        <v>0</v>
      </c>
      <c r="N618" s="94">
        <f t="shared" si="645"/>
        <v>0</v>
      </c>
      <c r="O618" s="94">
        <f t="shared" si="646"/>
        <v>1.6</v>
      </c>
      <c r="P618" s="102" t="s">
        <v>236</v>
      </c>
      <c r="Q618" s="94">
        <f>IF(AND(F618&lt;&gt;"",Q617=""),1,IF(AND(Q617&lt;emp,Q617&lt;&gt;""),Q617+1,""))</f>
        <v>2</v>
      </c>
      <c r="R618" s="122">
        <f>IF(Q618="","",HLOOKUP(Q618,Headline!$Z$5:$CJ$6,2,FALSE))</f>
        <v>2</v>
      </c>
      <c r="S618" s="147">
        <v>1.857</v>
      </c>
      <c r="T618" s="147">
        <v>1.419</v>
      </c>
      <c r="U618" s="147">
        <v>1.538</v>
      </c>
      <c r="V618" s="147">
        <v>1.8320000000000001</v>
      </c>
      <c r="W618" s="147">
        <v>1.907</v>
      </c>
      <c r="X618" s="96" t="str">
        <f t="shared" si="621"/>
        <v>8</v>
      </c>
      <c r="Y618" s="101">
        <v>16</v>
      </c>
      <c r="Z618" s="445"/>
      <c r="AA618" s="446"/>
      <c r="AB618" s="446"/>
      <c r="AC618" s="446"/>
      <c r="AD618" s="62"/>
      <c r="AE618" s="245" t="s">
        <v>331</v>
      </c>
      <c r="AF618" s="22"/>
      <c r="AH618" s="29" t="str">
        <f t="shared" si="606"/>
        <v>+</v>
      </c>
      <c r="AI618" s="29" t="str">
        <f t="shared" si="607"/>
        <v/>
      </c>
      <c r="AJ618" s="29" t="str">
        <f t="shared" si="608"/>
        <v/>
      </c>
      <c r="AK618" s="29" t="str">
        <f t="shared" si="609"/>
        <v>+</v>
      </c>
      <c r="AL618" s="29" t="str">
        <f t="shared" si="610"/>
        <v>+</v>
      </c>
      <c r="AM618" s="29" t="str">
        <f t="shared" si="611"/>
        <v/>
      </c>
      <c r="AN618" s="29" t="str">
        <f t="shared" si="612"/>
        <v>+</v>
      </c>
      <c r="AO618" s="83">
        <f t="shared" si="597"/>
        <v>1.419</v>
      </c>
      <c r="AP618" s="83">
        <f t="shared" si="598"/>
        <v>1.907</v>
      </c>
      <c r="AQ618" s="83">
        <f t="shared" si="599"/>
        <v>0.48799999999999999</v>
      </c>
      <c r="AR618" s="83">
        <f t="shared" si="600"/>
        <v>1.7106000000000001</v>
      </c>
      <c r="AS618" s="83">
        <f t="shared" si="601"/>
        <v>0.21769542944214446</v>
      </c>
      <c r="AT618" s="105" t="str">
        <f>IF(OR(Q618="",S618=""),"",IF(AND(C618="",AT617=""),"",(M618-L618)/(AS618*6)))</f>
        <v/>
      </c>
      <c r="AU618" s="105" t="str">
        <f>IF(OR(Q618="",S618=""),"",IF(AND(C618="",AU617=""),"",MIN((O618-AR618)/(3*AS618),(AR618-N618)/(3*AS618))))</f>
        <v/>
      </c>
      <c r="AV618">
        <f>IF(AT618="",-1,AS591)</f>
        <v>-1</v>
      </c>
    </row>
    <row r="619" spans="1:48" ht="17.25" customHeight="1">
      <c r="A619" s="27"/>
      <c r="B619" s="98"/>
      <c r="C619" s="104"/>
      <c r="D619" s="90"/>
      <c r="E619" s="111"/>
      <c r="F619" s="442"/>
      <c r="G619" s="443"/>
      <c r="H619" s="444"/>
      <c r="I619" s="99"/>
      <c r="J619" s="99"/>
      <c r="K619" s="94">
        <f>IF(Q619=1,F619,K618)</f>
        <v>1.6</v>
      </c>
      <c r="L619" s="94">
        <f>IF(Q619=1,I619,L618)</f>
        <v>-1.6</v>
      </c>
      <c r="M619" s="94">
        <f>IF(Q619=1,J619,M618)</f>
        <v>0</v>
      </c>
      <c r="N619" s="94">
        <f t="shared" si="645"/>
        <v>0</v>
      </c>
      <c r="O619" s="94">
        <f t="shared" si="646"/>
        <v>1.6</v>
      </c>
      <c r="P619" s="102"/>
      <c r="Q619" s="94" t="str">
        <f>IF(AND(F619&lt;&gt;"",Q618=""),1,IF(AND(Q618&lt;emp,Q618&lt;&gt;""),Q618+1,""))</f>
        <v/>
      </c>
      <c r="R619" s="122" t="str">
        <f>IF(Q619="","",HLOOKUP(Q619,Headline!$Z$5:$CJ$6,2,FALSE))</f>
        <v/>
      </c>
      <c r="S619" s="147"/>
      <c r="T619" s="147"/>
      <c r="U619" s="147"/>
      <c r="V619" s="147"/>
      <c r="W619" s="147"/>
      <c r="X619" s="96" t="str">
        <f t="shared" si="621"/>
        <v/>
      </c>
      <c r="Y619" s="101"/>
      <c r="Z619" s="445"/>
      <c r="AA619" s="446"/>
      <c r="AB619" s="446"/>
      <c r="AC619" s="446"/>
      <c r="AD619" s="62"/>
      <c r="AE619" s="21"/>
      <c r="AF619" s="22"/>
      <c r="AH619" s="29" t="str">
        <f t="shared" si="606"/>
        <v/>
      </c>
      <c r="AI619" s="29" t="str">
        <f t="shared" si="607"/>
        <v/>
      </c>
      <c r="AJ619" s="29" t="str">
        <f t="shared" si="608"/>
        <v/>
      </c>
      <c r="AK619" s="29" t="str">
        <f t="shared" si="609"/>
        <v/>
      </c>
      <c r="AL619" s="29" t="str">
        <f t="shared" si="610"/>
        <v/>
      </c>
      <c r="AM619" s="29" t="str">
        <f t="shared" si="611"/>
        <v/>
      </c>
      <c r="AN619" s="29" t="str">
        <f t="shared" si="612"/>
        <v/>
      </c>
      <c r="AO619" s="83" t="str">
        <f t="shared" si="597"/>
        <v/>
      </c>
      <c r="AP619" s="83" t="str">
        <f t="shared" si="598"/>
        <v/>
      </c>
      <c r="AQ619" s="83" t="str">
        <f t="shared" si="599"/>
        <v/>
      </c>
      <c r="AR619" s="83" t="str">
        <f t="shared" si="600"/>
        <v/>
      </c>
      <c r="AS619" s="83" t="str">
        <f t="shared" si="601"/>
        <v/>
      </c>
      <c r="AT619" s="105" t="str">
        <f>IF(OR(Q619="",S619=""),"",IF(AND(C619="",AT618=""),"",(M619-L619)/(AS619*6)))</f>
        <v/>
      </c>
      <c r="AU619" s="105" t="str">
        <f>IF(OR(Q619="",S619=""),"",IF(AND(C619="",AU618=""),"",MIN((O619-AR619)/(3*AS619),(AR619-N619)/(3*AS619))))</f>
        <v/>
      </c>
      <c r="AV619">
        <f>IF(AT619="",-1,AS592)</f>
        <v>-1</v>
      </c>
    </row>
    <row r="620" spans="1:48" ht="17.25" customHeight="1">
      <c r="A620" s="27"/>
      <c r="B620" s="98">
        <v>404</v>
      </c>
      <c r="C620" s="104"/>
      <c r="D620" s="144" t="s">
        <v>189</v>
      </c>
      <c r="E620" s="111" t="s">
        <v>193</v>
      </c>
      <c r="F620" s="442">
        <v>5.5</v>
      </c>
      <c r="G620" s="443"/>
      <c r="H620" s="444"/>
      <c r="I620" s="99">
        <v>0.02</v>
      </c>
      <c r="J620" s="99">
        <v>0.15</v>
      </c>
      <c r="K620" s="94">
        <f>IF(Q620=1,F620,K619)</f>
        <v>5.5</v>
      </c>
      <c r="L620" s="94">
        <f>IF(Q620=1,I620,L619)</f>
        <v>0.02</v>
      </c>
      <c r="M620" s="94">
        <f>IF(Q620=1,J620,M619)</f>
        <v>0.15</v>
      </c>
      <c r="N620" s="94">
        <f t="shared" si="645"/>
        <v>5.52</v>
      </c>
      <c r="O620" s="94">
        <f t="shared" si="646"/>
        <v>5.65</v>
      </c>
      <c r="P620" s="102" t="s">
        <v>346</v>
      </c>
      <c r="Q620" s="94">
        <f>IF(AND(F620&lt;&gt;"",Q619=""),1,IF(AND(Q619&lt;emp,Q619&lt;&gt;""),Q619+1,""))</f>
        <v>1</v>
      </c>
      <c r="R620" s="122">
        <f>IF(Q620="","",HLOOKUP(Q620,Headline!$Z$5:$CJ$6,2,FALSE))</f>
        <v>1</v>
      </c>
      <c r="S620" s="147">
        <v>5.59</v>
      </c>
      <c r="T620" s="147">
        <v>5.58</v>
      </c>
      <c r="U620" s="147">
        <v>5.59</v>
      </c>
      <c r="V620" s="147">
        <v>5.59</v>
      </c>
      <c r="W620" s="147">
        <v>5.59</v>
      </c>
      <c r="X620" s="96" t="str">
        <f t="shared" si="621"/>
        <v/>
      </c>
      <c r="Y620" s="101">
        <v>13</v>
      </c>
      <c r="Z620" s="445"/>
      <c r="AA620" s="446"/>
      <c r="AB620" s="446"/>
      <c r="AC620" s="446"/>
      <c r="AD620" s="62"/>
      <c r="AE620" s="21"/>
      <c r="AF620" s="22"/>
      <c r="AH620" s="29" t="str">
        <f t="shared" si="606"/>
        <v/>
      </c>
      <c r="AI620" s="29" t="str">
        <f t="shared" si="607"/>
        <v/>
      </c>
      <c r="AJ620" s="29" t="str">
        <f t="shared" si="608"/>
        <v/>
      </c>
      <c r="AK620" s="29" t="str">
        <f t="shared" si="609"/>
        <v/>
      </c>
      <c r="AL620" s="29" t="str">
        <f t="shared" si="610"/>
        <v/>
      </c>
      <c r="AM620" s="29" t="str">
        <f t="shared" si="611"/>
        <v/>
      </c>
      <c r="AN620" s="29" t="str">
        <f t="shared" si="612"/>
        <v/>
      </c>
      <c r="AO620" s="83">
        <f t="shared" si="597"/>
        <v>5.58</v>
      </c>
      <c r="AP620" s="83">
        <f t="shared" si="598"/>
        <v>5.59</v>
      </c>
      <c r="AQ620" s="83">
        <f t="shared" si="599"/>
        <v>9.9999999999997868E-3</v>
      </c>
      <c r="AR620" s="83">
        <f t="shared" si="600"/>
        <v>5.5879999999999992</v>
      </c>
      <c r="AS620" s="83">
        <f t="shared" si="601"/>
        <v>4.4721359549994844E-3</v>
      </c>
      <c r="AT620" s="105" t="str">
        <f>IF(OR(Q620="",S620=""),"",IF(AND(C620="",AT619=""),"",(M620-L620)/(AS620*6)))</f>
        <v/>
      </c>
      <c r="AU620" s="105" t="str">
        <f>IF(OR(Q620="",S620=""),"",IF(AND(C620="",AU619=""),"",MIN((O620-AR620)/(3*AS620),(AR620-N620)/(3*AS620))))</f>
        <v/>
      </c>
      <c r="AV620">
        <f>IF(AT620="",-1,AS602)</f>
        <v>-1</v>
      </c>
    </row>
    <row r="621" spans="1:48" ht="17.25" customHeight="1">
      <c r="A621" s="27"/>
      <c r="B621" s="98"/>
      <c r="C621" s="104"/>
      <c r="D621" s="90"/>
      <c r="E621" s="111"/>
      <c r="F621" s="442" t="s">
        <v>221</v>
      </c>
      <c r="G621" s="443"/>
      <c r="H621" s="444"/>
      <c r="I621" s="99"/>
      <c r="J621" s="99"/>
      <c r="K621" s="94">
        <f>IF(Q621=1,F621,K620)</f>
        <v>5.5</v>
      </c>
      <c r="L621" s="94">
        <f>IF(Q621=1,I621,L620)</f>
        <v>0.02</v>
      </c>
      <c r="M621" s="94">
        <f>IF(Q621=1,J621,M620)</f>
        <v>0.15</v>
      </c>
      <c r="N621" s="94">
        <f t="shared" si="645"/>
        <v>5.52</v>
      </c>
      <c r="O621" s="94">
        <f t="shared" si="646"/>
        <v>5.65</v>
      </c>
      <c r="P621" s="102" t="s">
        <v>237</v>
      </c>
      <c r="Q621" s="94">
        <f>IF(AND(F621&lt;&gt;"",Q620=""),1,IF(AND(Q620&lt;emp,Q620&lt;&gt;""),Q620+1,""))</f>
        <v>2</v>
      </c>
      <c r="R621" s="122">
        <f>IF(Q621="","",HLOOKUP(Q621,Headline!$Z$5:$CJ$6,2,FALSE))</f>
        <v>2</v>
      </c>
      <c r="S621" s="147">
        <f>'report export 3D'!AG153</f>
        <v>5.5530143079999998</v>
      </c>
      <c r="T621" s="147">
        <f>'report export 3D'!AH153</f>
        <v>5.5539937873999996</v>
      </c>
      <c r="U621" s="147">
        <f>'report export 3D'!AI153</f>
        <v>5.5547505684000003</v>
      </c>
      <c r="V621" s="147">
        <f>'report export 3D'!AJ153</f>
        <v>5.5511489889999996</v>
      </c>
      <c r="W621" s="147">
        <f>'report export 3D'!AK153</f>
        <v>5.5538293271999999</v>
      </c>
      <c r="X621" s="96" t="str">
        <f t="shared" si="621"/>
        <v/>
      </c>
      <c r="Y621" s="101">
        <v>16</v>
      </c>
      <c r="Z621" s="461" t="s">
        <v>193</v>
      </c>
      <c r="AA621" s="462"/>
      <c r="AB621" s="462"/>
      <c r="AC621" s="462"/>
      <c r="AD621" s="62"/>
      <c r="AE621" s="21"/>
      <c r="AF621" s="22"/>
      <c r="AH621" s="29" t="str">
        <f t="shared" si="606"/>
        <v/>
      </c>
      <c r="AI621" s="29" t="str">
        <f t="shared" si="607"/>
        <v/>
      </c>
      <c r="AJ621" s="29" t="str">
        <f t="shared" si="608"/>
        <v/>
      </c>
      <c r="AK621" s="29" t="str">
        <f t="shared" si="609"/>
        <v/>
      </c>
      <c r="AL621" s="29" t="str">
        <f t="shared" si="610"/>
        <v/>
      </c>
      <c r="AM621" s="29" t="str">
        <f t="shared" si="611"/>
        <v/>
      </c>
      <c r="AN621" s="29" t="str">
        <f t="shared" si="612"/>
        <v/>
      </c>
      <c r="AO621" s="83">
        <f t="shared" si="597"/>
        <v>5.5511489889999996</v>
      </c>
      <c r="AP621" s="83">
        <f t="shared" si="598"/>
        <v>5.5547505684000003</v>
      </c>
      <c r="AQ621" s="83">
        <f t="shared" si="599"/>
        <v>3.6015794000006096E-3</v>
      </c>
      <c r="AR621" s="83">
        <f t="shared" si="600"/>
        <v>5.5533473959999995</v>
      </c>
      <c r="AS621" s="83">
        <f t="shared" si="601"/>
        <v>1.3750375686725728E-3</v>
      </c>
      <c r="AT621" s="105" t="str">
        <f>IF(OR(Q621="",S621=""),"",IF(AND(C621="",AT620=""),"",(M621-L621)/(AS621*6)))</f>
        <v/>
      </c>
      <c r="AU621" s="105" t="str">
        <f>IF(OR(Q621="",S621=""),"",IF(AND(C621="",AU620=""),"",MIN((O621-AR621)/(3*AS621),(AR621-N621)/(3*AS621))))</f>
        <v/>
      </c>
      <c r="AV621">
        <f>IF(AT621="",-1,AS603)</f>
        <v>-1</v>
      </c>
    </row>
    <row r="622" spans="1:48" ht="17.25" customHeight="1">
      <c r="A622" s="27"/>
      <c r="B622" s="98"/>
      <c r="C622" s="104"/>
      <c r="D622" s="138"/>
      <c r="E622" s="137"/>
      <c r="F622" s="455"/>
      <c r="G622" s="456"/>
      <c r="H622" s="457"/>
      <c r="I622" s="99"/>
      <c r="J622" s="99"/>
      <c r="K622" s="94">
        <f>IF(Q622=1,F622,K621)</f>
        <v>5.5</v>
      </c>
      <c r="L622" s="94">
        <f>IF(Q622=1,I622,L621)</f>
        <v>0.02</v>
      </c>
      <c r="M622" s="94">
        <f>IF(Q622=1,J622,M621)</f>
        <v>0.15</v>
      </c>
      <c r="N622" s="94">
        <f t="shared" si="645"/>
        <v>5.52</v>
      </c>
      <c r="O622" s="94">
        <f t="shared" si="646"/>
        <v>5.65</v>
      </c>
      <c r="P622" s="102"/>
      <c r="Q622" s="94" t="str">
        <f>IF(AND(F622&lt;&gt;"",Q621=""),1,IF(AND(Q621&lt;emp,Q621&lt;&gt;""),Q621+1,""))</f>
        <v/>
      </c>
      <c r="R622" s="122" t="str">
        <f>IF(Q622="","",HLOOKUP(Q622,Headline!$Z$5:$CJ$6,2,FALSE))</f>
        <v/>
      </c>
      <c r="S622" s="100"/>
      <c r="T622" s="100"/>
      <c r="U622" s="100"/>
      <c r="V622" s="100"/>
      <c r="W622" s="100"/>
      <c r="X622" s="96" t="str">
        <f t="shared" si="621"/>
        <v/>
      </c>
      <c r="Y622" s="101"/>
      <c r="Z622" s="445"/>
      <c r="AA622" s="446"/>
      <c r="AB622" s="446"/>
      <c r="AC622" s="446"/>
      <c r="AD622" s="62"/>
      <c r="AE622" s="21"/>
      <c r="AF622" s="22"/>
      <c r="AH622" s="29" t="str">
        <f t="shared" si="606"/>
        <v/>
      </c>
      <c r="AI622" s="29" t="str">
        <f t="shared" si="607"/>
        <v/>
      </c>
      <c r="AJ622" s="29" t="str">
        <f t="shared" si="608"/>
        <v/>
      </c>
      <c r="AK622" s="29" t="str">
        <f t="shared" si="609"/>
        <v/>
      </c>
      <c r="AL622" s="29" t="str">
        <f t="shared" si="610"/>
        <v/>
      </c>
      <c r="AM622" s="29" t="str">
        <f t="shared" si="611"/>
        <v/>
      </c>
      <c r="AN622" s="29" t="str">
        <f t="shared" si="612"/>
        <v/>
      </c>
      <c r="AO622" s="83" t="str">
        <f t="shared" si="597"/>
        <v/>
      </c>
      <c r="AP622" s="83" t="str">
        <f t="shared" si="598"/>
        <v/>
      </c>
      <c r="AQ622" s="83" t="str">
        <f t="shared" si="599"/>
        <v/>
      </c>
      <c r="AR622" s="83" t="str">
        <f t="shared" si="600"/>
        <v/>
      </c>
      <c r="AS622" s="83" t="str">
        <f t="shared" si="601"/>
        <v/>
      </c>
      <c r="AT622" s="105" t="str">
        <f>IF(OR(Q622="",S622=""),"",IF(AND(C622="",AT621=""),"",(M622-L622)/(AS622*6)))</f>
        <v/>
      </c>
      <c r="AU622" s="105" t="str">
        <f>IF(OR(Q622="",S622=""),"",IF(AND(C622="",AU621=""),"",MIN((O622-AR622)/(3*AS622),(AR622-N622)/(3*AS622))))</f>
        <v/>
      </c>
      <c r="AV622">
        <f>IF(AT622="",-1,AS604)</f>
        <v>-1</v>
      </c>
    </row>
    <row r="623" spans="1:48" ht="17.25" customHeight="1">
      <c r="A623" s="27"/>
      <c r="B623" s="98">
        <v>404</v>
      </c>
      <c r="C623" s="104">
        <v>1</v>
      </c>
      <c r="D623" s="144" t="s">
        <v>189</v>
      </c>
      <c r="E623" s="111" t="s">
        <v>196</v>
      </c>
      <c r="F623" s="442">
        <v>5.5</v>
      </c>
      <c r="G623" s="443"/>
      <c r="H623" s="444"/>
      <c r="I623" s="99">
        <v>0.02</v>
      </c>
      <c r="J623" s="99">
        <v>0.15</v>
      </c>
      <c r="K623" s="94">
        <f t="shared" ref="K623:K628" si="647">IF(Q623=1,F623,K622)</f>
        <v>5.5</v>
      </c>
      <c r="L623" s="94">
        <f t="shared" ref="L623:L628" si="648">IF(Q623=1,I623,L622)</f>
        <v>0.02</v>
      </c>
      <c r="M623" s="94">
        <f t="shared" ref="M623:M628" si="649">IF(Q623=1,J623,M622)</f>
        <v>0.15</v>
      </c>
      <c r="N623" s="94">
        <f t="shared" ref="N623:N628" si="650">K623+L623</f>
        <v>5.52</v>
      </c>
      <c r="O623" s="94">
        <f t="shared" ref="O623:O628" si="651">K623+M623</f>
        <v>5.65</v>
      </c>
      <c r="P623" s="102" t="s">
        <v>346</v>
      </c>
      <c r="Q623" s="94">
        <f t="shared" ref="Q623:Q628" si="652">IF(AND(F623&lt;&gt;"",Q622=""),1,IF(AND(Q622&lt;emp,Q622&lt;&gt;""),Q622+1,""))</f>
        <v>1</v>
      </c>
      <c r="R623" s="122">
        <f>IF(Q623="","",HLOOKUP(Q623,Headline!$Z$5:$CJ$6,2,FALSE))</f>
        <v>1</v>
      </c>
      <c r="S623" s="147">
        <v>5.5780000000000003</v>
      </c>
      <c r="T623" s="147">
        <v>5.5780000000000003</v>
      </c>
      <c r="U623" s="147">
        <v>5.5780000000000003</v>
      </c>
      <c r="V623" s="147">
        <v>5.5780000000000003</v>
      </c>
      <c r="W623" s="147">
        <v>5.5780000000000003</v>
      </c>
      <c r="X623" s="96" t="str">
        <f t="shared" si="621"/>
        <v/>
      </c>
      <c r="Y623" s="101">
        <v>13</v>
      </c>
      <c r="Z623" s="445"/>
      <c r="AA623" s="446"/>
      <c r="AB623" s="446"/>
      <c r="AC623" s="446"/>
      <c r="AD623" s="62"/>
      <c r="AE623" s="21"/>
      <c r="AF623" s="22"/>
      <c r="AH623" s="29" t="str">
        <f t="shared" si="606"/>
        <v/>
      </c>
      <c r="AI623" s="29" t="str">
        <f t="shared" si="607"/>
        <v/>
      </c>
      <c r="AJ623" s="29" t="str">
        <f t="shared" si="608"/>
        <v/>
      </c>
      <c r="AK623" s="29" t="str">
        <f t="shared" si="609"/>
        <v/>
      </c>
      <c r="AL623" s="29" t="str">
        <f t="shared" si="610"/>
        <v/>
      </c>
      <c r="AM623" s="29" t="str">
        <f t="shared" si="611"/>
        <v/>
      </c>
      <c r="AN623" s="29" t="str">
        <f t="shared" si="612"/>
        <v/>
      </c>
      <c r="AO623" s="83">
        <f t="shared" ref="AO623:AO628" si="653">IF(S623="","",MIN(S623:W623))</f>
        <v>5.5780000000000003</v>
      </c>
      <c r="AP623" s="83">
        <f t="shared" ref="AP623:AP628" si="654">IF(S623="","",MAX(S623:W623))</f>
        <v>5.5780000000000003</v>
      </c>
      <c r="AQ623" s="83">
        <f t="shared" ref="AQ623:AQ628" si="655">IF(AO623="","",AP623-AO623)</f>
        <v>0</v>
      </c>
      <c r="AR623" s="83">
        <f t="shared" ref="AR623:AR628" si="656">IF(S623="","",AVERAGE(S623:W623))</f>
        <v>5.5780000000000003</v>
      </c>
      <c r="AS623" s="83">
        <f t="shared" ref="AS623:AS628" si="657">IF(S623="","",STDEV(S623:W623))</f>
        <v>0</v>
      </c>
      <c r="AT623" s="105" t="e">
        <f t="shared" ref="AT623:AT628" si="658">IF(OR(Q623="",S623=""),"",IF(AND(C623="",AT622=""),"",(M623-L623)/(AS623*6)))</f>
        <v>#DIV/0!</v>
      </c>
      <c r="AU623" s="105" t="e">
        <f t="shared" ref="AU623:AU628" si="659">IF(OR(Q623="",S623=""),"",IF(AND(C623="",AU622=""),"",MIN((O623-AR623)/(3*AS623),(AR623-N623)/(3*AS623))))</f>
        <v>#DIV/0!</v>
      </c>
      <c r="AV623" t="e">
        <f>IF(AT623="",-1,AS617)</f>
        <v>#DIV/0!</v>
      </c>
    </row>
    <row r="624" spans="1:48" ht="17.25" customHeight="1">
      <c r="A624" s="27"/>
      <c r="B624" s="98"/>
      <c r="C624" s="104"/>
      <c r="D624" s="90"/>
      <c r="E624" s="111"/>
      <c r="F624" s="442" t="s">
        <v>221</v>
      </c>
      <c r="G624" s="443"/>
      <c r="H624" s="444"/>
      <c r="I624" s="99"/>
      <c r="J624" s="99"/>
      <c r="K624" s="94">
        <f t="shared" si="647"/>
        <v>5.5</v>
      </c>
      <c r="L624" s="94">
        <f t="shared" si="648"/>
        <v>0.02</v>
      </c>
      <c r="M624" s="94">
        <f t="shared" si="649"/>
        <v>0.15</v>
      </c>
      <c r="N624" s="94">
        <f t="shared" si="650"/>
        <v>5.52</v>
      </c>
      <c r="O624" s="94">
        <f t="shared" si="651"/>
        <v>5.65</v>
      </c>
      <c r="P624" s="102" t="s">
        <v>237</v>
      </c>
      <c r="Q624" s="94">
        <f t="shared" si="652"/>
        <v>2</v>
      </c>
      <c r="R624" s="122">
        <f>IF(Q624="","",HLOOKUP(Q624,Headline!$Z$5:$CJ$6,2,FALSE))</f>
        <v>2</v>
      </c>
      <c r="S624" s="147">
        <f>'report export 3D'!AG154</f>
        <v>5.5076183580000002</v>
      </c>
      <c r="T624" s="147">
        <f>'report export 3D'!AH154</f>
        <v>5.5122502962000004</v>
      </c>
      <c r="U624" s="147">
        <f>'report export 3D'!AI154</f>
        <v>5.5108322192000001</v>
      </c>
      <c r="V624" s="147">
        <f>'report export 3D'!AJ154</f>
        <v>5.5042381644000002</v>
      </c>
      <c r="W624" s="147">
        <f>'report export 3D'!AK154</f>
        <v>5.5080753748999998</v>
      </c>
      <c r="X624" s="96" t="str">
        <f t="shared" si="621"/>
        <v>7</v>
      </c>
      <c r="Y624" s="101">
        <v>16</v>
      </c>
      <c r="Z624" s="461" t="s">
        <v>196</v>
      </c>
      <c r="AA624" s="462"/>
      <c r="AB624" s="462"/>
      <c r="AC624" s="462"/>
      <c r="AD624" s="62"/>
      <c r="AE624" s="245" t="s">
        <v>331</v>
      </c>
      <c r="AF624" s="22"/>
      <c r="AH624" s="29" t="str">
        <f t="shared" si="606"/>
        <v>-</v>
      </c>
      <c r="AI624" s="29" t="str">
        <f t="shared" si="607"/>
        <v>-</v>
      </c>
      <c r="AJ624" s="29" t="str">
        <f t="shared" si="608"/>
        <v>-</v>
      </c>
      <c r="AK624" s="29" t="str">
        <f t="shared" si="609"/>
        <v>-</v>
      </c>
      <c r="AL624" s="29" t="str">
        <f t="shared" si="610"/>
        <v>-</v>
      </c>
      <c r="AM624" s="29" t="str">
        <f t="shared" si="611"/>
        <v>-</v>
      </c>
      <c r="AN624" s="29" t="str">
        <f t="shared" si="612"/>
        <v/>
      </c>
      <c r="AO624" s="83">
        <f t="shared" si="653"/>
        <v>5.5042381644000002</v>
      </c>
      <c r="AP624" s="83">
        <f t="shared" si="654"/>
        <v>5.5122502962000004</v>
      </c>
      <c r="AQ624" s="83">
        <f t="shared" si="655"/>
        <v>8.0121318000001551E-3</v>
      </c>
      <c r="AR624" s="83">
        <f t="shared" si="656"/>
        <v>5.50860288254</v>
      </c>
      <c r="AS624" s="83">
        <f t="shared" si="657"/>
        <v>3.1053134170539558E-3</v>
      </c>
      <c r="AT624" s="105" t="e">
        <f t="shared" si="658"/>
        <v>#DIV/0!</v>
      </c>
      <c r="AU624" s="105" t="e">
        <f t="shared" si="659"/>
        <v>#DIV/0!</v>
      </c>
      <c r="AV624" t="e">
        <f>IF(AT624="",-1,AS618)</f>
        <v>#DIV/0!</v>
      </c>
    </row>
    <row r="625" spans="1:48" ht="17.25" customHeight="1">
      <c r="A625" s="27"/>
      <c r="B625" s="98"/>
      <c r="C625" s="104"/>
      <c r="D625" s="138"/>
      <c r="E625" s="137"/>
      <c r="F625" s="455"/>
      <c r="G625" s="456"/>
      <c r="H625" s="457"/>
      <c r="I625" s="99"/>
      <c r="J625" s="99"/>
      <c r="K625" s="94">
        <f t="shared" si="647"/>
        <v>5.5</v>
      </c>
      <c r="L625" s="94">
        <f t="shared" si="648"/>
        <v>0.02</v>
      </c>
      <c r="M625" s="94">
        <f t="shared" si="649"/>
        <v>0.15</v>
      </c>
      <c r="N625" s="94">
        <f t="shared" si="650"/>
        <v>5.52</v>
      </c>
      <c r="O625" s="94">
        <f t="shared" si="651"/>
        <v>5.65</v>
      </c>
      <c r="P625" s="102"/>
      <c r="Q625" s="94" t="str">
        <f t="shared" si="652"/>
        <v/>
      </c>
      <c r="R625" s="122" t="str">
        <f>IF(Q625="","",HLOOKUP(Q625,Headline!$Z$5:$CJ$6,2,FALSE))</f>
        <v/>
      </c>
      <c r="S625" s="147"/>
      <c r="T625" s="147"/>
      <c r="U625" s="147"/>
      <c r="V625" s="100"/>
      <c r="W625" s="147"/>
      <c r="X625" s="96" t="str">
        <f t="shared" si="621"/>
        <v/>
      </c>
      <c r="Y625" s="101"/>
      <c r="Z625" s="445"/>
      <c r="AA625" s="446"/>
      <c r="AB625" s="446"/>
      <c r="AC625" s="446"/>
      <c r="AD625" s="62"/>
      <c r="AE625" s="21"/>
      <c r="AF625" s="22"/>
      <c r="AH625" s="29" t="str">
        <f t="shared" si="606"/>
        <v/>
      </c>
      <c r="AI625" s="29" t="str">
        <f t="shared" si="607"/>
        <v/>
      </c>
      <c r="AJ625" s="29" t="str">
        <f t="shared" si="608"/>
        <v/>
      </c>
      <c r="AK625" s="29" t="str">
        <f t="shared" si="609"/>
        <v/>
      </c>
      <c r="AL625" s="29" t="str">
        <f t="shared" si="610"/>
        <v/>
      </c>
      <c r="AM625" s="29" t="str">
        <f t="shared" si="611"/>
        <v/>
      </c>
      <c r="AN625" s="29" t="str">
        <f t="shared" si="612"/>
        <v/>
      </c>
      <c r="AO625" s="83" t="str">
        <f t="shared" si="653"/>
        <v/>
      </c>
      <c r="AP625" s="83" t="str">
        <f t="shared" si="654"/>
        <v/>
      </c>
      <c r="AQ625" s="83" t="str">
        <f t="shared" si="655"/>
        <v/>
      </c>
      <c r="AR625" s="83" t="str">
        <f t="shared" si="656"/>
        <v/>
      </c>
      <c r="AS625" s="83" t="str">
        <f t="shared" si="657"/>
        <v/>
      </c>
      <c r="AT625" s="105" t="str">
        <f t="shared" si="658"/>
        <v/>
      </c>
      <c r="AU625" s="105" t="str">
        <f t="shared" si="659"/>
        <v/>
      </c>
      <c r="AV625">
        <f>IF(AT625="",-1,AS619)</f>
        <v>-1</v>
      </c>
    </row>
    <row r="626" spans="1:48" ht="17.25" customHeight="1">
      <c r="A626" s="27"/>
      <c r="B626" s="98">
        <v>404</v>
      </c>
      <c r="C626" s="104"/>
      <c r="D626" s="144" t="s">
        <v>189</v>
      </c>
      <c r="E626" s="111" t="s">
        <v>193</v>
      </c>
      <c r="F626" s="442">
        <v>5.5</v>
      </c>
      <c r="G626" s="443"/>
      <c r="H626" s="444"/>
      <c r="I626" s="99">
        <v>0.02</v>
      </c>
      <c r="J626" s="99">
        <v>0.15</v>
      </c>
      <c r="K626" s="94">
        <f t="shared" si="647"/>
        <v>5.5</v>
      </c>
      <c r="L626" s="94">
        <f t="shared" si="648"/>
        <v>0.02</v>
      </c>
      <c r="M626" s="94">
        <f t="shared" si="649"/>
        <v>0.15</v>
      </c>
      <c r="N626" s="94">
        <f t="shared" si="650"/>
        <v>5.52</v>
      </c>
      <c r="O626" s="94">
        <f t="shared" si="651"/>
        <v>5.65</v>
      </c>
      <c r="P626" s="102" t="s">
        <v>346</v>
      </c>
      <c r="Q626" s="94">
        <f t="shared" si="652"/>
        <v>1</v>
      </c>
      <c r="R626" s="122">
        <f>IF(Q626="","",HLOOKUP(Q626,Headline!$Z$5:$CJ$6,2,FALSE))</f>
        <v>1</v>
      </c>
      <c r="S626" s="147">
        <v>5.57</v>
      </c>
      <c r="T626" s="147">
        <v>5.56</v>
      </c>
      <c r="U626" s="147">
        <v>5.57</v>
      </c>
      <c r="V626" s="147">
        <v>5.57</v>
      </c>
      <c r="W626" s="147">
        <v>5.57</v>
      </c>
      <c r="X626" s="96" t="str">
        <f t="shared" si="621"/>
        <v/>
      </c>
      <c r="Y626" s="101">
        <v>13</v>
      </c>
      <c r="Z626" s="445"/>
      <c r="AA626" s="446"/>
      <c r="AB626" s="446"/>
      <c r="AC626" s="446"/>
      <c r="AD626" s="62"/>
      <c r="AE626" s="21"/>
      <c r="AF626" s="22"/>
      <c r="AH626" s="29" t="str">
        <f t="shared" si="606"/>
        <v/>
      </c>
      <c r="AI626" s="29" t="str">
        <f t="shared" si="607"/>
        <v/>
      </c>
      <c r="AJ626" s="29" t="str">
        <f t="shared" si="608"/>
        <v/>
      </c>
      <c r="AK626" s="29" t="str">
        <f t="shared" si="609"/>
        <v/>
      </c>
      <c r="AL626" s="29" t="str">
        <f t="shared" si="610"/>
        <v/>
      </c>
      <c r="AM626" s="29" t="str">
        <f t="shared" si="611"/>
        <v/>
      </c>
      <c r="AN626" s="29" t="str">
        <f t="shared" si="612"/>
        <v/>
      </c>
      <c r="AO626" s="83">
        <f t="shared" si="653"/>
        <v>5.56</v>
      </c>
      <c r="AP626" s="83">
        <f t="shared" si="654"/>
        <v>5.57</v>
      </c>
      <c r="AQ626" s="83">
        <f t="shared" si="655"/>
        <v>1.0000000000000675E-2</v>
      </c>
      <c r="AR626" s="83">
        <f t="shared" si="656"/>
        <v>5.5679999999999996</v>
      </c>
      <c r="AS626" s="83">
        <f t="shared" si="657"/>
        <v>4.4721359549998816E-3</v>
      </c>
      <c r="AT626" s="105" t="str">
        <f t="shared" si="658"/>
        <v/>
      </c>
      <c r="AU626" s="105" t="str">
        <f t="shared" si="659"/>
        <v/>
      </c>
      <c r="AV626">
        <f t="shared" ref="AV626:AV631" si="660">IF(AT626="",-1,AS620)</f>
        <v>-1</v>
      </c>
    </row>
    <row r="627" spans="1:48" ht="17.25" customHeight="1">
      <c r="A627" s="27"/>
      <c r="B627" s="98"/>
      <c r="C627" s="104"/>
      <c r="D627" s="90"/>
      <c r="E627" s="111"/>
      <c r="F627" s="442" t="s">
        <v>222</v>
      </c>
      <c r="G627" s="443"/>
      <c r="H627" s="444"/>
      <c r="I627" s="99"/>
      <c r="J627" s="99"/>
      <c r="K627" s="94">
        <f t="shared" si="647"/>
        <v>5.5</v>
      </c>
      <c r="L627" s="94">
        <f t="shared" si="648"/>
        <v>0.02</v>
      </c>
      <c r="M627" s="94">
        <f t="shared" si="649"/>
        <v>0.15</v>
      </c>
      <c r="N627" s="94">
        <f t="shared" si="650"/>
        <v>5.52</v>
      </c>
      <c r="O627" s="94">
        <f t="shared" si="651"/>
        <v>5.65</v>
      </c>
      <c r="P627" s="102" t="s">
        <v>237</v>
      </c>
      <c r="Q627" s="94">
        <f t="shared" si="652"/>
        <v>2</v>
      </c>
      <c r="R627" s="122">
        <f>IF(Q627="","",HLOOKUP(Q627,Headline!$Z$5:$CJ$6,2,FALSE))</f>
        <v>2</v>
      </c>
      <c r="S627" s="147">
        <f>'report export 3D'!AG155</f>
        <v>5.6154145651</v>
      </c>
      <c r="T627" s="147">
        <f>'report export 3D'!AH155</f>
        <v>5.6197237696000002</v>
      </c>
      <c r="U627" s="147">
        <f>'report export 3D'!AI155</f>
        <v>5.6172507419000004</v>
      </c>
      <c r="V627" s="147">
        <f>'report export 3D'!AJ155</f>
        <v>5.6146968712999996</v>
      </c>
      <c r="W627" s="147">
        <f>'report export 3D'!AK155</f>
        <v>5.6171630485000001</v>
      </c>
      <c r="X627" s="96" t="str">
        <f t="shared" si="621"/>
        <v/>
      </c>
      <c r="Y627" s="101">
        <v>16</v>
      </c>
      <c r="Z627" s="461" t="s">
        <v>193</v>
      </c>
      <c r="AA627" s="462"/>
      <c r="AB627" s="462"/>
      <c r="AC627" s="462"/>
      <c r="AD627" s="62"/>
      <c r="AE627" s="21"/>
      <c r="AF627" s="22"/>
      <c r="AH627" s="29" t="str">
        <f t="shared" si="606"/>
        <v/>
      </c>
      <c r="AI627" s="29" t="str">
        <f t="shared" si="607"/>
        <v/>
      </c>
      <c r="AJ627" s="29" t="str">
        <f t="shared" si="608"/>
        <v/>
      </c>
      <c r="AK627" s="29" t="str">
        <f t="shared" si="609"/>
        <v/>
      </c>
      <c r="AL627" s="29" t="str">
        <f t="shared" si="610"/>
        <v/>
      </c>
      <c r="AM627" s="29" t="str">
        <f t="shared" si="611"/>
        <v/>
      </c>
      <c r="AN627" s="29" t="str">
        <f t="shared" si="612"/>
        <v/>
      </c>
      <c r="AO627" s="83">
        <f t="shared" si="653"/>
        <v>5.6146968712999996</v>
      </c>
      <c r="AP627" s="83">
        <f t="shared" si="654"/>
        <v>5.6197237696000002</v>
      </c>
      <c r="AQ627" s="83">
        <f t="shared" si="655"/>
        <v>5.0268983000005818E-3</v>
      </c>
      <c r="AR627" s="83">
        <f t="shared" si="656"/>
        <v>5.6168497992800006</v>
      </c>
      <c r="AS627" s="83">
        <f t="shared" si="657"/>
        <v>1.9502295696349589E-3</v>
      </c>
      <c r="AT627" s="105" t="str">
        <f t="shared" si="658"/>
        <v/>
      </c>
      <c r="AU627" s="105" t="str">
        <f t="shared" si="659"/>
        <v/>
      </c>
      <c r="AV627">
        <f t="shared" si="660"/>
        <v>-1</v>
      </c>
    </row>
    <row r="628" spans="1:48" ht="17.25" customHeight="1">
      <c r="A628" s="27"/>
      <c r="B628" s="98"/>
      <c r="C628" s="104"/>
      <c r="D628" s="138"/>
      <c r="E628" s="137"/>
      <c r="F628" s="455"/>
      <c r="G628" s="456"/>
      <c r="H628" s="457"/>
      <c r="I628" s="99"/>
      <c r="J628" s="99"/>
      <c r="K628" s="94">
        <f t="shared" si="647"/>
        <v>5.5</v>
      </c>
      <c r="L628" s="94">
        <f t="shared" si="648"/>
        <v>0.02</v>
      </c>
      <c r="M628" s="94">
        <f t="shared" si="649"/>
        <v>0.15</v>
      </c>
      <c r="N628" s="94">
        <f t="shared" si="650"/>
        <v>5.52</v>
      </c>
      <c r="O628" s="94">
        <f t="shared" si="651"/>
        <v>5.65</v>
      </c>
      <c r="P628" s="102"/>
      <c r="Q628" s="94" t="str">
        <f t="shared" si="652"/>
        <v/>
      </c>
      <c r="R628" s="122" t="str">
        <f>IF(Q628="","",HLOOKUP(Q628,Headline!$Z$5:$CJ$6,2,FALSE))</f>
        <v/>
      </c>
      <c r="S628" s="147"/>
      <c r="T628" s="147"/>
      <c r="U628" s="147"/>
      <c r="V628" s="147"/>
      <c r="W628" s="147"/>
      <c r="X628" s="96" t="str">
        <f t="shared" si="621"/>
        <v/>
      </c>
      <c r="Y628" s="101"/>
      <c r="Z628" s="445"/>
      <c r="AA628" s="446"/>
      <c r="AB628" s="446"/>
      <c r="AC628" s="446"/>
      <c r="AD628" s="62"/>
      <c r="AE628" s="21"/>
      <c r="AF628" s="22"/>
      <c r="AH628" s="29" t="str">
        <f t="shared" si="606"/>
        <v/>
      </c>
      <c r="AI628" s="29" t="str">
        <f t="shared" si="607"/>
        <v/>
      </c>
      <c r="AJ628" s="29" t="str">
        <f t="shared" si="608"/>
        <v/>
      </c>
      <c r="AK628" s="29" t="str">
        <f t="shared" si="609"/>
        <v/>
      </c>
      <c r="AL628" s="29" t="str">
        <f t="shared" si="610"/>
        <v/>
      </c>
      <c r="AM628" s="29" t="str">
        <f t="shared" si="611"/>
        <v/>
      </c>
      <c r="AN628" s="29" t="str">
        <f t="shared" si="612"/>
        <v/>
      </c>
      <c r="AO628" s="83" t="str">
        <f t="shared" si="653"/>
        <v/>
      </c>
      <c r="AP628" s="83" t="str">
        <f t="shared" si="654"/>
        <v/>
      </c>
      <c r="AQ628" s="83" t="str">
        <f t="shared" si="655"/>
        <v/>
      </c>
      <c r="AR628" s="83" t="str">
        <f t="shared" si="656"/>
        <v/>
      </c>
      <c r="AS628" s="83" t="str">
        <f t="shared" si="657"/>
        <v/>
      </c>
      <c r="AT628" s="105" t="str">
        <f t="shared" si="658"/>
        <v/>
      </c>
      <c r="AU628" s="105" t="str">
        <f t="shared" si="659"/>
        <v/>
      </c>
      <c r="AV628">
        <f t="shared" si="660"/>
        <v>-1</v>
      </c>
    </row>
    <row r="629" spans="1:48" ht="17.25" customHeight="1">
      <c r="A629" s="27"/>
      <c r="B629" s="98">
        <v>404</v>
      </c>
      <c r="C629" s="104">
        <v>1</v>
      </c>
      <c r="D629" s="144" t="s">
        <v>189</v>
      </c>
      <c r="E629" s="111" t="s">
        <v>196</v>
      </c>
      <c r="F629" s="442">
        <v>5.5</v>
      </c>
      <c r="G629" s="443"/>
      <c r="H629" s="444"/>
      <c r="I629" s="99">
        <v>0.02</v>
      </c>
      <c r="J629" s="99">
        <v>0.15</v>
      </c>
      <c r="K629" s="94">
        <f>IF(Q629=1,F629,K628)</f>
        <v>5.5</v>
      </c>
      <c r="L629" s="94">
        <f>IF(Q629=1,I629,L628)</f>
        <v>0.02</v>
      </c>
      <c r="M629" s="94">
        <f>IF(Q629=1,J629,M628)</f>
        <v>0.15</v>
      </c>
      <c r="N629" s="94">
        <f t="shared" ref="N629:N640" si="661">K629+L629</f>
        <v>5.52</v>
      </c>
      <c r="O629" s="94">
        <f t="shared" ref="O629:O640" si="662">K629+M629</f>
        <v>5.65</v>
      </c>
      <c r="P629" s="102" t="s">
        <v>346</v>
      </c>
      <c r="Q629" s="94">
        <f>IF(AND(F629&lt;&gt;"",Q628=""),1,IF(AND(Q628&lt;emp,Q628&lt;&gt;""),Q628+1,""))</f>
        <v>1</v>
      </c>
      <c r="R629" s="122">
        <f>IF(Q629="","",HLOOKUP(Q629,Headline!$Z$5:$CJ$6,2,FALSE))</f>
        <v>1</v>
      </c>
      <c r="S629" s="147">
        <v>5.56</v>
      </c>
      <c r="T629" s="147">
        <v>5.55</v>
      </c>
      <c r="U629" s="147">
        <v>5.56</v>
      </c>
      <c r="V629" s="147">
        <v>5.56</v>
      </c>
      <c r="W629" s="147">
        <v>5.57</v>
      </c>
      <c r="X629" s="96" t="str">
        <f t="shared" si="621"/>
        <v/>
      </c>
      <c r="Y629" s="101">
        <v>13</v>
      </c>
      <c r="Z629" s="445"/>
      <c r="AA629" s="446"/>
      <c r="AB629" s="446"/>
      <c r="AC629" s="446"/>
      <c r="AD629" s="62"/>
      <c r="AE629" s="21"/>
      <c r="AF629" s="22"/>
      <c r="AH629" s="29" t="str">
        <f t="shared" si="606"/>
        <v/>
      </c>
      <c r="AI629" s="29" t="str">
        <f t="shared" si="607"/>
        <v/>
      </c>
      <c r="AJ629" s="29" t="str">
        <f t="shared" si="608"/>
        <v/>
      </c>
      <c r="AK629" s="29" t="str">
        <f t="shared" si="609"/>
        <v/>
      </c>
      <c r="AL629" s="29" t="str">
        <f t="shared" si="610"/>
        <v/>
      </c>
      <c r="AM629" s="29" t="str">
        <f t="shared" si="611"/>
        <v/>
      </c>
      <c r="AN629" s="29" t="str">
        <f t="shared" si="612"/>
        <v/>
      </c>
      <c r="AO629" s="83">
        <f t="shared" ref="AO629:AO640" si="663">IF(S629="","",MIN(S629:W629))</f>
        <v>5.55</v>
      </c>
      <c r="AP629" s="83">
        <f t="shared" ref="AP629:AP640" si="664">IF(S629="","",MAX(S629:W629))</f>
        <v>5.57</v>
      </c>
      <c r="AQ629" s="83">
        <f t="shared" ref="AQ629:AQ640" si="665">IF(AO629="","",AP629-AO629)</f>
        <v>2.0000000000000462E-2</v>
      </c>
      <c r="AR629" s="83">
        <f t="shared" ref="AR629:AR640" si="666">IF(S629="","",AVERAGE(S629:W629))</f>
        <v>5.56</v>
      </c>
      <c r="AS629" s="83">
        <f t="shared" ref="AS629:AS640" si="667">IF(S629="","",STDEV(S629:W629))</f>
        <v>7.0710678118656384E-3</v>
      </c>
      <c r="AT629" s="105">
        <f>IF(OR(Q629="",S629=""),"",IF(AND(C629="",AT628=""),"",(M629-L629)/(AS629*6)))</f>
        <v>3.0641293851416354</v>
      </c>
      <c r="AU629" s="105">
        <f>IF(OR(Q629="",S629=""),"",IF(AND(C629="",AU628=""),"",MIN((O629-AR629)/(3*AS629),(AR629-N629)/(3*AS629))))</f>
        <v>1.8856180831640847</v>
      </c>
      <c r="AV629">
        <f t="shared" si="660"/>
        <v>0</v>
      </c>
    </row>
    <row r="630" spans="1:48" ht="17.25" customHeight="1">
      <c r="A630" s="27"/>
      <c r="B630" s="98"/>
      <c r="C630" s="104"/>
      <c r="D630" s="90"/>
      <c r="E630" s="111"/>
      <c r="F630" s="442" t="s">
        <v>222</v>
      </c>
      <c r="G630" s="443"/>
      <c r="H630" s="444"/>
      <c r="I630" s="99"/>
      <c r="J630" s="99"/>
      <c r="K630" s="94">
        <f>IF(Q630=1,F630,K629)</f>
        <v>5.5</v>
      </c>
      <c r="L630" s="94">
        <f>IF(Q630=1,I630,L629)</f>
        <v>0.02</v>
      </c>
      <c r="M630" s="94">
        <f>IF(Q630=1,J630,M629)</f>
        <v>0.15</v>
      </c>
      <c r="N630" s="94">
        <f t="shared" si="661"/>
        <v>5.52</v>
      </c>
      <c r="O630" s="94">
        <f t="shared" si="662"/>
        <v>5.65</v>
      </c>
      <c r="P630" s="102" t="s">
        <v>237</v>
      </c>
      <c r="Q630" s="94">
        <f>IF(AND(F630&lt;&gt;"",Q629=""),1,IF(AND(Q629&lt;emp,Q629&lt;&gt;""),Q629+1,""))</f>
        <v>2</v>
      </c>
      <c r="R630" s="122">
        <f>IF(Q630="","",HLOOKUP(Q630,Headline!$Z$5:$CJ$6,2,FALSE))</f>
        <v>2</v>
      </c>
      <c r="S630" s="147">
        <f>'report export 3D'!AG156</f>
        <v>5.6022785031</v>
      </c>
      <c r="T630" s="147">
        <f>'report export 3D'!AH156</f>
        <v>5.6069391381999996</v>
      </c>
      <c r="U630" s="147">
        <f>'report export 3D'!AI156</f>
        <v>5.6023720492000004</v>
      </c>
      <c r="V630" s="147">
        <f>'report export 3D'!AJ156</f>
        <v>5.6019271723999999</v>
      </c>
      <c r="W630" s="147">
        <f>'report export 3D'!AK156</f>
        <v>5.6044483627000004</v>
      </c>
      <c r="X630" s="96" t="str">
        <f t="shared" si="621"/>
        <v/>
      </c>
      <c r="Y630" s="101">
        <v>16</v>
      </c>
      <c r="Z630" s="461" t="s">
        <v>196</v>
      </c>
      <c r="AA630" s="462"/>
      <c r="AB630" s="462"/>
      <c r="AC630" s="462"/>
      <c r="AD630" s="62"/>
      <c r="AE630" s="21"/>
      <c r="AF630" s="22"/>
      <c r="AH630" s="29" t="str">
        <f t="shared" si="606"/>
        <v/>
      </c>
      <c r="AI630" s="29" t="str">
        <f t="shared" si="607"/>
        <v/>
      </c>
      <c r="AJ630" s="29" t="str">
        <f t="shared" si="608"/>
        <v/>
      </c>
      <c r="AK630" s="29" t="str">
        <f t="shared" si="609"/>
        <v/>
      </c>
      <c r="AL630" s="29" t="str">
        <f t="shared" si="610"/>
        <v/>
      </c>
      <c r="AM630" s="29" t="str">
        <f t="shared" si="611"/>
        <v/>
      </c>
      <c r="AN630" s="29" t="str">
        <f t="shared" si="612"/>
        <v/>
      </c>
      <c r="AO630" s="83">
        <f t="shared" si="663"/>
        <v>5.6019271723999999</v>
      </c>
      <c r="AP630" s="83">
        <f t="shared" si="664"/>
        <v>5.6069391381999996</v>
      </c>
      <c r="AQ630" s="83">
        <f t="shared" si="665"/>
        <v>5.0119657999996292E-3</v>
      </c>
      <c r="AR630" s="83">
        <f t="shared" si="666"/>
        <v>5.6035930451200002</v>
      </c>
      <c r="AS630" s="83">
        <f t="shared" si="667"/>
        <v>2.1167127072964104E-3</v>
      </c>
      <c r="AT630" s="105">
        <f>IF(OR(Q630="",S630=""),"",IF(AND(C630="",AT629=""),"",(M630-L630)/(AS630*6)))</f>
        <v>10.235997824353124</v>
      </c>
      <c r="AU630" s="105">
        <f>IF(OR(Q630="",S630=""),"",IF(AND(C630="",AU629=""),"",MIN((O630-AR630)/(3*AS630),(AR630-N630)/(3*AS630))))</f>
        <v>7.3080229105620749</v>
      </c>
      <c r="AV630">
        <f t="shared" si="660"/>
        <v>3.1053134170539558E-3</v>
      </c>
    </row>
    <row r="631" spans="1:48" ht="17.25" customHeight="1">
      <c r="A631" s="27"/>
      <c r="B631" s="98"/>
      <c r="C631" s="104"/>
      <c r="D631" s="138"/>
      <c r="E631" s="137"/>
      <c r="F631" s="455"/>
      <c r="G631" s="456"/>
      <c r="H631" s="457"/>
      <c r="I631" s="99"/>
      <c r="J631" s="99"/>
      <c r="K631" s="94">
        <f>IF(Q631=1,F631,K630)</f>
        <v>5.5</v>
      </c>
      <c r="L631" s="94">
        <f>IF(Q631=1,I631,L630)</f>
        <v>0.02</v>
      </c>
      <c r="M631" s="94">
        <f>IF(Q631=1,J631,M630)</f>
        <v>0.15</v>
      </c>
      <c r="N631" s="94">
        <f t="shared" si="661"/>
        <v>5.52</v>
      </c>
      <c r="O631" s="94">
        <f t="shared" si="662"/>
        <v>5.65</v>
      </c>
      <c r="P631" s="102"/>
      <c r="Q631" s="94" t="str">
        <f>IF(AND(F631&lt;&gt;"",Q630=""),1,IF(AND(Q630&lt;emp,Q630&lt;&gt;""),Q630+1,""))</f>
        <v/>
      </c>
      <c r="R631" s="122" t="str">
        <f>IF(Q631="","",HLOOKUP(Q631,Headline!$Z$5:$CJ$6,2,FALSE))</f>
        <v/>
      </c>
      <c r="S631" s="147"/>
      <c r="T631" s="147"/>
      <c r="U631" s="147"/>
      <c r="V631" s="147"/>
      <c r="W631" s="147"/>
      <c r="X631" s="96" t="str">
        <f t="shared" si="621"/>
        <v/>
      </c>
      <c r="Y631" s="101"/>
      <c r="Z631" s="445"/>
      <c r="AA631" s="446"/>
      <c r="AB631" s="446"/>
      <c r="AC631" s="446"/>
      <c r="AD631" s="62"/>
      <c r="AE631" s="21"/>
      <c r="AF631" s="22"/>
      <c r="AH631" s="29" t="str">
        <f t="shared" si="606"/>
        <v/>
      </c>
      <c r="AI631" s="29" t="str">
        <f t="shared" si="607"/>
        <v/>
      </c>
      <c r="AJ631" s="29" t="str">
        <f t="shared" si="608"/>
        <v/>
      </c>
      <c r="AK631" s="29" t="str">
        <f t="shared" si="609"/>
        <v/>
      </c>
      <c r="AL631" s="29" t="str">
        <f t="shared" si="610"/>
        <v/>
      </c>
      <c r="AM631" s="29" t="str">
        <f t="shared" si="611"/>
        <v/>
      </c>
      <c r="AN631" s="29" t="str">
        <f t="shared" si="612"/>
        <v/>
      </c>
      <c r="AO631" s="83" t="str">
        <f t="shared" si="663"/>
        <v/>
      </c>
      <c r="AP631" s="83" t="str">
        <f t="shared" si="664"/>
        <v/>
      </c>
      <c r="AQ631" s="83" t="str">
        <f t="shared" si="665"/>
        <v/>
      </c>
      <c r="AR631" s="83" t="str">
        <f t="shared" si="666"/>
        <v/>
      </c>
      <c r="AS631" s="83" t="str">
        <f t="shared" si="667"/>
        <v/>
      </c>
      <c r="AT631" s="105" t="str">
        <f>IF(OR(Q631="",S631=""),"",IF(AND(C631="",AT630=""),"",(M631-L631)/(AS631*6)))</f>
        <v/>
      </c>
      <c r="AU631" s="105" t="str">
        <f>IF(OR(Q631="",S631=""),"",IF(AND(C631="",AU630=""),"",MIN((O631-AR631)/(3*AS631),(AR631-N631)/(3*AS631))))</f>
        <v/>
      </c>
      <c r="AV631">
        <f t="shared" si="660"/>
        <v>-1</v>
      </c>
    </row>
    <row r="632" spans="1:48" ht="17.25" customHeight="1">
      <c r="A632" s="27"/>
      <c r="B632" s="98">
        <v>404</v>
      </c>
      <c r="C632" s="104"/>
      <c r="D632" s="144" t="s">
        <v>189</v>
      </c>
      <c r="E632" s="111" t="s">
        <v>193</v>
      </c>
      <c r="F632" s="442">
        <v>5.5</v>
      </c>
      <c r="G632" s="443"/>
      <c r="H632" s="444"/>
      <c r="I632" s="99">
        <v>0.02</v>
      </c>
      <c r="J632" s="99">
        <v>0.15</v>
      </c>
      <c r="K632" s="94">
        <f>IF(Q632=1,F632,K625)</f>
        <v>5.5</v>
      </c>
      <c r="L632" s="94">
        <f>IF(Q632=1,I632,L625)</f>
        <v>0.02</v>
      </c>
      <c r="M632" s="94">
        <f>IF(Q632=1,J632,M625)</f>
        <v>0.15</v>
      </c>
      <c r="N632" s="94">
        <f t="shared" ref="N632:N637" si="668">K632+L632</f>
        <v>5.52</v>
      </c>
      <c r="O632" s="94">
        <f t="shared" ref="O632:O637" si="669">K632+M632</f>
        <v>5.65</v>
      </c>
      <c r="P632" s="102" t="s">
        <v>346</v>
      </c>
      <c r="Q632" s="94">
        <f>IF(AND(F632&lt;&gt;"",Q625=""),1,IF(AND(Q625&lt;emp,Q625&lt;&gt;""),Q625+1,""))</f>
        <v>1</v>
      </c>
      <c r="R632" s="122">
        <f>IF(Q632="","",HLOOKUP(Q632,Headline!$Z$5:$CJ$6,2,FALSE))</f>
        <v>1</v>
      </c>
      <c r="S632" s="147">
        <v>5.55</v>
      </c>
      <c r="T632" s="147">
        <v>5.55</v>
      </c>
      <c r="U632" s="147">
        <v>5.55</v>
      </c>
      <c r="V632" s="147">
        <v>5.55</v>
      </c>
      <c r="W632" s="147">
        <v>5.56</v>
      </c>
      <c r="X632" s="96" t="str">
        <f t="shared" si="621"/>
        <v/>
      </c>
      <c r="Y632" s="101">
        <v>13</v>
      </c>
      <c r="Z632" s="445"/>
      <c r="AA632" s="446"/>
      <c r="AB632" s="446"/>
      <c r="AC632" s="446"/>
      <c r="AD632" s="62"/>
      <c r="AE632" s="21"/>
      <c r="AF632" s="22"/>
      <c r="AH632" s="29" t="str">
        <f t="shared" si="606"/>
        <v/>
      </c>
      <c r="AI632" s="29" t="str">
        <f t="shared" si="607"/>
        <v/>
      </c>
      <c r="AJ632" s="29" t="str">
        <f t="shared" si="608"/>
        <v/>
      </c>
      <c r="AK632" s="29" t="str">
        <f t="shared" si="609"/>
        <v/>
      </c>
      <c r="AL632" s="29" t="str">
        <f t="shared" si="610"/>
        <v/>
      </c>
      <c r="AM632" s="29" t="str">
        <f t="shared" si="611"/>
        <v/>
      </c>
      <c r="AN632" s="29" t="str">
        <f t="shared" si="612"/>
        <v/>
      </c>
      <c r="AO632" s="83">
        <f t="shared" ref="AO632:AO637" si="670">IF(S632="","",MIN(S632:W632))</f>
        <v>5.55</v>
      </c>
      <c r="AP632" s="83">
        <f t="shared" ref="AP632:AP637" si="671">IF(S632="","",MAX(S632:W632))</f>
        <v>5.56</v>
      </c>
      <c r="AQ632" s="83">
        <f t="shared" ref="AQ632:AQ637" si="672">IF(AO632="","",AP632-AO632)</f>
        <v>9.9999999999997868E-3</v>
      </c>
      <c r="AR632" s="83">
        <f t="shared" ref="AR632:AR637" si="673">IF(S632="","",AVERAGE(S632:W632))</f>
        <v>5.5519999999999996</v>
      </c>
      <c r="AS632" s="83">
        <f t="shared" ref="AS632:AS637" si="674">IF(S632="","",STDEV(S632:W632))</f>
        <v>4.4721359549994844E-3</v>
      </c>
      <c r="AT632" s="105" t="str">
        <f>IF(OR(Q632="",S632=""),"",IF(AND(C632="",AT625=""),"",(M632-L632)/(AS632*6)))</f>
        <v/>
      </c>
      <c r="AU632" s="105" t="str">
        <f>IF(OR(Q632="",S632=""),"",IF(AND(C632="",AU625=""),"",MIN((O632-AR632)/(3*AS632),(AR632-N632)/(3*AS632))))</f>
        <v/>
      </c>
      <c r="AV632">
        <f t="shared" ref="AV632:AV642" si="675">IF(AT632="",-1,AS620)</f>
        <v>-1</v>
      </c>
    </row>
    <row r="633" spans="1:48" ht="17.25" customHeight="1">
      <c r="A633" s="27"/>
      <c r="B633" s="98"/>
      <c r="C633" s="104"/>
      <c r="D633" s="90"/>
      <c r="E633" s="111"/>
      <c r="F633" s="442" t="s">
        <v>223</v>
      </c>
      <c r="G633" s="443"/>
      <c r="H633" s="444"/>
      <c r="I633" s="99"/>
      <c r="J633" s="99"/>
      <c r="K633" s="94">
        <f>IF(Q633=1,F633,K632)</f>
        <v>5.5</v>
      </c>
      <c r="L633" s="94">
        <f>IF(Q633=1,I633,L632)</f>
        <v>0.02</v>
      </c>
      <c r="M633" s="94">
        <f>IF(Q633=1,J633,M632)</f>
        <v>0.15</v>
      </c>
      <c r="N633" s="94">
        <f t="shared" si="668"/>
        <v>5.52</v>
      </c>
      <c r="O633" s="94">
        <f t="shared" si="669"/>
        <v>5.65</v>
      </c>
      <c r="P633" s="102" t="s">
        <v>237</v>
      </c>
      <c r="Q633" s="94">
        <f>IF(AND(F633&lt;&gt;"",Q632=""),1,IF(AND(Q632&lt;emp,Q632&lt;&gt;""),Q632+1,""))</f>
        <v>2</v>
      </c>
      <c r="R633" s="122">
        <f>IF(Q633="","",HLOOKUP(Q633,Headline!$Z$5:$CJ$6,2,FALSE))</f>
        <v>2</v>
      </c>
      <c r="S633" s="147">
        <f>'report export 3D'!AG157</f>
        <v>5.6452812459999997</v>
      </c>
      <c r="T633" s="147">
        <f>'report export 3D'!AH157</f>
        <v>5.6459120849</v>
      </c>
      <c r="U633" s="147">
        <f>'report export 3D'!AI157</f>
        <v>5.6482360326999999</v>
      </c>
      <c r="V633" s="147">
        <f>'report export 3D'!AJ157</f>
        <v>5.6429988456000002</v>
      </c>
      <c r="W633" s="147">
        <f>'report export 3D'!AK157</f>
        <v>5.6465298369000001</v>
      </c>
      <c r="X633" s="96" t="str">
        <f t="shared" si="621"/>
        <v/>
      </c>
      <c r="Y633" s="101">
        <v>16</v>
      </c>
      <c r="Z633" s="461" t="s">
        <v>193</v>
      </c>
      <c r="AA633" s="462"/>
      <c r="AB633" s="462"/>
      <c r="AC633" s="462"/>
      <c r="AD633" s="62"/>
      <c r="AE633" s="21"/>
      <c r="AF633" s="22"/>
      <c r="AH633" s="29" t="str">
        <f t="shared" si="606"/>
        <v/>
      </c>
      <c r="AI633" s="29" t="str">
        <f t="shared" si="607"/>
        <v/>
      </c>
      <c r="AJ633" s="29" t="str">
        <f t="shared" si="608"/>
        <v/>
      </c>
      <c r="AK633" s="29" t="str">
        <f t="shared" si="609"/>
        <v/>
      </c>
      <c r="AL633" s="29" t="str">
        <f t="shared" si="610"/>
        <v/>
      </c>
      <c r="AM633" s="29" t="str">
        <f t="shared" si="611"/>
        <v/>
      </c>
      <c r="AN633" s="29" t="str">
        <f t="shared" si="612"/>
        <v/>
      </c>
      <c r="AO633" s="83">
        <f t="shared" si="670"/>
        <v>5.6429988456000002</v>
      </c>
      <c r="AP633" s="83">
        <f t="shared" si="671"/>
        <v>5.6482360326999999</v>
      </c>
      <c r="AQ633" s="83">
        <f t="shared" si="672"/>
        <v>5.2371870999996517E-3</v>
      </c>
      <c r="AR633" s="83">
        <f t="shared" si="673"/>
        <v>5.6457916092199998</v>
      </c>
      <c r="AS633" s="83">
        <f t="shared" si="674"/>
        <v>1.9101505110911961E-3</v>
      </c>
      <c r="AT633" s="105" t="str">
        <f>IF(OR(Q633="",S633=""),"",IF(AND(C633="",AT632=""),"",(M633-L633)/(AS633*6)))</f>
        <v/>
      </c>
      <c r="AU633" s="105" t="str">
        <f>IF(OR(Q633="",S633=""),"",IF(AND(C633="",AU632=""),"",MIN((O633-AR633)/(3*AS633),(AR633-N633)/(3*AS633))))</f>
        <v/>
      </c>
      <c r="AV633">
        <f t="shared" si="675"/>
        <v>-1</v>
      </c>
    </row>
    <row r="634" spans="1:48" ht="17.25" customHeight="1">
      <c r="A634" s="27"/>
      <c r="B634" s="98"/>
      <c r="C634" s="104"/>
      <c r="D634" s="138"/>
      <c r="E634" s="137"/>
      <c r="F634" s="455"/>
      <c r="G634" s="456"/>
      <c r="H634" s="457"/>
      <c r="I634" s="99"/>
      <c r="J634" s="99"/>
      <c r="K634" s="94">
        <f>IF(Q634=1,F634,K633)</f>
        <v>5.5</v>
      </c>
      <c r="L634" s="94">
        <f>IF(Q634=1,I634,L633)</f>
        <v>0.02</v>
      </c>
      <c r="M634" s="94">
        <f>IF(Q634=1,J634,M633)</f>
        <v>0.15</v>
      </c>
      <c r="N634" s="94">
        <f t="shared" si="668"/>
        <v>5.52</v>
      </c>
      <c r="O634" s="94">
        <f t="shared" si="669"/>
        <v>5.65</v>
      </c>
      <c r="P634" s="102"/>
      <c r="Q634" s="94" t="str">
        <f>IF(AND(F634&lt;&gt;"",Q633=""),1,IF(AND(Q633&lt;emp,Q633&lt;&gt;""),Q633+1,""))</f>
        <v/>
      </c>
      <c r="R634" s="122" t="str">
        <f>IF(Q634="","",HLOOKUP(Q634,Headline!$Z$5:$CJ$6,2,FALSE))</f>
        <v/>
      </c>
      <c r="S634" s="147"/>
      <c r="T634" s="147"/>
      <c r="U634" s="147"/>
      <c r="V634" s="147"/>
      <c r="W634" s="147"/>
      <c r="X634" s="96" t="str">
        <f t="shared" si="621"/>
        <v/>
      </c>
      <c r="Y634" s="101"/>
      <c r="Z634" s="445"/>
      <c r="AA634" s="446"/>
      <c r="AB634" s="446"/>
      <c r="AC634" s="446"/>
      <c r="AD634" s="62"/>
      <c r="AE634" s="21"/>
      <c r="AF634" s="22"/>
      <c r="AH634" s="29" t="str">
        <f t="shared" si="606"/>
        <v/>
      </c>
      <c r="AI634" s="29" t="str">
        <f t="shared" si="607"/>
        <v/>
      </c>
      <c r="AJ634" s="29" t="str">
        <f t="shared" si="608"/>
        <v/>
      </c>
      <c r="AK634" s="29" t="str">
        <f t="shared" si="609"/>
        <v/>
      </c>
      <c r="AL634" s="29" t="str">
        <f t="shared" si="610"/>
        <v/>
      </c>
      <c r="AM634" s="29" t="str">
        <f t="shared" si="611"/>
        <v/>
      </c>
      <c r="AN634" s="29" t="str">
        <f t="shared" si="612"/>
        <v/>
      </c>
      <c r="AO634" s="83" t="str">
        <f t="shared" si="670"/>
        <v/>
      </c>
      <c r="AP634" s="83" t="str">
        <f t="shared" si="671"/>
        <v/>
      </c>
      <c r="AQ634" s="83" t="str">
        <f t="shared" si="672"/>
        <v/>
      </c>
      <c r="AR634" s="83" t="str">
        <f t="shared" si="673"/>
        <v/>
      </c>
      <c r="AS634" s="83" t="str">
        <f t="shared" si="674"/>
        <v/>
      </c>
      <c r="AT634" s="105" t="str">
        <f>IF(OR(Q634="",S634=""),"",IF(AND(C634="",AT633=""),"",(M634-L634)/(AS634*6)))</f>
        <v/>
      </c>
      <c r="AU634" s="105" t="str">
        <f>IF(OR(Q634="",S634=""),"",IF(AND(C634="",AU633=""),"",MIN((O634-AR634)/(3*AS634),(AR634-N634)/(3*AS634))))</f>
        <v/>
      </c>
      <c r="AV634">
        <f t="shared" si="675"/>
        <v>-1</v>
      </c>
    </row>
    <row r="635" spans="1:48" ht="17.25" customHeight="1">
      <c r="A635" s="27"/>
      <c r="B635" s="98">
        <v>404</v>
      </c>
      <c r="C635" s="104">
        <v>1</v>
      </c>
      <c r="D635" s="144" t="s">
        <v>189</v>
      </c>
      <c r="E635" s="111" t="s">
        <v>196</v>
      </c>
      <c r="F635" s="442">
        <v>5.5</v>
      </c>
      <c r="G635" s="443"/>
      <c r="H635" s="444"/>
      <c r="I635" s="99">
        <v>0.02</v>
      </c>
      <c r="J635" s="99">
        <v>0.15</v>
      </c>
      <c r="K635" s="94">
        <f>IF(Q635=1,F635,K634)</f>
        <v>5.5</v>
      </c>
      <c r="L635" s="94">
        <f>IF(Q635=1,I635,L634)</f>
        <v>0.02</v>
      </c>
      <c r="M635" s="94">
        <f>IF(Q635=1,J635,M634)</f>
        <v>0.15</v>
      </c>
      <c r="N635" s="94">
        <f t="shared" si="668"/>
        <v>5.52</v>
      </c>
      <c r="O635" s="94">
        <f t="shared" si="669"/>
        <v>5.65</v>
      </c>
      <c r="P635" s="102" t="s">
        <v>346</v>
      </c>
      <c r="Q635" s="94">
        <f>IF(AND(F635&lt;&gt;"",Q634=""),1,IF(AND(Q634&lt;emp,Q634&lt;&gt;""),Q634+1,""))</f>
        <v>1</v>
      </c>
      <c r="R635" s="122">
        <f>IF(Q635="","",HLOOKUP(Q635,Headline!$Z$5:$CJ$6,2,FALSE))</f>
        <v>1</v>
      </c>
      <c r="S635" s="147">
        <v>5.5270000000000001</v>
      </c>
      <c r="T635" s="147">
        <v>5.5270000000000001</v>
      </c>
      <c r="U635" s="147">
        <v>5.5270000000000001</v>
      </c>
      <c r="V635" s="147">
        <v>5.5270000000000001</v>
      </c>
      <c r="W635" s="147">
        <v>5.54</v>
      </c>
      <c r="X635" s="96" t="str">
        <f t="shared" si="621"/>
        <v/>
      </c>
      <c r="Y635" s="101">
        <v>13</v>
      </c>
      <c r="Z635" s="445"/>
      <c r="AA635" s="446"/>
      <c r="AB635" s="446"/>
      <c r="AC635" s="446"/>
      <c r="AD635" s="62"/>
      <c r="AE635" s="21"/>
      <c r="AF635" s="22"/>
      <c r="AH635" s="29" t="str">
        <f t="shared" si="606"/>
        <v/>
      </c>
      <c r="AI635" s="29" t="str">
        <f t="shared" si="607"/>
        <v/>
      </c>
      <c r="AJ635" s="29" t="str">
        <f t="shared" si="608"/>
        <v/>
      </c>
      <c r="AK635" s="29" t="str">
        <f t="shared" si="609"/>
        <v/>
      </c>
      <c r="AL635" s="29" t="str">
        <f t="shared" si="610"/>
        <v/>
      </c>
      <c r="AM635" s="29" t="str">
        <f t="shared" si="611"/>
        <v/>
      </c>
      <c r="AN635" s="29" t="str">
        <f t="shared" si="612"/>
        <v/>
      </c>
      <c r="AO635" s="83">
        <f t="shared" si="670"/>
        <v>5.5270000000000001</v>
      </c>
      <c r="AP635" s="83">
        <f t="shared" si="671"/>
        <v>5.54</v>
      </c>
      <c r="AQ635" s="83">
        <f t="shared" si="672"/>
        <v>1.2999999999999901E-2</v>
      </c>
      <c r="AR635" s="83">
        <f t="shared" si="673"/>
        <v>5.5296000000000003</v>
      </c>
      <c r="AS635" s="83">
        <f t="shared" si="674"/>
        <v>5.8137767414994093E-3</v>
      </c>
      <c r="AT635" s="105">
        <f>IF(OR(Q635="",S635=""),"",IF(AND(C635="",AT634=""),"",(M635-L635)/(AS635*6)))</f>
        <v>3.7267799624996778</v>
      </c>
      <c r="AU635" s="105">
        <f>IF(OR(Q635="",S635=""),"",IF(AND(C635="",AU634=""),"",MIN((O635-AR635)/(3*AS635),(AR635-N635)/(3*AS635))))</f>
        <v>0.55041673292307058</v>
      </c>
      <c r="AV635">
        <f t="shared" si="675"/>
        <v>0</v>
      </c>
    </row>
    <row r="636" spans="1:48" ht="17.25" customHeight="1">
      <c r="A636" s="27"/>
      <c r="B636" s="98"/>
      <c r="C636" s="104"/>
      <c r="D636" s="90"/>
      <c r="E636" s="111"/>
      <c r="F636" s="442" t="s">
        <v>223</v>
      </c>
      <c r="G636" s="443"/>
      <c r="H636" s="444"/>
      <c r="I636" s="99"/>
      <c r="J636" s="99"/>
      <c r="K636" s="94">
        <f>IF(Q636=1,F636,K635)</f>
        <v>5.5</v>
      </c>
      <c r="L636" s="94">
        <f>IF(Q636=1,I636,L635)</f>
        <v>0.02</v>
      </c>
      <c r="M636" s="94">
        <f>IF(Q636=1,J636,M635)</f>
        <v>0.15</v>
      </c>
      <c r="N636" s="94">
        <f t="shared" si="668"/>
        <v>5.52</v>
      </c>
      <c r="O636" s="94">
        <f t="shared" si="669"/>
        <v>5.65</v>
      </c>
      <c r="P636" s="102" t="s">
        <v>237</v>
      </c>
      <c r="Q636" s="94">
        <f>IF(AND(F636&lt;&gt;"",Q635=""),1,IF(AND(Q635&lt;emp,Q635&lt;&gt;""),Q635+1,""))</f>
        <v>2</v>
      </c>
      <c r="R636" s="122">
        <f>IF(Q636="","",HLOOKUP(Q636,Headline!$Z$5:$CJ$6,2,FALSE))</f>
        <v>2</v>
      </c>
      <c r="S636" s="147">
        <f>'report export 3D'!AG158</f>
        <v>5.6276424402999998</v>
      </c>
      <c r="T636" s="147">
        <f>'report export 3D'!AH158</f>
        <v>5.6278053077000001</v>
      </c>
      <c r="U636" s="147">
        <f>'report export 3D'!AI158</f>
        <v>5.6302122474000003</v>
      </c>
      <c r="V636" s="147">
        <f>'report export 3D'!AJ158</f>
        <v>5.6240605430999997</v>
      </c>
      <c r="W636" s="147">
        <f>'report export 3D'!AK158</f>
        <v>5.6281067582000004</v>
      </c>
      <c r="X636" s="96" t="str">
        <f t="shared" si="621"/>
        <v/>
      </c>
      <c r="Y636" s="101">
        <v>16</v>
      </c>
      <c r="Z636" s="461" t="s">
        <v>196</v>
      </c>
      <c r="AA636" s="462"/>
      <c r="AB636" s="462"/>
      <c r="AC636" s="462"/>
      <c r="AD636" s="62"/>
      <c r="AE636" s="21"/>
      <c r="AF636" s="22"/>
      <c r="AH636" s="29" t="str">
        <f t="shared" si="606"/>
        <v/>
      </c>
      <c r="AI636" s="29" t="str">
        <f t="shared" si="607"/>
        <v/>
      </c>
      <c r="AJ636" s="29" t="str">
        <f t="shared" si="608"/>
        <v/>
      </c>
      <c r="AK636" s="29" t="str">
        <f t="shared" si="609"/>
        <v/>
      </c>
      <c r="AL636" s="29" t="str">
        <f t="shared" si="610"/>
        <v/>
      </c>
      <c r="AM636" s="29" t="str">
        <f t="shared" si="611"/>
        <v/>
      </c>
      <c r="AN636" s="29" t="str">
        <f t="shared" si="612"/>
        <v/>
      </c>
      <c r="AO636" s="83">
        <f t="shared" si="670"/>
        <v>5.6240605430999997</v>
      </c>
      <c r="AP636" s="83">
        <f t="shared" si="671"/>
        <v>5.6302122474000003</v>
      </c>
      <c r="AQ636" s="83">
        <f t="shared" si="672"/>
        <v>6.15170430000056E-3</v>
      </c>
      <c r="AR636" s="83">
        <f t="shared" si="673"/>
        <v>5.6275654593400004</v>
      </c>
      <c r="AS636" s="83">
        <f t="shared" si="674"/>
        <v>2.2162120072215978E-3</v>
      </c>
      <c r="AT636" s="105">
        <f>IF(OR(Q636="",S636=""),"",IF(AND(C636="",AT635=""),"",(M636-L636)/(AS636*6)))</f>
        <v>9.7764413314543646</v>
      </c>
      <c r="AU636" s="105">
        <f>IF(OR(Q636="",S636=""),"",IF(AND(C636="",AU635=""),"",MIN((O636-AR636)/(3*AS636),(AR636-N636)/(3*AS636))))</f>
        <v>3.3743072393941067</v>
      </c>
      <c r="AV636">
        <f t="shared" si="675"/>
        <v>3.1053134170539558E-3</v>
      </c>
    </row>
    <row r="637" spans="1:48" ht="17.25" customHeight="1">
      <c r="A637" s="27"/>
      <c r="B637" s="98"/>
      <c r="C637" s="104"/>
      <c r="D637" s="138"/>
      <c r="E637" s="137"/>
      <c r="F637" s="455"/>
      <c r="G637" s="456"/>
      <c r="H637" s="457"/>
      <c r="I637" s="99"/>
      <c r="J637" s="99"/>
      <c r="K637" s="94">
        <f>IF(Q637=1,F637,K636)</f>
        <v>5.5</v>
      </c>
      <c r="L637" s="94">
        <f>IF(Q637=1,I637,L636)</f>
        <v>0.02</v>
      </c>
      <c r="M637" s="94">
        <f>IF(Q637=1,J637,M636)</f>
        <v>0.15</v>
      </c>
      <c r="N637" s="94">
        <f t="shared" si="668"/>
        <v>5.52</v>
      </c>
      <c r="O637" s="94">
        <f t="shared" si="669"/>
        <v>5.65</v>
      </c>
      <c r="P637" s="102"/>
      <c r="Q637" s="94" t="str">
        <f>IF(AND(F637&lt;&gt;"",Q636=""),1,IF(AND(Q636&lt;emp,Q636&lt;&gt;""),Q636+1,""))</f>
        <v/>
      </c>
      <c r="R637" s="122" t="str">
        <f>IF(Q637="","",HLOOKUP(Q637,Headline!$Z$5:$CJ$6,2,FALSE))</f>
        <v/>
      </c>
      <c r="S637" s="147"/>
      <c r="T637" s="147"/>
      <c r="U637" s="147"/>
      <c r="V637" s="147"/>
      <c r="W637" s="147"/>
      <c r="X637" s="96" t="str">
        <f t="shared" si="621"/>
        <v/>
      </c>
      <c r="Y637" s="101"/>
      <c r="Z637" s="445"/>
      <c r="AA637" s="446"/>
      <c r="AB637" s="446"/>
      <c r="AC637" s="446"/>
      <c r="AD637" s="62"/>
      <c r="AE637" s="21"/>
      <c r="AF637" s="22"/>
      <c r="AH637" s="29" t="str">
        <f t="shared" si="606"/>
        <v/>
      </c>
      <c r="AI637" s="29" t="str">
        <f t="shared" si="607"/>
        <v/>
      </c>
      <c r="AJ637" s="29" t="str">
        <f t="shared" si="608"/>
        <v/>
      </c>
      <c r="AK637" s="29" t="str">
        <f t="shared" si="609"/>
        <v/>
      </c>
      <c r="AL637" s="29" t="str">
        <f t="shared" si="610"/>
        <v/>
      </c>
      <c r="AM637" s="29" t="str">
        <f t="shared" si="611"/>
        <v/>
      </c>
      <c r="AN637" s="29" t="str">
        <f t="shared" si="612"/>
        <v/>
      </c>
      <c r="AO637" s="83" t="str">
        <f t="shared" si="670"/>
        <v/>
      </c>
      <c r="AP637" s="83" t="str">
        <f t="shared" si="671"/>
        <v/>
      </c>
      <c r="AQ637" s="83" t="str">
        <f t="shared" si="672"/>
        <v/>
      </c>
      <c r="AR637" s="83" t="str">
        <f t="shared" si="673"/>
        <v/>
      </c>
      <c r="AS637" s="83" t="str">
        <f t="shared" si="674"/>
        <v/>
      </c>
      <c r="AT637" s="105" t="str">
        <f>IF(OR(Q637="",S637=""),"",IF(AND(C637="",AT636=""),"",(M637-L637)/(AS637*6)))</f>
        <v/>
      </c>
      <c r="AU637" s="105" t="str">
        <f>IF(OR(Q637="",S637=""),"",IF(AND(C637="",AU636=""),"",MIN((O637-AR637)/(3*AS637),(AR637-N637)/(3*AS637))))</f>
        <v/>
      </c>
      <c r="AV637">
        <f t="shared" si="675"/>
        <v>-1</v>
      </c>
    </row>
    <row r="638" spans="1:48" ht="17.25" customHeight="1">
      <c r="A638" s="27"/>
      <c r="B638" s="98">
        <v>404</v>
      </c>
      <c r="C638" s="104"/>
      <c r="D638" s="144" t="s">
        <v>189</v>
      </c>
      <c r="E638" s="111" t="s">
        <v>193</v>
      </c>
      <c r="F638" s="442">
        <v>5.5</v>
      </c>
      <c r="G638" s="443"/>
      <c r="H638" s="444"/>
      <c r="I638" s="99">
        <v>0.02</v>
      </c>
      <c r="J638" s="99">
        <v>0.15</v>
      </c>
      <c r="K638" s="94">
        <f>IF(Q638=1,F638,K631)</f>
        <v>5.5</v>
      </c>
      <c r="L638" s="94">
        <f>IF(Q638=1,I638,L631)</f>
        <v>0.02</v>
      </c>
      <c r="M638" s="94">
        <f>IF(Q638=1,J638,M631)</f>
        <v>0.15</v>
      </c>
      <c r="N638" s="94">
        <f t="shared" si="661"/>
        <v>5.52</v>
      </c>
      <c r="O638" s="94">
        <f t="shared" si="662"/>
        <v>5.65</v>
      </c>
      <c r="P638" s="102" t="s">
        <v>346</v>
      </c>
      <c r="Q638" s="94">
        <f>IF(AND(F638&lt;&gt;"",Q631=""),1,IF(AND(Q631&lt;emp,Q631&lt;&gt;""),Q631+1,""))</f>
        <v>1</v>
      </c>
      <c r="R638" s="122">
        <f>IF(Q638="","",HLOOKUP(Q638,Headline!$Z$5:$CJ$6,2,FALSE))</f>
        <v>1</v>
      </c>
      <c r="S638" s="147">
        <v>5.53</v>
      </c>
      <c r="T638" s="147">
        <v>5.52</v>
      </c>
      <c r="U638" s="147">
        <v>5.52</v>
      </c>
      <c r="V638" s="147">
        <v>5.52</v>
      </c>
      <c r="W638" s="147">
        <v>5.53</v>
      </c>
      <c r="X638" s="96" t="str">
        <f t="shared" si="621"/>
        <v/>
      </c>
      <c r="Y638" s="101">
        <v>13</v>
      </c>
      <c r="Z638" s="445"/>
      <c r="AA638" s="446"/>
      <c r="AB638" s="446"/>
      <c r="AC638" s="446"/>
      <c r="AD638" s="62"/>
      <c r="AE638" s="21"/>
      <c r="AF638" s="22"/>
      <c r="AH638" s="29" t="str">
        <f t="shared" si="606"/>
        <v/>
      </c>
      <c r="AI638" s="29" t="str">
        <f t="shared" si="607"/>
        <v/>
      </c>
      <c r="AJ638" s="29" t="str">
        <f t="shared" si="608"/>
        <v/>
      </c>
      <c r="AK638" s="29" t="str">
        <f t="shared" si="609"/>
        <v/>
      </c>
      <c r="AL638" s="29" t="str">
        <f t="shared" si="610"/>
        <v/>
      </c>
      <c r="AM638" s="29" t="str">
        <f t="shared" si="611"/>
        <v/>
      </c>
      <c r="AN638" s="29" t="str">
        <f t="shared" si="612"/>
        <v/>
      </c>
      <c r="AO638" s="83">
        <f t="shared" si="663"/>
        <v>5.52</v>
      </c>
      <c r="AP638" s="83">
        <f t="shared" si="664"/>
        <v>5.53</v>
      </c>
      <c r="AQ638" s="83">
        <f t="shared" si="665"/>
        <v>1.0000000000000675E-2</v>
      </c>
      <c r="AR638" s="83">
        <f t="shared" si="666"/>
        <v>5.524</v>
      </c>
      <c r="AS638" s="83">
        <f t="shared" si="667"/>
        <v>5.4772255750520308E-3</v>
      </c>
      <c r="AT638" s="105" t="str">
        <f>IF(OR(Q638="",S638=""),"",IF(AND(C638="",AT631=""),"",(M638-L638)/(AS638*6)))</f>
        <v/>
      </c>
      <c r="AU638" s="105" t="str">
        <f>IF(OR(Q638="",S638=""),"",IF(AND(C638="",AU631=""),"",MIN((O638-AR638)/(3*AS638),(AR638-N638)/(3*AS638))))</f>
        <v/>
      </c>
      <c r="AV638">
        <f t="shared" si="675"/>
        <v>-1</v>
      </c>
    </row>
    <row r="639" spans="1:48" ht="17.25" customHeight="1">
      <c r="A639" s="27"/>
      <c r="B639" s="98"/>
      <c r="C639" s="104"/>
      <c r="D639" s="90"/>
      <c r="E639" s="111"/>
      <c r="F639" s="442" t="s">
        <v>229</v>
      </c>
      <c r="G639" s="443"/>
      <c r="H639" s="444"/>
      <c r="I639" s="99"/>
      <c r="J639" s="99"/>
      <c r="K639" s="94">
        <f>IF(Q639=1,F639,K638)</f>
        <v>5.5</v>
      </c>
      <c r="L639" s="94">
        <f>IF(Q639=1,I639,L638)</f>
        <v>0.02</v>
      </c>
      <c r="M639" s="94">
        <f>IF(Q639=1,J639,M638)</f>
        <v>0.15</v>
      </c>
      <c r="N639" s="94">
        <f t="shared" si="661"/>
        <v>5.52</v>
      </c>
      <c r="O639" s="94">
        <f t="shared" si="662"/>
        <v>5.65</v>
      </c>
      <c r="P639" s="102" t="s">
        <v>237</v>
      </c>
      <c r="Q639" s="94">
        <f t="shared" ref="Q639:Q653" si="676">IF(AND(F639&lt;&gt;"",Q638=""),1,IF(AND(Q638&lt;emp,Q638&lt;&gt;""),Q638+1,""))</f>
        <v>2</v>
      </c>
      <c r="R639" s="122">
        <f>IF(Q639="","",HLOOKUP(Q639,Headline!$Z$5:$CJ$6,2,FALSE))</f>
        <v>2</v>
      </c>
      <c r="S639" s="147">
        <f>'report export 3D'!AG159</f>
        <v>5.6657816903000002</v>
      </c>
      <c r="T639" s="147">
        <f>'report export 3D'!AH159</f>
        <v>5.6690386506000001</v>
      </c>
      <c r="U639" s="147">
        <f>'report export 3D'!AI159</f>
        <v>5.6684084323999997</v>
      </c>
      <c r="V639" s="147">
        <f>'report export 3D'!AJ159</f>
        <v>5.6646118987999996</v>
      </c>
      <c r="W639" s="147">
        <f>'report export 3D'!AK159</f>
        <v>5.6661080811</v>
      </c>
      <c r="X639" s="96" t="str">
        <f t="shared" si="621"/>
        <v>8</v>
      </c>
      <c r="Y639" s="101">
        <v>16</v>
      </c>
      <c r="Z639" s="461" t="s">
        <v>193</v>
      </c>
      <c r="AA639" s="462"/>
      <c r="AB639" s="462"/>
      <c r="AC639" s="462"/>
      <c r="AD639" s="62"/>
      <c r="AE639" s="245" t="s">
        <v>331</v>
      </c>
      <c r="AF639" s="22"/>
      <c r="AH639" s="29" t="str">
        <f t="shared" si="606"/>
        <v>+</v>
      </c>
      <c r="AI639" s="29" t="str">
        <f t="shared" si="607"/>
        <v>+</v>
      </c>
      <c r="AJ639" s="29" t="str">
        <f t="shared" si="608"/>
        <v>+</v>
      </c>
      <c r="AK639" s="29" t="str">
        <f t="shared" si="609"/>
        <v>+</v>
      </c>
      <c r="AL639" s="29" t="str">
        <f t="shared" si="610"/>
        <v>+</v>
      </c>
      <c r="AM639" s="29" t="str">
        <f t="shared" si="611"/>
        <v/>
      </c>
      <c r="AN639" s="29" t="str">
        <f t="shared" si="612"/>
        <v>+</v>
      </c>
      <c r="AO639" s="83">
        <f t="shared" si="663"/>
        <v>5.6646118987999996</v>
      </c>
      <c r="AP639" s="83">
        <f t="shared" si="664"/>
        <v>5.6690386506000001</v>
      </c>
      <c r="AQ639" s="83">
        <f t="shared" si="665"/>
        <v>4.4267518000005168E-3</v>
      </c>
      <c r="AR639" s="83">
        <f t="shared" si="666"/>
        <v>5.6667897506400005</v>
      </c>
      <c r="AS639" s="83">
        <f t="shared" si="667"/>
        <v>1.864241086748283E-3</v>
      </c>
      <c r="AT639" s="105" t="str">
        <f>IF(OR(Q639="",S639=""),"",IF(AND(C639="",AT638=""),"",(M639-L639)/(AS639*6)))</f>
        <v/>
      </c>
      <c r="AU639" s="105" t="str">
        <f>IF(OR(Q639="",S639=""),"",IF(AND(C639="",AU638=""),"",MIN((O639-AR639)/(3*AS639),(AR639-N639)/(3*AS639))))</f>
        <v/>
      </c>
      <c r="AV639">
        <f t="shared" si="675"/>
        <v>-1</v>
      </c>
    </row>
    <row r="640" spans="1:48" ht="17.25" customHeight="1">
      <c r="A640" s="27"/>
      <c r="B640" s="98"/>
      <c r="C640" s="104"/>
      <c r="D640" s="138"/>
      <c r="E640" s="137"/>
      <c r="F640" s="455"/>
      <c r="G640" s="456"/>
      <c r="H640" s="457"/>
      <c r="I640" s="99"/>
      <c r="J640" s="99"/>
      <c r="K640" s="94">
        <f>IF(Q640=1,F640,K639)</f>
        <v>5.5</v>
      </c>
      <c r="L640" s="94">
        <f>IF(Q640=1,I640,L639)</f>
        <v>0.02</v>
      </c>
      <c r="M640" s="94">
        <f>IF(Q640=1,J640,M639)</f>
        <v>0.15</v>
      </c>
      <c r="N640" s="94">
        <f t="shared" si="661"/>
        <v>5.52</v>
      </c>
      <c r="O640" s="94">
        <f t="shared" si="662"/>
        <v>5.65</v>
      </c>
      <c r="P640" s="102"/>
      <c r="Q640" s="94" t="str">
        <f t="shared" si="676"/>
        <v/>
      </c>
      <c r="R640" s="122" t="str">
        <f>IF(Q640="","",HLOOKUP(Q640,Headline!$Z$5:$CJ$6,2,FALSE))</f>
        <v/>
      </c>
      <c r="S640" s="100"/>
      <c r="T640" s="100"/>
      <c r="U640" s="100"/>
      <c r="V640" s="100"/>
      <c r="W640" s="100"/>
      <c r="X640" s="96" t="str">
        <f t="shared" si="621"/>
        <v/>
      </c>
      <c r="Y640" s="101"/>
      <c r="Z640" s="445"/>
      <c r="AA640" s="446"/>
      <c r="AB640" s="446"/>
      <c r="AC640" s="446"/>
      <c r="AD640" s="62"/>
      <c r="AE640" s="21"/>
      <c r="AF640" s="22"/>
      <c r="AH640" s="29" t="str">
        <f t="shared" si="606"/>
        <v/>
      </c>
      <c r="AI640" s="29" t="str">
        <f t="shared" si="607"/>
        <v/>
      </c>
      <c r="AJ640" s="29" t="str">
        <f t="shared" si="608"/>
        <v/>
      </c>
      <c r="AK640" s="29" t="str">
        <f t="shared" si="609"/>
        <v/>
      </c>
      <c r="AL640" s="29" t="str">
        <f t="shared" si="610"/>
        <v/>
      </c>
      <c r="AM640" s="29" t="str">
        <f t="shared" si="611"/>
        <v/>
      </c>
      <c r="AN640" s="29" t="str">
        <f t="shared" si="612"/>
        <v/>
      </c>
      <c r="AO640" s="83" t="str">
        <f t="shared" si="663"/>
        <v/>
      </c>
      <c r="AP640" s="83" t="str">
        <f t="shared" si="664"/>
        <v/>
      </c>
      <c r="AQ640" s="83" t="str">
        <f t="shared" si="665"/>
        <v/>
      </c>
      <c r="AR640" s="83" t="str">
        <f t="shared" si="666"/>
        <v/>
      </c>
      <c r="AS640" s="83" t="str">
        <f t="shared" si="667"/>
        <v/>
      </c>
      <c r="AT640" s="105" t="str">
        <f>IF(OR(Q640="",S640=""),"",IF(AND(C640="",AT639=""),"",(M640-L640)/(AS640*6)))</f>
        <v/>
      </c>
      <c r="AU640" s="105" t="str">
        <f>IF(OR(Q640="",S640=""),"",IF(AND(C640="",AU639=""),"",MIN((O640-AR640)/(3*AS640),(AR640-N640)/(3*AS640))))</f>
        <v/>
      </c>
      <c r="AV640">
        <f t="shared" si="675"/>
        <v>-1</v>
      </c>
    </row>
    <row r="641" spans="1:48" ht="14">
      <c r="A641" s="27"/>
      <c r="B641" s="98">
        <v>404</v>
      </c>
      <c r="C641" s="104">
        <v>1</v>
      </c>
      <c r="D641" s="144" t="s">
        <v>189</v>
      </c>
      <c r="E641" s="232" t="s">
        <v>196</v>
      </c>
      <c r="F641" s="442">
        <v>5.5</v>
      </c>
      <c r="G641" s="443"/>
      <c r="H641" s="444"/>
      <c r="I641" s="99">
        <v>0.02</v>
      </c>
      <c r="J641" s="99">
        <v>0.15</v>
      </c>
      <c r="K641" s="94">
        <f>IF(Q641=1,F641,K640)</f>
        <v>5.5</v>
      </c>
      <c r="L641" s="94">
        <f>IF(Q641=1,I641,L640)</f>
        <v>0.02</v>
      </c>
      <c r="M641" s="94">
        <f>IF(Q641=1,J641,M640)</f>
        <v>0.15</v>
      </c>
      <c r="N641" s="94">
        <f>K641+L641</f>
        <v>5.52</v>
      </c>
      <c r="O641" s="94">
        <f>K641+M641</f>
        <v>5.65</v>
      </c>
      <c r="P641" s="102" t="s">
        <v>346</v>
      </c>
      <c r="Q641" s="94">
        <f t="shared" si="676"/>
        <v>1</v>
      </c>
      <c r="R641" s="122">
        <f>IF(Q641="","",HLOOKUP(Q641,Headline!$Z$5:$CJ$6,2,FALSE))</f>
        <v>1</v>
      </c>
      <c r="S641" s="147">
        <v>5.49</v>
      </c>
      <c r="T641" s="147">
        <v>5.48</v>
      </c>
      <c r="U641" s="147">
        <v>5.48</v>
      </c>
      <c r="V641" s="147">
        <v>5.49</v>
      </c>
      <c r="W641" s="147">
        <v>5.49</v>
      </c>
      <c r="X641" s="96" t="str">
        <f t="shared" si="621"/>
        <v>7</v>
      </c>
      <c r="Y641" s="101">
        <v>13</v>
      </c>
      <c r="Z641" s="458" t="s">
        <v>360</v>
      </c>
      <c r="AA641" s="459"/>
      <c r="AB641" s="459"/>
      <c r="AC641" s="460"/>
      <c r="AD641" s="62"/>
      <c r="AE641" s="169" t="s">
        <v>331</v>
      </c>
      <c r="AF641" s="22"/>
      <c r="AH641" s="29" t="str">
        <f t="shared" si="606"/>
        <v>-</v>
      </c>
      <c r="AI641" s="29" t="str">
        <f t="shared" si="607"/>
        <v>-</v>
      </c>
      <c r="AJ641" s="29" t="str">
        <f t="shared" si="608"/>
        <v>-</v>
      </c>
      <c r="AK641" s="29" t="str">
        <f t="shared" si="609"/>
        <v>-</v>
      </c>
      <c r="AL641" s="29" t="str">
        <f t="shared" si="610"/>
        <v>-</v>
      </c>
      <c r="AM641" s="29" t="str">
        <f t="shared" si="611"/>
        <v>-</v>
      </c>
      <c r="AN641" s="29" t="str">
        <f t="shared" si="612"/>
        <v/>
      </c>
      <c r="AO641" s="83">
        <f>IF(S641="","",MIN(S641:W641))</f>
        <v>5.48</v>
      </c>
      <c r="AP641" s="83">
        <f>IF(S641="","",MAX(S641:W641))</f>
        <v>5.49</v>
      </c>
      <c r="AQ641" s="83">
        <f>IF(AO641="","",AP641-AO641)</f>
        <v>9.9999999999997868E-3</v>
      </c>
      <c r="AR641" s="83">
        <f>IF(S641="","",AVERAGE(S641:W641))</f>
        <v>5.4860000000000015</v>
      </c>
      <c r="AS641" s="83">
        <f>IF(S641="","",STDEV(S641:W641))</f>
        <v>5.4772255750515442E-3</v>
      </c>
      <c r="AT641" s="105">
        <f>IF(OR(Q641="",S641=""),"",IF(AND(C641="",AT640=""),"",(M641-L641)/(AS641*6)))</f>
        <v>3.9557740264262842</v>
      </c>
      <c r="AU641" s="105">
        <f>IF(OR(Q641="",S641=""),"",IF(AND(C641="",AU640=""),"",MIN((O641-AR641)/(3*AS641),(AR641-N641)/(3*AS641))))</f>
        <v>-2.0691741061305517</v>
      </c>
      <c r="AV641">
        <f t="shared" si="675"/>
        <v>7.0710678118656384E-3</v>
      </c>
    </row>
    <row r="642" spans="1:48" ht="17.25" customHeight="1">
      <c r="A642" s="27"/>
      <c r="B642" s="98"/>
      <c r="C642" s="104"/>
      <c r="D642" s="90"/>
      <c r="E642" s="111"/>
      <c r="F642" s="442" t="s">
        <v>229</v>
      </c>
      <c r="G642" s="443"/>
      <c r="H642" s="444"/>
      <c r="I642" s="99"/>
      <c r="J642" s="99"/>
      <c r="K642" s="94">
        <f t="shared" ref="K642:K650" si="677">IF(Q642=1,F642,K641)</f>
        <v>5.5</v>
      </c>
      <c r="L642" s="94">
        <f t="shared" ref="L642:L650" si="678">IF(Q642=1,I642,L641)</f>
        <v>0.02</v>
      </c>
      <c r="M642" s="94">
        <f t="shared" ref="M642:M650" si="679">IF(Q642=1,J642,M641)</f>
        <v>0.15</v>
      </c>
      <c r="N642" s="94">
        <f t="shared" ref="N642:N650" si="680">K642+L642</f>
        <v>5.52</v>
      </c>
      <c r="O642" s="94">
        <f t="shared" ref="O642:O650" si="681">K642+M642</f>
        <v>5.65</v>
      </c>
      <c r="P642" s="102" t="s">
        <v>237</v>
      </c>
      <c r="Q642" s="94">
        <f t="shared" si="676"/>
        <v>2</v>
      </c>
      <c r="R642" s="122">
        <f>IF(Q642="","",HLOOKUP(Q642,Headline!$Z$5:$CJ$6,2,FALSE))</f>
        <v>2</v>
      </c>
      <c r="S642" s="147">
        <f>'report export 3D'!AG160</f>
        <v>5.6082679033999998</v>
      </c>
      <c r="T642" s="147">
        <f>'report export 3D'!AH160</f>
        <v>5.6122299574000003</v>
      </c>
      <c r="U642" s="147">
        <f>'report export 3D'!AI160</f>
        <v>5.6109910877000004</v>
      </c>
      <c r="V642" s="147">
        <f>'report export 3D'!AJ160</f>
        <v>5.6069563353999996</v>
      </c>
      <c r="W642" s="147">
        <f>'report export 3D'!AK160</f>
        <v>5.6088076672999998</v>
      </c>
      <c r="X642" s="96" t="str">
        <f t="shared" si="621"/>
        <v/>
      </c>
      <c r="Y642" s="101">
        <v>16</v>
      </c>
      <c r="Z642" s="525"/>
      <c r="AA642" s="526"/>
      <c r="AB642" s="526"/>
      <c r="AC642" s="527"/>
      <c r="AD642" s="62"/>
      <c r="AE642" s="21"/>
      <c r="AF642" s="22"/>
      <c r="AH642" s="29" t="str">
        <f t="shared" si="606"/>
        <v/>
      </c>
      <c r="AI642" s="29" t="str">
        <f t="shared" si="607"/>
        <v/>
      </c>
      <c r="AJ642" s="29" t="str">
        <f t="shared" si="608"/>
        <v/>
      </c>
      <c r="AK642" s="29" t="str">
        <f t="shared" si="609"/>
        <v/>
      </c>
      <c r="AL642" s="29" t="str">
        <f t="shared" si="610"/>
        <v/>
      </c>
      <c r="AM642" s="29" t="str">
        <f t="shared" si="611"/>
        <v/>
      </c>
      <c r="AN642" s="29" t="str">
        <f t="shared" si="612"/>
        <v/>
      </c>
      <c r="AO642" s="83">
        <f>IF(S642="","",MIN(S642:W642))</f>
        <v>5.6069563353999996</v>
      </c>
      <c r="AP642" s="83">
        <f>IF(S642="","",MAX(S642:W642))</f>
        <v>5.6122299574000003</v>
      </c>
      <c r="AQ642" s="83">
        <f>IF(AO642="","",AP642-AO642)</f>
        <v>5.2736220000006995E-3</v>
      </c>
      <c r="AR642" s="83">
        <f>IF(S642="","",AVERAGE(S642:W642))</f>
        <v>5.6094505902399998</v>
      </c>
      <c r="AS642" s="83">
        <f>IF(S642="","",STDEV(S642:W642))</f>
        <v>2.1290502289465531E-3</v>
      </c>
      <c r="AT642" s="105">
        <f>IF(OR(Q642="",S642=""),"",IF(AND(C642="",AT641=""),"",(M642-L642)/(AS642*6)))</f>
        <v>10.176681776731618</v>
      </c>
      <c r="AU642" s="105">
        <f>IF(OR(Q642="",S642=""),"",IF(AND(C642="",AU641=""),"",MIN((O642-AR642)/(3*AS642),(AR642-N642)/(3*AS642))))</f>
        <v>6.348591374797242</v>
      </c>
      <c r="AV642">
        <f t="shared" si="675"/>
        <v>2.1167127072964104E-3</v>
      </c>
    </row>
    <row r="643" spans="1:48" ht="17.25" customHeight="1" thickBot="1">
      <c r="A643" s="27"/>
      <c r="B643" s="98"/>
      <c r="C643" s="104"/>
      <c r="D643" s="90"/>
      <c r="E643" s="111"/>
      <c r="F643" s="442"/>
      <c r="G643" s="443"/>
      <c r="H643" s="443"/>
      <c r="I643" s="99"/>
      <c r="J643" s="99"/>
      <c r="K643" s="94">
        <f t="shared" si="677"/>
        <v>5.5</v>
      </c>
      <c r="L643" s="94">
        <f t="shared" si="678"/>
        <v>0.02</v>
      </c>
      <c r="M643" s="94">
        <f t="shared" si="679"/>
        <v>0.15</v>
      </c>
      <c r="N643" s="94">
        <f t="shared" si="680"/>
        <v>5.52</v>
      </c>
      <c r="O643" s="94">
        <f t="shared" si="681"/>
        <v>5.65</v>
      </c>
      <c r="P643" s="102"/>
      <c r="Q643" s="94" t="str">
        <f t="shared" si="676"/>
        <v/>
      </c>
      <c r="R643" s="122" t="str">
        <f>IF(Q643="","",HLOOKUP(Q643,Headline!$Z$5:$CJ$6,2,FALSE))</f>
        <v/>
      </c>
      <c r="S643" s="147"/>
      <c r="T643" s="147"/>
      <c r="U643" s="147"/>
      <c r="V643" s="147"/>
      <c r="W643" s="147"/>
      <c r="X643" s="96" t="str">
        <f t="shared" si="621"/>
        <v/>
      </c>
      <c r="Y643" s="101"/>
      <c r="Z643" s="445"/>
      <c r="AA643" s="446"/>
      <c r="AB643" s="446"/>
      <c r="AC643" s="454"/>
      <c r="AD643" s="62"/>
      <c r="AE643" s="21"/>
      <c r="AF643" s="22"/>
      <c r="AH643" s="29" t="str">
        <f t="shared" si="606"/>
        <v/>
      </c>
      <c r="AI643" s="29" t="str">
        <f t="shared" si="607"/>
        <v/>
      </c>
      <c r="AJ643" s="29" t="str">
        <f t="shared" si="608"/>
        <v/>
      </c>
      <c r="AK643" s="29" t="str">
        <f t="shared" si="609"/>
        <v/>
      </c>
      <c r="AL643" s="29" t="str">
        <f t="shared" si="610"/>
        <v/>
      </c>
      <c r="AM643" s="29" t="str">
        <f t="shared" si="611"/>
        <v/>
      </c>
      <c r="AN643" s="29" t="str">
        <f t="shared" si="612"/>
        <v/>
      </c>
      <c r="AO643" s="83" t="str">
        <f>IF(S643="","",MIN(S643:W643))</f>
        <v/>
      </c>
      <c r="AP643" s="83" t="str">
        <f>IF(S643="","",MAX(S643:W643))</f>
        <v/>
      </c>
      <c r="AQ643" s="83" t="str">
        <f>IF(AO643="","",AP643-AO643)</f>
        <v/>
      </c>
      <c r="AR643" s="83" t="str">
        <f>IF(S643="","",AVERAGE(S643:W643))</f>
        <v/>
      </c>
      <c r="AS643" s="83" t="str">
        <f>IF(S643="","",STDEV(S643:W643))</f>
        <v/>
      </c>
      <c r="AT643" s="105" t="str">
        <f>IF(OR(Q643="",S643=""),"",IF(AND(C643="",#REF!=""),"",(M643-L643)/(AS643*6)))</f>
        <v/>
      </c>
      <c r="AU643" s="105" t="str">
        <f>IF(OR(Q643="",S643=""),"",IF(AND(C643="",#REF!=""),"",MIN((O643-AR643)/(3*AS643),(AR643-N643)/(3*AS643))))</f>
        <v/>
      </c>
      <c r="AV643">
        <f>IF(AT643="",-1,AS625)</f>
        <v>-1</v>
      </c>
    </row>
    <row r="644" spans="1:48" ht="17.25" customHeight="1" thickBot="1">
      <c r="A644" s="27"/>
      <c r="B644" s="98">
        <v>405</v>
      </c>
      <c r="C644" s="104"/>
      <c r="D644" s="142" t="s">
        <v>81</v>
      </c>
      <c r="E644" s="142" t="s">
        <v>189</v>
      </c>
      <c r="F644" s="141">
        <v>0.3</v>
      </c>
      <c r="G644" s="463" t="s">
        <v>202</v>
      </c>
      <c r="H644" s="465"/>
      <c r="I644" s="136">
        <v>-0.3</v>
      </c>
      <c r="J644" s="99">
        <v>0</v>
      </c>
      <c r="K644" s="94">
        <f t="shared" si="677"/>
        <v>0.3</v>
      </c>
      <c r="L644" s="94">
        <f t="shared" si="678"/>
        <v>-0.3</v>
      </c>
      <c r="M644" s="94">
        <f t="shared" si="679"/>
        <v>0</v>
      </c>
      <c r="N644" s="94">
        <f t="shared" si="680"/>
        <v>0</v>
      </c>
      <c r="O644" s="94">
        <f t="shared" si="681"/>
        <v>0.3</v>
      </c>
      <c r="P644" s="102" t="s">
        <v>346</v>
      </c>
      <c r="Q644" s="94">
        <f t="shared" si="676"/>
        <v>1</v>
      </c>
      <c r="R644" s="122">
        <f>IF(Q644="","",HLOOKUP(Q644,Headline!$Z$5:$CJ$6,2,FALSE))</f>
        <v>1</v>
      </c>
      <c r="S644" s="147">
        <v>0.44</v>
      </c>
      <c r="T644" s="147">
        <v>0.46</v>
      </c>
      <c r="U644" s="147">
        <v>0.46</v>
      </c>
      <c r="V644" s="147">
        <v>0.43</v>
      </c>
      <c r="W644" s="147">
        <v>0.47</v>
      </c>
      <c r="X644" s="96" t="str">
        <f t="shared" si="621"/>
        <v>8</v>
      </c>
      <c r="Y644" s="101">
        <v>13</v>
      </c>
      <c r="Z644" s="445"/>
      <c r="AA644" s="446"/>
      <c r="AB644" s="446"/>
      <c r="AC644" s="454"/>
      <c r="AD644" s="62"/>
      <c r="AE644" s="245" t="s">
        <v>331</v>
      </c>
      <c r="AF644" s="22"/>
      <c r="AH644" s="29" t="str">
        <f t="shared" si="606"/>
        <v>+</v>
      </c>
      <c r="AI644" s="29" t="str">
        <f t="shared" si="607"/>
        <v>+</v>
      </c>
      <c r="AJ644" s="29" t="str">
        <f t="shared" si="608"/>
        <v>+</v>
      </c>
      <c r="AK644" s="29" t="str">
        <f t="shared" si="609"/>
        <v>+</v>
      </c>
      <c r="AL644" s="29" t="str">
        <f t="shared" si="610"/>
        <v>+</v>
      </c>
      <c r="AM644" s="29" t="str">
        <f t="shared" si="611"/>
        <v/>
      </c>
      <c r="AN644" s="29" t="str">
        <f t="shared" si="612"/>
        <v>+</v>
      </c>
      <c r="AO644" s="83">
        <f t="shared" ref="AO644:AO653" si="682">IF(S644="","",MIN(S644:W644))</f>
        <v>0.43</v>
      </c>
      <c r="AP644" s="83">
        <f t="shared" ref="AP644:AP653" si="683">IF(S644="","",MAX(S644:W644))</f>
        <v>0.47</v>
      </c>
      <c r="AQ644" s="83">
        <f t="shared" ref="AQ644:AQ653" si="684">IF(AO644="","",AP644-AO644)</f>
        <v>3.999999999999998E-2</v>
      </c>
      <c r="AR644" s="83">
        <f t="shared" ref="AR644:AR653" si="685">IF(S644="","",AVERAGE(S644:W644))</f>
        <v>0.45199999999999996</v>
      </c>
      <c r="AS644" s="83">
        <f t="shared" ref="AS644:AS653" si="686">IF(S644="","",STDEV(S644:W644))</f>
        <v>1.643167672515498E-2</v>
      </c>
      <c r="AT644" s="105" t="str">
        <f>IF(OR(Q644="",S644=""),"",IF(AND(C644="",AT631=""),"",(M644-L644)/(AS644*6)))</f>
        <v/>
      </c>
      <c r="AU644" s="105" t="str">
        <f>IF(OR(Q644="",S644=""),"",IF(AND(C644="",AU631=""),"",MIN((O644-AR644)/(3*AS644),(AR644-N644)/(3*AS644))))</f>
        <v/>
      </c>
      <c r="AV644">
        <f>IF(AT644="",-1,AS626)</f>
        <v>-1</v>
      </c>
    </row>
    <row r="645" spans="1:48" ht="17.25" customHeight="1">
      <c r="A645" s="27"/>
      <c r="B645" s="98"/>
      <c r="C645" s="104"/>
      <c r="D645" s="140"/>
      <c r="E645" s="139"/>
      <c r="F645" s="471" t="s">
        <v>347</v>
      </c>
      <c r="G645" s="472"/>
      <c r="H645" s="472"/>
      <c r="I645" s="99"/>
      <c r="J645" s="99"/>
      <c r="K645" s="94">
        <f t="shared" si="677"/>
        <v>0.3</v>
      </c>
      <c r="L645" s="94">
        <f t="shared" si="678"/>
        <v>-0.3</v>
      </c>
      <c r="M645" s="94">
        <f t="shared" si="679"/>
        <v>0</v>
      </c>
      <c r="N645" s="94">
        <f t="shared" si="680"/>
        <v>0</v>
      </c>
      <c r="O645" s="94">
        <f t="shared" si="681"/>
        <v>0.3</v>
      </c>
      <c r="P645" s="102" t="s">
        <v>237</v>
      </c>
      <c r="Q645" s="94">
        <f>IF(AND(F645&lt;&gt;"",Q644=""),1,IF(AND(Q644&lt;emp,Q644&lt;&gt;""),Q644+1,""))</f>
        <v>2</v>
      </c>
      <c r="R645" s="122">
        <f>IF(Q645="","",HLOOKUP(Q645,Headline!$Z$5:$CJ$6,2,FALSE))</f>
        <v>2</v>
      </c>
      <c r="S645" s="147">
        <f>'report export 3D'!AG161</f>
        <v>0.55998480839999998</v>
      </c>
      <c r="T645" s="147">
        <f>'report export 3D'!AH161</f>
        <v>0.49664806620000002</v>
      </c>
      <c r="U645" s="147">
        <f>'report export 3D'!AI161</f>
        <v>0.49552960480000002</v>
      </c>
      <c r="V645" s="147">
        <f>'report export 3D'!AJ161</f>
        <v>0.510222379</v>
      </c>
      <c r="W645" s="147">
        <f>'report export 3D'!AK161</f>
        <v>0.57682113229999998</v>
      </c>
      <c r="X645" s="96" t="str">
        <f t="shared" si="621"/>
        <v>8</v>
      </c>
      <c r="Y645" s="101">
        <v>16</v>
      </c>
      <c r="Z645" s="445"/>
      <c r="AA645" s="446"/>
      <c r="AB645" s="446"/>
      <c r="AC645" s="446"/>
      <c r="AD645" s="62"/>
      <c r="AE645" s="245" t="s">
        <v>331</v>
      </c>
      <c r="AF645" s="22"/>
      <c r="AH645" s="29" t="str">
        <f t="shared" si="606"/>
        <v>+</v>
      </c>
      <c r="AI645" s="29" t="str">
        <f t="shared" si="607"/>
        <v>+</v>
      </c>
      <c r="AJ645" s="29" t="str">
        <f t="shared" si="608"/>
        <v>+</v>
      </c>
      <c r="AK645" s="29" t="str">
        <f t="shared" si="609"/>
        <v>+</v>
      </c>
      <c r="AL645" s="29" t="str">
        <f t="shared" si="610"/>
        <v>+</v>
      </c>
      <c r="AM645" s="29" t="str">
        <f t="shared" si="611"/>
        <v/>
      </c>
      <c r="AN645" s="29" t="str">
        <f t="shared" si="612"/>
        <v>+</v>
      </c>
      <c r="AO645" s="83">
        <f t="shared" si="682"/>
        <v>0.49552960480000002</v>
      </c>
      <c r="AP645" s="83">
        <f t="shared" si="683"/>
        <v>0.57682113229999998</v>
      </c>
      <c r="AQ645" s="83">
        <f t="shared" si="684"/>
        <v>8.129152749999996E-2</v>
      </c>
      <c r="AR645" s="83">
        <f t="shared" si="685"/>
        <v>0.52784119813999997</v>
      </c>
      <c r="AS645" s="83">
        <f t="shared" si="686"/>
        <v>3.794640616431455E-2</v>
      </c>
      <c r="AT645" s="105" t="str">
        <f>IF(OR(Q645="",S645=""),"",IF(AND(C645="",AT644=""),"",(M645-L645)/(AS645*6)))</f>
        <v/>
      </c>
      <c r="AU645" s="105" t="str">
        <f>IF(OR(Q645="",S645=""),"",IF(AND(C645="",AU644=""),"",MIN((O645-AR645)/(3*AS645),(AR645-N645)/(3*AS645))))</f>
        <v/>
      </c>
      <c r="AV645">
        <f>IF(AT645="",-1,AS627)</f>
        <v>-1</v>
      </c>
    </row>
    <row r="646" spans="1:48" ht="17.25" customHeight="1">
      <c r="A646" s="27"/>
      <c r="B646" s="98"/>
      <c r="C646" s="104"/>
      <c r="D646" s="90"/>
      <c r="E646" s="111"/>
      <c r="F646" s="442"/>
      <c r="G646" s="443"/>
      <c r="H646" s="443"/>
      <c r="I646" s="99"/>
      <c r="J646" s="99"/>
      <c r="K646" s="94">
        <f t="shared" si="677"/>
        <v>0.3</v>
      </c>
      <c r="L646" s="94">
        <f t="shared" si="678"/>
        <v>-0.3</v>
      </c>
      <c r="M646" s="94">
        <f t="shared" si="679"/>
        <v>0</v>
      </c>
      <c r="N646" s="94">
        <f t="shared" si="680"/>
        <v>0</v>
      </c>
      <c r="O646" s="94">
        <f t="shared" si="681"/>
        <v>0.3</v>
      </c>
      <c r="P646" s="102"/>
      <c r="Q646" s="94" t="str">
        <f>IF(AND(F646&lt;&gt;"",Q645=""),1,IF(AND(Q645&lt;emp,Q645&lt;&gt;""),Q645+1,""))</f>
        <v/>
      </c>
      <c r="R646" s="122" t="str">
        <f>IF(Q646="","",HLOOKUP(Q646,Headline!$Z$5:$CJ$6,2,FALSE))</f>
        <v/>
      </c>
      <c r="S646" s="100"/>
      <c r="T646" s="100"/>
      <c r="U646" s="100"/>
      <c r="V646" s="100"/>
      <c r="W646" s="100"/>
      <c r="X646" s="96" t="str">
        <f t="shared" si="621"/>
        <v/>
      </c>
      <c r="Y646" s="101"/>
      <c r="Z646" s="445"/>
      <c r="AA646" s="446"/>
      <c r="AB646" s="446"/>
      <c r="AC646" s="446"/>
      <c r="AD646" s="62"/>
      <c r="AE646" s="21"/>
      <c r="AF646" s="22"/>
      <c r="AH646" s="29" t="str">
        <f>IF(S646="","",IF(S646&lt;$N646,"-",IF(S646&gt;$O646,"+","")))</f>
        <v/>
      </c>
      <c r="AI646" s="29" t="str">
        <f>IF(T646="","",IF(T646&lt;$N646,"-",IF(T646&gt;$O646,"+","")))</f>
        <v/>
      </c>
      <c r="AJ646" s="29" t="str">
        <f>IF(U646="","",IF(U646&lt;$N646,"-",IF(U646&gt;$O646,"+","")))</f>
        <v/>
      </c>
      <c r="AK646" s="29" t="str">
        <f>IF(V646="","",IF(V646&lt;$N646,"-",IF(V646&gt;$O646,"+","")))</f>
        <v/>
      </c>
      <c r="AL646" s="29" t="str">
        <f>IF(W646="","",IF(W646&lt;$N646,"-",IF(W646&gt;$O646,"+","")))</f>
        <v/>
      </c>
      <c r="AM646" s="29" t="str">
        <f t="shared" si="611"/>
        <v/>
      </c>
      <c r="AN646" s="29" t="str">
        <f t="shared" si="612"/>
        <v/>
      </c>
      <c r="AO646" s="83" t="str">
        <f>IF(S646="","",MIN(S646:W646))</f>
        <v/>
      </c>
      <c r="AP646" s="83" t="str">
        <f>IF(S646="","",MAX(S646:W646))</f>
        <v/>
      </c>
      <c r="AQ646" s="83" t="str">
        <f>IF(AO646="","",AP646-AO646)</f>
        <v/>
      </c>
      <c r="AR646" s="83" t="str">
        <f>IF(S646="","",AVERAGE(S646:W646))</f>
        <v/>
      </c>
      <c r="AS646" s="83" t="str">
        <f>IF(S646="","",STDEV(S646:W646))</f>
        <v/>
      </c>
      <c r="AT646" s="105" t="str">
        <f>IF(OR(Q646="",S646=""),"",IF(AND(C646="",AT641=""),"",(M646-L646)/(AS646*6)))</f>
        <v/>
      </c>
      <c r="AU646" s="105" t="str">
        <f>IF(OR(Q646="",S646=""),"",IF(AND(C646="",AU641=""),"",MIN((O646-AR646)/(3*AS646),(AR646-N646)/(3*AS646))))</f>
        <v/>
      </c>
      <c r="AV646">
        <f>IF(AT646="",-1,AS624)</f>
        <v>-1</v>
      </c>
    </row>
    <row r="647" spans="1:48" ht="17.25" customHeight="1">
      <c r="A647" s="27"/>
      <c r="B647" s="98"/>
      <c r="C647" s="104"/>
      <c r="D647" s="90"/>
      <c r="E647" s="111"/>
      <c r="F647" s="489"/>
      <c r="G647" s="443"/>
      <c r="H647" s="444"/>
      <c r="I647" s="99"/>
      <c r="J647" s="99"/>
      <c r="K647" s="94">
        <f t="shared" si="677"/>
        <v>0.3</v>
      </c>
      <c r="L647" s="94">
        <f t="shared" si="678"/>
        <v>-0.3</v>
      </c>
      <c r="M647" s="94">
        <f t="shared" si="679"/>
        <v>0</v>
      </c>
      <c r="N647" s="94">
        <f t="shared" si="680"/>
        <v>0</v>
      </c>
      <c r="O647" s="94">
        <f t="shared" si="681"/>
        <v>0.3</v>
      </c>
      <c r="P647" s="102"/>
      <c r="Q647" s="94" t="str">
        <f>IF(AND(F647&lt;&gt;"",Q646=""),1,IF(AND(Q646&lt;emp,Q646&lt;&gt;""),Q646+1,""))</f>
        <v/>
      </c>
      <c r="R647" s="122" t="str">
        <f>IF(Q647="","",HLOOKUP(Q647,Headline!$Z$5:$CJ$6,2,FALSE))</f>
        <v/>
      </c>
      <c r="S647" s="100"/>
      <c r="T647" s="100"/>
      <c r="U647" s="100"/>
      <c r="V647" s="100"/>
      <c r="W647" s="100"/>
      <c r="X647" s="96" t="str">
        <f t="shared" si="621"/>
        <v/>
      </c>
      <c r="Y647" s="101"/>
      <c r="Z647" s="445"/>
      <c r="AA647" s="446"/>
      <c r="AB647" s="446"/>
      <c r="AC647" s="454"/>
      <c r="AD647" s="62"/>
      <c r="AE647" s="21"/>
      <c r="AF647" s="22"/>
      <c r="AH647" s="29" t="str">
        <f t="shared" si="606"/>
        <v/>
      </c>
      <c r="AI647" s="29" t="str">
        <f t="shared" si="607"/>
        <v/>
      </c>
      <c r="AJ647" s="29" t="str">
        <f t="shared" si="608"/>
        <v/>
      </c>
      <c r="AK647" s="29" t="str">
        <f t="shared" si="609"/>
        <v/>
      </c>
      <c r="AL647" s="29" t="str">
        <f t="shared" si="610"/>
        <v/>
      </c>
      <c r="AM647" s="29" t="str">
        <f t="shared" si="611"/>
        <v/>
      </c>
      <c r="AN647" s="29" t="str">
        <f t="shared" si="612"/>
        <v/>
      </c>
      <c r="AO647" s="83" t="str">
        <f>IF(S647="","",MIN(S647:W647))</f>
        <v/>
      </c>
      <c r="AP647" s="83" t="str">
        <f>IF(S647="","",MAX(S647:W647))</f>
        <v/>
      </c>
      <c r="AQ647" s="83" t="str">
        <f>IF(AO647="","",AP647-AO647)</f>
        <v/>
      </c>
      <c r="AR647" s="83" t="str">
        <f>IF(S647="","",AVERAGE(S647:W647))</f>
        <v/>
      </c>
      <c r="AS647" s="83" t="str">
        <f>IF(S647="","",STDEV(S647:W647))</f>
        <v/>
      </c>
      <c r="AT647" s="105" t="str">
        <f>IF(OR(Q647="",S647=""),"",IF(AND(C647="",#REF!=""),"",(M647-L647)/(AS647*6)))</f>
        <v/>
      </c>
      <c r="AU647" s="105" t="str">
        <f>IF(OR(Q647="",S647=""),"",IF(AND(C647="",#REF!=""),"",MIN((O647-AR647)/(3*AS647),(AR647-N647)/(3*AS647))))</f>
        <v/>
      </c>
      <c r="AV647">
        <f>IF(AT647="",-1,AS631)</f>
        <v>-1</v>
      </c>
    </row>
    <row r="648" spans="1:48" ht="17.25" customHeight="1">
      <c r="A648" s="27"/>
      <c r="B648" s="98">
        <v>406</v>
      </c>
      <c r="C648" s="104"/>
      <c r="D648" s="90"/>
      <c r="E648" s="111"/>
      <c r="F648" s="489">
        <v>3</v>
      </c>
      <c r="G648" s="443"/>
      <c r="H648" s="444"/>
      <c r="I648" s="99">
        <v>0</v>
      </c>
      <c r="J648" s="99">
        <v>0.1</v>
      </c>
      <c r="K648" s="94">
        <f t="shared" si="677"/>
        <v>3</v>
      </c>
      <c r="L648" s="94">
        <f t="shared" si="678"/>
        <v>0</v>
      </c>
      <c r="M648" s="94">
        <f t="shared" si="679"/>
        <v>0.1</v>
      </c>
      <c r="N648" s="94">
        <f t="shared" si="680"/>
        <v>3</v>
      </c>
      <c r="O648" s="94">
        <f t="shared" si="681"/>
        <v>3.1</v>
      </c>
      <c r="P648" s="102" t="s">
        <v>52</v>
      </c>
      <c r="Q648" s="94">
        <f>IF(AND(F648&lt;&gt;"",Q647=""),1,IF(AND(Q647&lt;emp,Q647&lt;&gt;""),Q647+1,""))</f>
        <v>1</v>
      </c>
      <c r="R648" s="122">
        <f>IF(Q648="","",HLOOKUP(Q648,Headline!$Z$5:$CJ$6,2,FALSE))</f>
        <v>1</v>
      </c>
      <c r="S648" s="147">
        <v>3.02</v>
      </c>
      <c r="T648" s="147">
        <v>3.03</v>
      </c>
      <c r="U648" s="147">
        <v>3.02</v>
      </c>
      <c r="V648" s="147">
        <v>3.03</v>
      </c>
      <c r="W648" s="147">
        <v>3.03</v>
      </c>
      <c r="X648" s="96" t="str">
        <f t="shared" si="621"/>
        <v/>
      </c>
      <c r="Y648" s="101">
        <v>13</v>
      </c>
      <c r="Z648" s="479"/>
      <c r="AA648" s="480"/>
      <c r="AB648" s="480"/>
      <c r="AC648" s="531"/>
      <c r="AD648" s="62"/>
      <c r="AE648" s="21"/>
      <c r="AF648" s="22"/>
      <c r="AG648" s="6" t="s">
        <v>710</v>
      </c>
      <c r="AH648" s="29" t="str">
        <f t="shared" si="606"/>
        <v/>
      </c>
      <c r="AI648" s="29" t="str">
        <f t="shared" si="607"/>
        <v/>
      </c>
      <c r="AJ648" s="29" t="str">
        <f t="shared" si="608"/>
        <v/>
      </c>
      <c r="AK648" s="29" t="str">
        <f t="shared" si="609"/>
        <v/>
      </c>
      <c r="AL648" s="29" t="str">
        <f t="shared" si="610"/>
        <v/>
      </c>
      <c r="AM648" s="29" t="str">
        <f t="shared" si="611"/>
        <v/>
      </c>
      <c r="AN648" s="29" t="str">
        <f t="shared" si="612"/>
        <v/>
      </c>
      <c r="AO648" s="83">
        <f t="shared" si="682"/>
        <v>3.02</v>
      </c>
      <c r="AP648" s="83">
        <f t="shared" si="683"/>
        <v>3.03</v>
      </c>
      <c r="AQ648" s="83">
        <f t="shared" si="684"/>
        <v>9.9999999999997868E-3</v>
      </c>
      <c r="AR648" s="83">
        <f t="shared" si="685"/>
        <v>3.0259999999999998</v>
      </c>
      <c r="AS648" s="83">
        <f t="shared" si="686"/>
        <v>5.4772255750515442E-3</v>
      </c>
      <c r="AT648" s="105" t="e">
        <f>IF(OR(Q648="",S648=""),"",IF(AND(C648="",#REF!=""),"",(M648-L648)/(AS648*6)))</f>
        <v>#REF!</v>
      </c>
      <c r="AU648" s="105" t="e">
        <f>IF(OR(Q648="",S648=""),"",IF(AND(C648="",#REF!=""),"",MIN((O648-AR648)/(3*AS648),(AR648-N648)/(3*AS648))))</f>
        <v>#REF!</v>
      </c>
      <c r="AV648" t="e">
        <f>IF(AT648="",-1,AS620)</f>
        <v>#REF!</v>
      </c>
    </row>
    <row r="649" spans="1:48" ht="17.25" customHeight="1">
      <c r="A649" s="27"/>
      <c r="B649" s="98"/>
      <c r="C649" s="104"/>
      <c r="D649" s="90"/>
      <c r="E649" s="111"/>
      <c r="F649" s="442"/>
      <c r="G649" s="443"/>
      <c r="H649" s="444"/>
      <c r="I649" s="99"/>
      <c r="J649" s="99"/>
      <c r="K649" s="94">
        <f t="shared" si="677"/>
        <v>3</v>
      </c>
      <c r="L649" s="94">
        <f t="shared" si="678"/>
        <v>0</v>
      </c>
      <c r="M649" s="94">
        <f t="shared" si="679"/>
        <v>0.1</v>
      </c>
      <c r="N649" s="94">
        <f t="shared" si="680"/>
        <v>3</v>
      </c>
      <c r="O649" s="94">
        <f t="shared" si="681"/>
        <v>3.1</v>
      </c>
      <c r="P649" s="102" t="s">
        <v>52</v>
      </c>
      <c r="Q649" s="94">
        <f>IF(AND(F649&lt;&gt;"",Q648=""),1,IF(AND(Q648&lt;emp,Q648&lt;&gt;""),Q648+1,""))</f>
        <v>2</v>
      </c>
      <c r="R649" s="122">
        <f>IF(Q649="","",HLOOKUP(Q649,Headline!$Z$5:$CJ$6,2,FALSE))</f>
        <v>2</v>
      </c>
      <c r="S649" s="147">
        <v>3.08</v>
      </c>
      <c r="T649" s="147">
        <v>3.06</v>
      </c>
      <c r="U649" s="147">
        <v>3.08</v>
      </c>
      <c r="V649" s="147">
        <v>3.07</v>
      </c>
      <c r="W649" s="147">
        <v>3.06</v>
      </c>
      <c r="X649" s="96" t="str">
        <f t="shared" si="621"/>
        <v/>
      </c>
      <c r="Y649" s="101">
        <v>16</v>
      </c>
      <c r="Z649" s="445"/>
      <c r="AA649" s="446"/>
      <c r="AB649" s="446"/>
      <c r="AC649" s="446"/>
      <c r="AD649" s="62"/>
      <c r="AE649" s="21"/>
      <c r="AF649" s="22"/>
      <c r="AH649" s="29" t="str">
        <f t="shared" si="606"/>
        <v/>
      </c>
      <c r="AI649" s="29" t="str">
        <f t="shared" si="607"/>
        <v/>
      </c>
      <c r="AJ649" s="29" t="str">
        <f t="shared" si="608"/>
        <v/>
      </c>
      <c r="AK649" s="29" t="str">
        <f t="shared" si="609"/>
        <v/>
      </c>
      <c r="AL649" s="29" t="str">
        <f t="shared" si="610"/>
        <v/>
      </c>
      <c r="AM649" s="29" t="str">
        <f t="shared" si="611"/>
        <v/>
      </c>
      <c r="AN649" s="29" t="str">
        <f t="shared" si="612"/>
        <v/>
      </c>
      <c r="AO649" s="83">
        <f t="shared" si="682"/>
        <v>3.06</v>
      </c>
      <c r="AP649" s="83">
        <f t="shared" si="683"/>
        <v>3.08</v>
      </c>
      <c r="AQ649" s="83">
        <f t="shared" si="684"/>
        <v>2.0000000000000018E-2</v>
      </c>
      <c r="AR649" s="83">
        <f t="shared" si="685"/>
        <v>3.0700000000000003</v>
      </c>
      <c r="AS649" s="83">
        <f t="shared" si="686"/>
        <v>1.0000000000000009E-2</v>
      </c>
      <c r="AT649" s="105" t="e">
        <f>IF(OR(Q649="",S649=""),"",IF(AND(C649="",AT648=""),"",(M649-L649)/(AS649*6)))</f>
        <v>#REF!</v>
      </c>
      <c r="AU649" s="105" t="e">
        <f>IF(OR(Q649="",S649=""),"",IF(AND(C649="",AU648=""),"",MIN((O649-AR649)/(3*AS649),(AR649-N649)/(3*AS649))))</f>
        <v>#REF!</v>
      </c>
      <c r="AV649" t="e">
        <f>IF(AT649="",-1,AS621)</f>
        <v>#REF!</v>
      </c>
    </row>
    <row r="650" spans="1:48" ht="17.25" customHeight="1">
      <c r="A650" s="27"/>
      <c r="B650" s="98"/>
      <c r="C650" s="104"/>
      <c r="D650" s="90"/>
      <c r="E650" s="111"/>
      <c r="F650" s="442"/>
      <c r="G650" s="443"/>
      <c r="H650" s="444"/>
      <c r="I650" s="99"/>
      <c r="J650" s="99"/>
      <c r="K650" s="94">
        <f t="shared" si="677"/>
        <v>3</v>
      </c>
      <c r="L650" s="94">
        <f t="shared" si="678"/>
        <v>0</v>
      </c>
      <c r="M650" s="94">
        <f t="shared" si="679"/>
        <v>0.1</v>
      </c>
      <c r="N650" s="94">
        <f t="shared" si="680"/>
        <v>3</v>
      </c>
      <c r="O650" s="94">
        <f t="shared" si="681"/>
        <v>3.1</v>
      </c>
      <c r="P650" s="102"/>
      <c r="Q650" s="94" t="str">
        <f t="shared" si="676"/>
        <v/>
      </c>
      <c r="R650" s="122" t="str">
        <f>IF(Q650="","",HLOOKUP(Q650,Headline!$Z$5:$CJ$6,2,FALSE))</f>
        <v/>
      </c>
      <c r="S650" s="100"/>
      <c r="T650" s="100"/>
      <c r="U650" s="100"/>
      <c r="V650" s="100"/>
      <c r="W650" s="100"/>
      <c r="X650" s="96" t="str">
        <f t="shared" si="621"/>
        <v/>
      </c>
      <c r="Y650" s="101"/>
      <c r="Z650" s="445"/>
      <c r="AA650" s="446"/>
      <c r="AB650" s="446"/>
      <c r="AC650" s="446"/>
      <c r="AD650" s="62"/>
      <c r="AE650" s="21"/>
      <c r="AF650" s="22"/>
      <c r="AH650" s="29" t="str">
        <f t="shared" si="606"/>
        <v/>
      </c>
      <c r="AI650" s="29" t="str">
        <f t="shared" si="607"/>
        <v/>
      </c>
      <c r="AJ650" s="29" t="str">
        <f t="shared" si="608"/>
        <v/>
      </c>
      <c r="AK650" s="29" t="str">
        <f t="shared" si="609"/>
        <v/>
      </c>
      <c r="AL650" s="29" t="str">
        <f t="shared" si="610"/>
        <v/>
      </c>
      <c r="AM650" s="29" t="str">
        <f t="shared" si="611"/>
        <v/>
      </c>
      <c r="AN650" s="29" t="str">
        <f t="shared" si="612"/>
        <v/>
      </c>
      <c r="AO650" s="83" t="str">
        <f t="shared" si="682"/>
        <v/>
      </c>
      <c r="AP650" s="83" t="str">
        <f t="shared" si="683"/>
        <v/>
      </c>
      <c r="AQ650" s="83" t="str">
        <f t="shared" si="684"/>
        <v/>
      </c>
      <c r="AR650" s="83" t="str">
        <f t="shared" si="685"/>
        <v/>
      </c>
      <c r="AS650" s="83" t="str">
        <f t="shared" si="686"/>
        <v/>
      </c>
      <c r="AT650" s="105" t="str">
        <f>IF(OR(Q650="",S650=""),"",IF(AND(C650="",AT649=""),"",(M650-L650)/(AS650*6)))</f>
        <v/>
      </c>
      <c r="AU650" s="105" t="str">
        <f>IF(OR(Q650="",S650=""),"",IF(AND(C650="",AU649=""),"",MIN((O650-AR650)/(3*AS650),(AR650-N650)/(3*AS650))))</f>
        <v/>
      </c>
      <c r="AV650">
        <f>IF(AT650="",-1,AS622)</f>
        <v>-1</v>
      </c>
    </row>
    <row r="651" spans="1:48" ht="17.25" customHeight="1">
      <c r="A651" s="27"/>
      <c r="B651" s="98">
        <v>407</v>
      </c>
      <c r="C651" s="104"/>
      <c r="D651" s="144" t="s">
        <v>10</v>
      </c>
      <c r="E651" s="144" t="s">
        <v>200</v>
      </c>
      <c r="F651" s="132">
        <v>0.06</v>
      </c>
      <c r="G651" s="133" t="s">
        <v>95</v>
      </c>
      <c r="H651" s="134">
        <v>0.06</v>
      </c>
      <c r="I651" s="99">
        <v>-0.06</v>
      </c>
      <c r="J651" s="99">
        <v>0</v>
      </c>
      <c r="K651" s="94">
        <f>IF(Q651=1,F651,K650)</f>
        <v>0.06</v>
      </c>
      <c r="L651" s="94">
        <f>IF(Q651=1,I651,L650)</f>
        <v>-0.06</v>
      </c>
      <c r="M651" s="94">
        <f>IF(Q651=1,J651,M650)</f>
        <v>0</v>
      </c>
      <c r="N651" s="94">
        <f>K651+L651</f>
        <v>0</v>
      </c>
      <c r="O651" s="94">
        <f>K651+M651</f>
        <v>0.06</v>
      </c>
      <c r="P651" s="102" t="s">
        <v>245</v>
      </c>
      <c r="Q651" s="94">
        <f t="shared" si="676"/>
        <v>1</v>
      </c>
      <c r="R651" s="122">
        <f>IF(Q651="","",HLOOKUP(Q651,Headline!$Z$5:$CJ$6,2,FALSE))</f>
        <v>1</v>
      </c>
      <c r="S651" s="147">
        <v>0</v>
      </c>
      <c r="T651" s="147">
        <v>0</v>
      </c>
      <c r="U651" s="147">
        <v>0</v>
      </c>
      <c r="V651" s="147">
        <v>0</v>
      </c>
      <c r="W651" s="147">
        <v>0</v>
      </c>
      <c r="X651" s="96" t="str">
        <f t="shared" si="621"/>
        <v/>
      </c>
      <c r="Y651" s="101">
        <v>13</v>
      </c>
      <c r="Z651" s="490" t="s">
        <v>762</v>
      </c>
      <c r="AA651" s="491"/>
      <c r="AB651" s="491"/>
      <c r="AC651" s="492"/>
      <c r="AD651" s="62"/>
      <c r="AE651" s="21"/>
      <c r="AF651" s="22"/>
      <c r="AG651" s="655" t="s">
        <v>737</v>
      </c>
      <c r="AH651" s="29" t="str">
        <f t="shared" ref="AH651:AH714" si="687">IF(S651="","",IF(S651&lt;$N651,"-",IF(S651&gt;$O651,"+","")))</f>
        <v/>
      </c>
      <c r="AI651" s="29" t="str">
        <f t="shared" ref="AI651:AI714" si="688">IF(T651="","",IF(T651&lt;$N651,"-",IF(T651&gt;$O651,"+","")))</f>
        <v/>
      </c>
      <c r="AJ651" s="29" t="str">
        <f t="shared" ref="AJ651:AJ714" si="689">IF(U651="","",IF(U651&lt;$N651,"-",IF(U651&gt;$O651,"+","")))</f>
        <v/>
      </c>
      <c r="AK651" s="29" t="str">
        <f t="shared" ref="AK651:AK714" si="690">IF(V651="","",IF(V651&lt;$N651,"-",IF(V651&gt;$O651,"+","")))</f>
        <v/>
      </c>
      <c r="AL651" s="29" t="str">
        <f t="shared" ref="AL651:AL714" si="691">IF(W651="","",IF(W651&lt;$N651,"-",IF(W651&gt;$O651,"+","")))</f>
        <v/>
      </c>
      <c r="AM651" s="29" t="str">
        <f t="shared" ref="AM651:AM714" si="692">IF(OR($AH651="-",$AI651="-",$AJ651="-",$AK651="-",$AL651="-"),"-","")</f>
        <v/>
      </c>
      <c r="AN651" s="29" t="str">
        <f t="shared" ref="AN651:AN714" si="693">IF(OR($AH651="+",$AI651="+",$AJ651="+",$AK651="+",$AL651="+"),"+","")</f>
        <v/>
      </c>
      <c r="AO651" s="83">
        <f t="shared" si="682"/>
        <v>0</v>
      </c>
      <c r="AP651" s="83">
        <f t="shared" si="683"/>
        <v>0</v>
      </c>
      <c r="AQ651" s="83">
        <f t="shared" si="684"/>
        <v>0</v>
      </c>
      <c r="AR651" s="83">
        <f t="shared" si="685"/>
        <v>0</v>
      </c>
      <c r="AS651" s="83">
        <f t="shared" si="686"/>
        <v>0</v>
      </c>
      <c r="AT651" s="105" t="str">
        <f>IF(OR(Q651="",S651=""),"",IF(AND(C651="",AT650=""),"",(M651-L651)/(AS651*6)))</f>
        <v/>
      </c>
      <c r="AU651" s="105" t="str">
        <f>IF(OR(Q651="",S651=""),"",IF(AND(C651="",AU650=""),"",MIN((O651-AR651)/(3*AS651),(AR651-N651)/(3*AS651))))</f>
        <v/>
      </c>
      <c r="AV651">
        <f>IF(AT651="",-1,#REF!)</f>
        <v>-1</v>
      </c>
    </row>
    <row r="652" spans="1:48" ht="17.25" customHeight="1">
      <c r="A652" s="27"/>
      <c r="B652" s="149" t="s">
        <v>284</v>
      </c>
      <c r="C652" s="104"/>
      <c r="D652" s="90"/>
      <c r="E652" s="111"/>
      <c r="F652" s="442"/>
      <c r="G652" s="443"/>
      <c r="H652" s="444"/>
      <c r="I652" s="99"/>
      <c r="J652" s="99"/>
      <c r="K652" s="94">
        <f>IF(Q652=1,F652,K651)</f>
        <v>0.06</v>
      </c>
      <c r="L652" s="94">
        <f>IF(Q652=1,I652,L651)</f>
        <v>-0.06</v>
      </c>
      <c r="M652" s="94">
        <f>IF(Q652=1,J652,M651)</f>
        <v>0</v>
      </c>
      <c r="N652" s="94">
        <f>K652+L652</f>
        <v>0</v>
      </c>
      <c r="O652" s="94">
        <f>K652+M652</f>
        <v>0.06</v>
      </c>
      <c r="P652" s="102" t="s">
        <v>245</v>
      </c>
      <c r="Q652" s="94">
        <f t="shared" si="676"/>
        <v>2</v>
      </c>
      <c r="R652" s="122">
        <f>IF(Q652="","",HLOOKUP(Q652,Headline!$Z$5:$CJ$6,2,FALSE))</f>
        <v>2</v>
      </c>
      <c r="S652" s="147">
        <v>0</v>
      </c>
      <c r="T652" s="147">
        <v>0</v>
      </c>
      <c r="U652" s="147">
        <v>0</v>
      </c>
      <c r="V652" s="147">
        <v>0</v>
      </c>
      <c r="W652" s="147">
        <v>0</v>
      </c>
      <c r="X652" s="96" t="str">
        <f t="shared" si="621"/>
        <v/>
      </c>
      <c r="Y652" s="101">
        <v>16</v>
      </c>
      <c r="Z652" s="493"/>
      <c r="AA652" s="494"/>
      <c r="AB652" s="494"/>
      <c r="AC652" s="495"/>
      <c r="AD652" s="62"/>
      <c r="AE652" s="21"/>
      <c r="AF652" s="22"/>
      <c r="AG652" s="655"/>
      <c r="AH652" s="29" t="str">
        <f t="shared" si="687"/>
        <v/>
      </c>
      <c r="AI652" s="29" t="str">
        <f t="shared" si="688"/>
        <v/>
      </c>
      <c r="AJ652" s="29" t="str">
        <f t="shared" si="689"/>
        <v/>
      </c>
      <c r="AK652" s="29" t="str">
        <f t="shared" si="690"/>
        <v/>
      </c>
      <c r="AL652" s="29" t="str">
        <f t="shared" si="691"/>
        <v/>
      </c>
      <c r="AM652" s="29" t="str">
        <f t="shared" si="692"/>
        <v/>
      </c>
      <c r="AN652" s="29" t="str">
        <f t="shared" si="693"/>
        <v/>
      </c>
      <c r="AO652" s="83">
        <f t="shared" si="682"/>
        <v>0</v>
      </c>
      <c r="AP652" s="83">
        <f t="shared" si="683"/>
        <v>0</v>
      </c>
      <c r="AQ652" s="83">
        <f t="shared" si="684"/>
        <v>0</v>
      </c>
      <c r="AR652" s="83">
        <f t="shared" si="685"/>
        <v>0</v>
      </c>
      <c r="AS652" s="83">
        <f t="shared" si="686"/>
        <v>0</v>
      </c>
      <c r="AT652" s="105" t="str">
        <f>IF(OR(Q652="",S652=""),"",IF(AND(C652="",AT651=""),"",(M652-L652)/(AS652*6)))</f>
        <v/>
      </c>
      <c r="AU652" s="105" t="str">
        <f>IF(OR(Q652="",S652=""),"",IF(AND(C652="",AU651=""),"",MIN((O652-AR652)/(3*AS652),(AR652-N652)/(3*AS652))))</f>
        <v/>
      </c>
      <c r="AV652">
        <f>IF(AT652="",-1,#REF!)</f>
        <v>-1</v>
      </c>
    </row>
    <row r="653" spans="1:48" ht="17.25" customHeight="1">
      <c r="A653" s="27"/>
      <c r="B653" s="98"/>
      <c r="C653" s="104"/>
      <c r="D653" s="90"/>
      <c r="E653" s="111"/>
      <c r="F653" s="442"/>
      <c r="G653" s="443"/>
      <c r="H653" s="444"/>
      <c r="I653" s="99"/>
      <c r="J653" s="99"/>
      <c r="K653" s="94">
        <f>IF(Q653=1,F653,K652)</f>
        <v>0.06</v>
      </c>
      <c r="L653" s="94">
        <f>IF(Q653=1,I653,L652)</f>
        <v>-0.06</v>
      </c>
      <c r="M653" s="94">
        <f>IF(Q653=1,J653,M652)</f>
        <v>0</v>
      </c>
      <c r="N653" s="94">
        <f>K653+L653</f>
        <v>0</v>
      </c>
      <c r="O653" s="94">
        <f>K653+M653</f>
        <v>0.06</v>
      </c>
      <c r="P653" s="102"/>
      <c r="Q653" s="94" t="str">
        <f t="shared" si="676"/>
        <v/>
      </c>
      <c r="R653" s="122" t="str">
        <f>IF(Q653="","",HLOOKUP(Q653,Headline!$Z$5:$CJ$6,2,FALSE))</f>
        <v/>
      </c>
      <c r="S653" s="147"/>
      <c r="T653" s="147"/>
      <c r="U653" s="147" t="s">
        <v>255</v>
      </c>
      <c r="V653" s="147" t="s">
        <v>255</v>
      </c>
      <c r="W653" s="147" t="s">
        <v>255</v>
      </c>
      <c r="X653" s="96" t="str">
        <f t="shared" si="621"/>
        <v/>
      </c>
      <c r="Y653" s="101"/>
      <c r="Z653" s="445"/>
      <c r="AA653" s="446"/>
      <c r="AB653" s="446"/>
      <c r="AC653" s="446"/>
      <c r="AD653" s="62"/>
      <c r="AE653" s="21"/>
      <c r="AF653" s="22"/>
      <c r="AG653" s="655"/>
      <c r="AH653" s="29" t="str">
        <f t="shared" si="687"/>
        <v/>
      </c>
      <c r="AI653" s="29" t="str">
        <f t="shared" si="688"/>
        <v/>
      </c>
      <c r="AJ653" s="29" t="str">
        <f t="shared" si="689"/>
        <v/>
      </c>
      <c r="AK653" s="29" t="str">
        <f t="shared" si="690"/>
        <v/>
      </c>
      <c r="AL653" s="29" t="str">
        <f t="shared" si="691"/>
        <v/>
      </c>
      <c r="AM653" s="29" t="str">
        <f t="shared" si="692"/>
        <v/>
      </c>
      <c r="AN653" s="29" t="str">
        <f t="shared" si="693"/>
        <v/>
      </c>
      <c r="AO653" s="83" t="str">
        <f t="shared" si="682"/>
        <v/>
      </c>
      <c r="AP653" s="83" t="str">
        <f t="shared" si="683"/>
        <v/>
      </c>
      <c r="AQ653" s="83" t="str">
        <f t="shared" si="684"/>
        <v/>
      </c>
      <c r="AR653" s="83" t="str">
        <f t="shared" si="685"/>
        <v/>
      </c>
      <c r="AS653" s="83" t="str">
        <f t="shared" si="686"/>
        <v/>
      </c>
      <c r="AT653" s="105" t="str">
        <f>IF(OR(Q653="",S653=""),"",IF(AND(C653="",AT652=""),"",(M653-L653)/(AS653*6)))</f>
        <v/>
      </c>
      <c r="AU653" s="105" t="str">
        <f>IF(OR(Q653="",S653=""),"",IF(AND(C653="",AU652=""),"",MIN((O653-AR653)/(3*AS653),(AR653-N653)/(3*AS653))))</f>
        <v/>
      </c>
      <c r="AV653">
        <f>IF(AT653="",-1,#REF!)</f>
        <v>-1</v>
      </c>
    </row>
    <row r="654" spans="1:48" ht="17.25" customHeight="1">
      <c r="A654" s="27"/>
      <c r="B654" s="98">
        <v>407</v>
      </c>
      <c r="C654" s="104"/>
      <c r="D654" s="144" t="s">
        <v>10</v>
      </c>
      <c r="E654" s="144" t="s">
        <v>200</v>
      </c>
      <c r="F654" s="132">
        <v>0.06</v>
      </c>
      <c r="G654" s="133" t="s">
        <v>95</v>
      </c>
      <c r="H654" s="134">
        <v>0.06</v>
      </c>
      <c r="I654" s="99">
        <v>-0.06</v>
      </c>
      <c r="J654" s="99">
        <v>0</v>
      </c>
      <c r="K654" s="94">
        <f t="shared" ref="K654:K659" si="694">IF(Q654=1,F654,K653)</f>
        <v>0.06</v>
      </c>
      <c r="L654" s="94">
        <f t="shared" ref="L654:L659" si="695">IF(Q654=1,I654,L653)</f>
        <v>-0.06</v>
      </c>
      <c r="M654" s="94">
        <f t="shared" ref="M654:M659" si="696">IF(Q654=1,J654,M653)</f>
        <v>0</v>
      </c>
      <c r="N654" s="94">
        <f t="shared" ref="N654:N659" si="697">K654+L654</f>
        <v>0</v>
      </c>
      <c r="O654" s="94">
        <f t="shared" ref="O654:O659" si="698">K654+M654</f>
        <v>0.06</v>
      </c>
      <c r="P654" s="102" t="s">
        <v>245</v>
      </c>
      <c r="Q654" s="94">
        <f t="shared" ref="Q654:Q677" si="699">IF(AND(F654&lt;&gt;"",Q653=""),1,IF(AND(Q653&lt;emp,Q653&lt;&gt;""),Q653+1,""))</f>
        <v>1</v>
      </c>
      <c r="R654" s="122">
        <f>IF(Q654="","",HLOOKUP(Q654,Headline!$Z$5:$CJ$6,2,FALSE))</f>
        <v>1</v>
      </c>
      <c r="S654" s="147">
        <v>0</v>
      </c>
      <c r="T654" s="147">
        <v>0</v>
      </c>
      <c r="U654" s="147">
        <v>0</v>
      </c>
      <c r="V654" s="147">
        <v>0</v>
      </c>
      <c r="W654" s="147">
        <v>0</v>
      </c>
      <c r="X654" s="96" t="str">
        <f t="shared" si="621"/>
        <v/>
      </c>
      <c r="Y654" s="101">
        <v>13</v>
      </c>
      <c r="Z654" s="445"/>
      <c r="AA654" s="446"/>
      <c r="AB654" s="446"/>
      <c r="AC654" s="446"/>
      <c r="AD654" s="62"/>
      <c r="AE654" s="21"/>
      <c r="AF654" s="22"/>
      <c r="AG654" s="655"/>
      <c r="AH654" s="29" t="str">
        <f t="shared" si="687"/>
        <v/>
      </c>
      <c r="AI654" s="29" t="str">
        <f t="shared" si="688"/>
        <v/>
      </c>
      <c r="AJ654" s="29" t="str">
        <f t="shared" si="689"/>
        <v/>
      </c>
      <c r="AK654" s="29" t="str">
        <f t="shared" si="690"/>
        <v/>
      </c>
      <c r="AL654" s="29" t="str">
        <f t="shared" si="691"/>
        <v/>
      </c>
      <c r="AM654" s="29" t="str">
        <f t="shared" si="692"/>
        <v/>
      </c>
      <c r="AN654" s="29" t="str">
        <f t="shared" si="693"/>
        <v/>
      </c>
      <c r="AO654" s="83">
        <f t="shared" ref="AO654:AO659" si="700">IF(S654="","",MIN(S654:W654))</f>
        <v>0</v>
      </c>
      <c r="AP654" s="83">
        <f t="shared" ref="AP654:AP659" si="701">IF(S654="","",MAX(S654:W654))</f>
        <v>0</v>
      </c>
      <c r="AQ654" s="83">
        <f t="shared" ref="AQ654:AQ659" si="702">IF(AO654="","",AP654-AO654)</f>
        <v>0</v>
      </c>
      <c r="AR654" s="83">
        <f t="shared" ref="AR654:AR659" si="703">IF(S654="","",AVERAGE(S654:W654))</f>
        <v>0</v>
      </c>
      <c r="AS654" s="83">
        <f t="shared" ref="AS654:AS659" si="704">IF(S654="","",STDEV(S654:W654))</f>
        <v>0</v>
      </c>
      <c r="AT654" s="105" t="str">
        <f t="shared" ref="AT654:AT659" si="705">IF(OR(Q654="",S654=""),"",IF(AND(C654="",AT653=""),"",(M654-L654)/(AS654*6)))</f>
        <v/>
      </c>
      <c r="AU654" s="105" t="str">
        <f t="shared" ref="AU654:AU659" si="706">IF(OR(Q654="",S654=""),"",IF(AND(C654="",AU653=""),"",MIN((O654-AR654)/(3*AS654),(AR654-N654)/(3*AS654))))</f>
        <v/>
      </c>
      <c r="AV654">
        <f>IF(AT654="",-1,#REF!)</f>
        <v>-1</v>
      </c>
    </row>
    <row r="655" spans="1:48" ht="17.25" customHeight="1">
      <c r="A655" s="27"/>
      <c r="B655" s="149" t="s">
        <v>285</v>
      </c>
      <c r="C655" s="104"/>
      <c r="D655" s="90"/>
      <c r="E655" s="111"/>
      <c r="F655" s="442"/>
      <c r="G655" s="443"/>
      <c r="H655" s="444"/>
      <c r="I655" s="99"/>
      <c r="J655" s="99"/>
      <c r="K655" s="94">
        <f t="shared" si="694"/>
        <v>0.06</v>
      </c>
      <c r="L655" s="94">
        <f t="shared" si="695"/>
        <v>-0.06</v>
      </c>
      <c r="M655" s="94">
        <f t="shared" si="696"/>
        <v>0</v>
      </c>
      <c r="N655" s="94">
        <f t="shared" si="697"/>
        <v>0</v>
      </c>
      <c r="O655" s="94">
        <f t="shared" si="698"/>
        <v>0.06</v>
      </c>
      <c r="P655" s="102" t="s">
        <v>245</v>
      </c>
      <c r="Q655" s="94">
        <f t="shared" si="699"/>
        <v>2</v>
      </c>
      <c r="R655" s="122">
        <f>IF(Q655="","",HLOOKUP(Q655,Headline!$Z$5:$CJ$6,2,FALSE))</f>
        <v>2</v>
      </c>
      <c r="S655" s="147">
        <v>0</v>
      </c>
      <c r="T655" s="147">
        <v>0</v>
      </c>
      <c r="U655" s="147">
        <v>0</v>
      </c>
      <c r="V655" s="147">
        <v>0</v>
      </c>
      <c r="W655" s="147">
        <v>0</v>
      </c>
      <c r="X655" s="96" t="str">
        <f t="shared" si="621"/>
        <v/>
      </c>
      <c r="Y655" s="101">
        <v>16</v>
      </c>
      <c r="Z655" s="445"/>
      <c r="AA655" s="446"/>
      <c r="AB655" s="446"/>
      <c r="AC655" s="446"/>
      <c r="AD655" s="62"/>
      <c r="AE655" s="21"/>
      <c r="AF655" s="22"/>
      <c r="AG655" s="655"/>
      <c r="AH655" s="29" t="str">
        <f t="shared" si="687"/>
        <v/>
      </c>
      <c r="AI655" s="29" t="str">
        <f t="shared" si="688"/>
        <v/>
      </c>
      <c r="AJ655" s="29" t="str">
        <f t="shared" si="689"/>
        <v/>
      </c>
      <c r="AK655" s="29" t="str">
        <f t="shared" si="690"/>
        <v/>
      </c>
      <c r="AL655" s="29" t="str">
        <f t="shared" si="691"/>
        <v/>
      </c>
      <c r="AM655" s="29" t="str">
        <f t="shared" si="692"/>
        <v/>
      </c>
      <c r="AN655" s="29" t="str">
        <f t="shared" si="693"/>
        <v/>
      </c>
      <c r="AO655" s="83">
        <f t="shared" si="700"/>
        <v>0</v>
      </c>
      <c r="AP655" s="83">
        <f t="shared" si="701"/>
        <v>0</v>
      </c>
      <c r="AQ655" s="83">
        <f t="shared" si="702"/>
        <v>0</v>
      </c>
      <c r="AR655" s="83">
        <f t="shared" si="703"/>
        <v>0</v>
      </c>
      <c r="AS655" s="83">
        <f t="shared" si="704"/>
        <v>0</v>
      </c>
      <c r="AT655" s="105" t="str">
        <f t="shared" si="705"/>
        <v/>
      </c>
      <c r="AU655" s="105" t="str">
        <f t="shared" si="706"/>
        <v/>
      </c>
      <c r="AV655">
        <f>IF(AT655="",-1,#REF!)</f>
        <v>-1</v>
      </c>
    </row>
    <row r="656" spans="1:48" ht="17.25" customHeight="1">
      <c r="A656" s="27"/>
      <c r="B656" s="98"/>
      <c r="C656" s="104"/>
      <c r="D656" s="90"/>
      <c r="E656" s="111"/>
      <c r="F656" s="442"/>
      <c r="G656" s="443"/>
      <c r="H656" s="444"/>
      <c r="I656" s="99"/>
      <c r="J656" s="99"/>
      <c r="K656" s="94">
        <f t="shared" si="694"/>
        <v>0.06</v>
      </c>
      <c r="L656" s="94">
        <f t="shared" si="695"/>
        <v>-0.06</v>
      </c>
      <c r="M656" s="94">
        <f t="shared" si="696"/>
        <v>0</v>
      </c>
      <c r="N656" s="94">
        <f t="shared" si="697"/>
        <v>0</v>
      </c>
      <c r="O656" s="94">
        <f t="shared" si="698"/>
        <v>0.06</v>
      </c>
      <c r="P656" s="102"/>
      <c r="Q656" s="94" t="str">
        <f t="shared" si="699"/>
        <v/>
      </c>
      <c r="R656" s="122" t="str">
        <f>IF(Q656="","",HLOOKUP(Q656,Headline!$Z$5:$CJ$6,2,FALSE))</f>
        <v/>
      </c>
      <c r="S656" s="147"/>
      <c r="T656" s="147"/>
      <c r="U656" s="147" t="s">
        <v>255</v>
      </c>
      <c r="V656" s="147" t="s">
        <v>255</v>
      </c>
      <c r="W656" s="147" t="s">
        <v>255</v>
      </c>
      <c r="X656" s="96" t="str">
        <f t="shared" si="621"/>
        <v/>
      </c>
      <c r="Y656" s="101"/>
      <c r="Z656" s="445"/>
      <c r="AA656" s="446"/>
      <c r="AB656" s="446"/>
      <c r="AC656" s="446"/>
      <c r="AD656" s="62"/>
      <c r="AE656" s="21"/>
      <c r="AF656" s="22"/>
      <c r="AG656" s="655"/>
      <c r="AH656" s="29" t="str">
        <f t="shared" si="687"/>
        <v/>
      </c>
      <c r="AI656" s="29" t="str">
        <f t="shared" si="688"/>
        <v/>
      </c>
      <c r="AJ656" s="29" t="str">
        <f t="shared" si="689"/>
        <v/>
      </c>
      <c r="AK656" s="29" t="str">
        <f t="shared" si="690"/>
        <v/>
      </c>
      <c r="AL656" s="29" t="str">
        <f t="shared" si="691"/>
        <v/>
      </c>
      <c r="AM656" s="29" t="str">
        <f t="shared" si="692"/>
        <v/>
      </c>
      <c r="AN656" s="29" t="str">
        <f t="shared" si="693"/>
        <v/>
      </c>
      <c r="AO656" s="83" t="str">
        <f t="shared" si="700"/>
        <v/>
      </c>
      <c r="AP656" s="83" t="str">
        <f t="shared" si="701"/>
        <v/>
      </c>
      <c r="AQ656" s="83" t="str">
        <f t="shared" si="702"/>
        <v/>
      </c>
      <c r="AR656" s="83" t="str">
        <f t="shared" si="703"/>
        <v/>
      </c>
      <c r="AS656" s="83" t="str">
        <f t="shared" si="704"/>
        <v/>
      </c>
      <c r="AT656" s="105" t="str">
        <f t="shared" si="705"/>
        <v/>
      </c>
      <c r="AU656" s="105" t="str">
        <f t="shared" si="706"/>
        <v/>
      </c>
      <c r="AV656">
        <f>IF(AT656="",-1,#REF!)</f>
        <v>-1</v>
      </c>
    </row>
    <row r="657" spans="1:48" ht="17.25" customHeight="1">
      <c r="A657" s="27"/>
      <c r="B657" s="98">
        <v>407</v>
      </c>
      <c r="C657" s="104"/>
      <c r="D657" s="144" t="s">
        <v>10</v>
      </c>
      <c r="E657" s="144" t="s">
        <v>200</v>
      </c>
      <c r="F657" s="132">
        <v>0.06</v>
      </c>
      <c r="G657" s="133" t="s">
        <v>95</v>
      </c>
      <c r="H657" s="134">
        <v>0.06</v>
      </c>
      <c r="I657" s="99">
        <v>-0.06</v>
      </c>
      <c r="J657" s="99">
        <v>0</v>
      </c>
      <c r="K657" s="94">
        <f t="shared" si="694"/>
        <v>0.06</v>
      </c>
      <c r="L657" s="94">
        <f t="shared" si="695"/>
        <v>-0.06</v>
      </c>
      <c r="M657" s="94">
        <f t="shared" si="696"/>
        <v>0</v>
      </c>
      <c r="N657" s="94">
        <f t="shared" si="697"/>
        <v>0</v>
      </c>
      <c r="O657" s="94">
        <f t="shared" si="698"/>
        <v>0.06</v>
      </c>
      <c r="P657" s="102" t="s">
        <v>245</v>
      </c>
      <c r="Q657" s="94">
        <f t="shared" si="699"/>
        <v>1</v>
      </c>
      <c r="R657" s="122">
        <f>IF(Q657="","",HLOOKUP(Q657,Headline!$Z$5:$CJ$6,2,FALSE))</f>
        <v>1</v>
      </c>
      <c r="S657" s="147">
        <v>0</v>
      </c>
      <c r="T657" s="147">
        <v>0</v>
      </c>
      <c r="U657" s="147">
        <v>0</v>
      </c>
      <c r="V657" s="147">
        <v>0</v>
      </c>
      <c r="W657" s="147">
        <v>0</v>
      </c>
      <c r="X657" s="96" t="str">
        <f t="shared" si="621"/>
        <v/>
      </c>
      <c r="Y657" s="101">
        <v>13</v>
      </c>
      <c r="Z657" s="445"/>
      <c r="AA657" s="446"/>
      <c r="AB657" s="446"/>
      <c r="AC657" s="446"/>
      <c r="AD657" s="62"/>
      <c r="AE657" s="21"/>
      <c r="AF657" s="22"/>
      <c r="AG657" s="655"/>
      <c r="AH657" s="29" t="str">
        <f t="shared" si="687"/>
        <v/>
      </c>
      <c r="AI657" s="29" t="str">
        <f t="shared" si="688"/>
        <v/>
      </c>
      <c r="AJ657" s="29" t="str">
        <f t="shared" si="689"/>
        <v/>
      </c>
      <c r="AK657" s="29" t="str">
        <f t="shared" si="690"/>
        <v/>
      </c>
      <c r="AL657" s="29" t="str">
        <f t="shared" si="691"/>
        <v/>
      </c>
      <c r="AM657" s="29" t="str">
        <f t="shared" si="692"/>
        <v/>
      </c>
      <c r="AN657" s="29" t="str">
        <f t="shared" si="693"/>
        <v/>
      </c>
      <c r="AO657" s="83">
        <f t="shared" si="700"/>
        <v>0</v>
      </c>
      <c r="AP657" s="83">
        <f t="shared" si="701"/>
        <v>0</v>
      </c>
      <c r="AQ657" s="83">
        <f t="shared" si="702"/>
        <v>0</v>
      </c>
      <c r="AR657" s="83">
        <f t="shared" si="703"/>
        <v>0</v>
      </c>
      <c r="AS657" s="83">
        <f t="shared" si="704"/>
        <v>0</v>
      </c>
      <c r="AT657" s="105" t="str">
        <f t="shared" si="705"/>
        <v/>
      </c>
      <c r="AU657" s="105" t="str">
        <f t="shared" si="706"/>
        <v/>
      </c>
      <c r="AV657">
        <f>IF(AT657="",-1,#REF!)</f>
        <v>-1</v>
      </c>
    </row>
    <row r="658" spans="1:48" ht="17.25" customHeight="1">
      <c r="A658" s="27"/>
      <c r="B658" s="149" t="s">
        <v>286</v>
      </c>
      <c r="C658" s="104"/>
      <c r="D658" s="90"/>
      <c r="E658" s="111"/>
      <c r="F658" s="442"/>
      <c r="G658" s="443"/>
      <c r="H658" s="444"/>
      <c r="I658" s="99"/>
      <c r="J658" s="99"/>
      <c r="K658" s="94">
        <f t="shared" si="694"/>
        <v>0.06</v>
      </c>
      <c r="L658" s="94">
        <f t="shared" si="695"/>
        <v>-0.06</v>
      </c>
      <c r="M658" s="94">
        <f t="shared" si="696"/>
        <v>0</v>
      </c>
      <c r="N658" s="94">
        <f t="shared" si="697"/>
        <v>0</v>
      </c>
      <c r="O658" s="94">
        <f t="shared" si="698"/>
        <v>0.06</v>
      </c>
      <c r="P658" s="102" t="s">
        <v>245</v>
      </c>
      <c r="Q658" s="94">
        <f t="shared" si="699"/>
        <v>2</v>
      </c>
      <c r="R658" s="122">
        <f>IF(Q658="","",HLOOKUP(Q658,Headline!$Z$5:$CJ$6,2,FALSE))</f>
        <v>2</v>
      </c>
      <c r="S658" s="147">
        <v>1.6E-2</v>
      </c>
      <c r="T658" s="147">
        <v>1.9E-2</v>
      </c>
      <c r="U658" s="147">
        <v>1.7000000000000001E-2</v>
      </c>
      <c r="V658" s="147">
        <v>2.1000000000000001E-2</v>
      </c>
      <c r="W658" s="147">
        <v>1.9E-2</v>
      </c>
      <c r="X658" s="96" t="str">
        <f t="shared" si="621"/>
        <v/>
      </c>
      <c r="Y658" s="101">
        <v>16</v>
      </c>
      <c r="Z658" s="445"/>
      <c r="AA658" s="446"/>
      <c r="AB658" s="446"/>
      <c r="AC658" s="446"/>
      <c r="AD658" s="62"/>
      <c r="AE658" s="21"/>
      <c r="AF658" s="22"/>
      <c r="AG658" s="655"/>
      <c r="AH658" s="29" t="str">
        <f t="shared" si="687"/>
        <v/>
      </c>
      <c r="AI658" s="29" t="str">
        <f t="shared" si="688"/>
        <v/>
      </c>
      <c r="AJ658" s="29" t="str">
        <f t="shared" si="689"/>
        <v/>
      </c>
      <c r="AK658" s="29" t="str">
        <f t="shared" si="690"/>
        <v/>
      </c>
      <c r="AL658" s="29" t="str">
        <f t="shared" si="691"/>
        <v/>
      </c>
      <c r="AM658" s="29" t="str">
        <f t="shared" si="692"/>
        <v/>
      </c>
      <c r="AN658" s="29" t="str">
        <f t="shared" si="693"/>
        <v/>
      </c>
      <c r="AO658" s="83">
        <f t="shared" si="700"/>
        <v>1.6E-2</v>
      </c>
      <c r="AP658" s="83">
        <f t="shared" si="701"/>
        <v>2.1000000000000001E-2</v>
      </c>
      <c r="AQ658" s="83">
        <f t="shared" si="702"/>
        <v>5.000000000000001E-3</v>
      </c>
      <c r="AR658" s="83">
        <f t="shared" si="703"/>
        <v>1.8400000000000003E-2</v>
      </c>
      <c r="AS658" s="83">
        <f t="shared" si="704"/>
        <v>1.9493588689617927E-3</v>
      </c>
      <c r="AT658" s="105" t="str">
        <f t="shared" si="705"/>
        <v/>
      </c>
      <c r="AU658" s="105" t="str">
        <f t="shared" si="706"/>
        <v/>
      </c>
      <c r="AV658">
        <f>IF(AT658="",-1,#REF!)</f>
        <v>-1</v>
      </c>
    </row>
    <row r="659" spans="1:48" ht="17.25" customHeight="1">
      <c r="A659" s="27"/>
      <c r="B659" s="98"/>
      <c r="C659" s="104"/>
      <c r="D659" s="90"/>
      <c r="E659" s="111"/>
      <c r="F659" s="442"/>
      <c r="G659" s="443"/>
      <c r="H659" s="444"/>
      <c r="I659" s="99"/>
      <c r="J659" s="99"/>
      <c r="K659" s="94">
        <f t="shared" si="694"/>
        <v>0.06</v>
      </c>
      <c r="L659" s="94">
        <f t="shared" si="695"/>
        <v>-0.06</v>
      </c>
      <c r="M659" s="94">
        <f t="shared" si="696"/>
        <v>0</v>
      </c>
      <c r="N659" s="94">
        <f t="shared" si="697"/>
        <v>0</v>
      </c>
      <c r="O659" s="94">
        <f t="shared" si="698"/>
        <v>0.06</v>
      </c>
      <c r="P659" s="102"/>
      <c r="Q659" s="94" t="str">
        <f t="shared" si="699"/>
        <v/>
      </c>
      <c r="R659" s="122" t="str">
        <f>IF(Q659="","",HLOOKUP(Q659,Headline!$Z$5:$CJ$6,2,FALSE))</f>
        <v/>
      </c>
      <c r="S659" s="147"/>
      <c r="T659" s="147"/>
      <c r="U659" s="147" t="s">
        <v>255</v>
      </c>
      <c r="V659" s="147" t="s">
        <v>255</v>
      </c>
      <c r="W659" s="147" t="s">
        <v>255</v>
      </c>
      <c r="X659" s="96" t="str">
        <f t="shared" si="621"/>
        <v/>
      </c>
      <c r="Y659" s="101"/>
      <c r="Z659" s="445"/>
      <c r="AA659" s="446"/>
      <c r="AB659" s="446"/>
      <c r="AC659" s="446"/>
      <c r="AD659" s="62"/>
      <c r="AE659" s="21"/>
      <c r="AF659" s="22"/>
      <c r="AG659" s="655"/>
      <c r="AH659" s="29" t="str">
        <f t="shared" si="687"/>
        <v/>
      </c>
      <c r="AI659" s="29" t="str">
        <f t="shared" si="688"/>
        <v/>
      </c>
      <c r="AJ659" s="29" t="str">
        <f t="shared" si="689"/>
        <v/>
      </c>
      <c r="AK659" s="29" t="str">
        <f t="shared" si="690"/>
        <v/>
      </c>
      <c r="AL659" s="29" t="str">
        <f t="shared" si="691"/>
        <v/>
      </c>
      <c r="AM659" s="29" t="str">
        <f t="shared" si="692"/>
        <v/>
      </c>
      <c r="AN659" s="29" t="str">
        <f t="shared" si="693"/>
        <v/>
      </c>
      <c r="AO659" s="83" t="str">
        <f t="shared" si="700"/>
        <v/>
      </c>
      <c r="AP659" s="83" t="str">
        <f t="shared" si="701"/>
        <v/>
      </c>
      <c r="AQ659" s="83" t="str">
        <f t="shared" si="702"/>
        <v/>
      </c>
      <c r="AR659" s="83" t="str">
        <f t="shared" si="703"/>
        <v/>
      </c>
      <c r="AS659" s="83" t="str">
        <f t="shared" si="704"/>
        <v/>
      </c>
      <c r="AT659" s="105" t="str">
        <f t="shared" si="705"/>
        <v/>
      </c>
      <c r="AU659" s="105" t="str">
        <f t="shared" si="706"/>
        <v/>
      </c>
      <c r="AV659">
        <f>IF(AT659="",-1,AS643)</f>
        <v>-1</v>
      </c>
    </row>
    <row r="660" spans="1:48" ht="17.25" customHeight="1">
      <c r="A660" s="27"/>
      <c r="B660" s="98">
        <v>407</v>
      </c>
      <c r="C660" s="104"/>
      <c r="D660" s="144" t="s">
        <v>10</v>
      </c>
      <c r="E660" s="144" t="s">
        <v>200</v>
      </c>
      <c r="F660" s="132">
        <v>0.06</v>
      </c>
      <c r="G660" s="133" t="s">
        <v>95</v>
      </c>
      <c r="H660" s="134">
        <v>0.06</v>
      </c>
      <c r="I660" s="99">
        <v>-0.06</v>
      </c>
      <c r="J660" s="99">
        <v>0</v>
      </c>
      <c r="K660" s="94">
        <f>IF(Q660=1,F660,K659)</f>
        <v>0.06</v>
      </c>
      <c r="L660" s="94">
        <f>IF(Q660=1,I660,L659)</f>
        <v>-0.06</v>
      </c>
      <c r="M660" s="94">
        <f>IF(Q660=1,J660,M659)</f>
        <v>0</v>
      </c>
      <c r="N660" s="94">
        <f t="shared" ref="N660:N665" si="707">K660+L660</f>
        <v>0</v>
      </c>
      <c r="O660" s="94">
        <f t="shared" ref="O660:O665" si="708">K660+M660</f>
        <v>0.06</v>
      </c>
      <c r="P660" s="102" t="s">
        <v>245</v>
      </c>
      <c r="Q660" s="94">
        <f t="shared" si="699"/>
        <v>1</v>
      </c>
      <c r="R660" s="122">
        <f>IF(Q660="","",HLOOKUP(Q660,Headline!$Z$5:$CJ$6,2,FALSE))</f>
        <v>1</v>
      </c>
      <c r="S660" s="147">
        <v>0</v>
      </c>
      <c r="T660" s="147">
        <v>0</v>
      </c>
      <c r="U660" s="147">
        <v>0</v>
      </c>
      <c r="V660" s="147">
        <v>0</v>
      </c>
      <c r="W660" s="147">
        <v>0</v>
      </c>
      <c r="X660" s="96" t="str">
        <f t="shared" si="621"/>
        <v/>
      </c>
      <c r="Y660" s="101">
        <v>13</v>
      </c>
      <c r="Z660" s="445"/>
      <c r="AA660" s="446"/>
      <c r="AB660" s="446"/>
      <c r="AC660" s="446"/>
      <c r="AD660" s="62"/>
      <c r="AE660" s="21"/>
      <c r="AF660" s="22"/>
      <c r="AG660" s="655"/>
      <c r="AH660" s="29" t="str">
        <f t="shared" si="687"/>
        <v/>
      </c>
      <c r="AI660" s="29" t="str">
        <f t="shared" si="688"/>
        <v/>
      </c>
      <c r="AJ660" s="29" t="str">
        <f t="shared" si="689"/>
        <v/>
      </c>
      <c r="AK660" s="29" t="str">
        <f t="shared" si="690"/>
        <v/>
      </c>
      <c r="AL660" s="29" t="str">
        <f t="shared" si="691"/>
        <v/>
      </c>
      <c r="AM660" s="29" t="str">
        <f t="shared" si="692"/>
        <v/>
      </c>
      <c r="AN660" s="29" t="str">
        <f t="shared" si="693"/>
        <v/>
      </c>
      <c r="AO660" s="83">
        <f t="shared" ref="AO660:AO665" si="709">IF(S660="","",MIN(S660:W660))</f>
        <v>0</v>
      </c>
      <c r="AP660" s="83">
        <f t="shared" ref="AP660:AP665" si="710">IF(S660="","",MAX(S660:W660))</f>
        <v>0</v>
      </c>
      <c r="AQ660" s="83">
        <f t="shared" ref="AQ660:AQ665" si="711">IF(AO660="","",AP660-AO660)</f>
        <v>0</v>
      </c>
      <c r="AR660" s="83">
        <f t="shared" ref="AR660:AR665" si="712">IF(S660="","",AVERAGE(S660:W660))</f>
        <v>0</v>
      </c>
      <c r="AS660" s="83">
        <f t="shared" ref="AS660:AS665" si="713">IF(S660="","",STDEV(S660:W660))</f>
        <v>0</v>
      </c>
      <c r="AT660" s="105" t="str">
        <f>IF(OR(Q660="",S660=""),"",IF(AND(C660="",AT659=""),"",(M660-L660)/(AS660*6)))</f>
        <v/>
      </c>
      <c r="AU660" s="105" t="str">
        <f>IF(OR(Q660="",S660=""),"",IF(AND(C660="",AU659=""),"",MIN((O660-AR660)/(3*AS660),(AR660-N660)/(3*AS660))))</f>
        <v/>
      </c>
      <c r="AV660">
        <f>IF(AT660="",-1,AS644)</f>
        <v>-1</v>
      </c>
    </row>
    <row r="661" spans="1:48" ht="17.25" customHeight="1">
      <c r="A661" s="27"/>
      <c r="B661" s="149" t="s">
        <v>287</v>
      </c>
      <c r="C661" s="104"/>
      <c r="D661" s="90"/>
      <c r="E661" s="111"/>
      <c r="F661" s="442"/>
      <c r="G661" s="443"/>
      <c r="H661" s="444"/>
      <c r="I661" s="99"/>
      <c r="J661" s="99"/>
      <c r="K661" s="94">
        <f>IF(Q661=1,F661,K660)</f>
        <v>0.06</v>
      </c>
      <c r="L661" s="94">
        <f>IF(Q661=1,I661,L660)</f>
        <v>-0.06</v>
      </c>
      <c r="M661" s="94">
        <f>IF(Q661=1,J661,M660)</f>
        <v>0</v>
      </c>
      <c r="N661" s="94">
        <f t="shared" si="707"/>
        <v>0</v>
      </c>
      <c r="O661" s="94">
        <f t="shared" si="708"/>
        <v>0.06</v>
      </c>
      <c r="P661" s="102" t="s">
        <v>245</v>
      </c>
      <c r="Q661" s="94">
        <f t="shared" si="699"/>
        <v>2</v>
      </c>
      <c r="R661" s="122">
        <f>IF(Q661="","",HLOOKUP(Q661,Headline!$Z$5:$CJ$6,2,FALSE))</f>
        <v>2</v>
      </c>
      <c r="S661" s="147">
        <v>0.04</v>
      </c>
      <c r="T661" s="147">
        <v>5.8000000000000003E-2</v>
      </c>
      <c r="U661" s="147">
        <v>4.5999999999999999E-2</v>
      </c>
      <c r="V661" s="147">
        <v>4.3999999999999997E-2</v>
      </c>
      <c r="W661" s="147">
        <v>4.9000000000000002E-2</v>
      </c>
      <c r="X661" s="96" t="str">
        <f t="shared" si="621"/>
        <v/>
      </c>
      <c r="Y661" s="101">
        <v>16</v>
      </c>
      <c r="Z661" s="445"/>
      <c r="AA661" s="446"/>
      <c r="AB661" s="446"/>
      <c r="AC661" s="446"/>
      <c r="AD661" s="62"/>
      <c r="AE661" s="21"/>
      <c r="AF661" s="22"/>
      <c r="AG661" s="655"/>
      <c r="AH661" s="29" t="str">
        <f t="shared" si="687"/>
        <v/>
      </c>
      <c r="AI661" s="29" t="str">
        <f t="shared" si="688"/>
        <v/>
      </c>
      <c r="AJ661" s="29" t="str">
        <f t="shared" si="689"/>
        <v/>
      </c>
      <c r="AK661" s="29" t="str">
        <f t="shared" si="690"/>
        <v/>
      </c>
      <c r="AL661" s="29" t="str">
        <f t="shared" si="691"/>
        <v/>
      </c>
      <c r="AM661" s="29" t="str">
        <f t="shared" si="692"/>
        <v/>
      </c>
      <c r="AN661" s="29" t="str">
        <f t="shared" si="693"/>
        <v/>
      </c>
      <c r="AO661" s="83">
        <f t="shared" si="709"/>
        <v>0.04</v>
      </c>
      <c r="AP661" s="83">
        <f t="shared" si="710"/>
        <v>5.8000000000000003E-2</v>
      </c>
      <c r="AQ661" s="83">
        <f t="shared" si="711"/>
        <v>1.8000000000000002E-2</v>
      </c>
      <c r="AR661" s="83">
        <f t="shared" si="712"/>
        <v>4.7399999999999998E-2</v>
      </c>
      <c r="AS661" s="83">
        <f t="shared" si="713"/>
        <v>6.7675697262754532E-3</v>
      </c>
      <c r="AT661" s="105" t="str">
        <f>IF(OR(Q661="",S661=""),"",IF(AND(C661="",AT660=""),"",(M661-L661)/(AS661*6)))</f>
        <v/>
      </c>
      <c r="AU661" s="105" t="str">
        <f>IF(OR(Q661="",S661=""),"",IF(AND(C661="",AU660=""),"",MIN((O661-AR661)/(3*AS661),(AR661-N661)/(3*AS661))))</f>
        <v/>
      </c>
      <c r="AV661">
        <f>IF(AT661="",-1,AS645)</f>
        <v>-1</v>
      </c>
    </row>
    <row r="662" spans="1:48" ht="17.25" customHeight="1">
      <c r="A662" s="27"/>
      <c r="B662" s="98"/>
      <c r="C662" s="104"/>
      <c r="D662" s="90"/>
      <c r="E662" s="111"/>
      <c r="F662" s="442"/>
      <c r="G662" s="443"/>
      <c r="H662" s="444"/>
      <c r="I662" s="99"/>
      <c r="J662" s="99"/>
      <c r="K662" s="94">
        <f>IF(Q662=1,F662,K661)</f>
        <v>0.06</v>
      </c>
      <c r="L662" s="94">
        <f>IF(Q662=1,I662,L661)</f>
        <v>-0.06</v>
      </c>
      <c r="M662" s="94">
        <f>IF(Q662=1,J662,M661)</f>
        <v>0</v>
      </c>
      <c r="N662" s="94">
        <f t="shared" si="707"/>
        <v>0</v>
      </c>
      <c r="O662" s="94">
        <f t="shared" si="708"/>
        <v>0.06</v>
      </c>
      <c r="P662" s="102"/>
      <c r="Q662" s="94" t="str">
        <f t="shared" si="699"/>
        <v/>
      </c>
      <c r="R662" s="122" t="str">
        <f>IF(Q662="","",HLOOKUP(Q662,Headline!$Z$5:$CJ$6,2,FALSE))</f>
        <v/>
      </c>
      <c r="S662" s="147"/>
      <c r="T662" s="147"/>
      <c r="U662" s="147" t="s">
        <v>255</v>
      </c>
      <c r="V662" s="147" t="s">
        <v>255</v>
      </c>
      <c r="W662" s="147" t="s">
        <v>255</v>
      </c>
      <c r="X662" s="96" t="str">
        <f t="shared" ref="X662:X682" si="714">IF(S662="","",IF(AND(AM662="-",AN662="+"),"78",IF(AM662="-","7",IF(AN662="+","8",""))))</f>
        <v/>
      </c>
      <c r="Y662" s="101"/>
      <c r="Z662" s="445"/>
      <c r="AA662" s="446"/>
      <c r="AB662" s="446"/>
      <c r="AC662" s="446"/>
      <c r="AD662" s="62"/>
      <c r="AE662" s="21"/>
      <c r="AF662" s="22"/>
      <c r="AH662" s="29" t="str">
        <f t="shared" si="687"/>
        <v/>
      </c>
      <c r="AI662" s="29" t="str">
        <f t="shared" si="688"/>
        <v/>
      </c>
      <c r="AJ662" s="29" t="str">
        <f t="shared" si="689"/>
        <v/>
      </c>
      <c r="AK662" s="29" t="str">
        <f t="shared" si="690"/>
        <v/>
      </c>
      <c r="AL662" s="29" t="str">
        <f t="shared" si="691"/>
        <v/>
      </c>
      <c r="AM662" s="29" t="str">
        <f t="shared" si="692"/>
        <v/>
      </c>
      <c r="AN662" s="29" t="str">
        <f t="shared" si="693"/>
        <v/>
      </c>
      <c r="AO662" s="83" t="str">
        <f t="shared" si="709"/>
        <v/>
      </c>
      <c r="AP662" s="83" t="str">
        <f t="shared" si="710"/>
        <v/>
      </c>
      <c r="AQ662" s="83" t="str">
        <f t="shared" si="711"/>
        <v/>
      </c>
      <c r="AR662" s="83" t="str">
        <f t="shared" si="712"/>
        <v/>
      </c>
      <c r="AS662" s="83" t="str">
        <f t="shared" si="713"/>
        <v/>
      </c>
      <c r="AT662" s="105" t="str">
        <f>IF(OR(Q662="",S662=""),"",IF(AND(C662="",AT661=""),"",(M662-L662)/(AS662*6)))</f>
        <v/>
      </c>
      <c r="AU662" s="105" t="str">
        <f>IF(OR(Q662="",S662=""),"",IF(AND(C662="",AU661=""),"",MIN((O662-AR662)/(3*AS662),(AR662-N662)/(3*AS662))))</f>
        <v/>
      </c>
      <c r="AV662">
        <f>IF(AT662="",-1,#REF!)</f>
        <v>-1</v>
      </c>
    </row>
    <row r="663" spans="1:48" ht="17.25" customHeight="1">
      <c r="A663" s="27"/>
      <c r="B663" s="98">
        <v>408</v>
      </c>
      <c r="C663" s="104"/>
      <c r="D663" s="144" t="s">
        <v>10</v>
      </c>
      <c r="E663" s="144" t="s">
        <v>200</v>
      </c>
      <c r="F663" s="132">
        <v>0.06</v>
      </c>
      <c r="G663" s="133" t="s">
        <v>95</v>
      </c>
      <c r="H663" s="134">
        <v>0.06</v>
      </c>
      <c r="I663" s="99">
        <v>-0.06</v>
      </c>
      <c r="J663" s="99">
        <v>0</v>
      </c>
      <c r="K663" s="94">
        <f>IF(Q663=1,F663,K653)</f>
        <v>0.06</v>
      </c>
      <c r="L663" s="94">
        <f>IF(Q663=1,I663,L653)</f>
        <v>-0.06</v>
      </c>
      <c r="M663" s="94">
        <f>IF(Q663=1,J663,M653)</f>
        <v>0</v>
      </c>
      <c r="N663" s="94">
        <f t="shared" si="707"/>
        <v>0</v>
      </c>
      <c r="O663" s="94">
        <f t="shared" si="708"/>
        <v>0.06</v>
      </c>
      <c r="P663" s="102" t="s">
        <v>245</v>
      </c>
      <c r="Q663" s="94">
        <f t="shared" si="699"/>
        <v>1</v>
      </c>
      <c r="R663" s="122">
        <f>IF(Q663="","",HLOOKUP(Q663,Headline!$Z$5:$CJ$6,2,FALSE))</f>
        <v>1</v>
      </c>
      <c r="S663" s="147">
        <v>0.13400000000000001</v>
      </c>
      <c r="T663" s="147">
        <v>0.128</v>
      </c>
      <c r="U663" s="147">
        <v>0.13100000000000001</v>
      </c>
      <c r="V663" s="147">
        <v>0.125</v>
      </c>
      <c r="W663" s="147">
        <v>0.13</v>
      </c>
      <c r="X663" s="96" t="str">
        <f t="shared" si="714"/>
        <v>8</v>
      </c>
      <c r="Y663" s="101">
        <v>13</v>
      </c>
      <c r="Z663" s="445"/>
      <c r="AA663" s="446"/>
      <c r="AB663" s="446"/>
      <c r="AC663" s="446"/>
      <c r="AD663" s="62"/>
      <c r="AE663" s="21"/>
      <c r="AF663" s="251" t="s">
        <v>331</v>
      </c>
      <c r="AH663" s="29" t="str">
        <f t="shared" si="687"/>
        <v>+</v>
      </c>
      <c r="AI663" s="29" t="str">
        <f t="shared" si="688"/>
        <v>+</v>
      </c>
      <c r="AJ663" s="29" t="str">
        <f t="shared" si="689"/>
        <v>+</v>
      </c>
      <c r="AK663" s="29" t="str">
        <f t="shared" si="690"/>
        <v>+</v>
      </c>
      <c r="AL663" s="29" t="str">
        <f t="shared" si="691"/>
        <v>+</v>
      </c>
      <c r="AM663" s="29" t="str">
        <f t="shared" si="692"/>
        <v/>
      </c>
      <c r="AN663" s="29" t="str">
        <f t="shared" si="693"/>
        <v>+</v>
      </c>
      <c r="AO663" s="83">
        <f t="shared" si="709"/>
        <v>0.125</v>
      </c>
      <c r="AP663" s="83">
        <f t="shared" si="710"/>
        <v>0.13400000000000001</v>
      </c>
      <c r="AQ663" s="83">
        <f t="shared" si="711"/>
        <v>9.000000000000008E-3</v>
      </c>
      <c r="AR663" s="83">
        <f t="shared" si="712"/>
        <v>0.12959999999999999</v>
      </c>
      <c r="AS663" s="83">
        <f t="shared" si="713"/>
        <v>3.3615472627943252E-3</v>
      </c>
      <c r="AT663" s="105" t="str">
        <f>IF(OR(Q663="",S663=""),"",IF(AND(C663="",AT653=""),"",(M663-L663)/(AS663*6)))</f>
        <v/>
      </c>
      <c r="AU663" s="105" t="str">
        <f>IF(OR(Q663="",S663=""),"",IF(AND(C663="",AU653=""),"",MIN((O663-AR663)/(3*AS663),(AR663-N663)/(3*AS663))))</f>
        <v/>
      </c>
      <c r="AV663">
        <f t="shared" ref="AV663:AV674" si="715">IF(AT663="",-1,AS648)</f>
        <v>-1</v>
      </c>
    </row>
    <row r="664" spans="1:48" ht="17.25" customHeight="1">
      <c r="A664" s="27"/>
      <c r="B664" s="149" t="s">
        <v>284</v>
      </c>
      <c r="C664" s="104"/>
      <c r="D664" s="90"/>
      <c r="E664" s="111"/>
      <c r="F664" s="442"/>
      <c r="G664" s="443"/>
      <c r="H664" s="444"/>
      <c r="I664" s="99"/>
      <c r="J664" s="99"/>
      <c r="K664" s="94">
        <f>IF(Q664=1,F664,K663)</f>
        <v>0.06</v>
      </c>
      <c r="L664" s="94">
        <f>IF(Q664=1,I664,L663)</f>
        <v>-0.06</v>
      </c>
      <c r="M664" s="94">
        <f>IF(Q664=1,J664,M663)</f>
        <v>0</v>
      </c>
      <c r="N664" s="94">
        <f t="shared" si="707"/>
        <v>0</v>
      </c>
      <c r="O664" s="94">
        <f t="shared" si="708"/>
        <v>0.06</v>
      </c>
      <c r="P664" s="102" t="s">
        <v>245</v>
      </c>
      <c r="Q664" s="94">
        <f t="shared" si="699"/>
        <v>2</v>
      </c>
      <c r="R664" s="122">
        <f>IF(Q664="","",HLOOKUP(Q664,Headline!$Z$5:$CJ$6,2,FALSE))</f>
        <v>2</v>
      </c>
      <c r="S664" s="147">
        <v>1.9E-2</v>
      </c>
      <c r="T664" s="147">
        <v>2.5000000000000001E-2</v>
      </c>
      <c r="U664" s="147">
        <v>2.4E-2</v>
      </c>
      <c r="V664" s="147">
        <v>2.5000000000000001E-2</v>
      </c>
      <c r="W664" s="147">
        <v>2.3E-2</v>
      </c>
      <c r="X664" s="96" t="str">
        <f t="shared" si="714"/>
        <v/>
      </c>
      <c r="Y664" s="101">
        <v>16</v>
      </c>
      <c r="Z664" s="445" t="s">
        <v>764</v>
      </c>
      <c r="AA664" s="446"/>
      <c r="AB664" s="446"/>
      <c r="AC664" s="446"/>
      <c r="AD664" s="62"/>
      <c r="AE664" s="21"/>
      <c r="AF664" s="21"/>
      <c r="AH664" s="29" t="str">
        <f t="shared" si="687"/>
        <v/>
      </c>
      <c r="AI664" s="29" t="str">
        <f t="shared" si="688"/>
        <v/>
      </c>
      <c r="AJ664" s="29" t="str">
        <f t="shared" si="689"/>
        <v/>
      </c>
      <c r="AK664" s="29" t="str">
        <f t="shared" si="690"/>
        <v/>
      </c>
      <c r="AL664" s="29" t="str">
        <f t="shared" si="691"/>
        <v/>
      </c>
      <c r="AM664" s="29" t="str">
        <f t="shared" si="692"/>
        <v/>
      </c>
      <c r="AN664" s="29" t="str">
        <f t="shared" si="693"/>
        <v/>
      </c>
      <c r="AO664" s="83">
        <f t="shared" si="709"/>
        <v>1.9E-2</v>
      </c>
      <c r="AP664" s="83">
        <f t="shared" si="710"/>
        <v>2.5000000000000001E-2</v>
      </c>
      <c r="AQ664" s="83">
        <f t="shared" si="711"/>
        <v>6.0000000000000019E-3</v>
      </c>
      <c r="AR664" s="83">
        <f t="shared" si="712"/>
        <v>2.3199999999999998E-2</v>
      </c>
      <c r="AS664" s="83">
        <f t="shared" si="713"/>
        <v>2.4899799195977471E-3</v>
      </c>
      <c r="AT664" s="105" t="str">
        <f>IF(OR(Q664="",S664=""),"",IF(AND(C664="",AT663=""),"",(M664-L664)/(AS664*6)))</f>
        <v/>
      </c>
      <c r="AU664" s="105" t="str">
        <f>IF(OR(Q664="",S664=""),"",IF(AND(C664="",AU663=""),"",MIN((O664-AR664)/(3*AS664),(AR664-N664)/(3*AS664))))</f>
        <v/>
      </c>
      <c r="AV664">
        <f t="shared" si="715"/>
        <v>-1</v>
      </c>
    </row>
    <row r="665" spans="1:48" ht="17.25" customHeight="1">
      <c r="A665" s="27"/>
      <c r="B665" s="98"/>
      <c r="C665" s="104"/>
      <c r="D665" s="90"/>
      <c r="E665" s="111"/>
      <c r="F665" s="442"/>
      <c r="G665" s="443"/>
      <c r="H665" s="443"/>
      <c r="I665" s="99"/>
      <c r="J665" s="99"/>
      <c r="K665" s="94">
        <f>IF(Q665=1,F665,K664)</f>
        <v>0.06</v>
      </c>
      <c r="L665" s="94">
        <f>IF(Q665=1,I665,L664)</f>
        <v>-0.06</v>
      </c>
      <c r="M665" s="94">
        <f>IF(Q665=1,J665,M664)</f>
        <v>0</v>
      </c>
      <c r="N665" s="94">
        <f t="shared" si="707"/>
        <v>0</v>
      </c>
      <c r="O665" s="94">
        <f t="shared" si="708"/>
        <v>0.06</v>
      </c>
      <c r="P665" s="102"/>
      <c r="Q665" s="94" t="str">
        <f t="shared" si="699"/>
        <v/>
      </c>
      <c r="R665" s="122" t="str">
        <f>IF(Q665="","",HLOOKUP(Q665,Headline!$Z$5:$CJ$6,2,FALSE))</f>
        <v/>
      </c>
      <c r="S665" s="147"/>
      <c r="T665" s="147"/>
      <c r="U665" s="147" t="s">
        <v>255</v>
      </c>
      <c r="V665" s="147" t="s">
        <v>255</v>
      </c>
      <c r="W665" s="147" t="s">
        <v>255</v>
      </c>
      <c r="X665" s="96" t="str">
        <f t="shared" si="714"/>
        <v/>
      </c>
      <c r="Y665" s="101"/>
      <c r="Z665" s="445"/>
      <c r="AA665" s="446"/>
      <c r="AB665" s="446"/>
      <c r="AC665" s="446"/>
      <c r="AD665" s="62"/>
      <c r="AE665" s="21"/>
      <c r="AF665" s="21"/>
      <c r="AH665" s="29" t="str">
        <f t="shared" si="687"/>
        <v/>
      </c>
      <c r="AI665" s="29" t="str">
        <f t="shared" si="688"/>
        <v/>
      </c>
      <c r="AJ665" s="29" t="str">
        <f t="shared" si="689"/>
        <v/>
      </c>
      <c r="AK665" s="29" t="str">
        <f t="shared" si="690"/>
        <v/>
      </c>
      <c r="AL665" s="29" t="str">
        <f t="shared" si="691"/>
        <v/>
      </c>
      <c r="AM665" s="29" t="str">
        <f t="shared" si="692"/>
        <v/>
      </c>
      <c r="AN665" s="29" t="str">
        <f t="shared" si="693"/>
        <v/>
      </c>
      <c r="AO665" s="83" t="str">
        <f t="shared" si="709"/>
        <v/>
      </c>
      <c r="AP665" s="83" t="str">
        <f t="shared" si="710"/>
        <v/>
      </c>
      <c r="AQ665" s="83" t="str">
        <f t="shared" si="711"/>
        <v/>
      </c>
      <c r="AR665" s="83" t="str">
        <f t="shared" si="712"/>
        <v/>
      </c>
      <c r="AS665" s="83" t="str">
        <f t="shared" si="713"/>
        <v/>
      </c>
      <c r="AT665" s="105" t="str">
        <f>IF(OR(Q665="",S665=""),"",IF(AND(C665="",AT664=""),"",(M665-L665)/(AS665*6)))</f>
        <v/>
      </c>
      <c r="AU665" s="105" t="str">
        <f>IF(OR(Q665="",S665=""),"",IF(AND(C665="",AU664=""),"",MIN((O665-AR665)/(3*AS665),(AR665-N665)/(3*AS665))))</f>
        <v/>
      </c>
      <c r="AV665">
        <f t="shared" si="715"/>
        <v>-1</v>
      </c>
    </row>
    <row r="666" spans="1:48" ht="17.25" customHeight="1">
      <c r="A666" s="27"/>
      <c r="B666" s="98">
        <v>408</v>
      </c>
      <c r="C666" s="104"/>
      <c r="D666" s="144" t="s">
        <v>10</v>
      </c>
      <c r="E666" s="144" t="s">
        <v>200</v>
      </c>
      <c r="F666" s="132">
        <v>0.06</v>
      </c>
      <c r="G666" s="133" t="s">
        <v>95</v>
      </c>
      <c r="H666" s="134">
        <v>0.06</v>
      </c>
      <c r="I666" s="99">
        <v>-0.06</v>
      </c>
      <c r="J666" s="99">
        <v>0</v>
      </c>
      <c r="K666" s="94">
        <f>IF(Q666=1,F666,K656)</f>
        <v>0.06</v>
      </c>
      <c r="L666" s="94">
        <f>IF(Q666=1,I666,L656)</f>
        <v>-0.06</v>
      </c>
      <c r="M666" s="94">
        <f>IF(Q666=1,J666,M656)</f>
        <v>0</v>
      </c>
      <c r="N666" s="94">
        <f t="shared" ref="N666:N671" si="716">K666+L666</f>
        <v>0</v>
      </c>
      <c r="O666" s="94">
        <f t="shared" ref="O666:O671" si="717">K666+M666</f>
        <v>0.06</v>
      </c>
      <c r="P666" s="102" t="s">
        <v>245</v>
      </c>
      <c r="Q666" s="94">
        <f t="shared" si="699"/>
        <v>1</v>
      </c>
      <c r="R666" s="122">
        <f>IF(Q666="","",HLOOKUP(Q666,Headline!$Z$5:$CJ$6,2,FALSE))</f>
        <v>1</v>
      </c>
      <c r="S666" s="147">
        <v>5.5E-2</v>
      </c>
      <c r="T666" s="147">
        <v>5.2999999999999999E-2</v>
      </c>
      <c r="U666" s="147">
        <v>0.06</v>
      </c>
      <c r="V666" s="147">
        <v>5.8000000000000003E-2</v>
      </c>
      <c r="W666" s="147">
        <v>5.7000000000000002E-2</v>
      </c>
      <c r="X666" s="96" t="str">
        <f t="shared" si="714"/>
        <v/>
      </c>
      <c r="Y666" s="101">
        <v>13</v>
      </c>
      <c r="Z666" s="445"/>
      <c r="AA666" s="446"/>
      <c r="AB666" s="446"/>
      <c r="AC666" s="446"/>
      <c r="AD666" s="62"/>
      <c r="AE666" s="21"/>
      <c r="AF666" s="21"/>
      <c r="AH666" s="29" t="str">
        <f t="shared" si="687"/>
        <v/>
      </c>
      <c r="AI666" s="29" t="str">
        <f t="shared" si="688"/>
        <v/>
      </c>
      <c r="AJ666" s="29" t="str">
        <f t="shared" si="689"/>
        <v/>
      </c>
      <c r="AK666" s="29" t="str">
        <f t="shared" si="690"/>
        <v/>
      </c>
      <c r="AL666" s="29" t="str">
        <f t="shared" si="691"/>
        <v/>
      </c>
      <c r="AM666" s="29" t="str">
        <f t="shared" si="692"/>
        <v/>
      </c>
      <c r="AN666" s="29" t="str">
        <f t="shared" si="693"/>
        <v/>
      </c>
      <c r="AO666" s="83">
        <f t="shared" ref="AO666:AO671" si="718">IF(S666="","",MIN(S666:W666))</f>
        <v>5.2999999999999999E-2</v>
      </c>
      <c r="AP666" s="83">
        <f t="shared" ref="AP666:AP671" si="719">IF(S666="","",MAX(S666:W666))</f>
        <v>0.06</v>
      </c>
      <c r="AQ666" s="83">
        <f t="shared" ref="AQ666:AQ671" si="720">IF(AO666="","",AP666-AO666)</f>
        <v>6.9999999999999993E-3</v>
      </c>
      <c r="AR666" s="83">
        <f t="shared" ref="AR666:AR671" si="721">IF(S666="","",AVERAGE(S666:W666))</f>
        <v>5.6599999999999998E-2</v>
      </c>
      <c r="AS666" s="83">
        <f t="shared" ref="AS666:AS671" si="722">IF(S666="","",STDEV(S666:W666))</f>
        <v>2.7018512172212595E-3</v>
      </c>
      <c r="AT666" s="105" t="str">
        <f>IF(OR(Q666="",S666=""),"",IF(AND(C666="",AT656=""),"",(M666-L666)/(AS666*6)))</f>
        <v/>
      </c>
      <c r="AU666" s="105" t="str">
        <f>IF(OR(Q666="",S666=""),"",IF(AND(C666="",AU656=""),"",MIN((O666-AR666)/(3*AS666),(AR666-N666)/(3*AS666))))</f>
        <v/>
      </c>
      <c r="AV666">
        <f t="shared" si="715"/>
        <v>-1</v>
      </c>
    </row>
    <row r="667" spans="1:48" ht="17.25" customHeight="1">
      <c r="A667" s="27"/>
      <c r="B667" s="149" t="s">
        <v>285</v>
      </c>
      <c r="C667" s="104"/>
      <c r="D667" s="90"/>
      <c r="E667" s="111"/>
      <c r="F667" s="442"/>
      <c r="G667" s="443"/>
      <c r="H667" s="444"/>
      <c r="I667" s="99"/>
      <c r="J667" s="99"/>
      <c r="K667" s="94">
        <f>IF(Q667=1,F667,K666)</f>
        <v>0.06</v>
      </c>
      <c r="L667" s="94">
        <f>IF(Q667=1,I667,L666)</f>
        <v>-0.06</v>
      </c>
      <c r="M667" s="94">
        <f>IF(Q667=1,J667,M666)</f>
        <v>0</v>
      </c>
      <c r="N667" s="94">
        <f t="shared" si="716"/>
        <v>0</v>
      </c>
      <c r="O667" s="94">
        <f t="shared" si="717"/>
        <v>0.06</v>
      </c>
      <c r="P667" s="102" t="s">
        <v>245</v>
      </c>
      <c r="Q667" s="94">
        <f t="shared" si="699"/>
        <v>2</v>
      </c>
      <c r="R667" s="122">
        <f>IF(Q667="","",HLOOKUP(Q667,Headline!$Z$5:$CJ$6,2,FALSE))</f>
        <v>2</v>
      </c>
      <c r="S667" s="147">
        <v>0.1</v>
      </c>
      <c r="T667" s="147">
        <v>8.1000000000000003E-2</v>
      </c>
      <c r="U667" s="147">
        <v>9.1999999999999998E-2</v>
      </c>
      <c r="V667" s="147">
        <v>8.6999999999999994E-2</v>
      </c>
      <c r="W667" s="147">
        <v>0.10199999999999999</v>
      </c>
      <c r="X667" s="96" t="str">
        <f t="shared" si="714"/>
        <v>8</v>
      </c>
      <c r="Y667" s="101">
        <v>16</v>
      </c>
      <c r="Z667" s="445"/>
      <c r="AA667" s="446"/>
      <c r="AB667" s="446"/>
      <c r="AC667" s="446"/>
      <c r="AD667" s="62"/>
      <c r="AE667" s="21"/>
      <c r="AF667" s="251" t="s">
        <v>331</v>
      </c>
      <c r="AH667" s="29" t="str">
        <f t="shared" si="687"/>
        <v>+</v>
      </c>
      <c r="AI667" s="29" t="str">
        <f t="shared" si="688"/>
        <v>+</v>
      </c>
      <c r="AJ667" s="29" t="str">
        <f t="shared" si="689"/>
        <v>+</v>
      </c>
      <c r="AK667" s="29" t="str">
        <f t="shared" si="690"/>
        <v>+</v>
      </c>
      <c r="AL667" s="29" t="str">
        <f t="shared" si="691"/>
        <v>+</v>
      </c>
      <c r="AM667" s="29" t="str">
        <f t="shared" si="692"/>
        <v/>
      </c>
      <c r="AN667" s="29" t="str">
        <f t="shared" si="693"/>
        <v>+</v>
      </c>
      <c r="AO667" s="83">
        <f t="shared" si="718"/>
        <v>8.1000000000000003E-2</v>
      </c>
      <c r="AP667" s="83">
        <f t="shared" si="719"/>
        <v>0.10199999999999999</v>
      </c>
      <c r="AQ667" s="83">
        <f t="shared" si="720"/>
        <v>2.0999999999999991E-2</v>
      </c>
      <c r="AR667" s="83">
        <f t="shared" si="721"/>
        <v>9.2399999999999996E-2</v>
      </c>
      <c r="AS667" s="83">
        <f t="shared" si="722"/>
        <v>8.792041856133307E-3</v>
      </c>
      <c r="AT667" s="105" t="str">
        <f>IF(OR(Q667="",S667=""),"",IF(AND(C667="",AT666=""),"",(M667-L667)/(AS667*6)))</f>
        <v/>
      </c>
      <c r="AU667" s="105" t="str">
        <f>IF(OR(Q667="",S667=""),"",IF(AND(C667="",AU666=""),"",MIN((O667-AR667)/(3*AS667),(AR667-N667)/(3*AS667))))</f>
        <v/>
      </c>
      <c r="AV667">
        <f t="shared" si="715"/>
        <v>-1</v>
      </c>
    </row>
    <row r="668" spans="1:48" ht="17.25" customHeight="1">
      <c r="A668" s="27"/>
      <c r="B668" s="98"/>
      <c r="C668" s="104"/>
      <c r="D668" s="90"/>
      <c r="E668" s="111"/>
      <c r="F668" s="442"/>
      <c r="G668" s="443"/>
      <c r="H668" s="443"/>
      <c r="I668" s="99"/>
      <c r="J668" s="99"/>
      <c r="K668" s="94">
        <f>IF(Q668=1,F668,K667)</f>
        <v>0.06</v>
      </c>
      <c r="L668" s="94">
        <f>IF(Q668=1,I668,L667)</f>
        <v>-0.06</v>
      </c>
      <c r="M668" s="94">
        <f>IF(Q668=1,J668,M667)</f>
        <v>0</v>
      </c>
      <c r="N668" s="94">
        <f t="shared" si="716"/>
        <v>0</v>
      </c>
      <c r="O668" s="94">
        <f t="shared" si="717"/>
        <v>0.06</v>
      </c>
      <c r="P668" s="102"/>
      <c r="Q668" s="94" t="str">
        <f t="shared" si="699"/>
        <v/>
      </c>
      <c r="R668" s="122" t="str">
        <f>IF(Q668="","",HLOOKUP(Q668,Headline!$Z$5:$CJ$6,2,FALSE))</f>
        <v/>
      </c>
      <c r="S668" s="147"/>
      <c r="T668" s="147"/>
      <c r="U668" s="147" t="s">
        <v>255</v>
      </c>
      <c r="V668" s="147" t="s">
        <v>255</v>
      </c>
      <c r="W668" s="147" t="s">
        <v>255</v>
      </c>
      <c r="X668" s="96" t="str">
        <f t="shared" si="714"/>
        <v/>
      </c>
      <c r="Y668" s="101"/>
      <c r="Z668" s="445"/>
      <c r="AA668" s="446"/>
      <c r="AB668" s="446"/>
      <c r="AC668" s="446"/>
      <c r="AD668" s="62"/>
      <c r="AE668" s="21"/>
      <c r="AF668" s="21"/>
      <c r="AH668" s="29" t="str">
        <f t="shared" si="687"/>
        <v/>
      </c>
      <c r="AI668" s="29" t="str">
        <f t="shared" si="688"/>
        <v/>
      </c>
      <c r="AJ668" s="29" t="str">
        <f t="shared" si="689"/>
        <v/>
      </c>
      <c r="AK668" s="29" t="str">
        <f t="shared" si="690"/>
        <v/>
      </c>
      <c r="AL668" s="29" t="str">
        <f t="shared" si="691"/>
        <v/>
      </c>
      <c r="AM668" s="29" t="str">
        <f t="shared" si="692"/>
        <v/>
      </c>
      <c r="AN668" s="29" t="str">
        <f t="shared" si="693"/>
        <v/>
      </c>
      <c r="AO668" s="83" t="str">
        <f t="shared" si="718"/>
        <v/>
      </c>
      <c r="AP668" s="83" t="str">
        <f t="shared" si="719"/>
        <v/>
      </c>
      <c r="AQ668" s="83" t="str">
        <f t="shared" si="720"/>
        <v/>
      </c>
      <c r="AR668" s="83" t="str">
        <f t="shared" si="721"/>
        <v/>
      </c>
      <c r="AS668" s="83" t="str">
        <f t="shared" si="722"/>
        <v/>
      </c>
      <c r="AT668" s="105" t="str">
        <f>IF(OR(Q668="",S668=""),"",IF(AND(C668="",AT667=""),"",(M668-L668)/(AS668*6)))</f>
        <v/>
      </c>
      <c r="AU668" s="105" t="str">
        <f>IF(OR(Q668="",S668=""),"",IF(AND(C668="",AU667=""),"",MIN((O668-AR668)/(3*AS668),(AR668-N668)/(3*AS668))))</f>
        <v/>
      </c>
      <c r="AV668">
        <f t="shared" si="715"/>
        <v>-1</v>
      </c>
    </row>
    <row r="669" spans="1:48" ht="17.25" customHeight="1">
      <c r="A669" s="27"/>
      <c r="B669" s="98">
        <v>408</v>
      </c>
      <c r="C669" s="104"/>
      <c r="D669" s="144" t="s">
        <v>10</v>
      </c>
      <c r="E669" s="144" t="s">
        <v>200</v>
      </c>
      <c r="F669" s="132">
        <v>0.06</v>
      </c>
      <c r="G669" s="133" t="s">
        <v>95</v>
      </c>
      <c r="H669" s="134">
        <v>0.06</v>
      </c>
      <c r="I669" s="99">
        <v>-0.06</v>
      </c>
      <c r="J669" s="99">
        <v>0</v>
      </c>
      <c r="K669" s="94">
        <f>IF(Q669=1,F669,K659)</f>
        <v>0.06</v>
      </c>
      <c r="L669" s="94">
        <f>IF(Q669=1,I669,L659)</f>
        <v>-0.06</v>
      </c>
      <c r="M669" s="94">
        <f>IF(Q669=1,J669,M659)</f>
        <v>0</v>
      </c>
      <c r="N669" s="94">
        <f t="shared" si="716"/>
        <v>0</v>
      </c>
      <c r="O669" s="94">
        <f t="shared" si="717"/>
        <v>0.06</v>
      </c>
      <c r="P669" s="102" t="s">
        <v>245</v>
      </c>
      <c r="Q669" s="94">
        <f t="shared" si="699"/>
        <v>1</v>
      </c>
      <c r="R669" s="122">
        <f>IF(Q669="","",HLOOKUP(Q669,Headline!$Z$5:$CJ$6,2,FALSE))</f>
        <v>1</v>
      </c>
      <c r="S669" s="147">
        <v>0.191</v>
      </c>
      <c r="T669" s="147">
        <v>0.21299999999999999</v>
      </c>
      <c r="U669" s="147">
        <v>0.186</v>
      </c>
      <c r="V669" s="147">
        <v>0.19800000000000001</v>
      </c>
      <c r="W669" s="147">
        <v>0.20100000000000001</v>
      </c>
      <c r="X669" s="96" t="str">
        <f t="shared" si="714"/>
        <v>8</v>
      </c>
      <c r="Y669" s="101">
        <v>13</v>
      </c>
      <c r="Z669" s="445"/>
      <c r="AA669" s="446"/>
      <c r="AB669" s="446"/>
      <c r="AC669" s="446"/>
      <c r="AD669" s="62"/>
      <c r="AE669" s="21"/>
      <c r="AF669" s="251" t="s">
        <v>331</v>
      </c>
      <c r="AH669" s="29" t="str">
        <f t="shared" si="687"/>
        <v>+</v>
      </c>
      <c r="AI669" s="29" t="str">
        <f t="shared" si="688"/>
        <v>+</v>
      </c>
      <c r="AJ669" s="29" t="str">
        <f t="shared" si="689"/>
        <v>+</v>
      </c>
      <c r="AK669" s="29" t="str">
        <f t="shared" si="690"/>
        <v>+</v>
      </c>
      <c r="AL669" s="29" t="str">
        <f t="shared" si="691"/>
        <v>+</v>
      </c>
      <c r="AM669" s="29" t="str">
        <f t="shared" si="692"/>
        <v/>
      </c>
      <c r="AN669" s="29" t="str">
        <f t="shared" si="693"/>
        <v>+</v>
      </c>
      <c r="AO669" s="83">
        <f t="shared" si="718"/>
        <v>0.186</v>
      </c>
      <c r="AP669" s="83">
        <f t="shared" si="719"/>
        <v>0.21299999999999999</v>
      </c>
      <c r="AQ669" s="83">
        <f t="shared" si="720"/>
        <v>2.6999999999999996E-2</v>
      </c>
      <c r="AR669" s="83">
        <f t="shared" si="721"/>
        <v>0.19780000000000003</v>
      </c>
      <c r="AS669" s="83">
        <f t="shared" si="722"/>
        <v>1.0329569206893383E-2</v>
      </c>
      <c r="AT669" s="105" t="str">
        <f>IF(OR(Q669="",S669=""),"",IF(AND(C669="",AT659=""),"",(M669-L669)/(AS669*6)))</f>
        <v/>
      </c>
      <c r="AU669" s="105" t="str">
        <f>IF(OR(Q669="",S669=""),"",IF(AND(C669="",AU659=""),"",MIN((O669-AR669)/(3*AS669),(AR669-N669)/(3*AS669))))</f>
        <v/>
      </c>
      <c r="AV669">
        <f t="shared" si="715"/>
        <v>-1</v>
      </c>
    </row>
    <row r="670" spans="1:48" ht="17.25" customHeight="1">
      <c r="A670" s="27"/>
      <c r="B670" s="149" t="s">
        <v>286</v>
      </c>
      <c r="C670" s="104"/>
      <c r="D670" s="90"/>
      <c r="E670" s="111"/>
      <c r="F670" s="442"/>
      <c r="G670" s="443"/>
      <c r="H670" s="444"/>
      <c r="I670" s="99"/>
      <c r="J670" s="99"/>
      <c r="K670" s="94">
        <f>IF(Q670=1,F670,K669)</f>
        <v>0.06</v>
      </c>
      <c r="L670" s="94">
        <f>IF(Q670=1,I670,L669)</f>
        <v>-0.06</v>
      </c>
      <c r="M670" s="94">
        <f>IF(Q670=1,J670,M669)</f>
        <v>0</v>
      </c>
      <c r="N670" s="94">
        <f t="shared" si="716"/>
        <v>0</v>
      </c>
      <c r="O670" s="94">
        <f t="shared" si="717"/>
        <v>0.06</v>
      </c>
      <c r="P670" s="102" t="s">
        <v>245</v>
      </c>
      <c r="Q670" s="94">
        <f t="shared" si="699"/>
        <v>2</v>
      </c>
      <c r="R670" s="122">
        <f>IF(Q670="","",HLOOKUP(Q670,Headline!$Z$5:$CJ$6,2,FALSE))</f>
        <v>2</v>
      </c>
      <c r="S670" s="147">
        <v>0.10299999999999999</v>
      </c>
      <c r="T670" s="147">
        <v>9.2999999999999999E-2</v>
      </c>
      <c r="U670" s="147">
        <v>0.11</v>
      </c>
      <c r="V670" s="147">
        <v>9.5000000000000001E-2</v>
      </c>
      <c r="W670" s="147">
        <v>8.6999999999999994E-2</v>
      </c>
      <c r="X670" s="96" t="str">
        <f t="shared" si="714"/>
        <v>8</v>
      </c>
      <c r="Y670" s="101">
        <v>16</v>
      </c>
      <c r="Z670" s="445"/>
      <c r="AA670" s="446"/>
      <c r="AB670" s="446"/>
      <c r="AC670" s="446"/>
      <c r="AD670" s="62"/>
      <c r="AE670" s="21"/>
      <c r="AF670" s="251" t="s">
        <v>331</v>
      </c>
      <c r="AH670" s="29" t="str">
        <f t="shared" si="687"/>
        <v>+</v>
      </c>
      <c r="AI670" s="29" t="str">
        <f t="shared" si="688"/>
        <v>+</v>
      </c>
      <c r="AJ670" s="29" t="str">
        <f t="shared" si="689"/>
        <v>+</v>
      </c>
      <c r="AK670" s="29" t="str">
        <f t="shared" si="690"/>
        <v>+</v>
      </c>
      <c r="AL670" s="29" t="str">
        <f t="shared" si="691"/>
        <v>+</v>
      </c>
      <c r="AM670" s="29" t="str">
        <f t="shared" si="692"/>
        <v/>
      </c>
      <c r="AN670" s="29" t="str">
        <f t="shared" si="693"/>
        <v>+</v>
      </c>
      <c r="AO670" s="83">
        <f t="shared" si="718"/>
        <v>8.6999999999999994E-2</v>
      </c>
      <c r="AP670" s="83">
        <f t="shared" si="719"/>
        <v>0.11</v>
      </c>
      <c r="AQ670" s="83">
        <f t="shared" si="720"/>
        <v>2.3000000000000007E-2</v>
      </c>
      <c r="AR670" s="83">
        <f t="shared" si="721"/>
        <v>9.7599999999999992E-2</v>
      </c>
      <c r="AS670" s="83">
        <f t="shared" si="722"/>
        <v>8.9888820216976941E-3</v>
      </c>
      <c r="AT670" s="105" t="str">
        <f>IF(OR(Q670="",S670=""),"",IF(AND(C670="",AT669=""),"",(M670-L670)/(AS670*6)))</f>
        <v/>
      </c>
      <c r="AU670" s="105" t="str">
        <f>IF(OR(Q670="",S670=""),"",IF(AND(C670="",AU669=""),"",MIN((O670-AR670)/(3*AS670),(AR670-N670)/(3*AS670))))</f>
        <v/>
      </c>
      <c r="AV670">
        <f t="shared" si="715"/>
        <v>-1</v>
      </c>
    </row>
    <row r="671" spans="1:48" ht="17.25" customHeight="1">
      <c r="A671" s="27"/>
      <c r="B671" s="98"/>
      <c r="C671" s="104"/>
      <c r="D671" s="90"/>
      <c r="E671" s="111"/>
      <c r="F671" s="442"/>
      <c r="G671" s="443"/>
      <c r="H671" s="443"/>
      <c r="I671" s="99"/>
      <c r="J671" s="99"/>
      <c r="K671" s="94">
        <f>IF(Q671=1,F671,K670)</f>
        <v>0.06</v>
      </c>
      <c r="L671" s="94">
        <f>IF(Q671=1,I671,L670)</f>
        <v>-0.06</v>
      </c>
      <c r="M671" s="94">
        <f>IF(Q671=1,J671,M670)</f>
        <v>0</v>
      </c>
      <c r="N671" s="94">
        <f t="shared" si="716"/>
        <v>0</v>
      </c>
      <c r="O671" s="94">
        <f t="shared" si="717"/>
        <v>0.06</v>
      </c>
      <c r="P671" s="102"/>
      <c r="Q671" s="94" t="str">
        <f t="shared" si="699"/>
        <v/>
      </c>
      <c r="R671" s="122" t="str">
        <f>IF(Q671="","",HLOOKUP(Q671,Headline!$Z$5:$CJ$6,2,FALSE))</f>
        <v/>
      </c>
      <c r="S671" s="100"/>
      <c r="T671" s="100"/>
      <c r="U671" s="100" t="s">
        <v>255</v>
      </c>
      <c r="V671" s="100" t="s">
        <v>255</v>
      </c>
      <c r="W671" s="100" t="s">
        <v>255</v>
      </c>
      <c r="X671" s="96" t="str">
        <f t="shared" si="714"/>
        <v/>
      </c>
      <c r="Y671" s="101"/>
      <c r="Z671" s="445"/>
      <c r="AA671" s="446"/>
      <c r="AB671" s="446"/>
      <c r="AC671" s="446"/>
      <c r="AD671" s="62"/>
      <c r="AE671" s="21"/>
      <c r="AF671" s="21"/>
      <c r="AH671" s="29" t="str">
        <f t="shared" si="687"/>
        <v/>
      </c>
      <c r="AI671" s="29" t="str">
        <f t="shared" si="688"/>
        <v/>
      </c>
      <c r="AJ671" s="29" t="str">
        <f t="shared" si="689"/>
        <v/>
      </c>
      <c r="AK671" s="29" t="str">
        <f t="shared" si="690"/>
        <v/>
      </c>
      <c r="AL671" s="29" t="str">
        <f t="shared" si="691"/>
        <v/>
      </c>
      <c r="AM671" s="29" t="str">
        <f t="shared" si="692"/>
        <v/>
      </c>
      <c r="AN671" s="29" t="str">
        <f t="shared" si="693"/>
        <v/>
      </c>
      <c r="AO671" s="83" t="str">
        <f t="shared" si="718"/>
        <v/>
      </c>
      <c r="AP671" s="83" t="str">
        <f t="shared" si="719"/>
        <v/>
      </c>
      <c r="AQ671" s="83" t="str">
        <f t="shared" si="720"/>
        <v/>
      </c>
      <c r="AR671" s="83" t="str">
        <f t="shared" si="721"/>
        <v/>
      </c>
      <c r="AS671" s="83" t="str">
        <f t="shared" si="722"/>
        <v/>
      </c>
      <c r="AT671" s="105" t="str">
        <f>IF(OR(Q671="",S671=""),"",IF(AND(C671="",AT670=""),"",(M671-L671)/(AS671*6)))</f>
        <v/>
      </c>
      <c r="AU671" s="105" t="str">
        <f>IF(OR(Q671="",S671=""),"",IF(AND(C671="",AU670=""),"",MIN((O671-AR671)/(3*AS671),(AR671-N671)/(3*AS671))))</f>
        <v/>
      </c>
      <c r="AV671">
        <f t="shared" si="715"/>
        <v>-1</v>
      </c>
    </row>
    <row r="672" spans="1:48" ht="17.25" customHeight="1">
      <c r="A672" s="27"/>
      <c r="B672" s="98">
        <v>408</v>
      </c>
      <c r="C672" s="104"/>
      <c r="D672" s="144" t="s">
        <v>10</v>
      </c>
      <c r="E672" s="144" t="s">
        <v>200</v>
      </c>
      <c r="F672" s="132">
        <v>0.06</v>
      </c>
      <c r="G672" s="133" t="s">
        <v>95</v>
      </c>
      <c r="H672" s="134">
        <v>0.06</v>
      </c>
      <c r="I672" s="99">
        <v>-0.06</v>
      </c>
      <c r="J672" s="99">
        <v>0</v>
      </c>
      <c r="K672" s="94">
        <f>IF(Q672=1,F672,K662)</f>
        <v>0.06</v>
      </c>
      <c r="L672" s="94">
        <f>IF(Q672=1,I672,L662)</f>
        <v>-0.06</v>
      </c>
      <c r="M672" s="94">
        <f>IF(Q672=1,J672,M662)</f>
        <v>0</v>
      </c>
      <c r="N672" s="94">
        <f t="shared" ref="N672:N683" si="723">K672+L672</f>
        <v>0</v>
      </c>
      <c r="O672" s="94">
        <f t="shared" ref="O672:O683" si="724">K672+M672</f>
        <v>0.06</v>
      </c>
      <c r="P672" s="102" t="s">
        <v>245</v>
      </c>
      <c r="Q672" s="94">
        <f t="shared" si="699"/>
        <v>1</v>
      </c>
      <c r="R672" s="122">
        <f>IF(Q672="","",HLOOKUP(Q672,Headline!$Z$5:$CJ$6,2,FALSE))</f>
        <v>1</v>
      </c>
      <c r="S672" s="147">
        <v>0.124</v>
      </c>
      <c r="T672" s="147">
        <v>0.13400000000000001</v>
      </c>
      <c r="U672" s="147">
        <v>0.11700000000000001</v>
      </c>
      <c r="V672" s="147">
        <v>0.13100000000000001</v>
      </c>
      <c r="W672" s="147">
        <v>0.127</v>
      </c>
      <c r="X672" s="96" t="str">
        <f t="shared" si="714"/>
        <v>8</v>
      </c>
      <c r="Y672" s="101">
        <v>13</v>
      </c>
      <c r="Z672" s="445"/>
      <c r="AA672" s="446"/>
      <c r="AB672" s="446"/>
      <c r="AC672" s="446"/>
      <c r="AD672" s="62"/>
      <c r="AE672" s="21"/>
      <c r="AF672" s="251" t="s">
        <v>331</v>
      </c>
      <c r="AH672" s="29" t="str">
        <f t="shared" si="687"/>
        <v>+</v>
      </c>
      <c r="AI672" s="29" t="str">
        <f t="shared" si="688"/>
        <v>+</v>
      </c>
      <c r="AJ672" s="29" t="str">
        <f t="shared" si="689"/>
        <v>+</v>
      </c>
      <c r="AK672" s="29" t="str">
        <f t="shared" si="690"/>
        <v>+</v>
      </c>
      <c r="AL672" s="29" t="str">
        <f t="shared" si="691"/>
        <v>+</v>
      </c>
      <c r="AM672" s="29" t="str">
        <f t="shared" si="692"/>
        <v/>
      </c>
      <c r="AN672" s="29" t="str">
        <f t="shared" si="693"/>
        <v>+</v>
      </c>
      <c r="AO672" s="83">
        <f t="shared" ref="AO672:AO688" si="725">IF(S672="","",MIN(S672:W672))</f>
        <v>0.11700000000000001</v>
      </c>
      <c r="AP672" s="83">
        <f t="shared" ref="AP672:AP688" si="726">IF(S672="","",MAX(S672:W672))</f>
        <v>0.13400000000000001</v>
      </c>
      <c r="AQ672" s="83">
        <f t="shared" ref="AQ672:AQ688" si="727">IF(AO672="","",AP672-AO672)</f>
        <v>1.7000000000000001E-2</v>
      </c>
      <c r="AR672" s="83">
        <f t="shared" ref="AR672:AR688" si="728">IF(S672="","",AVERAGE(S672:W672))</f>
        <v>0.12659999999999999</v>
      </c>
      <c r="AS672" s="83">
        <f t="shared" ref="AS672:AS688" si="729">IF(S672="","",STDEV(S672:W672))</f>
        <v>6.5802735505448408E-3</v>
      </c>
      <c r="AT672" s="105" t="str">
        <f>IF(OR(Q672="",S672=""),"",IF(AND(C672="",AT662=""),"",(M672-L672)/(AS672*6)))</f>
        <v/>
      </c>
      <c r="AU672" s="105" t="str">
        <f>IF(OR(Q672="",S672=""),"",IF(AND(C672="",AU662=""),"",MIN((O672-AR672)/(3*AS672),(AR672-N672)/(3*AS672))))</f>
        <v/>
      </c>
      <c r="AV672">
        <f t="shared" si="715"/>
        <v>-1</v>
      </c>
    </row>
    <row r="673" spans="1:48" ht="17.25" customHeight="1">
      <c r="A673" s="27"/>
      <c r="B673" s="149" t="s">
        <v>287</v>
      </c>
      <c r="C673" s="104"/>
      <c r="D673" s="90"/>
      <c r="E673" s="111"/>
      <c r="F673" s="442"/>
      <c r="G673" s="443"/>
      <c r="H673" s="444"/>
      <c r="I673" s="99"/>
      <c r="J673" s="99"/>
      <c r="K673" s="94">
        <f>IF(Q673=1,F673,K672)</f>
        <v>0.06</v>
      </c>
      <c r="L673" s="94">
        <f>IF(Q673=1,I673,L672)</f>
        <v>-0.06</v>
      </c>
      <c r="M673" s="94">
        <f>IF(Q673=1,J673,M672)</f>
        <v>0</v>
      </c>
      <c r="N673" s="94">
        <f t="shared" si="723"/>
        <v>0</v>
      </c>
      <c r="O673" s="94">
        <f t="shared" si="724"/>
        <v>0.06</v>
      </c>
      <c r="P673" s="102" t="s">
        <v>245</v>
      </c>
      <c r="Q673" s="94">
        <f t="shared" si="699"/>
        <v>2</v>
      </c>
      <c r="R673" s="122">
        <f>IF(Q673="","",HLOOKUP(Q673,Headline!$Z$5:$CJ$6,2,FALSE))</f>
        <v>2</v>
      </c>
      <c r="S673" s="147">
        <v>0.17199999999999999</v>
      </c>
      <c r="T673" s="147">
        <v>0.107</v>
      </c>
      <c r="U673" s="147">
        <v>0.13400000000000001</v>
      </c>
      <c r="V673" s="147">
        <v>0.127</v>
      </c>
      <c r="W673" s="147">
        <v>0.14799999999999999</v>
      </c>
      <c r="X673" s="96" t="str">
        <f t="shared" si="714"/>
        <v>8</v>
      </c>
      <c r="Y673" s="101">
        <v>16</v>
      </c>
      <c r="Z673" s="445"/>
      <c r="AA673" s="446"/>
      <c r="AB673" s="446"/>
      <c r="AC673" s="446"/>
      <c r="AD673" s="62"/>
      <c r="AE673" s="21"/>
      <c r="AF673" s="251" t="s">
        <v>331</v>
      </c>
      <c r="AH673" s="29" t="str">
        <f t="shared" si="687"/>
        <v>+</v>
      </c>
      <c r="AI673" s="29" t="str">
        <f t="shared" si="688"/>
        <v>+</v>
      </c>
      <c r="AJ673" s="29" t="str">
        <f t="shared" si="689"/>
        <v>+</v>
      </c>
      <c r="AK673" s="29" t="str">
        <f t="shared" si="690"/>
        <v>+</v>
      </c>
      <c r="AL673" s="29" t="str">
        <f t="shared" si="691"/>
        <v>+</v>
      </c>
      <c r="AM673" s="29" t="str">
        <f t="shared" si="692"/>
        <v/>
      </c>
      <c r="AN673" s="29" t="str">
        <f t="shared" si="693"/>
        <v>+</v>
      </c>
      <c r="AO673" s="83">
        <f t="shared" si="725"/>
        <v>0.107</v>
      </c>
      <c r="AP673" s="83">
        <f t="shared" si="726"/>
        <v>0.17199999999999999</v>
      </c>
      <c r="AQ673" s="83">
        <f t="shared" si="727"/>
        <v>6.4999999999999988E-2</v>
      </c>
      <c r="AR673" s="83">
        <f t="shared" si="728"/>
        <v>0.1376</v>
      </c>
      <c r="AS673" s="83">
        <f t="shared" si="729"/>
        <v>2.4254896412889356E-2</v>
      </c>
      <c r="AT673" s="105" t="str">
        <f>IF(OR(Q673="",S673=""),"",IF(AND(C673="",AT672=""),"",(M673-L673)/(AS673*6)))</f>
        <v/>
      </c>
      <c r="AU673" s="105" t="str">
        <f>IF(OR(Q673="",S673=""),"",IF(AND(C673="",AU672=""),"",MIN((O673-AR673)/(3*AS673),(AR673-N673)/(3*AS673))))</f>
        <v/>
      </c>
      <c r="AV673">
        <f t="shared" si="715"/>
        <v>-1</v>
      </c>
    </row>
    <row r="674" spans="1:48" ht="17.25" customHeight="1">
      <c r="A674" s="27"/>
      <c r="B674" s="98"/>
      <c r="C674" s="104"/>
      <c r="D674" s="90"/>
      <c r="E674" s="111"/>
      <c r="F674" s="442"/>
      <c r="G674" s="443"/>
      <c r="H674" s="443"/>
      <c r="I674" s="99"/>
      <c r="J674" s="99"/>
      <c r="K674" s="94">
        <f>IF(Q674=1,F674,K673)</f>
        <v>0.06</v>
      </c>
      <c r="L674" s="94">
        <f>IF(Q674=1,I674,L673)</f>
        <v>-0.06</v>
      </c>
      <c r="M674" s="94">
        <f>IF(Q674=1,J674,M673)</f>
        <v>0</v>
      </c>
      <c r="N674" s="94">
        <f t="shared" si="723"/>
        <v>0</v>
      </c>
      <c r="O674" s="94">
        <f t="shared" si="724"/>
        <v>0.06</v>
      </c>
      <c r="P674" s="102"/>
      <c r="Q674" s="94" t="str">
        <f t="shared" si="699"/>
        <v/>
      </c>
      <c r="R674" s="122" t="str">
        <f>IF(Q674="","",HLOOKUP(Q674,Headline!$Z$5:$CJ$6,2,FALSE))</f>
        <v/>
      </c>
      <c r="S674" s="100"/>
      <c r="T674" s="100"/>
      <c r="U674" s="100"/>
      <c r="V674" s="100"/>
      <c r="W674" s="100"/>
      <c r="X674" s="96" t="str">
        <f t="shared" si="714"/>
        <v/>
      </c>
      <c r="Y674" s="101"/>
      <c r="Z674" s="445"/>
      <c r="AA674" s="446"/>
      <c r="AB674" s="446"/>
      <c r="AC674" s="446"/>
      <c r="AD674" s="62"/>
      <c r="AE674" s="21"/>
      <c r="AF674" s="22"/>
      <c r="AH674" s="29" t="str">
        <f t="shared" si="687"/>
        <v/>
      </c>
      <c r="AI674" s="29" t="str">
        <f t="shared" si="688"/>
        <v/>
      </c>
      <c r="AJ674" s="29" t="str">
        <f t="shared" si="689"/>
        <v/>
      </c>
      <c r="AK674" s="29" t="str">
        <f t="shared" si="690"/>
        <v/>
      </c>
      <c r="AL674" s="29" t="str">
        <f t="shared" si="691"/>
        <v/>
      </c>
      <c r="AM674" s="29" t="str">
        <f t="shared" si="692"/>
        <v/>
      </c>
      <c r="AN674" s="29" t="str">
        <f t="shared" si="693"/>
        <v/>
      </c>
      <c r="AO674" s="83" t="str">
        <f t="shared" si="725"/>
        <v/>
      </c>
      <c r="AP674" s="83" t="str">
        <f t="shared" si="726"/>
        <v/>
      </c>
      <c r="AQ674" s="83" t="str">
        <f t="shared" si="727"/>
        <v/>
      </c>
      <c r="AR674" s="83" t="str">
        <f t="shared" si="728"/>
        <v/>
      </c>
      <c r="AS674" s="83" t="str">
        <f t="shared" si="729"/>
        <v/>
      </c>
      <c r="AT674" s="105" t="str">
        <f>IF(OR(Q674="",S674=""),"",IF(AND(C674="",AT673=""),"",(M674-L674)/(AS674*6)))</f>
        <v/>
      </c>
      <c r="AU674" s="105" t="str">
        <f>IF(OR(Q674="",S674=""),"",IF(AND(C674="",AU673=""),"",MIN((O674-AR674)/(3*AS674),(AR674-N674)/(3*AS674))))</f>
        <v/>
      </c>
      <c r="AV674">
        <f t="shared" si="715"/>
        <v>-1</v>
      </c>
    </row>
    <row r="675" spans="1:48" ht="17.25" customHeight="1">
      <c r="A675" s="27"/>
      <c r="B675" s="98">
        <v>409</v>
      </c>
      <c r="C675" s="104"/>
      <c r="D675" s="90"/>
      <c r="E675" s="111"/>
      <c r="F675" s="442">
        <v>4</v>
      </c>
      <c r="G675" s="443"/>
      <c r="H675" s="443"/>
      <c r="I675" s="99">
        <v>-0.08</v>
      </c>
      <c r="J675" s="99">
        <v>0.08</v>
      </c>
      <c r="K675" s="94">
        <f>IF(Q675=1,F675,K665)</f>
        <v>4</v>
      </c>
      <c r="L675" s="94">
        <f>IF(Q675=1,I675,L665)</f>
        <v>-0.08</v>
      </c>
      <c r="M675" s="94">
        <f>IF(Q675=1,J675,M665)</f>
        <v>0.08</v>
      </c>
      <c r="N675" s="94">
        <f t="shared" si="723"/>
        <v>3.92</v>
      </c>
      <c r="O675" s="94">
        <f t="shared" si="724"/>
        <v>4.08</v>
      </c>
      <c r="P675" s="102" t="s">
        <v>51</v>
      </c>
      <c r="Q675" s="94">
        <f t="shared" si="699"/>
        <v>1</v>
      </c>
      <c r="R675" s="122">
        <f>IF(Q675="","",HLOOKUP(Q675,Headline!$Z$5:$CJ$6,2,FALSE))</f>
        <v>1</v>
      </c>
      <c r="S675" s="147">
        <v>4</v>
      </c>
      <c r="T675" s="147">
        <v>4.01</v>
      </c>
      <c r="U675" s="147">
        <v>4</v>
      </c>
      <c r="V675" s="147">
        <v>4.01</v>
      </c>
      <c r="W675" s="147">
        <v>4.01</v>
      </c>
      <c r="X675" s="96" t="str">
        <f t="shared" si="714"/>
        <v/>
      </c>
      <c r="Y675" s="101">
        <v>13</v>
      </c>
      <c r="Z675" s="445"/>
      <c r="AA675" s="446"/>
      <c r="AB675" s="446"/>
      <c r="AC675" s="446"/>
      <c r="AD675" s="62"/>
      <c r="AE675" s="21"/>
      <c r="AF675" s="22"/>
      <c r="AH675" s="29" t="str">
        <f t="shared" si="687"/>
        <v/>
      </c>
      <c r="AI675" s="29" t="str">
        <f t="shared" si="688"/>
        <v/>
      </c>
      <c r="AJ675" s="29" t="str">
        <f t="shared" si="689"/>
        <v/>
      </c>
      <c r="AK675" s="29" t="str">
        <f t="shared" si="690"/>
        <v/>
      </c>
      <c r="AL675" s="29" t="str">
        <f t="shared" si="691"/>
        <v/>
      </c>
      <c r="AM675" s="29" t="str">
        <f t="shared" si="692"/>
        <v/>
      </c>
      <c r="AN675" s="29" t="str">
        <f t="shared" si="693"/>
        <v/>
      </c>
      <c r="AO675" s="83">
        <f t="shared" si="725"/>
        <v>4</v>
      </c>
      <c r="AP675" s="83">
        <f t="shared" si="726"/>
        <v>4.01</v>
      </c>
      <c r="AQ675" s="83">
        <f t="shared" si="727"/>
        <v>9.9999999999997868E-3</v>
      </c>
      <c r="AR675" s="83">
        <f t="shared" si="728"/>
        <v>4.0060000000000002</v>
      </c>
      <c r="AS675" s="83">
        <f t="shared" si="729"/>
        <v>5.4772255750515442E-3</v>
      </c>
      <c r="AT675" s="105" t="str">
        <f>IF(OR(Q675="",S675=""),"",IF(AND(C675="",AT665=""),"",(M675-L675)/(AS675*6)))</f>
        <v/>
      </c>
      <c r="AU675" s="105" t="str">
        <f>IF(OR(Q675="",S675=""),"",IF(AND(C675="",AU665=""),"",MIN((O675-AR675)/(3*AS675),(AR675-N675)/(3*AS675))))</f>
        <v/>
      </c>
      <c r="AV675">
        <f>IF(AT675="",-1,AS651)</f>
        <v>-1</v>
      </c>
    </row>
    <row r="676" spans="1:48" ht="17.25" customHeight="1">
      <c r="A676" s="27"/>
      <c r="B676" s="98"/>
      <c r="C676" s="104"/>
      <c r="D676" s="90"/>
      <c r="E676" s="111"/>
      <c r="F676" s="442"/>
      <c r="G676" s="443"/>
      <c r="H676" s="444"/>
      <c r="I676" s="99"/>
      <c r="J676" s="99"/>
      <c r="K676" s="94">
        <f t="shared" ref="K676:K683" si="730">IF(Q676=1,F676,K675)</f>
        <v>4</v>
      </c>
      <c r="L676" s="94">
        <f t="shared" ref="L676:L683" si="731">IF(Q676=1,I676,L675)</f>
        <v>-0.08</v>
      </c>
      <c r="M676" s="94">
        <f t="shared" ref="M676:M683" si="732">IF(Q676=1,J676,M675)</f>
        <v>0.08</v>
      </c>
      <c r="N676" s="94">
        <f t="shared" si="723"/>
        <v>3.92</v>
      </c>
      <c r="O676" s="94">
        <f t="shared" si="724"/>
        <v>4.08</v>
      </c>
      <c r="P676" s="102" t="s">
        <v>51</v>
      </c>
      <c r="Q676" s="94">
        <f t="shared" si="699"/>
        <v>2</v>
      </c>
      <c r="R676" s="122">
        <f>IF(Q676="","",HLOOKUP(Q676,Headline!$Z$5:$CJ$6,2,FALSE))</f>
        <v>2</v>
      </c>
      <c r="S676" s="147">
        <v>4.05</v>
      </c>
      <c r="T676" s="147">
        <v>4.0599999999999996</v>
      </c>
      <c r="U676" s="147">
        <v>4.05</v>
      </c>
      <c r="V676" s="147">
        <v>4.0599999999999996</v>
      </c>
      <c r="W676" s="147">
        <v>4.04</v>
      </c>
      <c r="X676" s="96" t="str">
        <f t="shared" si="714"/>
        <v/>
      </c>
      <c r="Y676" s="101">
        <v>16</v>
      </c>
      <c r="Z676" s="445"/>
      <c r="AA676" s="446"/>
      <c r="AB676" s="446"/>
      <c r="AC676" s="446"/>
      <c r="AD676" s="62"/>
      <c r="AE676" s="21"/>
      <c r="AF676" s="22"/>
      <c r="AH676" s="29" t="str">
        <f t="shared" si="687"/>
        <v/>
      </c>
      <c r="AI676" s="29" t="str">
        <f t="shared" si="688"/>
        <v/>
      </c>
      <c r="AJ676" s="29" t="str">
        <f t="shared" si="689"/>
        <v/>
      </c>
      <c r="AK676" s="29" t="str">
        <f t="shared" si="690"/>
        <v/>
      </c>
      <c r="AL676" s="29" t="str">
        <f t="shared" si="691"/>
        <v/>
      </c>
      <c r="AM676" s="29" t="str">
        <f t="shared" si="692"/>
        <v/>
      </c>
      <c r="AN676" s="29" t="str">
        <f t="shared" si="693"/>
        <v/>
      </c>
      <c r="AO676" s="83">
        <f t="shared" si="725"/>
        <v>4.04</v>
      </c>
      <c r="AP676" s="83">
        <f t="shared" si="726"/>
        <v>4.0599999999999996</v>
      </c>
      <c r="AQ676" s="83">
        <f t="shared" si="727"/>
        <v>1.9999999999999574E-2</v>
      </c>
      <c r="AR676" s="83">
        <f t="shared" si="728"/>
        <v>4.0519999999999996</v>
      </c>
      <c r="AS676" s="83">
        <f t="shared" si="729"/>
        <v>8.3666002653405777E-3</v>
      </c>
      <c r="AT676" s="105" t="str">
        <f t="shared" ref="AT676:AT688" si="733">IF(OR(Q676="",S676=""),"",IF(AND(C676="",AT675=""),"",(M676-L676)/(AS676*6)))</f>
        <v/>
      </c>
      <c r="AU676" s="105" t="str">
        <f t="shared" ref="AU676:AU688" si="734">IF(OR(Q676="",S676=""),"",IF(AND(C676="",AU675=""),"",MIN((O676-AR676)/(3*AS676),(AR676-N676)/(3*AS676))))</f>
        <v/>
      </c>
      <c r="AV676">
        <f>IF(AT676="",-1,AS652)</f>
        <v>-1</v>
      </c>
    </row>
    <row r="677" spans="1:48" ht="17.25" customHeight="1">
      <c r="A677" s="27"/>
      <c r="B677" s="98"/>
      <c r="C677" s="104"/>
      <c r="D677" s="90"/>
      <c r="E677" s="111"/>
      <c r="F677" s="442"/>
      <c r="G677" s="443"/>
      <c r="H677" s="444"/>
      <c r="I677" s="99"/>
      <c r="J677" s="99"/>
      <c r="K677" s="94">
        <f t="shared" si="730"/>
        <v>4</v>
      </c>
      <c r="L677" s="94">
        <f t="shared" si="731"/>
        <v>-0.08</v>
      </c>
      <c r="M677" s="94">
        <f t="shared" si="732"/>
        <v>0.08</v>
      </c>
      <c r="N677" s="94">
        <f t="shared" si="723"/>
        <v>3.92</v>
      </c>
      <c r="O677" s="94">
        <f t="shared" si="724"/>
        <v>4.08</v>
      </c>
      <c r="P677" s="102"/>
      <c r="Q677" s="94" t="str">
        <f t="shared" si="699"/>
        <v/>
      </c>
      <c r="R677" s="122" t="str">
        <f>IF(Q677="","",HLOOKUP(Q677,Headline!$Z$5:$CJ$6,2,FALSE))</f>
        <v/>
      </c>
      <c r="S677" s="100"/>
      <c r="T677" s="100"/>
      <c r="U677" s="100"/>
      <c r="V677" s="100"/>
      <c r="W677" s="100"/>
      <c r="X677" s="96" t="str">
        <f t="shared" si="714"/>
        <v/>
      </c>
      <c r="Y677" s="101"/>
      <c r="Z677" s="445"/>
      <c r="AA677" s="446"/>
      <c r="AB677" s="446"/>
      <c r="AC677" s="446"/>
      <c r="AD677" s="62"/>
      <c r="AE677" s="21"/>
      <c r="AF677" s="22"/>
      <c r="AH677" s="29" t="str">
        <f t="shared" si="687"/>
        <v/>
      </c>
      <c r="AI677" s="29" t="str">
        <f t="shared" si="688"/>
        <v/>
      </c>
      <c r="AJ677" s="29" t="str">
        <f t="shared" si="689"/>
        <v/>
      </c>
      <c r="AK677" s="29" t="str">
        <f t="shared" si="690"/>
        <v/>
      </c>
      <c r="AL677" s="29" t="str">
        <f t="shared" si="691"/>
        <v/>
      </c>
      <c r="AM677" s="29" t="str">
        <f t="shared" si="692"/>
        <v/>
      </c>
      <c r="AN677" s="29" t="str">
        <f t="shared" si="693"/>
        <v/>
      </c>
      <c r="AO677" s="83" t="str">
        <f t="shared" si="725"/>
        <v/>
      </c>
      <c r="AP677" s="83" t="str">
        <f t="shared" si="726"/>
        <v/>
      </c>
      <c r="AQ677" s="83" t="str">
        <f t="shared" si="727"/>
        <v/>
      </c>
      <c r="AR677" s="83" t="str">
        <f t="shared" si="728"/>
        <v/>
      </c>
      <c r="AS677" s="83" t="str">
        <f t="shared" si="729"/>
        <v/>
      </c>
      <c r="AT677" s="105" t="str">
        <f t="shared" si="733"/>
        <v/>
      </c>
      <c r="AU677" s="105" t="str">
        <f t="shared" si="734"/>
        <v/>
      </c>
      <c r="AV677">
        <f>IF(AT677="",-1,AS653)</f>
        <v>-1</v>
      </c>
    </row>
    <row r="678" spans="1:48" ht="17.25" customHeight="1">
      <c r="A678" s="27"/>
      <c r="B678" s="98">
        <v>410</v>
      </c>
      <c r="C678" s="104"/>
      <c r="D678" s="90"/>
      <c r="E678" s="111"/>
      <c r="F678" s="442">
        <v>14.7</v>
      </c>
      <c r="G678" s="443"/>
      <c r="H678" s="444"/>
      <c r="I678" s="99">
        <v>-0.1</v>
      </c>
      <c r="J678" s="99">
        <v>0.1</v>
      </c>
      <c r="K678" s="94">
        <f t="shared" si="730"/>
        <v>14.7</v>
      </c>
      <c r="L678" s="94">
        <f t="shared" si="731"/>
        <v>-0.1</v>
      </c>
      <c r="M678" s="94">
        <f t="shared" si="732"/>
        <v>0.1</v>
      </c>
      <c r="N678" s="94">
        <f t="shared" si="723"/>
        <v>14.6</v>
      </c>
      <c r="O678" s="94">
        <f t="shared" si="724"/>
        <v>14.799999999999999</v>
      </c>
      <c r="P678" s="102"/>
      <c r="Q678" s="94">
        <f t="shared" ref="Q678:Q683" si="735">IF(AND(F678&lt;&gt;"",Q677=""),1,IF(AND(Q677&lt;emp,Q677&lt;&gt;""),Q677+1,""))</f>
        <v>1</v>
      </c>
      <c r="R678" s="122">
        <f>IF(Q678="","",HLOOKUP(Q678,Headline!$Z$5:$CJ$6,2,FALSE))</f>
        <v>1</v>
      </c>
      <c r="S678" s="502" t="s">
        <v>265</v>
      </c>
      <c r="T678" s="503"/>
      <c r="U678" s="503"/>
      <c r="V678" s="503"/>
      <c r="W678" s="504"/>
      <c r="X678" s="96"/>
      <c r="Y678" s="101"/>
      <c r="Z678" s="445"/>
      <c r="AA678" s="446"/>
      <c r="AB678" s="446"/>
      <c r="AC678" s="446"/>
      <c r="AD678" s="62"/>
      <c r="AE678" s="21"/>
      <c r="AF678" s="22"/>
      <c r="AH678" s="29" t="str">
        <f t="shared" si="687"/>
        <v>+</v>
      </c>
      <c r="AI678" s="29" t="str">
        <f t="shared" si="688"/>
        <v/>
      </c>
      <c r="AJ678" s="29" t="str">
        <f t="shared" si="689"/>
        <v/>
      </c>
      <c r="AK678" s="29" t="str">
        <f t="shared" si="690"/>
        <v/>
      </c>
      <c r="AL678" s="29" t="str">
        <f t="shared" si="691"/>
        <v/>
      </c>
      <c r="AM678" s="29" t="str">
        <f t="shared" si="692"/>
        <v/>
      </c>
      <c r="AN678" s="29" t="str">
        <f t="shared" si="693"/>
        <v>+</v>
      </c>
      <c r="AO678" s="83">
        <f>IF(S678="","",MIN(S678:W678))</f>
        <v>0</v>
      </c>
      <c r="AP678" s="83">
        <f>IF(S678="","",MAX(S678:W678))</f>
        <v>0</v>
      </c>
      <c r="AQ678" s="83">
        <f t="shared" si="727"/>
        <v>0</v>
      </c>
      <c r="AR678" s="83" t="e">
        <f>IF(S678="","",AVERAGE(S678:W678))</f>
        <v>#DIV/0!</v>
      </c>
      <c r="AS678" s="83" t="e">
        <f>IF(S678="","",STDEV(S678:W678))</f>
        <v>#DIV/0!</v>
      </c>
      <c r="AT678" s="105" t="str">
        <f>IF(OR(Q678="",S678=""),"",IF(AND(C678="",AT677=""),"",(M678-L678)/(AS678*6)))</f>
        <v/>
      </c>
      <c r="AU678" s="105" t="str">
        <f>IF(OR(Q678="",S678=""),"",IF(AND(C678="",AU677=""),"",MIN((O678-AR678)/(3*AS678),(AR678-N678)/(3*AS678))))</f>
        <v/>
      </c>
      <c r="AV678">
        <f>IF(AT678="",-1,AS663)</f>
        <v>-1</v>
      </c>
    </row>
    <row r="679" spans="1:48" ht="17.25" customHeight="1">
      <c r="A679" s="27"/>
      <c r="B679" s="98"/>
      <c r="C679" s="104"/>
      <c r="D679" s="90"/>
      <c r="E679" s="111"/>
      <c r="F679" s="442"/>
      <c r="G679" s="443"/>
      <c r="H679" s="444"/>
      <c r="I679" s="99"/>
      <c r="J679" s="99"/>
      <c r="K679" s="94">
        <f t="shared" si="730"/>
        <v>14.7</v>
      </c>
      <c r="L679" s="94">
        <f t="shared" si="731"/>
        <v>-0.1</v>
      </c>
      <c r="M679" s="94">
        <f t="shared" si="732"/>
        <v>0.1</v>
      </c>
      <c r="N679" s="94">
        <f t="shared" si="723"/>
        <v>14.6</v>
      </c>
      <c r="O679" s="94">
        <f t="shared" si="724"/>
        <v>14.799999999999999</v>
      </c>
      <c r="P679" s="102"/>
      <c r="Q679" s="94">
        <f t="shared" si="735"/>
        <v>2</v>
      </c>
      <c r="R679" s="122">
        <f>IF(Q679="","",HLOOKUP(Q679,Headline!$Z$5:$CJ$6,2,FALSE))</f>
        <v>2</v>
      </c>
      <c r="S679" s="505"/>
      <c r="T679" s="506"/>
      <c r="U679" s="506"/>
      <c r="V679" s="506"/>
      <c r="W679" s="507"/>
      <c r="X679" s="96" t="str">
        <f t="shared" si="714"/>
        <v/>
      </c>
      <c r="Y679" s="101"/>
      <c r="Z679" s="445"/>
      <c r="AA679" s="446"/>
      <c r="AB679" s="446"/>
      <c r="AC679" s="446"/>
      <c r="AD679" s="62"/>
      <c r="AE679" s="21"/>
      <c r="AF679" s="22"/>
      <c r="AH679" s="29" t="str">
        <f t="shared" si="687"/>
        <v/>
      </c>
      <c r="AI679" s="29" t="str">
        <f t="shared" si="688"/>
        <v/>
      </c>
      <c r="AJ679" s="29" t="str">
        <f t="shared" si="689"/>
        <v/>
      </c>
      <c r="AK679" s="29" t="str">
        <f t="shared" si="690"/>
        <v/>
      </c>
      <c r="AL679" s="29" t="str">
        <f t="shared" si="691"/>
        <v/>
      </c>
      <c r="AM679" s="29" t="str">
        <f t="shared" si="692"/>
        <v/>
      </c>
      <c r="AN679" s="29" t="str">
        <f t="shared" si="693"/>
        <v/>
      </c>
      <c r="AO679" s="83" t="str">
        <f t="shared" si="725"/>
        <v/>
      </c>
      <c r="AP679" s="83" t="str">
        <f t="shared" si="726"/>
        <v/>
      </c>
      <c r="AQ679" s="83" t="str">
        <f t="shared" si="727"/>
        <v/>
      </c>
      <c r="AR679" s="83" t="str">
        <f t="shared" si="728"/>
        <v/>
      </c>
      <c r="AS679" s="83" t="str">
        <f t="shared" si="729"/>
        <v/>
      </c>
      <c r="AT679" s="105" t="str">
        <f t="shared" si="733"/>
        <v/>
      </c>
      <c r="AU679" s="105" t="str">
        <f t="shared" si="734"/>
        <v/>
      </c>
      <c r="AV679">
        <f>IF(AT679="",-1,AS664)</f>
        <v>-1</v>
      </c>
    </row>
    <row r="680" spans="1:48" ht="17.25" customHeight="1" thickBot="1">
      <c r="A680" s="27"/>
      <c r="B680" s="98"/>
      <c r="C680" s="104"/>
      <c r="D680" s="90"/>
      <c r="E680" s="111"/>
      <c r="F680" s="455"/>
      <c r="G680" s="456"/>
      <c r="H680" s="457"/>
      <c r="I680" s="99"/>
      <c r="J680" s="99"/>
      <c r="K680" s="94">
        <f t="shared" si="730"/>
        <v>14.7</v>
      </c>
      <c r="L680" s="94">
        <f t="shared" si="731"/>
        <v>-0.1</v>
      </c>
      <c r="M680" s="94">
        <f t="shared" si="732"/>
        <v>0.1</v>
      </c>
      <c r="N680" s="94">
        <f t="shared" si="723"/>
        <v>14.6</v>
      </c>
      <c r="O680" s="94">
        <f t="shared" si="724"/>
        <v>14.799999999999999</v>
      </c>
      <c r="P680" s="102"/>
      <c r="Q680" s="94" t="str">
        <f t="shared" si="735"/>
        <v/>
      </c>
      <c r="R680" s="122" t="str">
        <f>IF(Q680="","",HLOOKUP(Q680,Headline!$Z$5:$CJ$6,2,FALSE))</f>
        <v/>
      </c>
      <c r="S680" s="100"/>
      <c r="T680" s="100"/>
      <c r="U680" s="100"/>
      <c r="V680" s="100"/>
      <c r="W680" s="100"/>
      <c r="X680" s="96" t="str">
        <f t="shared" si="714"/>
        <v/>
      </c>
      <c r="Y680" s="101"/>
      <c r="Z680" s="445"/>
      <c r="AA680" s="446"/>
      <c r="AB680" s="446"/>
      <c r="AC680" s="446"/>
      <c r="AD680" s="62"/>
      <c r="AE680" s="21"/>
      <c r="AF680" s="22"/>
      <c r="AH680" s="29" t="str">
        <f t="shared" si="687"/>
        <v/>
      </c>
      <c r="AI680" s="29" t="str">
        <f t="shared" si="688"/>
        <v/>
      </c>
      <c r="AJ680" s="29" t="str">
        <f t="shared" si="689"/>
        <v/>
      </c>
      <c r="AK680" s="29" t="str">
        <f t="shared" si="690"/>
        <v/>
      </c>
      <c r="AL680" s="29" t="str">
        <f t="shared" si="691"/>
        <v/>
      </c>
      <c r="AM680" s="29" t="str">
        <f t="shared" si="692"/>
        <v/>
      </c>
      <c r="AN680" s="29" t="str">
        <f t="shared" si="693"/>
        <v/>
      </c>
      <c r="AO680" s="83" t="str">
        <f t="shared" si="725"/>
        <v/>
      </c>
      <c r="AP680" s="83" t="str">
        <f t="shared" si="726"/>
        <v/>
      </c>
      <c r="AQ680" s="83" t="str">
        <f t="shared" si="727"/>
        <v/>
      </c>
      <c r="AR680" s="83" t="str">
        <f t="shared" si="728"/>
        <v/>
      </c>
      <c r="AS680" s="83" t="str">
        <f t="shared" si="729"/>
        <v/>
      </c>
      <c r="AT680" s="105" t="str">
        <f t="shared" si="733"/>
        <v/>
      </c>
      <c r="AU680" s="105" t="str">
        <f t="shared" si="734"/>
        <v/>
      </c>
      <c r="AV680">
        <f>IF(AT680="",-1,AS665)</f>
        <v>-1</v>
      </c>
    </row>
    <row r="681" spans="1:48" ht="17.25" customHeight="1" thickBot="1">
      <c r="A681" s="27"/>
      <c r="B681" s="98"/>
      <c r="C681" s="104"/>
      <c r="D681" s="90"/>
      <c r="E681" s="135"/>
      <c r="F681" s="463">
        <v>8</v>
      </c>
      <c r="G681" s="464"/>
      <c r="H681" s="465"/>
      <c r="I681" s="136"/>
      <c r="J681" s="99"/>
      <c r="K681" s="94">
        <f t="shared" si="730"/>
        <v>8</v>
      </c>
      <c r="L681" s="94">
        <f t="shared" si="731"/>
        <v>0</v>
      </c>
      <c r="M681" s="94">
        <f t="shared" si="732"/>
        <v>0</v>
      </c>
      <c r="N681" s="94">
        <f t="shared" si="723"/>
        <v>8</v>
      </c>
      <c r="O681" s="94">
        <f t="shared" si="724"/>
        <v>8</v>
      </c>
      <c r="P681" s="102" t="s">
        <v>238</v>
      </c>
      <c r="Q681" s="94">
        <f t="shared" si="735"/>
        <v>1</v>
      </c>
      <c r="R681" s="122">
        <f>IF(Q681="","",HLOOKUP(Q681,Headline!$Z$5:$CJ$6,2,FALSE))</f>
        <v>1</v>
      </c>
      <c r="S681" s="502" t="s">
        <v>247</v>
      </c>
      <c r="T681" s="503"/>
      <c r="U681" s="503"/>
      <c r="V681" s="503"/>
      <c r="W681" s="504"/>
      <c r="X681" s="96"/>
      <c r="Y681" s="101"/>
      <c r="Z681" s="445"/>
      <c r="AA681" s="446"/>
      <c r="AB681" s="446"/>
      <c r="AC681" s="446"/>
      <c r="AD681" s="62"/>
      <c r="AE681" s="21"/>
      <c r="AF681" s="22"/>
      <c r="AH681" s="29" t="str">
        <f t="shared" si="687"/>
        <v>+</v>
      </c>
      <c r="AI681" s="29" t="str">
        <f t="shared" si="688"/>
        <v/>
      </c>
      <c r="AJ681" s="29" t="str">
        <f t="shared" si="689"/>
        <v/>
      </c>
      <c r="AK681" s="29" t="str">
        <f t="shared" si="690"/>
        <v/>
      </c>
      <c r="AL681" s="29" t="str">
        <f t="shared" si="691"/>
        <v/>
      </c>
      <c r="AM681" s="29" t="str">
        <f t="shared" si="692"/>
        <v/>
      </c>
      <c r="AN681" s="29" t="str">
        <f t="shared" si="693"/>
        <v>+</v>
      </c>
      <c r="AO681" s="83">
        <f t="shared" si="725"/>
        <v>0</v>
      </c>
      <c r="AP681" s="83">
        <f t="shared" si="726"/>
        <v>0</v>
      </c>
      <c r="AQ681" s="83">
        <f t="shared" si="727"/>
        <v>0</v>
      </c>
      <c r="AR681" s="83" t="e">
        <f t="shared" si="728"/>
        <v>#DIV/0!</v>
      </c>
      <c r="AS681" s="83" t="e">
        <f t="shared" si="729"/>
        <v>#DIV/0!</v>
      </c>
      <c r="AT681" s="105" t="str">
        <f t="shared" si="733"/>
        <v/>
      </c>
      <c r="AU681" s="105" t="str">
        <f t="shared" si="734"/>
        <v/>
      </c>
      <c r="AV681">
        <f t="shared" ref="AV681:AV697" si="736">IF(AT681="",-1,AS675)</f>
        <v>-1</v>
      </c>
    </row>
    <row r="682" spans="1:48" ht="17.25" customHeight="1">
      <c r="A682" s="27"/>
      <c r="B682" s="98"/>
      <c r="C682" s="104"/>
      <c r="D682" s="90"/>
      <c r="E682" s="111"/>
      <c r="F682" s="471"/>
      <c r="G682" s="472"/>
      <c r="H682" s="473"/>
      <c r="I682" s="99"/>
      <c r="J682" s="99"/>
      <c r="K682" s="94">
        <f t="shared" si="730"/>
        <v>8</v>
      </c>
      <c r="L682" s="94">
        <f t="shared" si="731"/>
        <v>0</v>
      </c>
      <c r="M682" s="94">
        <f t="shared" si="732"/>
        <v>0</v>
      </c>
      <c r="N682" s="94">
        <f t="shared" si="723"/>
        <v>8</v>
      </c>
      <c r="O682" s="94">
        <f t="shared" si="724"/>
        <v>8</v>
      </c>
      <c r="P682" s="102" t="s">
        <v>238</v>
      </c>
      <c r="Q682" s="94">
        <f t="shared" si="735"/>
        <v>2</v>
      </c>
      <c r="R682" s="122">
        <f>IF(Q682="","",HLOOKUP(Q682,Headline!$Z$5:$CJ$6,2,FALSE))</f>
        <v>2</v>
      </c>
      <c r="S682" s="505"/>
      <c r="T682" s="506"/>
      <c r="U682" s="506"/>
      <c r="V682" s="506"/>
      <c r="W682" s="507"/>
      <c r="X682" s="96" t="str">
        <f t="shared" si="714"/>
        <v/>
      </c>
      <c r="Y682" s="101"/>
      <c r="Z682" s="445"/>
      <c r="AA682" s="446"/>
      <c r="AB682" s="446"/>
      <c r="AC682" s="446"/>
      <c r="AD682" s="62"/>
      <c r="AE682" s="21"/>
      <c r="AF682" s="22"/>
      <c r="AH682" s="29" t="str">
        <f t="shared" si="687"/>
        <v/>
      </c>
      <c r="AI682" s="29" t="str">
        <f t="shared" si="688"/>
        <v/>
      </c>
      <c r="AJ682" s="29" t="str">
        <f t="shared" si="689"/>
        <v/>
      </c>
      <c r="AK682" s="29" t="str">
        <f t="shared" si="690"/>
        <v/>
      </c>
      <c r="AL682" s="29" t="str">
        <f t="shared" si="691"/>
        <v/>
      </c>
      <c r="AM682" s="29" t="str">
        <f t="shared" si="692"/>
        <v/>
      </c>
      <c r="AN682" s="29" t="str">
        <f t="shared" si="693"/>
        <v/>
      </c>
      <c r="AO682" s="83" t="str">
        <f t="shared" si="725"/>
        <v/>
      </c>
      <c r="AP682" s="83" t="str">
        <f t="shared" si="726"/>
        <v/>
      </c>
      <c r="AQ682" s="83" t="str">
        <f t="shared" si="727"/>
        <v/>
      </c>
      <c r="AR682" s="83" t="str">
        <f t="shared" si="728"/>
        <v/>
      </c>
      <c r="AS682" s="83" t="str">
        <f t="shared" si="729"/>
        <v/>
      </c>
      <c r="AT682" s="105" t="str">
        <f t="shared" si="733"/>
        <v/>
      </c>
      <c r="AU682" s="105" t="str">
        <f t="shared" si="734"/>
        <v/>
      </c>
      <c r="AV682">
        <f t="shared" si="736"/>
        <v>-1</v>
      </c>
    </row>
    <row r="683" spans="1:48" ht="17.25" customHeight="1" thickBot="1">
      <c r="A683" s="27"/>
      <c r="B683" s="98"/>
      <c r="C683" s="104"/>
      <c r="D683" s="90"/>
      <c r="E683" s="111"/>
      <c r="F683" s="442"/>
      <c r="G683" s="443"/>
      <c r="H683" s="443"/>
      <c r="I683" s="99"/>
      <c r="J683" s="99"/>
      <c r="K683" s="94">
        <f t="shared" si="730"/>
        <v>8</v>
      </c>
      <c r="L683" s="94">
        <f t="shared" si="731"/>
        <v>0</v>
      </c>
      <c r="M683" s="94">
        <f t="shared" si="732"/>
        <v>0</v>
      </c>
      <c r="N683" s="94">
        <f t="shared" si="723"/>
        <v>8</v>
      </c>
      <c r="O683" s="94">
        <f t="shared" si="724"/>
        <v>8</v>
      </c>
      <c r="P683" s="102"/>
      <c r="Q683" s="94" t="str">
        <f t="shared" si="735"/>
        <v/>
      </c>
      <c r="R683" s="122" t="str">
        <f>IF(Q683="","",HLOOKUP(Q683,Headline!$Z$5:$CJ$6,2,FALSE))</f>
        <v/>
      </c>
      <c r="S683" s="100"/>
      <c r="T683" s="100"/>
      <c r="U683" s="100"/>
      <c r="V683" s="100"/>
      <c r="W683" s="100"/>
      <c r="X683" s="96" t="str">
        <f>IF(S683="","",IF(AND(AM683="-",AN683="+"),"78",IF(AM683="-","7",IF(AN683="+","8",""))))</f>
        <v/>
      </c>
      <c r="Y683" s="101"/>
      <c r="Z683" s="445"/>
      <c r="AA683" s="446"/>
      <c r="AB683" s="446"/>
      <c r="AC683" s="446"/>
      <c r="AD683" s="62"/>
      <c r="AE683" s="21"/>
      <c r="AF683" s="22"/>
      <c r="AH683" s="29" t="str">
        <f t="shared" si="687"/>
        <v/>
      </c>
      <c r="AI683" s="29" t="str">
        <f t="shared" si="688"/>
        <v/>
      </c>
      <c r="AJ683" s="29" t="str">
        <f t="shared" si="689"/>
        <v/>
      </c>
      <c r="AK683" s="29" t="str">
        <f t="shared" si="690"/>
        <v/>
      </c>
      <c r="AL683" s="29" t="str">
        <f t="shared" si="691"/>
        <v/>
      </c>
      <c r="AM683" s="29" t="str">
        <f t="shared" si="692"/>
        <v/>
      </c>
      <c r="AN683" s="29" t="str">
        <f t="shared" si="693"/>
        <v/>
      </c>
      <c r="AO683" s="83" t="str">
        <f t="shared" si="725"/>
        <v/>
      </c>
      <c r="AP683" s="83" t="str">
        <f t="shared" si="726"/>
        <v/>
      </c>
      <c r="AQ683" s="83" t="str">
        <f t="shared" si="727"/>
        <v/>
      </c>
      <c r="AR683" s="83" t="str">
        <f t="shared" si="728"/>
        <v/>
      </c>
      <c r="AS683" s="83" t="str">
        <f t="shared" si="729"/>
        <v/>
      </c>
      <c r="AT683" s="105" t="str">
        <f t="shared" si="733"/>
        <v/>
      </c>
      <c r="AU683" s="105" t="str">
        <f t="shared" si="734"/>
        <v/>
      </c>
      <c r="AV683">
        <f t="shared" si="736"/>
        <v>-1</v>
      </c>
    </row>
    <row r="684" spans="1:48" ht="26.25" customHeight="1" thickBot="1">
      <c r="A684" s="27"/>
      <c r="B684" s="466" t="s">
        <v>203</v>
      </c>
      <c r="C684" s="467"/>
      <c r="D684" s="467"/>
      <c r="E684" s="467"/>
      <c r="F684" s="467"/>
      <c r="G684" s="467"/>
      <c r="H684" s="467"/>
      <c r="I684" s="467"/>
      <c r="J684" s="467"/>
      <c r="K684" s="467"/>
      <c r="L684" s="467"/>
      <c r="M684" s="467"/>
      <c r="N684" s="467"/>
      <c r="O684" s="467"/>
      <c r="P684" s="467"/>
      <c r="Q684" s="467"/>
      <c r="R684" s="467"/>
      <c r="S684" s="467"/>
      <c r="T684" s="467"/>
      <c r="U684" s="467"/>
      <c r="V684" s="467"/>
      <c r="W684" s="467"/>
      <c r="X684" s="467"/>
      <c r="Y684" s="467"/>
      <c r="Z684" s="467"/>
      <c r="AA684" s="467"/>
      <c r="AB684" s="467"/>
      <c r="AC684" s="467"/>
      <c r="AD684" s="467"/>
      <c r="AE684" s="467"/>
      <c r="AF684" s="468"/>
      <c r="AH684" s="29" t="str">
        <f t="shared" si="687"/>
        <v/>
      </c>
      <c r="AI684" s="29" t="str">
        <f t="shared" si="688"/>
        <v/>
      </c>
      <c r="AJ684" s="29" t="str">
        <f t="shared" si="689"/>
        <v/>
      </c>
      <c r="AK684" s="29" t="str">
        <f t="shared" si="690"/>
        <v/>
      </c>
      <c r="AL684" s="29" t="str">
        <f t="shared" si="691"/>
        <v/>
      </c>
      <c r="AM684" s="29" t="str">
        <f t="shared" si="692"/>
        <v/>
      </c>
      <c r="AN684" s="29" t="str">
        <f t="shared" si="693"/>
        <v/>
      </c>
      <c r="AO684" s="83" t="str">
        <f t="shared" si="725"/>
        <v/>
      </c>
      <c r="AP684" s="83" t="str">
        <f t="shared" si="726"/>
        <v/>
      </c>
      <c r="AQ684" s="83" t="str">
        <f t="shared" si="727"/>
        <v/>
      </c>
      <c r="AR684" s="83" t="str">
        <f t="shared" si="728"/>
        <v/>
      </c>
      <c r="AS684" s="83" t="str">
        <f t="shared" si="729"/>
        <v/>
      </c>
      <c r="AT684" s="105" t="str">
        <f t="shared" si="733"/>
        <v/>
      </c>
      <c r="AU684" s="105" t="str">
        <f t="shared" si="734"/>
        <v/>
      </c>
      <c r="AV684">
        <f t="shared" si="736"/>
        <v>-1</v>
      </c>
    </row>
    <row r="685" spans="1:48" ht="17.25" customHeight="1">
      <c r="A685" s="27"/>
      <c r="B685" s="98"/>
      <c r="C685" s="104"/>
      <c r="D685" s="90"/>
      <c r="E685" s="111"/>
      <c r="F685" s="633"/>
      <c r="G685" s="634"/>
      <c r="H685" s="635"/>
      <c r="I685" s="99"/>
      <c r="J685" s="99"/>
      <c r="K685" s="94">
        <f>IF(Q685=1,F685,K684)</f>
        <v>0</v>
      </c>
      <c r="L685" s="94">
        <f t="shared" ref="L685:L760" si="737">IF(Q685=1,I685,L684)</f>
        <v>0</v>
      </c>
      <c r="M685" s="94">
        <f t="shared" ref="M685:M760" si="738">IF(Q685=1,J685,M684)</f>
        <v>0</v>
      </c>
      <c r="N685" s="94">
        <f>K685+L685</f>
        <v>0</v>
      </c>
      <c r="O685" s="94">
        <f>K685+M685</f>
        <v>0</v>
      </c>
      <c r="P685" s="102"/>
      <c r="Q685" s="94" t="str">
        <f t="shared" ref="Q685:Q769" si="739">IF(AND(F685&lt;&gt;"",Q684=""),1,IF(AND(Q684&lt;emp,Q684&lt;&gt;""),Q684+1,""))</f>
        <v/>
      </c>
      <c r="R685" s="122" t="str">
        <f>IF(Q685="","",HLOOKUP(Q685,Headline!$Z$5:$CJ$6,2,FALSE))</f>
        <v/>
      </c>
      <c r="S685" s="100"/>
      <c r="T685" s="100"/>
      <c r="U685" s="100"/>
      <c r="V685" s="100"/>
      <c r="W685" s="100"/>
      <c r="X685" s="96" t="str">
        <f t="shared" ref="X685:X792" si="740">IF(S685="","",IF(AND(AM685="-",AN685="+"),"78",IF(AM685="-","7",IF(AN685="+","8",""))))</f>
        <v/>
      </c>
      <c r="Y685" s="101"/>
      <c r="Z685" s="603"/>
      <c r="AA685" s="604"/>
      <c r="AB685" s="604"/>
      <c r="AC685" s="605"/>
      <c r="AD685" s="62"/>
      <c r="AE685" s="21"/>
      <c r="AF685" s="22"/>
      <c r="AH685" s="29" t="str">
        <f t="shared" si="687"/>
        <v/>
      </c>
      <c r="AI685" s="29" t="str">
        <f t="shared" si="688"/>
        <v/>
      </c>
      <c r="AJ685" s="29" t="str">
        <f t="shared" si="689"/>
        <v/>
      </c>
      <c r="AK685" s="29" t="str">
        <f t="shared" si="690"/>
        <v/>
      </c>
      <c r="AL685" s="29" t="str">
        <f t="shared" si="691"/>
        <v/>
      </c>
      <c r="AM685" s="29" t="str">
        <f t="shared" si="692"/>
        <v/>
      </c>
      <c r="AN685" s="29" t="str">
        <f t="shared" si="693"/>
        <v/>
      </c>
      <c r="AO685" s="83" t="str">
        <f t="shared" si="725"/>
        <v/>
      </c>
      <c r="AP685" s="83" t="str">
        <f t="shared" si="726"/>
        <v/>
      </c>
      <c r="AQ685" s="83" t="str">
        <f t="shared" si="727"/>
        <v/>
      </c>
      <c r="AR685" s="83" t="str">
        <f t="shared" si="728"/>
        <v/>
      </c>
      <c r="AS685" s="83" t="str">
        <f t="shared" si="729"/>
        <v/>
      </c>
      <c r="AT685" s="105" t="str">
        <f t="shared" si="733"/>
        <v/>
      </c>
      <c r="AU685" s="105" t="str">
        <f t="shared" si="734"/>
        <v/>
      </c>
      <c r="AV685">
        <f t="shared" si="736"/>
        <v>-1</v>
      </c>
    </row>
    <row r="686" spans="1:48" ht="17.25" customHeight="1">
      <c r="A686" s="27"/>
      <c r="B686" s="98">
        <v>501</v>
      </c>
      <c r="C686" s="104"/>
      <c r="D686" s="144" t="s">
        <v>188</v>
      </c>
      <c r="E686" s="111"/>
      <c r="F686" s="489">
        <v>7.5</v>
      </c>
      <c r="G686" s="443"/>
      <c r="H686" s="444"/>
      <c r="I686" s="99">
        <v>-0.2</v>
      </c>
      <c r="J686" s="99">
        <v>0.2</v>
      </c>
      <c r="K686" s="94">
        <f>IF(Q686=1,F686,K685)</f>
        <v>7.5</v>
      </c>
      <c r="L686" s="94">
        <f>IF(Q686=1,I686,L685)</f>
        <v>-0.2</v>
      </c>
      <c r="M686" s="94">
        <f>IF(Q686=1,J686,M685)</f>
        <v>0.2</v>
      </c>
      <c r="N686" s="94">
        <f>K686+L686</f>
        <v>7.3</v>
      </c>
      <c r="O686" s="94">
        <f>K686+M686</f>
        <v>7.7</v>
      </c>
      <c r="P686" s="102" t="s">
        <v>50</v>
      </c>
      <c r="Q686" s="94">
        <f t="shared" si="739"/>
        <v>1</v>
      </c>
      <c r="R686" s="122">
        <f>IF(Q686="","",HLOOKUP(Q686,Headline!$Z$5:$CJ$6,2,FALSE))</f>
        <v>1</v>
      </c>
      <c r="S686" s="147">
        <v>7.48</v>
      </c>
      <c r="T686" s="147">
        <v>7.46</v>
      </c>
      <c r="U686" s="147">
        <v>7.49</v>
      </c>
      <c r="V686" s="147">
        <v>7.44</v>
      </c>
      <c r="W686" s="147">
        <v>7.48</v>
      </c>
      <c r="X686" s="96" t="str">
        <f t="shared" si="740"/>
        <v/>
      </c>
      <c r="Y686" s="101">
        <v>13</v>
      </c>
      <c r="Z686" s="445"/>
      <c r="AA686" s="446"/>
      <c r="AB686" s="446"/>
      <c r="AC686" s="446"/>
      <c r="AD686" s="62"/>
      <c r="AE686" s="21"/>
      <c r="AF686" s="22"/>
      <c r="AH686" s="29" t="str">
        <f t="shared" si="687"/>
        <v/>
      </c>
      <c r="AI686" s="29" t="str">
        <f t="shared" si="688"/>
        <v/>
      </c>
      <c r="AJ686" s="29" t="str">
        <f t="shared" si="689"/>
        <v/>
      </c>
      <c r="AK686" s="29" t="str">
        <f t="shared" si="690"/>
        <v/>
      </c>
      <c r="AL686" s="29" t="str">
        <f t="shared" si="691"/>
        <v/>
      </c>
      <c r="AM686" s="29" t="str">
        <f t="shared" si="692"/>
        <v/>
      </c>
      <c r="AN686" s="29" t="str">
        <f t="shared" si="693"/>
        <v/>
      </c>
      <c r="AO686" s="83">
        <f t="shared" si="725"/>
        <v>7.44</v>
      </c>
      <c r="AP686" s="83">
        <f t="shared" si="726"/>
        <v>7.49</v>
      </c>
      <c r="AQ686" s="83">
        <f t="shared" si="727"/>
        <v>4.9999999999999822E-2</v>
      </c>
      <c r="AR686" s="83">
        <f t="shared" si="728"/>
        <v>7.4700000000000006</v>
      </c>
      <c r="AS686" s="83">
        <f t="shared" si="729"/>
        <v>2.0000000000000018E-2</v>
      </c>
      <c r="AT686" s="105" t="str">
        <f>IF(OR(Q686="",S686=""),"",IF(AND(C686="",AT685=""),"",(M686-L686)/(AS686*6)))</f>
        <v/>
      </c>
      <c r="AU686" s="105" t="str">
        <f>IF(OR(Q686="",S686=""),"",IF(AND(C686="",AU685=""),"",MIN((O686-AR686)/(3*AS686),(AR686-N686)/(3*AS686))))</f>
        <v/>
      </c>
      <c r="AV686">
        <f t="shared" ref="AV686:AV691" si="741">IF(AT686="",-1,AS680)</f>
        <v>-1</v>
      </c>
    </row>
    <row r="687" spans="1:48" ht="17.25" customHeight="1">
      <c r="A687" s="27"/>
      <c r="B687" s="98"/>
      <c r="C687" s="104"/>
      <c r="D687" s="90"/>
      <c r="E687" s="111"/>
      <c r="F687" s="442" t="s">
        <v>241</v>
      </c>
      <c r="G687" s="443"/>
      <c r="H687" s="444"/>
      <c r="I687" s="99"/>
      <c r="J687" s="99"/>
      <c r="K687" s="94">
        <f t="shared" ref="K687:K770" si="742">IF(Q687=1,F687,K686)</f>
        <v>7.5</v>
      </c>
      <c r="L687" s="94">
        <f t="shared" si="737"/>
        <v>-0.2</v>
      </c>
      <c r="M687" s="94">
        <f t="shared" si="738"/>
        <v>0.2</v>
      </c>
      <c r="N687" s="94">
        <f>K687+L687</f>
        <v>7.3</v>
      </c>
      <c r="O687" s="94">
        <f>K687+M687</f>
        <v>7.7</v>
      </c>
      <c r="P687" s="102" t="s">
        <v>50</v>
      </c>
      <c r="Q687" s="94">
        <f t="shared" si="739"/>
        <v>2</v>
      </c>
      <c r="R687" s="122">
        <f>IF(Q687="","",HLOOKUP(Q687,Headline!$Z$5:$CJ$6,2,FALSE))</f>
        <v>2</v>
      </c>
      <c r="S687" s="147">
        <v>7.26</v>
      </c>
      <c r="T687" s="147">
        <v>7.28</v>
      </c>
      <c r="U687" s="147">
        <v>7.25</v>
      </c>
      <c r="V687" s="147">
        <v>7.27</v>
      </c>
      <c r="W687" s="147">
        <v>7.26</v>
      </c>
      <c r="X687" s="96" t="str">
        <f t="shared" si="740"/>
        <v>7</v>
      </c>
      <c r="Y687" s="101">
        <v>16</v>
      </c>
      <c r="Z687" s="445"/>
      <c r="AA687" s="446"/>
      <c r="AB687" s="446"/>
      <c r="AC687" s="446"/>
      <c r="AD687" s="62"/>
      <c r="AE687" s="314" t="s">
        <v>331</v>
      </c>
      <c r="AF687" s="22"/>
      <c r="AH687" s="29" t="str">
        <f t="shared" si="687"/>
        <v>-</v>
      </c>
      <c r="AI687" s="29" t="str">
        <f t="shared" si="688"/>
        <v>-</v>
      </c>
      <c r="AJ687" s="29" t="str">
        <f t="shared" si="689"/>
        <v>-</v>
      </c>
      <c r="AK687" s="29" t="str">
        <f t="shared" si="690"/>
        <v>-</v>
      </c>
      <c r="AL687" s="29" t="str">
        <f t="shared" si="691"/>
        <v>-</v>
      </c>
      <c r="AM687" s="29" t="str">
        <f t="shared" si="692"/>
        <v>-</v>
      </c>
      <c r="AN687" s="29" t="str">
        <f t="shared" si="693"/>
        <v/>
      </c>
      <c r="AO687" s="83">
        <f t="shared" si="725"/>
        <v>7.25</v>
      </c>
      <c r="AP687" s="83">
        <f t="shared" si="726"/>
        <v>7.28</v>
      </c>
      <c r="AQ687" s="83">
        <f t="shared" si="727"/>
        <v>3.0000000000000249E-2</v>
      </c>
      <c r="AR687" s="83">
        <f t="shared" si="728"/>
        <v>7.2640000000000002</v>
      </c>
      <c r="AS687" s="83">
        <f t="shared" si="729"/>
        <v>1.1401754250991448E-2</v>
      </c>
      <c r="AT687" s="105" t="str">
        <f t="shared" si="733"/>
        <v/>
      </c>
      <c r="AU687" s="105" t="str">
        <f t="shared" si="734"/>
        <v/>
      </c>
      <c r="AV687">
        <f t="shared" si="741"/>
        <v>-1</v>
      </c>
    </row>
    <row r="688" spans="1:48" ht="17.25" customHeight="1">
      <c r="A688" s="27"/>
      <c r="B688" s="98"/>
      <c r="C688" s="104"/>
      <c r="D688" s="90"/>
      <c r="E688" s="111"/>
      <c r="F688" s="442"/>
      <c r="G688" s="443"/>
      <c r="H688" s="444"/>
      <c r="I688" s="99"/>
      <c r="J688" s="99"/>
      <c r="K688" s="94">
        <f t="shared" si="742"/>
        <v>7.5</v>
      </c>
      <c r="L688" s="94">
        <f t="shared" si="737"/>
        <v>-0.2</v>
      </c>
      <c r="M688" s="94">
        <f t="shared" si="738"/>
        <v>0.2</v>
      </c>
      <c r="N688" s="94">
        <f>K688+L688</f>
        <v>7.3</v>
      </c>
      <c r="O688" s="94">
        <f>K688+M688</f>
        <v>7.7</v>
      </c>
      <c r="P688" s="102"/>
      <c r="Q688" s="94" t="str">
        <f t="shared" si="739"/>
        <v/>
      </c>
      <c r="R688" s="122" t="str">
        <f>IF(Q688="","",HLOOKUP(Q688,Headline!$Z$5:$CJ$6,2,FALSE))</f>
        <v/>
      </c>
      <c r="S688" s="147"/>
      <c r="T688" s="147"/>
      <c r="U688" s="147"/>
      <c r="V688" s="147"/>
      <c r="W688" s="147"/>
      <c r="X688" s="96" t="str">
        <f t="shared" si="740"/>
        <v/>
      </c>
      <c r="Y688" s="101"/>
      <c r="Z688" s="445"/>
      <c r="AA688" s="446"/>
      <c r="AB688" s="446"/>
      <c r="AC688" s="446"/>
      <c r="AD688" s="62"/>
      <c r="AE688" s="21"/>
      <c r="AF688" s="22"/>
      <c r="AH688" s="29" t="str">
        <f t="shared" si="687"/>
        <v/>
      </c>
      <c r="AI688" s="29" t="str">
        <f t="shared" si="688"/>
        <v/>
      </c>
      <c r="AJ688" s="29" t="str">
        <f t="shared" si="689"/>
        <v/>
      </c>
      <c r="AK688" s="29" t="str">
        <f t="shared" si="690"/>
        <v/>
      </c>
      <c r="AL688" s="29" t="str">
        <f t="shared" si="691"/>
        <v/>
      </c>
      <c r="AM688" s="29" t="str">
        <f t="shared" si="692"/>
        <v/>
      </c>
      <c r="AN688" s="29" t="str">
        <f t="shared" si="693"/>
        <v/>
      </c>
      <c r="AO688" s="83" t="str">
        <f t="shared" si="725"/>
        <v/>
      </c>
      <c r="AP688" s="83" t="str">
        <f t="shared" si="726"/>
        <v/>
      </c>
      <c r="AQ688" s="83" t="str">
        <f t="shared" si="727"/>
        <v/>
      </c>
      <c r="AR688" s="83" t="str">
        <f t="shared" si="728"/>
        <v/>
      </c>
      <c r="AS688" s="83" t="str">
        <f t="shared" si="729"/>
        <v/>
      </c>
      <c r="AT688" s="105" t="str">
        <f t="shared" si="733"/>
        <v/>
      </c>
      <c r="AU688" s="105" t="str">
        <f t="shared" si="734"/>
        <v/>
      </c>
      <c r="AV688">
        <f t="shared" si="741"/>
        <v>-1</v>
      </c>
    </row>
    <row r="689" spans="1:48" ht="17.25" customHeight="1">
      <c r="A689" s="27"/>
      <c r="B689" s="98">
        <v>501</v>
      </c>
      <c r="C689" s="104"/>
      <c r="D689" s="144" t="s">
        <v>188</v>
      </c>
      <c r="E689" s="111"/>
      <c r="F689" s="442">
        <v>7.5</v>
      </c>
      <c r="G689" s="443"/>
      <c r="H689" s="444"/>
      <c r="I689" s="99">
        <v>-0.2</v>
      </c>
      <c r="J689" s="99">
        <v>0.2</v>
      </c>
      <c r="K689" s="94">
        <f t="shared" ref="K689:K697" si="743">IF(Q689=1,F689,K688)</f>
        <v>7.5</v>
      </c>
      <c r="L689" s="94">
        <f t="shared" ref="L689:L697" si="744">IF(Q689=1,I689,L688)</f>
        <v>-0.2</v>
      </c>
      <c r="M689" s="94">
        <f t="shared" ref="M689:M697" si="745">IF(Q689=1,J689,M688)</f>
        <v>0.2</v>
      </c>
      <c r="N689" s="94">
        <f t="shared" ref="N689:N697" si="746">K689+L689</f>
        <v>7.3</v>
      </c>
      <c r="O689" s="94">
        <f t="shared" ref="O689:O697" si="747">K689+M689</f>
        <v>7.7</v>
      </c>
      <c r="P689" s="102" t="s">
        <v>50</v>
      </c>
      <c r="Q689" s="94">
        <f t="shared" si="739"/>
        <v>1</v>
      </c>
      <c r="R689" s="122">
        <f>IF(Q689="","",HLOOKUP(Q689,Headline!$Z$5:$CJ$6,2,FALSE))</f>
        <v>1</v>
      </c>
      <c r="S689" s="147">
        <v>7.47</v>
      </c>
      <c r="T689" s="147">
        <v>7.46</v>
      </c>
      <c r="U689" s="147">
        <v>7.48</v>
      </c>
      <c r="V689" s="147">
        <v>7.44</v>
      </c>
      <c r="W689" s="147">
        <v>7.45</v>
      </c>
      <c r="X689" s="96" t="str">
        <f t="shared" si="740"/>
        <v/>
      </c>
      <c r="Y689" s="101">
        <v>13</v>
      </c>
      <c r="Z689" s="445"/>
      <c r="AA689" s="446"/>
      <c r="AB689" s="446"/>
      <c r="AC689" s="446"/>
      <c r="AD689" s="62"/>
      <c r="AE689" s="21"/>
      <c r="AF689" s="22"/>
      <c r="AH689" s="29" t="str">
        <f t="shared" si="687"/>
        <v/>
      </c>
      <c r="AI689" s="29" t="str">
        <f t="shared" si="688"/>
        <v/>
      </c>
      <c r="AJ689" s="29" t="str">
        <f t="shared" si="689"/>
        <v/>
      </c>
      <c r="AK689" s="29" t="str">
        <f t="shared" si="690"/>
        <v/>
      </c>
      <c r="AL689" s="29" t="str">
        <f t="shared" si="691"/>
        <v/>
      </c>
      <c r="AM689" s="29" t="str">
        <f t="shared" si="692"/>
        <v/>
      </c>
      <c r="AN689" s="29" t="str">
        <f t="shared" si="693"/>
        <v/>
      </c>
      <c r="AO689" s="83">
        <f t="shared" ref="AO689:AO697" si="748">IF(S689="","",MIN(S689:W689))</f>
        <v>7.44</v>
      </c>
      <c r="AP689" s="83">
        <f t="shared" ref="AP689:AP697" si="749">IF(S689="","",MAX(S689:W689))</f>
        <v>7.48</v>
      </c>
      <c r="AQ689" s="83">
        <f t="shared" ref="AQ689:AQ697" si="750">IF(AO689="","",AP689-AO689)</f>
        <v>4.0000000000000036E-2</v>
      </c>
      <c r="AR689" s="83">
        <f t="shared" ref="AR689:AR697" si="751">IF(S689="","",AVERAGE(S689:W689))</f>
        <v>7.4600000000000009</v>
      </c>
      <c r="AS689" s="83">
        <f t="shared" ref="AS689:AS697" si="752">IF(S689="","",STDEV(S689:W689))</f>
        <v>1.581138830084184E-2</v>
      </c>
      <c r="AT689" s="105" t="str">
        <f t="shared" ref="AT689:AT697" si="753">IF(OR(Q689="",S689=""),"",IF(AND(C689="",AT688=""),"",(M689-L689)/(AS689*6)))</f>
        <v/>
      </c>
      <c r="AU689" s="105" t="str">
        <f t="shared" ref="AU689:AU697" si="754">IF(OR(Q689="",S689=""),"",IF(AND(C689="",AU688=""),"",MIN((O689-AR689)/(3*AS689),(AR689-N689)/(3*AS689))))</f>
        <v/>
      </c>
      <c r="AV689">
        <f t="shared" si="741"/>
        <v>-1</v>
      </c>
    </row>
    <row r="690" spans="1:48" ht="17.25" customHeight="1">
      <c r="A690" s="27"/>
      <c r="B690" s="98"/>
      <c r="C690" s="104"/>
      <c r="D690" s="90"/>
      <c r="E690" s="111"/>
      <c r="F690" s="442" t="s">
        <v>242</v>
      </c>
      <c r="G690" s="443"/>
      <c r="H690" s="444"/>
      <c r="I690" s="99"/>
      <c r="J690" s="99"/>
      <c r="K690" s="94">
        <f t="shared" si="743"/>
        <v>7.5</v>
      </c>
      <c r="L690" s="94">
        <f t="shared" si="744"/>
        <v>-0.2</v>
      </c>
      <c r="M690" s="94">
        <f t="shared" si="745"/>
        <v>0.2</v>
      </c>
      <c r="N690" s="94">
        <f t="shared" si="746"/>
        <v>7.3</v>
      </c>
      <c r="O690" s="94">
        <f t="shared" si="747"/>
        <v>7.7</v>
      </c>
      <c r="P690" s="102" t="s">
        <v>50</v>
      </c>
      <c r="Q690" s="94">
        <f t="shared" si="739"/>
        <v>2</v>
      </c>
      <c r="R690" s="122">
        <f>IF(Q690="","",HLOOKUP(Q690,Headline!$Z$5:$CJ$6,2,FALSE))</f>
        <v>2</v>
      </c>
      <c r="S690" s="147">
        <v>7.34</v>
      </c>
      <c r="T690" s="147">
        <v>7.31</v>
      </c>
      <c r="U690" s="147">
        <v>7.3</v>
      </c>
      <c r="V690" s="147">
        <v>7.3</v>
      </c>
      <c r="W690" s="147">
        <v>7.32</v>
      </c>
      <c r="X690" s="96" t="str">
        <f t="shared" si="740"/>
        <v/>
      </c>
      <c r="Y690" s="101">
        <v>16</v>
      </c>
      <c r="Z690" s="445"/>
      <c r="AA690" s="446"/>
      <c r="AB690" s="446"/>
      <c r="AC690" s="446"/>
      <c r="AD690" s="62"/>
      <c r="AE690" s="21"/>
      <c r="AF690" s="22"/>
      <c r="AH690" s="29" t="str">
        <f t="shared" si="687"/>
        <v/>
      </c>
      <c r="AI690" s="29" t="str">
        <f t="shared" si="688"/>
        <v/>
      </c>
      <c r="AJ690" s="29" t="str">
        <f t="shared" si="689"/>
        <v/>
      </c>
      <c r="AK690" s="29" t="str">
        <f t="shared" si="690"/>
        <v/>
      </c>
      <c r="AL690" s="29" t="str">
        <f t="shared" si="691"/>
        <v/>
      </c>
      <c r="AM690" s="29" t="str">
        <f t="shared" si="692"/>
        <v/>
      </c>
      <c r="AN690" s="29" t="str">
        <f t="shared" si="693"/>
        <v/>
      </c>
      <c r="AO690" s="83">
        <f t="shared" si="748"/>
        <v>7.3</v>
      </c>
      <c r="AP690" s="83">
        <f t="shared" si="749"/>
        <v>7.34</v>
      </c>
      <c r="AQ690" s="83">
        <f t="shared" si="750"/>
        <v>4.0000000000000036E-2</v>
      </c>
      <c r="AR690" s="83">
        <f t="shared" si="751"/>
        <v>7.3140000000000001</v>
      </c>
      <c r="AS690" s="83">
        <f t="shared" si="752"/>
        <v>1.6733200530681579E-2</v>
      </c>
      <c r="AT690" s="105" t="str">
        <f t="shared" si="753"/>
        <v/>
      </c>
      <c r="AU690" s="105" t="str">
        <f t="shared" si="754"/>
        <v/>
      </c>
      <c r="AV690">
        <f t="shared" si="741"/>
        <v>-1</v>
      </c>
    </row>
    <row r="691" spans="1:48" ht="17.25" customHeight="1">
      <c r="A691" s="27"/>
      <c r="B691" s="98"/>
      <c r="C691" s="104"/>
      <c r="D691" s="90"/>
      <c r="E691" s="111"/>
      <c r="F691" s="442"/>
      <c r="G691" s="443"/>
      <c r="H691" s="444"/>
      <c r="I691" s="99"/>
      <c r="J691" s="99"/>
      <c r="K691" s="94">
        <f t="shared" si="743"/>
        <v>7.5</v>
      </c>
      <c r="L691" s="94">
        <f t="shared" si="744"/>
        <v>-0.2</v>
      </c>
      <c r="M691" s="94">
        <f t="shared" si="745"/>
        <v>0.2</v>
      </c>
      <c r="N691" s="94">
        <f t="shared" si="746"/>
        <v>7.3</v>
      </c>
      <c r="O691" s="94">
        <f t="shared" si="747"/>
        <v>7.7</v>
      </c>
      <c r="P691" s="102"/>
      <c r="Q691" s="94" t="str">
        <f t="shared" si="739"/>
        <v/>
      </c>
      <c r="R691" s="122" t="str">
        <f>IF(Q691="","",HLOOKUP(Q691,Headline!$Z$5:$CJ$6,2,FALSE))</f>
        <v/>
      </c>
      <c r="S691" s="147"/>
      <c r="T691" s="147"/>
      <c r="U691" s="147"/>
      <c r="V691" s="147"/>
      <c r="W691" s="147"/>
      <c r="X691" s="96" t="str">
        <f t="shared" si="740"/>
        <v/>
      </c>
      <c r="Y691" s="101"/>
      <c r="Z691" s="445"/>
      <c r="AA691" s="446"/>
      <c r="AB691" s="446"/>
      <c r="AC691" s="446"/>
      <c r="AD691" s="62"/>
      <c r="AE691" s="21"/>
      <c r="AF691" s="22"/>
      <c r="AH691" s="29" t="str">
        <f t="shared" si="687"/>
        <v/>
      </c>
      <c r="AI691" s="29" t="str">
        <f t="shared" si="688"/>
        <v/>
      </c>
      <c r="AJ691" s="29" t="str">
        <f t="shared" si="689"/>
        <v/>
      </c>
      <c r="AK691" s="29" t="str">
        <f t="shared" si="690"/>
        <v/>
      </c>
      <c r="AL691" s="29" t="str">
        <f t="shared" si="691"/>
        <v/>
      </c>
      <c r="AM691" s="29" t="str">
        <f t="shared" si="692"/>
        <v/>
      </c>
      <c r="AN691" s="29" t="str">
        <f t="shared" si="693"/>
        <v/>
      </c>
      <c r="AO691" s="83" t="str">
        <f t="shared" si="748"/>
        <v/>
      </c>
      <c r="AP691" s="83" t="str">
        <f t="shared" si="749"/>
        <v/>
      </c>
      <c r="AQ691" s="83" t="str">
        <f t="shared" si="750"/>
        <v/>
      </c>
      <c r="AR691" s="83" t="str">
        <f t="shared" si="751"/>
        <v/>
      </c>
      <c r="AS691" s="83" t="str">
        <f t="shared" si="752"/>
        <v/>
      </c>
      <c r="AT691" s="105" t="str">
        <f t="shared" si="753"/>
        <v/>
      </c>
      <c r="AU691" s="105" t="str">
        <f t="shared" si="754"/>
        <v/>
      </c>
      <c r="AV691">
        <f t="shared" si="741"/>
        <v>-1</v>
      </c>
    </row>
    <row r="692" spans="1:48" ht="17.25" customHeight="1">
      <c r="A692" s="27"/>
      <c r="B692" s="98">
        <v>501</v>
      </c>
      <c r="C692" s="104"/>
      <c r="D692" s="144" t="s">
        <v>188</v>
      </c>
      <c r="E692" s="111"/>
      <c r="F692" s="442">
        <v>7.5</v>
      </c>
      <c r="G692" s="443"/>
      <c r="H692" s="444"/>
      <c r="I692" s="99">
        <v>-0.2</v>
      </c>
      <c r="J692" s="99">
        <v>0.2</v>
      </c>
      <c r="K692" s="94">
        <f t="shared" si="743"/>
        <v>7.5</v>
      </c>
      <c r="L692" s="94">
        <f t="shared" si="744"/>
        <v>-0.2</v>
      </c>
      <c r="M692" s="94">
        <f t="shared" si="745"/>
        <v>0.2</v>
      </c>
      <c r="N692" s="94">
        <f t="shared" si="746"/>
        <v>7.3</v>
      </c>
      <c r="O692" s="94">
        <f t="shared" si="747"/>
        <v>7.7</v>
      </c>
      <c r="P692" s="102" t="s">
        <v>50</v>
      </c>
      <c r="Q692" s="94">
        <f t="shared" si="739"/>
        <v>1</v>
      </c>
      <c r="R692" s="122">
        <f>IF(Q692="","",HLOOKUP(Q692,Headline!$Z$5:$CJ$6,2,FALSE))</f>
        <v>1</v>
      </c>
      <c r="S692" s="147">
        <v>7.48</v>
      </c>
      <c r="T692" s="147">
        <v>7.46</v>
      </c>
      <c r="U692" s="147">
        <v>7.49</v>
      </c>
      <c r="V692" s="147">
        <v>7.48</v>
      </c>
      <c r="W692" s="147">
        <v>7.44</v>
      </c>
      <c r="X692" s="96" t="str">
        <f t="shared" si="740"/>
        <v/>
      </c>
      <c r="Y692" s="101">
        <v>13</v>
      </c>
      <c r="Z692" s="445"/>
      <c r="AA692" s="446"/>
      <c r="AB692" s="446"/>
      <c r="AC692" s="446"/>
      <c r="AD692" s="62"/>
      <c r="AE692" s="21"/>
      <c r="AF692" s="22"/>
      <c r="AH692" s="29" t="str">
        <f t="shared" si="687"/>
        <v/>
      </c>
      <c r="AI692" s="29" t="str">
        <f t="shared" si="688"/>
        <v/>
      </c>
      <c r="AJ692" s="29" t="str">
        <f t="shared" si="689"/>
        <v/>
      </c>
      <c r="AK692" s="29" t="str">
        <f t="shared" si="690"/>
        <v/>
      </c>
      <c r="AL692" s="29" t="str">
        <f t="shared" si="691"/>
        <v/>
      </c>
      <c r="AM692" s="29" t="str">
        <f t="shared" si="692"/>
        <v/>
      </c>
      <c r="AN692" s="29" t="str">
        <f t="shared" si="693"/>
        <v/>
      </c>
      <c r="AO692" s="83">
        <f t="shared" si="748"/>
        <v>7.44</v>
      </c>
      <c r="AP692" s="83">
        <f t="shared" si="749"/>
        <v>7.49</v>
      </c>
      <c r="AQ692" s="83">
        <f t="shared" si="750"/>
        <v>4.9999999999999822E-2</v>
      </c>
      <c r="AR692" s="83">
        <f t="shared" si="751"/>
        <v>7.4700000000000006</v>
      </c>
      <c r="AS692" s="83">
        <f t="shared" si="752"/>
        <v>2.0000000000000018E-2</v>
      </c>
      <c r="AT692" s="105" t="str">
        <f t="shared" si="753"/>
        <v/>
      </c>
      <c r="AU692" s="105" t="str">
        <f t="shared" si="754"/>
        <v/>
      </c>
      <c r="AV692">
        <f t="shared" si="736"/>
        <v>-1</v>
      </c>
    </row>
    <row r="693" spans="1:48" ht="17.25" customHeight="1">
      <c r="A693" s="27"/>
      <c r="B693" s="98"/>
      <c r="C693" s="104"/>
      <c r="D693" s="90"/>
      <c r="E693" s="111"/>
      <c r="F693" s="442" t="s">
        <v>243</v>
      </c>
      <c r="G693" s="443"/>
      <c r="H693" s="444"/>
      <c r="I693" s="99"/>
      <c r="J693" s="99"/>
      <c r="K693" s="94">
        <f t="shared" si="743"/>
        <v>7.5</v>
      </c>
      <c r="L693" s="94">
        <f t="shared" si="744"/>
        <v>-0.2</v>
      </c>
      <c r="M693" s="94">
        <f t="shared" si="745"/>
        <v>0.2</v>
      </c>
      <c r="N693" s="94">
        <f t="shared" si="746"/>
        <v>7.3</v>
      </c>
      <c r="O693" s="94">
        <f t="shared" si="747"/>
        <v>7.7</v>
      </c>
      <c r="P693" s="102" t="s">
        <v>50</v>
      </c>
      <c r="Q693" s="94">
        <f t="shared" si="739"/>
        <v>2</v>
      </c>
      <c r="R693" s="122">
        <f>IF(Q693="","",HLOOKUP(Q693,Headline!$Z$5:$CJ$6,2,FALSE))</f>
        <v>2</v>
      </c>
      <c r="S693" s="147">
        <v>7.28</v>
      </c>
      <c r="T693" s="147">
        <v>7.26</v>
      </c>
      <c r="U693" s="147">
        <v>7.24</v>
      </c>
      <c r="V693" s="147">
        <v>7.31</v>
      </c>
      <c r="W693" s="147">
        <v>7.24</v>
      </c>
      <c r="X693" s="96" t="str">
        <f t="shared" si="740"/>
        <v>7</v>
      </c>
      <c r="Y693" s="101">
        <v>16</v>
      </c>
      <c r="Z693" s="445"/>
      <c r="AA693" s="446"/>
      <c r="AB693" s="446"/>
      <c r="AC693" s="446"/>
      <c r="AD693" s="62"/>
      <c r="AE693" s="314" t="s">
        <v>331</v>
      </c>
      <c r="AF693" s="22"/>
      <c r="AH693" s="29" t="str">
        <f t="shared" si="687"/>
        <v>-</v>
      </c>
      <c r="AI693" s="29" t="str">
        <f t="shared" si="688"/>
        <v>-</v>
      </c>
      <c r="AJ693" s="29" t="str">
        <f t="shared" si="689"/>
        <v>-</v>
      </c>
      <c r="AK693" s="29" t="str">
        <f t="shared" si="690"/>
        <v/>
      </c>
      <c r="AL693" s="29" t="str">
        <f t="shared" si="691"/>
        <v>-</v>
      </c>
      <c r="AM693" s="29" t="str">
        <f t="shared" si="692"/>
        <v>-</v>
      </c>
      <c r="AN693" s="29" t="str">
        <f t="shared" si="693"/>
        <v/>
      </c>
      <c r="AO693" s="83">
        <f t="shared" si="748"/>
        <v>7.24</v>
      </c>
      <c r="AP693" s="83">
        <f t="shared" si="749"/>
        <v>7.31</v>
      </c>
      <c r="AQ693" s="83">
        <f t="shared" si="750"/>
        <v>6.9999999999999396E-2</v>
      </c>
      <c r="AR693" s="83">
        <f t="shared" si="751"/>
        <v>7.266</v>
      </c>
      <c r="AS693" s="83">
        <f t="shared" si="752"/>
        <v>2.9664793948382454E-2</v>
      </c>
      <c r="AT693" s="105" t="str">
        <f t="shared" si="753"/>
        <v/>
      </c>
      <c r="AU693" s="105" t="str">
        <f t="shared" si="754"/>
        <v/>
      </c>
      <c r="AV693">
        <f t="shared" si="736"/>
        <v>-1</v>
      </c>
    </row>
    <row r="694" spans="1:48" ht="17.25" customHeight="1">
      <c r="A694" s="27"/>
      <c r="B694" s="98"/>
      <c r="C694" s="104"/>
      <c r="D694" s="90"/>
      <c r="E694" s="111"/>
      <c r="F694" s="442"/>
      <c r="G694" s="443"/>
      <c r="H694" s="444"/>
      <c r="I694" s="99"/>
      <c r="J694" s="99"/>
      <c r="K694" s="94">
        <f t="shared" si="743"/>
        <v>7.5</v>
      </c>
      <c r="L694" s="94">
        <f t="shared" si="744"/>
        <v>-0.2</v>
      </c>
      <c r="M694" s="94">
        <f t="shared" si="745"/>
        <v>0.2</v>
      </c>
      <c r="N694" s="94">
        <f t="shared" si="746"/>
        <v>7.3</v>
      </c>
      <c r="O694" s="94">
        <f t="shared" si="747"/>
        <v>7.7</v>
      </c>
      <c r="P694" s="102"/>
      <c r="Q694" s="94" t="str">
        <f t="shared" si="739"/>
        <v/>
      </c>
      <c r="R694" s="122" t="str">
        <f>IF(Q694="","",HLOOKUP(Q694,Headline!$Z$5:$CJ$6,2,FALSE))</f>
        <v/>
      </c>
      <c r="S694" s="147"/>
      <c r="T694" s="147"/>
      <c r="U694" s="147"/>
      <c r="V694" s="147"/>
      <c r="W694" s="147"/>
      <c r="X694" s="96" t="str">
        <f t="shared" si="740"/>
        <v/>
      </c>
      <c r="Y694" s="101"/>
      <c r="Z694" s="445"/>
      <c r="AA694" s="446"/>
      <c r="AB694" s="446"/>
      <c r="AC694" s="446"/>
      <c r="AD694" s="62"/>
      <c r="AE694" s="21"/>
      <c r="AF694" s="22"/>
      <c r="AH694" s="29" t="str">
        <f t="shared" si="687"/>
        <v/>
      </c>
      <c r="AI694" s="29" t="str">
        <f t="shared" si="688"/>
        <v/>
      </c>
      <c r="AJ694" s="29" t="str">
        <f t="shared" si="689"/>
        <v/>
      </c>
      <c r="AK694" s="29" t="str">
        <f t="shared" si="690"/>
        <v/>
      </c>
      <c r="AL694" s="29" t="str">
        <f t="shared" si="691"/>
        <v/>
      </c>
      <c r="AM694" s="29" t="str">
        <f t="shared" si="692"/>
        <v/>
      </c>
      <c r="AN694" s="29" t="str">
        <f t="shared" si="693"/>
        <v/>
      </c>
      <c r="AO694" s="83" t="str">
        <f t="shared" si="748"/>
        <v/>
      </c>
      <c r="AP694" s="83" t="str">
        <f t="shared" si="749"/>
        <v/>
      </c>
      <c r="AQ694" s="83" t="str">
        <f t="shared" si="750"/>
        <v/>
      </c>
      <c r="AR694" s="83" t="str">
        <f t="shared" si="751"/>
        <v/>
      </c>
      <c r="AS694" s="83" t="str">
        <f t="shared" si="752"/>
        <v/>
      </c>
      <c r="AT694" s="105" t="str">
        <f t="shared" si="753"/>
        <v/>
      </c>
      <c r="AU694" s="105" t="str">
        <f t="shared" si="754"/>
        <v/>
      </c>
      <c r="AV694">
        <f t="shared" si="736"/>
        <v>-1</v>
      </c>
    </row>
    <row r="695" spans="1:48" ht="17.25" customHeight="1">
      <c r="A695" s="27"/>
      <c r="B695" s="98">
        <v>501</v>
      </c>
      <c r="C695" s="104"/>
      <c r="D695" s="144" t="s">
        <v>188</v>
      </c>
      <c r="E695" s="111"/>
      <c r="F695" s="442">
        <v>7.5</v>
      </c>
      <c r="G695" s="443"/>
      <c r="H695" s="444"/>
      <c r="I695" s="99">
        <v>-0.2</v>
      </c>
      <c r="J695" s="99">
        <v>0.2</v>
      </c>
      <c r="K695" s="94">
        <f t="shared" si="743"/>
        <v>7.5</v>
      </c>
      <c r="L695" s="94">
        <f t="shared" si="744"/>
        <v>-0.2</v>
      </c>
      <c r="M695" s="94">
        <f t="shared" si="745"/>
        <v>0.2</v>
      </c>
      <c r="N695" s="94">
        <f t="shared" si="746"/>
        <v>7.3</v>
      </c>
      <c r="O695" s="94">
        <f t="shared" si="747"/>
        <v>7.7</v>
      </c>
      <c r="P695" s="102" t="s">
        <v>50</v>
      </c>
      <c r="Q695" s="94">
        <f t="shared" si="739"/>
        <v>1</v>
      </c>
      <c r="R695" s="122">
        <f>IF(Q695="","",HLOOKUP(Q695,Headline!$Z$5:$CJ$6,2,FALSE))</f>
        <v>1</v>
      </c>
      <c r="S695" s="147">
        <v>7.5</v>
      </c>
      <c r="T695" s="147">
        <v>7.48</v>
      </c>
      <c r="U695" s="147">
        <v>7.51</v>
      </c>
      <c r="V695" s="147">
        <v>7.49</v>
      </c>
      <c r="W695" s="147">
        <v>7.5</v>
      </c>
      <c r="X695" s="96" t="str">
        <f t="shared" si="740"/>
        <v/>
      </c>
      <c r="Y695" s="101">
        <v>13</v>
      </c>
      <c r="Z695" s="445"/>
      <c r="AA695" s="446"/>
      <c r="AB695" s="446"/>
      <c r="AC695" s="446"/>
      <c r="AD695" s="62"/>
      <c r="AE695" s="21"/>
      <c r="AF695" s="22"/>
      <c r="AH695" s="29" t="str">
        <f t="shared" si="687"/>
        <v/>
      </c>
      <c r="AI695" s="29" t="str">
        <f t="shared" si="688"/>
        <v/>
      </c>
      <c r="AJ695" s="29" t="str">
        <f t="shared" si="689"/>
        <v/>
      </c>
      <c r="AK695" s="29" t="str">
        <f t="shared" si="690"/>
        <v/>
      </c>
      <c r="AL695" s="29" t="str">
        <f t="shared" si="691"/>
        <v/>
      </c>
      <c r="AM695" s="29" t="str">
        <f t="shared" si="692"/>
        <v/>
      </c>
      <c r="AN695" s="29" t="str">
        <f t="shared" si="693"/>
        <v/>
      </c>
      <c r="AO695" s="83">
        <f t="shared" si="748"/>
        <v>7.48</v>
      </c>
      <c r="AP695" s="83">
        <f t="shared" si="749"/>
        <v>7.51</v>
      </c>
      <c r="AQ695" s="83">
        <f t="shared" si="750"/>
        <v>2.9999999999999361E-2</v>
      </c>
      <c r="AR695" s="83">
        <f t="shared" si="751"/>
        <v>7.4960000000000004</v>
      </c>
      <c r="AS695" s="83">
        <f t="shared" si="752"/>
        <v>1.1401754250991138E-2</v>
      </c>
      <c r="AT695" s="105" t="str">
        <f t="shared" si="753"/>
        <v/>
      </c>
      <c r="AU695" s="105" t="str">
        <f t="shared" si="754"/>
        <v/>
      </c>
      <c r="AV695">
        <f t="shared" si="736"/>
        <v>-1</v>
      </c>
    </row>
    <row r="696" spans="1:48" ht="17.25" customHeight="1">
      <c r="A696" s="27"/>
      <c r="B696" s="98"/>
      <c r="C696" s="104"/>
      <c r="D696" s="90"/>
      <c r="E696" s="111"/>
      <c r="F696" s="442" t="s">
        <v>244</v>
      </c>
      <c r="G696" s="443"/>
      <c r="H696" s="444"/>
      <c r="I696" s="99"/>
      <c r="J696" s="99"/>
      <c r="K696" s="94">
        <f t="shared" si="743"/>
        <v>7.5</v>
      </c>
      <c r="L696" s="94">
        <f t="shared" si="744"/>
        <v>-0.2</v>
      </c>
      <c r="M696" s="94">
        <f t="shared" si="745"/>
        <v>0.2</v>
      </c>
      <c r="N696" s="94">
        <f t="shared" si="746"/>
        <v>7.3</v>
      </c>
      <c r="O696" s="94">
        <f t="shared" si="747"/>
        <v>7.7</v>
      </c>
      <c r="P696" s="102" t="s">
        <v>50</v>
      </c>
      <c r="Q696" s="94">
        <f t="shared" si="739"/>
        <v>2</v>
      </c>
      <c r="R696" s="122">
        <f>IF(Q696="","",HLOOKUP(Q696,Headline!$Z$5:$CJ$6,2,FALSE))</f>
        <v>2</v>
      </c>
      <c r="S696" s="147">
        <v>7.35</v>
      </c>
      <c r="T696" s="147">
        <v>7.4</v>
      </c>
      <c r="U696" s="147">
        <v>7.38</v>
      </c>
      <c r="V696" s="147">
        <v>7.36</v>
      </c>
      <c r="W696" s="147">
        <v>7.4</v>
      </c>
      <c r="X696" s="96" t="str">
        <f t="shared" si="740"/>
        <v/>
      </c>
      <c r="Y696" s="101">
        <v>16</v>
      </c>
      <c r="Z696" s="445"/>
      <c r="AA696" s="446"/>
      <c r="AB696" s="446"/>
      <c r="AC696" s="446"/>
      <c r="AD696" s="62"/>
      <c r="AE696" s="21"/>
      <c r="AF696" s="22"/>
      <c r="AH696" s="29" t="str">
        <f t="shared" si="687"/>
        <v/>
      </c>
      <c r="AI696" s="29" t="str">
        <f t="shared" si="688"/>
        <v/>
      </c>
      <c r="AJ696" s="29" t="str">
        <f t="shared" si="689"/>
        <v/>
      </c>
      <c r="AK696" s="29" t="str">
        <f t="shared" si="690"/>
        <v/>
      </c>
      <c r="AL696" s="29" t="str">
        <f t="shared" si="691"/>
        <v/>
      </c>
      <c r="AM696" s="29" t="str">
        <f t="shared" si="692"/>
        <v/>
      </c>
      <c r="AN696" s="29" t="str">
        <f t="shared" si="693"/>
        <v/>
      </c>
      <c r="AO696" s="83">
        <f t="shared" si="748"/>
        <v>7.35</v>
      </c>
      <c r="AP696" s="83">
        <f t="shared" si="749"/>
        <v>7.4</v>
      </c>
      <c r="AQ696" s="83">
        <f t="shared" si="750"/>
        <v>5.0000000000000711E-2</v>
      </c>
      <c r="AR696" s="83">
        <f t="shared" si="751"/>
        <v>7.3780000000000001</v>
      </c>
      <c r="AS696" s="83">
        <f t="shared" si="752"/>
        <v>2.2803508501982973E-2</v>
      </c>
      <c r="AT696" s="105" t="str">
        <f t="shared" si="753"/>
        <v/>
      </c>
      <c r="AU696" s="105" t="str">
        <f t="shared" si="754"/>
        <v/>
      </c>
      <c r="AV696">
        <f t="shared" si="736"/>
        <v>-1</v>
      </c>
    </row>
    <row r="697" spans="1:48" ht="17.25" customHeight="1">
      <c r="A697" s="27"/>
      <c r="B697" s="98"/>
      <c r="C697" s="104"/>
      <c r="D697" s="90"/>
      <c r="E697" s="111"/>
      <c r="F697" s="442"/>
      <c r="G697" s="443"/>
      <c r="H697" s="444"/>
      <c r="I697" s="99"/>
      <c r="J697" s="99"/>
      <c r="K697" s="94">
        <f t="shared" si="743"/>
        <v>7.5</v>
      </c>
      <c r="L697" s="94">
        <f t="shared" si="744"/>
        <v>-0.2</v>
      </c>
      <c r="M697" s="94">
        <f t="shared" si="745"/>
        <v>0.2</v>
      </c>
      <c r="N697" s="94">
        <f t="shared" si="746"/>
        <v>7.3</v>
      </c>
      <c r="O697" s="94">
        <f t="shared" si="747"/>
        <v>7.7</v>
      </c>
      <c r="P697" s="102"/>
      <c r="Q697" s="94" t="str">
        <f t="shared" si="739"/>
        <v/>
      </c>
      <c r="R697" s="122" t="str">
        <f>IF(Q697="","",HLOOKUP(Q697,Headline!$Z$5:$CJ$6,2,FALSE))</f>
        <v/>
      </c>
      <c r="S697" s="147"/>
      <c r="T697" s="147"/>
      <c r="U697" s="147"/>
      <c r="V697" s="147"/>
      <c r="W697" s="147"/>
      <c r="X697" s="96" t="str">
        <f t="shared" si="740"/>
        <v/>
      </c>
      <c r="Y697" s="101"/>
      <c r="Z697" s="445"/>
      <c r="AA697" s="446"/>
      <c r="AB697" s="446"/>
      <c r="AC697" s="446"/>
      <c r="AD697" s="62"/>
      <c r="AE697" s="21"/>
      <c r="AF697" s="22"/>
      <c r="AH697" s="29" t="str">
        <f t="shared" si="687"/>
        <v/>
      </c>
      <c r="AI697" s="29" t="str">
        <f t="shared" si="688"/>
        <v/>
      </c>
      <c r="AJ697" s="29" t="str">
        <f t="shared" si="689"/>
        <v/>
      </c>
      <c r="AK697" s="29" t="str">
        <f t="shared" si="690"/>
        <v/>
      </c>
      <c r="AL697" s="29" t="str">
        <f t="shared" si="691"/>
        <v/>
      </c>
      <c r="AM697" s="29" t="str">
        <f t="shared" si="692"/>
        <v/>
      </c>
      <c r="AN697" s="29" t="str">
        <f t="shared" si="693"/>
        <v/>
      </c>
      <c r="AO697" s="83" t="str">
        <f t="shared" si="748"/>
        <v/>
      </c>
      <c r="AP697" s="83" t="str">
        <f t="shared" si="749"/>
        <v/>
      </c>
      <c r="AQ697" s="83" t="str">
        <f t="shared" si="750"/>
        <v/>
      </c>
      <c r="AR697" s="83" t="str">
        <f t="shared" si="751"/>
        <v/>
      </c>
      <c r="AS697" s="83" t="str">
        <f t="shared" si="752"/>
        <v/>
      </c>
      <c r="AT697" s="105" t="str">
        <f t="shared" si="753"/>
        <v/>
      </c>
      <c r="AU697" s="105" t="str">
        <f t="shared" si="754"/>
        <v/>
      </c>
      <c r="AV697">
        <f t="shared" si="736"/>
        <v>-1</v>
      </c>
    </row>
    <row r="698" spans="1:48" ht="17.25" customHeight="1">
      <c r="A698" s="27"/>
      <c r="B698" s="98">
        <v>502</v>
      </c>
      <c r="C698" s="104"/>
      <c r="D698" s="144" t="s">
        <v>189</v>
      </c>
      <c r="E698" s="111"/>
      <c r="F698" s="442">
        <v>6.5</v>
      </c>
      <c r="G698" s="443"/>
      <c r="H698" s="444"/>
      <c r="I698" s="99">
        <v>-0.2</v>
      </c>
      <c r="J698" s="99">
        <v>0.2</v>
      </c>
      <c r="K698" s="94">
        <f>IF(Q698=1,F698,K688)</f>
        <v>6.5</v>
      </c>
      <c r="L698" s="94">
        <f>IF(Q698=1,I698,L688)</f>
        <v>-0.2</v>
      </c>
      <c r="M698" s="94">
        <f>IF(Q698=1,J698,M688)</f>
        <v>0.2</v>
      </c>
      <c r="N698" s="94">
        <f t="shared" ref="N698:N707" si="755">K698+L698</f>
        <v>6.3</v>
      </c>
      <c r="O698" s="94">
        <f t="shared" ref="O698:O707" si="756">K698+M698</f>
        <v>6.7</v>
      </c>
      <c r="P698" s="102" t="s">
        <v>50</v>
      </c>
      <c r="Q698" s="94">
        <f t="shared" si="739"/>
        <v>1</v>
      </c>
      <c r="R698" s="122">
        <f>IF(Q698="","",HLOOKUP(Q698,Headline!$Z$5:$CJ$6,2,FALSE))</f>
        <v>1</v>
      </c>
      <c r="S698" s="147">
        <v>6.3</v>
      </c>
      <c r="T698" s="147">
        <v>6.32</v>
      </c>
      <c r="U698" s="147">
        <v>6.3</v>
      </c>
      <c r="V698" s="147">
        <v>6.3</v>
      </c>
      <c r="W698" s="147">
        <v>6.32</v>
      </c>
      <c r="X698" s="96" t="str">
        <f t="shared" si="740"/>
        <v/>
      </c>
      <c r="Y698" s="101">
        <v>13</v>
      </c>
      <c r="Z698" s="479"/>
      <c r="AA698" s="480"/>
      <c r="AB698" s="480"/>
      <c r="AC698" s="480"/>
      <c r="AD698" s="62"/>
      <c r="AE698" s="21"/>
      <c r="AF698" s="22"/>
      <c r="AG698" s="6" t="s">
        <v>711</v>
      </c>
      <c r="AH698" s="29" t="str">
        <f t="shared" si="687"/>
        <v/>
      </c>
      <c r="AI698" s="29" t="str">
        <f t="shared" si="688"/>
        <v/>
      </c>
      <c r="AJ698" s="29" t="str">
        <f t="shared" si="689"/>
        <v/>
      </c>
      <c r="AK698" s="29" t="str">
        <f t="shared" si="690"/>
        <v/>
      </c>
      <c r="AL698" s="29" t="str">
        <f t="shared" si="691"/>
        <v/>
      </c>
      <c r="AM698" s="29" t="str">
        <f t="shared" si="692"/>
        <v/>
      </c>
      <c r="AN698" s="29" t="str">
        <f t="shared" si="693"/>
        <v/>
      </c>
      <c r="AO698" s="83">
        <f t="shared" ref="AO698:AO712" si="757">IF(S698="","",MIN(S698:W698))</f>
        <v>6.3</v>
      </c>
      <c r="AP698" s="83">
        <f t="shared" ref="AP698:AP712" si="758">IF(S698="","",MAX(S698:W698))</f>
        <v>6.32</v>
      </c>
      <c r="AQ698" s="83">
        <f t="shared" ref="AQ698:AQ712" si="759">IF(AO698="","",AP698-AO698)</f>
        <v>2.0000000000000462E-2</v>
      </c>
      <c r="AR698" s="83">
        <f t="shared" ref="AR698:AR712" si="760">IF(S698="","",AVERAGE(S698:W698))</f>
        <v>6.3080000000000007</v>
      </c>
      <c r="AS698" s="83">
        <f t="shared" ref="AS698:AS712" si="761">IF(S698="","",STDEV(S698:W698))</f>
        <v>1.0954451150103576E-2</v>
      </c>
      <c r="AT698" s="105" t="str">
        <f>IF(OR(Q698="",S698=""),"",IF(AND(C698="",AT688=""),"",(M698-L698)/(AS698*6)))</f>
        <v/>
      </c>
      <c r="AU698" s="105" t="str">
        <f>IF(OR(Q698="",S698=""),"",IF(AND(C698="",AU688=""),"",MIN((O698-AR698)/(3*AS698),(AR698-N698)/(3*AS698))))</f>
        <v/>
      </c>
      <c r="AV698">
        <f t="shared" ref="AV698:AV703" si="762">IF(AT698="",-1,AS683)</f>
        <v>-1</v>
      </c>
    </row>
    <row r="699" spans="1:48" ht="17.25" customHeight="1">
      <c r="A699" s="27"/>
      <c r="B699" s="98"/>
      <c r="C699" s="104"/>
      <c r="D699" s="90"/>
      <c r="E699" s="111"/>
      <c r="F699" s="442"/>
      <c r="G699" s="443"/>
      <c r="H699" s="444"/>
      <c r="I699" s="99"/>
      <c r="J699" s="99"/>
      <c r="K699" s="94">
        <f t="shared" si="742"/>
        <v>6.5</v>
      </c>
      <c r="L699" s="94">
        <f t="shared" si="737"/>
        <v>-0.2</v>
      </c>
      <c r="M699" s="94">
        <f t="shared" si="738"/>
        <v>0.2</v>
      </c>
      <c r="N699" s="94">
        <f t="shared" si="755"/>
        <v>6.3</v>
      </c>
      <c r="O699" s="94">
        <f t="shared" si="756"/>
        <v>6.7</v>
      </c>
      <c r="P699" s="102" t="s">
        <v>50</v>
      </c>
      <c r="Q699" s="94">
        <f t="shared" si="739"/>
        <v>2</v>
      </c>
      <c r="R699" s="122">
        <f>IF(Q699="","",HLOOKUP(Q699,Headline!$Z$5:$CJ$6,2,FALSE))</f>
        <v>2</v>
      </c>
      <c r="S699" s="147">
        <v>6.39</v>
      </c>
      <c r="T699" s="147">
        <v>6.39</v>
      </c>
      <c r="U699" s="147">
        <v>6.37</v>
      </c>
      <c r="V699" s="147">
        <v>6.38</v>
      </c>
      <c r="W699" s="147">
        <v>6.3760000000000003</v>
      </c>
      <c r="X699" s="96" t="str">
        <f t="shared" si="740"/>
        <v/>
      </c>
      <c r="Y699" s="101">
        <v>16</v>
      </c>
      <c r="Z699" s="445"/>
      <c r="AA699" s="446"/>
      <c r="AB699" s="446"/>
      <c r="AC699" s="446"/>
      <c r="AD699" s="62"/>
      <c r="AE699" s="21"/>
      <c r="AF699" s="22"/>
      <c r="AH699" s="29" t="str">
        <f t="shared" si="687"/>
        <v/>
      </c>
      <c r="AI699" s="29" t="str">
        <f t="shared" si="688"/>
        <v/>
      </c>
      <c r="AJ699" s="29" t="str">
        <f t="shared" si="689"/>
        <v/>
      </c>
      <c r="AK699" s="29" t="str">
        <f t="shared" si="690"/>
        <v/>
      </c>
      <c r="AL699" s="29" t="str">
        <f t="shared" si="691"/>
        <v/>
      </c>
      <c r="AM699" s="29" t="str">
        <f t="shared" si="692"/>
        <v/>
      </c>
      <c r="AN699" s="29" t="str">
        <f t="shared" si="693"/>
        <v/>
      </c>
      <c r="AO699" s="83">
        <f t="shared" si="757"/>
        <v>6.37</v>
      </c>
      <c r="AP699" s="83">
        <f t="shared" si="758"/>
        <v>6.39</v>
      </c>
      <c r="AQ699" s="83">
        <f t="shared" si="759"/>
        <v>1.9999999999999574E-2</v>
      </c>
      <c r="AR699" s="83">
        <f t="shared" si="760"/>
        <v>6.3811999999999998</v>
      </c>
      <c r="AS699" s="83">
        <f t="shared" si="761"/>
        <v>8.7863530545952782E-3</v>
      </c>
      <c r="AT699" s="105" t="str">
        <f t="shared" ref="AT699:AT721" si="763">IF(OR(Q699="",S699=""),"",IF(AND(C699="",AT698=""),"",(M699-L699)/(AS699*6)))</f>
        <v/>
      </c>
      <c r="AU699" s="105" t="str">
        <f t="shared" ref="AU699:AU721" si="764">IF(OR(Q699="",S699=""),"",IF(AND(C699="",AU698=""),"",MIN((O699-AR699)/(3*AS699),(AR699-N699)/(3*AS699))))</f>
        <v/>
      </c>
      <c r="AV699">
        <f t="shared" si="762"/>
        <v>-1</v>
      </c>
    </row>
    <row r="700" spans="1:48" ht="17.25" customHeight="1">
      <c r="A700" s="27"/>
      <c r="B700" s="98"/>
      <c r="C700" s="104"/>
      <c r="D700" s="90"/>
      <c r="E700" s="111"/>
      <c r="F700" s="442"/>
      <c r="G700" s="443"/>
      <c r="H700" s="444"/>
      <c r="I700" s="99"/>
      <c r="J700" s="99"/>
      <c r="K700" s="94">
        <f t="shared" si="742"/>
        <v>6.5</v>
      </c>
      <c r="L700" s="94">
        <f t="shared" si="737"/>
        <v>-0.2</v>
      </c>
      <c r="M700" s="94">
        <f t="shared" si="738"/>
        <v>0.2</v>
      </c>
      <c r="N700" s="94">
        <f t="shared" si="755"/>
        <v>6.3</v>
      </c>
      <c r="O700" s="94">
        <f t="shared" si="756"/>
        <v>6.7</v>
      </c>
      <c r="P700" s="102"/>
      <c r="Q700" s="94" t="str">
        <f t="shared" si="739"/>
        <v/>
      </c>
      <c r="R700" s="122" t="str">
        <f>IF(Q700="","",HLOOKUP(Q700,Headline!$Z$5:$CJ$6,2,FALSE))</f>
        <v/>
      </c>
      <c r="S700" s="147"/>
      <c r="T700" s="147"/>
      <c r="U700" s="147"/>
      <c r="V700" s="147"/>
      <c r="W700" s="147"/>
      <c r="X700" s="96" t="str">
        <f t="shared" si="740"/>
        <v/>
      </c>
      <c r="Y700" s="101"/>
      <c r="Z700" s="445"/>
      <c r="AA700" s="446"/>
      <c r="AB700" s="446"/>
      <c r="AC700" s="446"/>
      <c r="AD700" s="62"/>
      <c r="AE700" s="21"/>
      <c r="AF700" s="22"/>
      <c r="AH700" s="29" t="str">
        <f t="shared" si="687"/>
        <v/>
      </c>
      <c r="AI700" s="29" t="str">
        <f t="shared" si="688"/>
        <v/>
      </c>
      <c r="AJ700" s="29" t="str">
        <f t="shared" si="689"/>
        <v/>
      </c>
      <c r="AK700" s="29" t="str">
        <f t="shared" si="690"/>
        <v/>
      </c>
      <c r="AL700" s="29" t="str">
        <f t="shared" si="691"/>
        <v/>
      </c>
      <c r="AM700" s="29" t="str">
        <f t="shared" si="692"/>
        <v/>
      </c>
      <c r="AN700" s="29" t="str">
        <f t="shared" si="693"/>
        <v/>
      </c>
      <c r="AO700" s="83" t="str">
        <f t="shared" si="757"/>
        <v/>
      </c>
      <c r="AP700" s="83" t="str">
        <f t="shared" si="758"/>
        <v/>
      </c>
      <c r="AQ700" s="83" t="str">
        <f t="shared" si="759"/>
        <v/>
      </c>
      <c r="AR700" s="83" t="str">
        <f t="shared" si="760"/>
        <v/>
      </c>
      <c r="AS700" s="83" t="str">
        <f t="shared" si="761"/>
        <v/>
      </c>
      <c r="AT700" s="105" t="str">
        <f t="shared" si="763"/>
        <v/>
      </c>
      <c r="AU700" s="105" t="str">
        <f t="shared" si="764"/>
        <v/>
      </c>
      <c r="AV700">
        <f t="shared" si="762"/>
        <v>-1</v>
      </c>
    </row>
    <row r="701" spans="1:48" ht="17.25" customHeight="1">
      <c r="A701" s="27"/>
      <c r="B701" s="98">
        <v>504</v>
      </c>
      <c r="C701" s="104"/>
      <c r="D701" s="90"/>
      <c r="E701" s="111"/>
      <c r="F701" s="442">
        <v>19.45</v>
      </c>
      <c r="G701" s="443"/>
      <c r="H701" s="444"/>
      <c r="I701" s="99">
        <v>-0.17</v>
      </c>
      <c r="J701" s="99">
        <v>0.17</v>
      </c>
      <c r="K701" s="94">
        <f t="shared" si="742"/>
        <v>19.45</v>
      </c>
      <c r="L701" s="94">
        <f t="shared" si="737"/>
        <v>-0.17</v>
      </c>
      <c r="M701" s="94">
        <f t="shared" si="738"/>
        <v>0.17</v>
      </c>
      <c r="N701" s="94">
        <f t="shared" si="755"/>
        <v>19.279999999999998</v>
      </c>
      <c r="O701" s="94">
        <f t="shared" si="756"/>
        <v>19.62</v>
      </c>
      <c r="P701" s="102" t="s">
        <v>50</v>
      </c>
      <c r="Q701" s="94">
        <f t="shared" si="739"/>
        <v>1</v>
      </c>
      <c r="R701" s="122">
        <f>IF(Q701="","",HLOOKUP(Q701,Headline!$Z$5:$CJ$6,2,FALSE))</f>
        <v>1</v>
      </c>
      <c r="S701" s="147">
        <v>19.350000000000001</v>
      </c>
      <c r="T701" s="147">
        <v>19.36</v>
      </c>
      <c r="U701" s="147">
        <v>19.34</v>
      </c>
      <c r="V701" s="147">
        <v>19.37</v>
      </c>
      <c r="W701" s="147">
        <v>19.350000000000001</v>
      </c>
      <c r="X701" s="96" t="str">
        <f t="shared" si="740"/>
        <v/>
      </c>
      <c r="Y701" s="101">
        <v>13</v>
      </c>
      <c r="Z701" s="445"/>
      <c r="AA701" s="446"/>
      <c r="AB701" s="446"/>
      <c r="AC701" s="446"/>
      <c r="AD701" s="62"/>
      <c r="AE701" s="21"/>
      <c r="AF701" s="22"/>
      <c r="AH701" s="29" t="str">
        <f t="shared" si="687"/>
        <v/>
      </c>
      <c r="AI701" s="29" t="str">
        <f t="shared" si="688"/>
        <v/>
      </c>
      <c r="AJ701" s="29" t="str">
        <f t="shared" si="689"/>
        <v/>
      </c>
      <c r="AK701" s="29" t="str">
        <f t="shared" si="690"/>
        <v/>
      </c>
      <c r="AL701" s="29" t="str">
        <f t="shared" si="691"/>
        <v/>
      </c>
      <c r="AM701" s="29" t="str">
        <f t="shared" si="692"/>
        <v/>
      </c>
      <c r="AN701" s="29" t="str">
        <f t="shared" si="693"/>
        <v/>
      </c>
      <c r="AO701" s="83">
        <f t="shared" si="757"/>
        <v>19.34</v>
      </c>
      <c r="AP701" s="83">
        <f t="shared" si="758"/>
        <v>19.37</v>
      </c>
      <c r="AQ701" s="83">
        <f t="shared" si="759"/>
        <v>3.0000000000001137E-2</v>
      </c>
      <c r="AR701" s="83">
        <f t="shared" si="760"/>
        <v>19.354000000000003</v>
      </c>
      <c r="AS701" s="83">
        <f t="shared" si="761"/>
        <v>1.1401754250991448E-2</v>
      </c>
      <c r="AT701" s="105" t="str">
        <f t="shared" si="763"/>
        <v/>
      </c>
      <c r="AU701" s="105" t="str">
        <f t="shared" si="764"/>
        <v/>
      </c>
      <c r="AV701">
        <f t="shared" si="762"/>
        <v>-1</v>
      </c>
    </row>
    <row r="702" spans="1:48" ht="17.25" customHeight="1">
      <c r="A702" s="27"/>
      <c r="B702" s="98"/>
      <c r="C702" s="104"/>
      <c r="D702" s="90"/>
      <c r="E702" s="111"/>
      <c r="F702" s="442"/>
      <c r="G702" s="443"/>
      <c r="H702" s="443"/>
      <c r="I702" s="99"/>
      <c r="J702" s="99"/>
      <c r="K702" s="94">
        <f t="shared" si="742"/>
        <v>19.45</v>
      </c>
      <c r="L702" s="94">
        <f t="shared" si="737"/>
        <v>-0.17</v>
      </c>
      <c r="M702" s="94">
        <f t="shared" si="738"/>
        <v>0.17</v>
      </c>
      <c r="N702" s="94">
        <f t="shared" si="755"/>
        <v>19.279999999999998</v>
      </c>
      <c r="O702" s="94">
        <f t="shared" si="756"/>
        <v>19.62</v>
      </c>
      <c r="P702" s="102" t="s">
        <v>50</v>
      </c>
      <c r="Q702" s="94">
        <f t="shared" si="739"/>
        <v>2</v>
      </c>
      <c r="R702" s="122">
        <f>IF(Q702="","",HLOOKUP(Q702,Headline!$Z$5:$CJ$6,2,FALSE))</f>
        <v>2</v>
      </c>
      <c r="S702" s="147">
        <v>19.43</v>
      </c>
      <c r="T702" s="147">
        <v>19.420000000000002</v>
      </c>
      <c r="U702" s="147">
        <v>19.420000000000002</v>
      </c>
      <c r="V702" s="147">
        <v>19.440000000000001</v>
      </c>
      <c r="W702" s="147">
        <v>19.41</v>
      </c>
      <c r="X702" s="96" t="str">
        <f t="shared" si="740"/>
        <v/>
      </c>
      <c r="Y702" s="101">
        <v>16</v>
      </c>
      <c r="Z702" s="445"/>
      <c r="AA702" s="446"/>
      <c r="AB702" s="446"/>
      <c r="AC702" s="446"/>
      <c r="AD702" s="62"/>
      <c r="AE702" s="21"/>
      <c r="AF702" s="22"/>
      <c r="AH702" s="29" t="str">
        <f t="shared" si="687"/>
        <v/>
      </c>
      <c r="AI702" s="29" t="str">
        <f t="shared" si="688"/>
        <v/>
      </c>
      <c r="AJ702" s="29" t="str">
        <f t="shared" si="689"/>
        <v/>
      </c>
      <c r="AK702" s="29" t="str">
        <f t="shared" si="690"/>
        <v/>
      </c>
      <c r="AL702" s="29" t="str">
        <f t="shared" si="691"/>
        <v/>
      </c>
      <c r="AM702" s="29" t="str">
        <f t="shared" si="692"/>
        <v/>
      </c>
      <c r="AN702" s="29" t="str">
        <f t="shared" si="693"/>
        <v/>
      </c>
      <c r="AO702" s="83">
        <f t="shared" si="757"/>
        <v>19.41</v>
      </c>
      <c r="AP702" s="83">
        <f t="shared" si="758"/>
        <v>19.440000000000001</v>
      </c>
      <c r="AQ702" s="83">
        <f t="shared" si="759"/>
        <v>3.0000000000001137E-2</v>
      </c>
      <c r="AR702" s="83">
        <f t="shared" si="760"/>
        <v>19.423999999999999</v>
      </c>
      <c r="AS702" s="83">
        <f t="shared" si="761"/>
        <v>1.1401754250991448E-2</v>
      </c>
      <c r="AT702" s="105" t="str">
        <f t="shared" si="763"/>
        <v/>
      </c>
      <c r="AU702" s="105" t="str">
        <f t="shared" si="764"/>
        <v/>
      </c>
      <c r="AV702">
        <f t="shared" si="762"/>
        <v>-1</v>
      </c>
    </row>
    <row r="703" spans="1:48" ht="17.25" customHeight="1">
      <c r="A703" s="27"/>
      <c r="B703" s="98"/>
      <c r="C703" s="104"/>
      <c r="D703" s="90"/>
      <c r="E703" s="111"/>
      <c r="F703" s="442"/>
      <c r="G703" s="443"/>
      <c r="H703" s="444"/>
      <c r="I703" s="99"/>
      <c r="J703" s="99"/>
      <c r="K703" s="94">
        <f t="shared" si="742"/>
        <v>19.45</v>
      </c>
      <c r="L703" s="94">
        <f t="shared" si="737"/>
        <v>-0.17</v>
      </c>
      <c r="M703" s="94">
        <f t="shared" si="738"/>
        <v>0.17</v>
      </c>
      <c r="N703" s="94">
        <f t="shared" si="755"/>
        <v>19.279999999999998</v>
      </c>
      <c r="O703" s="94">
        <f t="shared" si="756"/>
        <v>19.62</v>
      </c>
      <c r="P703" s="102"/>
      <c r="Q703" s="94" t="str">
        <f t="shared" si="739"/>
        <v/>
      </c>
      <c r="R703" s="122" t="str">
        <f>IF(Q703="","",HLOOKUP(Q703,Headline!$Z$5:$CJ$6,2,FALSE))</f>
        <v/>
      </c>
      <c r="S703" s="147"/>
      <c r="T703" s="147"/>
      <c r="U703" s="147"/>
      <c r="V703" s="147"/>
      <c r="W703" s="147"/>
      <c r="X703" s="96" t="str">
        <f t="shared" si="740"/>
        <v/>
      </c>
      <c r="Y703" s="101"/>
      <c r="Z703" s="445"/>
      <c r="AA703" s="446"/>
      <c r="AB703" s="446"/>
      <c r="AC703" s="446"/>
      <c r="AD703" s="62"/>
      <c r="AE703" s="21"/>
      <c r="AF703" s="22"/>
      <c r="AH703" s="29" t="str">
        <f t="shared" si="687"/>
        <v/>
      </c>
      <c r="AI703" s="29" t="str">
        <f t="shared" si="688"/>
        <v/>
      </c>
      <c r="AJ703" s="29" t="str">
        <f t="shared" si="689"/>
        <v/>
      </c>
      <c r="AK703" s="29" t="str">
        <f t="shared" si="690"/>
        <v/>
      </c>
      <c r="AL703" s="29" t="str">
        <f t="shared" si="691"/>
        <v/>
      </c>
      <c r="AM703" s="29" t="str">
        <f t="shared" si="692"/>
        <v/>
      </c>
      <c r="AN703" s="29" t="str">
        <f t="shared" si="693"/>
        <v/>
      </c>
      <c r="AO703" s="83" t="str">
        <f t="shared" si="757"/>
        <v/>
      </c>
      <c r="AP703" s="83" t="str">
        <f t="shared" si="758"/>
        <v/>
      </c>
      <c r="AQ703" s="83" t="str">
        <f t="shared" si="759"/>
        <v/>
      </c>
      <c r="AR703" s="83" t="str">
        <f t="shared" si="760"/>
        <v/>
      </c>
      <c r="AS703" s="83" t="str">
        <f t="shared" si="761"/>
        <v/>
      </c>
      <c r="AT703" s="105" t="str">
        <f t="shared" si="763"/>
        <v/>
      </c>
      <c r="AU703" s="105" t="str">
        <f t="shared" si="764"/>
        <v/>
      </c>
      <c r="AV703">
        <f t="shared" si="762"/>
        <v>-1</v>
      </c>
    </row>
    <row r="704" spans="1:48" ht="17.25" customHeight="1">
      <c r="A704" s="27"/>
      <c r="B704" s="98">
        <v>505</v>
      </c>
      <c r="C704" s="104"/>
      <c r="D704" s="144" t="s">
        <v>171</v>
      </c>
      <c r="E704" s="111"/>
      <c r="F704" s="442">
        <v>4</v>
      </c>
      <c r="G704" s="443"/>
      <c r="H704" s="443"/>
      <c r="I704" s="99">
        <v>-2</v>
      </c>
      <c r="J704" s="99">
        <v>2</v>
      </c>
      <c r="K704" s="94">
        <f t="shared" si="742"/>
        <v>4</v>
      </c>
      <c r="L704" s="94">
        <f t="shared" si="737"/>
        <v>-2</v>
      </c>
      <c r="M704" s="94">
        <f t="shared" si="738"/>
        <v>2</v>
      </c>
      <c r="N704" s="94">
        <f t="shared" si="755"/>
        <v>2</v>
      </c>
      <c r="O704" s="94">
        <f t="shared" si="756"/>
        <v>6</v>
      </c>
      <c r="P704" s="102" t="s">
        <v>50</v>
      </c>
      <c r="Q704" s="94">
        <f t="shared" si="739"/>
        <v>1</v>
      </c>
      <c r="R704" s="122">
        <f>IF(Q704="","",HLOOKUP(Q704,Headline!$Z$5:$CJ$6,2,FALSE))</f>
        <v>1</v>
      </c>
      <c r="S704" s="147">
        <v>3.8</v>
      </c>
      <c r="T704" s="147">
        <v>4.2</v>
      </c>
      <c r="U704" s="147">
        <v>3.9</v>
      </c>
      <c r="V704" s="147">
        <v>3.8</v>
      </c>
      <c r="W704" s="147">
        <v>4.3</v>
      </c>
      <c r="X704" s="96" t="str">
        <f t="shared" si="740"/>
        <v/>
      </c>
      <c r="Y704" s="101">
        <v>13</v>
      </c>
      <c r="Z704" s="445"/>
      <c r="AA704" s="446"/>
      <c r="AB704" s="446"/>
      <c r="AC704" s="446"/>
      <c r="AD704" s="62"/>
      <c r="AE704" s="21"/>
      <c r="AF704" s="22"/>
      <c r="AH704" s="29" t="str">
        <f t="shared" si="687"/>
        <v/>
      </c>
      <c r="AI704" s="29" t="str">
        <f t="shared" si="688"/>
        <v/>
      </c>
      <c r="AJ704" s="29" t="str">
        <f t="shared" si="689"/>
        <v/>
      </c>
      <c r="AK704" s="29" t="str">
        <f t="shared" si="690"/>
        <v/>
      </c>
      <c r="AL704" s="29" t="str">
        <f t="shared" si="691"/>
        <v/>
      </c>
      <c r="AM704" s="29" t="str">
        <f t="shared" si="692"/>
        <v/>
      </c>
      <c r="AN704" s="29" t="str">
        <f t="shared" si="693"/>
        <v/>
      </c>
      <c r="AO704" s="83">
        <f t="shared" si="757"/>
        <v>3.8</v>
      </c>
      <c r="AP704" s="83">
        <f t="shared" si="758"/>
        <v>4.3</v>
      </c>
      <c r="AQ704" s="83">
        <f t="shared" si="759"/>
        <v>0.5</v>
      </c>
      <c r="AR704" s="83">
        <f t="shared" si="760"/>
        <v>4</v>
      </c>
      <c r="AS704" s="83">
        <f t="shared" si="761"/>
        <v>0.23452078799117154</v>
      </c>
      <c r="AT704" s="105" t="str">
        <f t="shared" si="763"/>
        <v/>
      </c>
      <c r="AU704" s="105" t="str">
        <f t="shared" si="764"/>
        <v/>
      </c>
      <c r="AV704">
        <f t="shared" ref="AV704:AV721" si="765">IF(AT704="",-1,AS698)</f>
        <v>-1</v>
      </c>
    </row>
    <row r="705" spans="1:48" ht="17.25" customHeight="1">
      <c r="A705" s="27"/>
      <c r="B705" s="98"/>
      <c r="C705" s="104"/>
      <c r="D705" s="90"/>
      <c r="E705" s="111"/>
      <c r="F705" s="442"/>
      <c r="G705" s="443"/>
      <c r="H705" s="443"/>
      <c r="I705" s="99"/>
      <c r="J705" s="99"/>
      <c r="K705" s="94">
        <f t="shared" si="742"/>
        <v>4</v>
      </c>
      <c r="L705" s="94">
        <f t="shared" si="737"/>
        <v>-2</v>
      </c>
      <c r="M705" s="94">
        <f t="shared" si="738"/>
        <v>2</v>
      </c>
      <c r="N705" s="94">
        <f t="shared" si="755"/>
        <v>2</v>
      </c>
      <c r="O705" s="94">
        <f t="shared" si="756"/>
        <v>6</v>
      </c>
      <c r="P705" s="102" t="s">
        <v>50</v>
      </c>
      <c r="Q705" s="94">
        <f t="shared" si="739"/>
        <v>2</v>
      </c>
      <c r="R705" s="122">
        <f>IF(Q705="","",HLOOKUP(Q705,Headline!$Z$5:$CJ$6,2,FALSE))</f>
        <v>2</v>
      </c>
      <c r="S705" s="147">
        <v>2.34</v>
      </c>
      <c r="T705" s="147">
        <v>2.33</v>
      </c>
      <c r="U705" s="147">
        <v>1.73</v>
      </c>
      <c r="V705" s="147">
        <v>2.67</v>
      </c>
      <c r="W705" s="147">
        <v>0.92</v>
      </c>
      <c r="X705" s="96" t="str">
        <f t="shared" si="740"/>
        <v>7</v>
      </c>
      <c r="Y705" s="101">
        <v>16</v>
      </c>
      <c r="Z705" s="445"/>
      <c r="AA705" s="446"/>
      <c r="AB705" s="446"/>
      <c r="AC705" s="446"/>
      <c r="AD705" s="62"/>
      <c r="AE705" s="314" t="s">
        <v>331</v>
      </c>
      <c r="AF705" s="22"/>
      <c r="AH705" s="29" t="str">
        <f t="shared" si="687"/>
        <v/>
      </c>
      <c r="AI705" s="29" t="str">
        <f t="shared" si="688"/>
        <v/>
      </c>
      <c r="AJ705" s="29" t="str">
        <f t="shared" si="689"/>
        <v>-</v>
      </c>
      <c r="AK705" s="29" t="str">
        <f t="shared" si="690"/>
        <v/>
      </c>
      <c r="AL705" s="29" t="str">
        <f t="shared" si="691"/>
        <v>-</v>
      </c>
      <c r="AM705" s="29" t="str">
        <f t="shared" si="692"/>
        <v>-</v>
      </c>
      <c r="AN705" s="29" t="str">
        <f t="shared" si="693"/>
        <v/>
      </c>
      <c r="AO705" s="83">
        <f t="shared" si="757"/>
        <v>0.92</v>
      </c>
      <c r="AP705" s="83">
        <f t="shared" si="758"/>
        <v>2.67</v>
      </c>
      <c r="AQ705" s="83">
        <f t="shared" si="759"/>
        <v>1.75</v>
      </c>
      <c r="AR705" s="83">
        <f t="shared" si="760"/>
        <v>1.998</v>
      </c>
      <c r="AS705" s="83">
        <f t="shared" si="761"/>
        <v>0.69149837310003814</v>
      </c>
      <c r="AT705" s="105" t="str">
        <f t="shared" si="763"/>
        <v/>
      </c>
      <c r="AU705" s="105" t="str">
        <f t="shared" si="764"/>
        <v/>
      </c>
      <c r="AV705">
        <f t="shared" si="765"/>
        <v>-1</v>
      </c>
    </row>
    <row r="706" spans="1:48" ht="17.25" customHeight="1">
      <c r="A706" s="27"/>
      <c r="B706" s="98"/>
      <c r="C706" s="104"/>
      <c r="D706" s="90"/>
      <c r="E706" s="111"/>
      <c r="F706" s="442"/>
      <c r="G706" s="443"/>
      <c r="H706" s="444"/>
      <c r="I706" s="99"/>
      <c r="J706" s="99"/>
      <c r="K706" s="94">
        <f t="shared" si="742"/>
        <v>4</v>
      </c>
      <c r="L706" s="94">
        <f t="shared" si="737"/>
        <v>-2</v>
      </c>
      <c r="M706" s="94">
        <f t="shared" si="738"/>
        <v>2</v>
      </c>
      <c r="N706" s="94">
        <f t="shared" si="755"/>
        <v>2</v>
      </c>
      <c r="O706" s="94">
        <f t="shared" si="756"/>
        <v>6</v>
      </c>
      <c r="P706" s="102"/>
      <c r="Q706" s="94" t="str">
        <f t="shared" si="739"/>
        <v/>
      </c>
      <c r="R706" s="122" t="str">
        <f>IF(Q706="","",HLOOKUP(Q706,Headline!$Z$5:$CJ$6,2,FALSE))</f>
        <v/>
      </c>
      <c r="S706" s="147"/>
      <c r="T706" s="147"/>
      <c r="U706" s="147"/>
      <c r="V706" s="147"/>
      <c r="W706" s="147"/>
      <c r="X706" s="96" t="str">
        <f t="shared" si="740"/>
        <v/>
      </c>
      <c r="Y706" s="101"/>
      <c r="Z706" s="445"/>
      <c r="AA706" s="446"/>
      <c r="AB706" s="446"/>
      <c r="AC706" s="446"/>
      <c r="AD706" s="62"/>
      <c r="AE706" s="21"/>
      <c r="AF706" s="22"/>
      <c r="AH706" s="29" t="str">
        <f t="shared" si="687"/>
        <v/>
      </c>
      <c r="AI706" s="29" t="str">
        <f t="shared" si="688"/>
        <v/>
      </c>
      <c r="AJ706" s="29" t="str">
        <f t="shared" si="689"/>
        <v/>
      </c>
      <c r="AK706" s="29" t="str">
        <f t="shared" si="690"/>
        <v/>
      </c>
      <c r="AL706" s="29" t="str">
        <f t="shared" si="691"/>
        <v/>
      </c>
      <c r="AM706" s="29" t="str">
        <f t="shared" si="692"/>
        <v/>
      </c>
      <c r="AN706" s="29" t="str">
        <f t="shared" si="693"/>
        <v/>
      </c>
      <c r="AO706" s="83" t="str">
        <f t="shared" si="757"/>
        <v/>
      </c>
      <c r="AP706" s="83" t="str">
        <f t="shared" si="758"/>
        <v/>
      </c>
      <c r="AQ706" s="83" t="str">
        <f t="shared" si="759"/>
        <v/>
      </c>
      <c r="AR706" s="83" t="str">
        <f t="shared" si="760"/>
        <v/>
      </c>
      <c r="AS706" s="83" t="str">
        <f t="shared" si="761"/>
        <v/>
      </c>
      <c r="AT706" s="105" t="str">
        <f t="shared" si="763"/>
        <v/>
      </c>
      <c r="AU706" s="105" t="str">
        <f t="shared" si="764"/>
        <v/>
      </c>
      <c r="AV706">
        <f t="shared" si="765"/>
        <v>-1</v>
      </c>
    </row>
    <row r="707" spans="1:48" ht="17.25" customHeight="1">
      <c r="A707" s="27"/>
      <c r="B707" s="98">
        <v>506</v>
      </c>
      <c r="C707" s="104"/>
      <c r="D707" s="144" t="s">
        <v>171</v>
      </c>
      <c r="E707" s="111"/>
      <c r="F707" s="442">
        <v>30</v>
      </c>
      <c r="G707" s="443"/>
      <c r="H707" s="444"/>
      <c r="I707" s="99">
        <v>-2</v>
      </c>
      <c r="J707" s="99">
        <v>2</v>
      </c>
      <c r="K707" s="94">
        <f t="shared" si="742"/>
        <v>30</v>
      </c>
      <c r="L707" s="94">
        <f t="shared" si="737"/>
        <v>-2</v>
      </c>
      <c r="M707" s="94">
        <f t="shared" si="738"/>
        <v>2</v>
      </c>
      <c r="N707" s="94">
        <f t="shared" si="755"/>
        <v>28</v>
      </c>
      <c r="O707" s="94">
        <f t="shared" si="756"/>
        <v>32</v>
      </c>
      <c r="P707" s="102" t="s">
        <v>50</v>
      </c>
      <c r="Q707" s="94">
        <f t="shared" si="739"/>
        <v>1</v>
      </c>
      <c r="R707" s="122">
        <f>IF(Q707="","",HLOOKUP(Q707,Headline!$Z$5:$CJ$6,2,FALSE))</f>
        <v>1</v>
      </c>
      <c r="S707" s="147">
        <v>30.2</v>
      </c>
      <c r="T707" s="147">
        <v>29.7</v>
      </c>
      <c r="U707" s="147">
        <v>29.6</v>
      </c>
      <c r="V707" s="147">
        <v>30.5</v>
      </c>
      <c r="W707" s="147">
        <v>29.8</v>
      </c>
      <c r="X707" s="96" t="str">
        <f t="shared" si="740"/>
        <v/>
      </c>
      <c r="Y707" s="101">
        <v>13</v>
      </c>
      <c r="Z707" s="445"/>
      <c r="AA707" s="446"/>
      <c r="AB707" s="446"/>
      <c r="AC707" s="446"/>
      <c r="AD707" s="62"/>
      <c r="AE707" s="21"/>
      <c r="AF707" s="22"/>
      <c r="AH707" s="29" t="str">
        <f t="shared" si="687"/>
        <v/>
      </c>
      <c r="AI707" s="29" t="str">
        <f t="shared" si="688"/>
        <v/>
      </c>
      <c r="AJ707" s="29" t="str">
        <f t="shared" si="689"/>
        <v/>
      </c>
      <c r="AK707" s="29" t="str">
        <f t="shared" si="690"/>
        <v/>
      </c>
      <c r="AL707" s="29" t="str">
        <f t="shared" si="691"/>
        <v/>
      </c>
      <c r="AM707" s="29" t="str">
        <f t="shared" si="692"/>
        <v/>
      </c>
      <c r="AN707" s="29" t="str">
        <f t="shared" si="693"/>
        <v/>
      </c>
      <c r="AO707" s="83">
        <f t="shared" si="757"/>
        <v>29.6</v>
      </c>
      <c r="AP707" s="83">
        <f t="shared" si="758"/>
        <v>30.5</v>
      </c>
      <c r="AQ707" s="83">
        <f t="shared" si="759"/>
        <v>0.89999999999999858</v>
      </c>
      <c r="AR707" s="83">
        <f t="shared" si="760"/>
        <v>29.96</v>
      </c>
      <c r="AS707" s="83">
        <f t="shared" si="761"/>
        <v>0.37815340802378034</v>
      </c>
      <c r="AT707" s="105" t="str">
        <f t="shared" si="763"/>
        <v/>
      </c>
      <c r="AU707" s="105" t="str">
        <f t="shared" si="764"/>
        <v/>
      </c>
      <c r="AV707">
        <f t="shared" si="765"/>
        <v>-1</v>
      </c>
    </row>
    <row r="708" spans="1:48" ht="17.25" customHeight="1">
      <c r="A708" s="27"/>
      <c r="B708" s="98"/>
      <c r="C708" s="104"/>
      <c r="D708" s="90"/>
      <c r="E708" s="111"/>
      <c r="F708" s="442"/>
      <c r="G708" s="443"/>
      <c r="H708" s="444"/>
      <c r="I708" s="99"/>
      <c r="J708" s="99"/>
      <c r="K708" s="94">
        <f t="shared" si="742"/>
        <v>30</v>
      </c>
      <c r="L708" s="94">
        <f t="shared" si="737"/>
        <v>-2</v>
      </c>
      <c r="M708" s="94">
        <f t="shared" si="738"/>
        <v>2</v>
      </c>
      <c r="N708" s="94">
        <f t="shared" ref="N708:N792" si="766">K708+L708</f>
        <v>28</v>
      </c>
      <c r="O708" s="94">
        <f t="shared" ref="O708:O792" si="767">K708+M708</f>
        <v>32</v>
      </c>
      <c r="P708" s="102" t="s">
        <v>50</v>
      </c>
      <c r="Q708" s="94">
        <f t="shared" si="739"/>
        <v>2</v>
      </c>
      <c r="R708" s="122">
        <f>IF(Q708="","",HLOOKUP(Q708,Headline!$Z$5:$CJ$6,2,FALSE))</f>
        <v>2</v>
      </c>
      <c r="S708" s="147">
        <v>30.52</v>
      </c>
      <c r="T708" s="147">
        <v>30.18</v>
      </c>
      <c r="U708" s="147">
        <v>30.36</v>
      </c>
      <c r="V708" s="147">
        <v>30.39</v>
      </c>
      <c r="W708" s="147">
        <v>30.61</v>
      </c>
      <c r="X708" s="96" t="str">
        <f t="shared" si="740"/>
        <v/>
      </c>
      <c r="Y708" s="101">
        <v>16</v>
      </c>
      <c r="Z708" s="445"/>
      <c r="AA708" s="446"/>
      <c r="AB708" s="446"/>
      <c r="AC708" s="446"/>
      <c r="AD708" s="62"/>
      <c r="AE708" s="21"/>
      <c r="AF708" s="22"/>
      <c r="AH708" s="29" t="str">
        <f t="shared" si="687"/>
        <v/>
      </c>
      <c r="AI708" s="29" t="str">
        <f t="shared" si="688"/>
        <v/>
      </c>
      <c r="AJ708" s="29" t="str">
        <f t="shared" si="689"/>
        <v/>
      </c>
      <c r="AK708" s="29" t="str">
        <f t="shared" si="690"/>
        <v/>
      </c>
      <c r="AL708" s="29" t="str">
        <f t="shared" si="691"/>
        <v/>
      </c>
      <c r="AM708" s="29" t="str">
        <f t="shared" si="692"/>
        <v/>
      </c>
      <c r="AN708" s="29" t="str">
        <f t="shared" si="693"/>
        <v/>
      </c>
      <c r="AO708" s="83">
        <f t="shared" si="757"/>
        <v>30.18</v>
      </c>
      <c r="AP708" s="83">
        <f t="shared" si="758"/>
        <v>30.61</v>
      </c>
      <c r="AQ708" s="83">
        <f t="shared" si="759"/>
        <v>0.42999999999999972</v>
      </c>
      <c r="AR708" s="83">
        <f t="shared" si="760"/>
        <v>30.411999999999999</v>
      </c>
      <c r="AS708" s="83">
        <f t="shared" si="761"/>
        <v>0.16422545478700906</v>
      </c>
      <c r="AT708" s="105" t="str">
        <f t="shared" si="763"/>
        <v/>
      </c>
      <c r="AU708" s="105" t="str">
        <f t="shared" si="764"/>
        <v/>
      </c>
      <c r="AV708">
        <f t="shared" si="765"/>
        <v>-1</v>
      </c>
    </row>
    <row r="709" spans="1:48" ht="17.25" customHeight="1">
      <c r="A709" s="27"/>
      <c r="B709" s="98"/>
      <c r="C709" s="104"/>
      <c r="D709" s="90"/>
      <c r="E709" s="111"/>
      <c r="F709" s="442"/>
      <c r="G709" s="443"/>
      <c r="H709" s="444"/>
      <c r="I709" s="99"/>
      <c r="J709" s="99"/>
      <c r="K709" s="94">
        <f t="shared" si="742"/>
        <v>30</v>
      </c>
      <c r="L709" s="94">
        <f t="shared" si="737"/>
        <v>-2</v>
      </c>
      <c r="M709" s="94">
        <f t="shared" si="738"/>
        <v>2</v>
      </c>
      <c r="N709" s="94">
        <f t="shared" si="766"/>
        <v>28</v>
      </c>
      <c r="O709" s="94">
        <f t="shared" si="767"/>
        <v>32</v>
      </c>
      <c r="P709" s="102"/>
      <c r="Q709" s="94" t="str">
        <f t="shared" si="739"/>
        <v/>
      </c>
      <c r="R709" s="122" t="str">
        <f>IF(Q709="","",HLOOKUP(Q709,Headline!$Z$5:$CJ$6,2,FALSE))</f>
        <v/>
      </c>
      <c r="S709" s="100"/>
      <c r="T709" s="100"/>
      <c r="U709" s="100"/>
      <c r="V709" s="100"/>
      <c r="W709" s="100"/>
      <c r="X709" s="96" t="str">
        <f t="shared" si="740"/>
        <v/>
      </c>
      <c r="Y709" s="101"/>
      <c r="Z709" s="445"/>
      <c r="AA709" s="446"/>
      <c r="AB709" s="446"/>
      <c r="AC709" s="446"/>
      <c r="AD709" s="62"/>
      <c r="AE709" s="21"/>
      <c r="AF709" s="22"/>
      <c r="AH709" s="29" t="str">
        <f t="shared" si="687"/>
        <v/>
      </c>
      <c r="AI709" s="29" t="str">
        <f t="shared" si="688"/>
        <v/>
      </c>
      <c r="AJ709" s="29" t="str">
        <f t="shared" si="689"/>
        <v/>
      </c>
      <c r="AK709" s="29" t="str">
        <f t="shared" si="690"/>
        <v/>
      </c>
      <c r="AL709" s="29" t="str">
        <f t="shared" si="691"/>
        <v/>
      </c>
      <c r="AM709" s="29" t="str">
        <f t="shared" si="692"/>
        <v/>
      </c>
      <c r="AN709" s="29" t="str">
        <f t="shared" si="693"/>
        <v/>
      </c>
      <c r="AO709" s="83" t="str">
        <f t="shared" si="757"/>
        <v/>
      </c>
      <c r="AP709" s="83" t="str">
        <f t="shared" si="758"/>
        <v/>
      </c>
      <c r="AQ709" s="83" t="str">
        <f t="shared" si="759"/>
        <v/>
      </c>
      <c r="AR709" s="83" t="str">
        <f t="shared" si="760"/>
        <v/>
      </c>
      <c r="AS709" s="83" t="str">
        <f t="shared" si="761"/>
        <v/>
      </c>
      <c r="AT709" s="105" t="str">
        <f t="shared" si="763"/>
        <v/>
      </c>
      <c r="AU709" s="105" t="str">
        <f t="shared" si="764"/>
        <v/>
      </c>
      <c r="AV709">
        <f t="shared" si="765"/>
        <v>-1</v>
      </c>
    </row>
    <row r="710" spans="1:48" ht="17.25" customHeight="1">
      <c r="A710" s="27"/>
      <c r="B710" s="98">
        <v>507</v>
      </c>
      <c r="C710" s="104"/>
      <c r="D710" s="144" t="s">
        <v>189</v>
      </c>
      <c r="E710" s="111"/>
      <c r="F710" s="442">
        <v>11</v>
      </c>
      <c r="G710" s="443"/>
      <c r="H710" s="444"/>
      <c r="I710" s="99">
        <v>0</v>
      </c>
      <c r="J710" s="99">
        <v>0.6</v>
      </c>
      <c r="K710" s="94">
        <f>IF(Q710=1,F710,K709)</f>
        <v>11</v>
      </c>
      <c r="L710" s="94">
        <f>IF(Q710=1,I710,L709)</f>
        <v>0</v>
      </c>
      <c r="M710" s="94">
        <f>IF(Q710=1,J710,M709)</f>
        <v>0.6</v>
      </c>
      <c r="N710" s="94">
        <f t="shared" si="766"/>
        <v>11</v>
      </c>
      <c r="O710" s="94">
        <f t="shared" si="767"/>
        <v>11.6</v>
      </c>
      <c r="P710" s="102" t="s">
        <v>51</v>
      </c>
      <c r="Q710" s="94">
        <f t="shared" si="739"/>
        <v>1</v>
      </c>
      <c r="R710" s="122">
        <f>IF(Q710="","",HLOOKUP(Q710,Headline!$Z$5:$CJ$6,2,FALSE))</f>
        <v>1</v>
      </c>
      <c r="S710" s="147">
        <v>11.28</v>
      </c>
      <c r="T710" s="147">
        <v>11.26</v>
      </c>
      <c r="U710" s="147">
        <v>11.27</v>
      </c>
      <c r="V710" s="147">
        <v>11.26</v>
      </c>
      <c r="W710" s="147">
        <v>11.25</v>
      </c>
      <c r="X710" s="96" t="str">
        <f t="shared" si="740"/>
        <v/>
      </c>
      <c r="Y710" s="101">
        <v>13</v>
      </c>
      <c r="Z710" s="445"/>
      <c r="AA710" s="446"/>
      <c r="AB710" s="446"/>
      <c r="AC710" s="446"/>
      <c r="AD710" s="62"/>
      <c r="AE710" s="21"/>
      <c r="AF710" s="22"/>
      <c r="AH710" s="29" t="str">
        <f t="shared" si="687"/>
        <v/>
      </c>
      <c r="AI710" s="29" t="str">
        <f t="shared" si="688"/>
        <v/>
      </c>
      <c r="AJ710" s="29" t="str">
        <f t="shared" si="689"/>
        <v/>
      </c>
      <c r="AK710" s="29" t="str">
        <f t="shared" si="690"/>
        <v/>
      </c>
      <c r="AL710" s="29" t="str">
        <f t="shared" si="691"/>
        <v/>
      </c>
      <c r="AM710" s="29" t="str">
        <f t="shared" si="692"/>
        <v/>
      </c>
      <c r="AN710" s="29" t="str">
        <f t="shared" si="693"/>
        <v/>
      </c>
      <c r="AO710" s="83">
        <f t="shared" si="757"/>
        <v>11.25</v>
      </c>
      <c r="AP710" s="83">
        <f t="shared" si="758"/>
        <v>11.28</v>
      </c>
      <c r="AQ710" s="83">
        <f t="shared" si="759"/>
        <v>2.9999999999999361E-2</v>
      </c>
      <c r="AR710" s="83">
        <f t="shared" si="760"/>
        <v>11.263999999999999</v>
      </c>
      <c r="AS710" s="83">
        <f t="shared" si="761"/>
        <v>1.1401754250991138E-2</v>
      </c>
      <c r="AT710" s="105" t="str">
        <f t="shared" si="763"/>
        <v/>
      </c>
      <c r="AU710" s="105" t="str">
        <f t="shared" si="764"/>
        <v/>
      </c>
      <c r="AV710">
        <f t="shared" si="765"/>
        <v>-1</v>
      </c>
    </row>
    <row r="711" spans="1:48" ht="17.25" customHeight="1">
      <c r="A711" s="27"/>
      <c r="B711" s="98"/>
      <c r="C711" s="104"/>
      <c r="D711" s="90"/>
      <c r="E711" s="111"/>
      <c r="F711" s="442" t="s">
        <v>241</v>
      </c>
      <c r="G711" s="443"/>
      <c r="H711" s="444"/>
      <c r="I711" s="99"/>
      <c r="J711" s="99"/>
      <c r="K711" s="94">
        <f t="shared" si="742"/>
        <v>11</v>
      </c>
      <c r="L711" s="94">
        <f t="shared" si="737"/>
        <v>0</v>
      </c>
      <c r="M711" s="94">
        <f t="shared" si="738"/>
        <v>0.6</v>
      </c>
      <c r="N711" s="94">
        <f t="shared" si="766"/>
        <v>11</v>
      </c>
      <c r="O711" s="94">
        <f t="shared" si="767"/>
        <v>11.6</v>
      </c>
      <c r="P711" s="102" t="s">
        <v>51</v>
      </c>
      <c r="Q711" s="94">
        <f t="shared" si="739"/>
        <v>2</v>
      </c>
      <c r="R711" s="122">
        <f>IF(Q711="","",HLOOKUP(Q711,Headline!$Z$5:$CJ$6,2,FALSE))</f>
        <v>2</v>
      </c>
      <c r="S711" s="147">
        <v>11.22</v>
      </c>
      <c r="T711" s="147">
        <v>11.24</v>
      </c>
      <c r="U711" s="147">
        <v>11.23</v>
      </c>
      <c r="V711" s="147">
        <v>11.22</v>
      </c>
      <c r="W711" s="147">
        <v>11.24</v>
      </c>
      <c r="X711" s="96" t="str">
        <f t="shared" si="740"/>
        <v/>
      </c>
      <c r="Y711" s="101">
        <v>16</v>
      </c>
      <c r="Z711" s="445"/>
      <c r="AA711" s="446"/>
      <c r="AB711" s="446"/>
      <c r="AC711" s="446"/>
      <c r="AD711" s="62"/>
      <c r="AE711" s="21"/>
      <c r="AF711" s="22"/>
      <c r="AH711" s="29" t="str">
        <f t="shared" si="687"/>
        <v/>
      </c>
      <c r="AI711" s="29" t="str">
        <f t="shared" si="688"/>
        <v/>
      </c>
      <c r="AJ711" s="29" t="str">
        <f t="shared" si="689"/>
        <v/>
      </c>
      <c r="AK711" s="29" t="str">
        <f t="shared" si="690"/>
        <v/>
      </c>
      <c r="AL711" s="29" t="str">
        <f t="shared" si="691"/>
        <v/>
      </c>
      <c r="AM711" s="29" t="str">
        <f t="shared" si="692"/>
        <v/>
      </c>
      <c r="AN711" s="29" t="str">
        <f t="shared" si="693"/>
        <v/>
      </c>
      <c r="AO711" s="83">
        <f t="shared" si="757"/>
        <v>11.22</v>
      </c>
      <c r="AP711" s="83">
        <f t="shared" si="758"/>
        <v>11.24</v>
      </c>
      <c r="AQ711" s="83">
        <f t="shared" si="759"/>
        <v>1.9999999999999574E-2</v>
      </c>
      <c r="AR711" s="83">
        <f t="shared" si="760"/>
        <v>11.23</v>
      </c>
      <c r="AS711" s="83">
        <f t="shared" si="761"/>
        <v>9.9999999999997868E-3</v>
      </c>
      <c r="AT711" s="105" t="str">
        <f t="shared" si="763"/>
        <v/>
      </c>
      <c r="AU711" s="105" t="str">
        <f t="shared" si="764"/>
        <v/>
      </c>
      <c r="AV711">
        <f t="shared" si="765"/>
        <v>-1</v>
      </c>
    </row>
    <row r="712" spans="1:48" ht="17.25" customHeight="1">
      <c r="A712" s="27"/>
      <c r="B712" s="98"/>
      <c r="C712" s="104"/>
      <c r="D712" s="90"/>
      <c r="E712" s="111"/>
      <c r="F712" s="442"/>
      <c r="G712" s="443"/>
      <c r="H712" s="444"/>
      <c r="I712" s="99"/>
      <c r="J712" s="99"/>
      <c r="K712" s="94">
        <f t="shared" si="742"/>
        <v>11</v>
      </c>
      <c r="L712" s="94">
        <f t="shared" si="737"/>
        <v>0</v>
      </c>
      <c r="M712" s="94">
        <f t="shared" si="738"/>
        <v>0.6</v>
      </c>
      <c r="N712" s="94">
        <f t="shared" si="766"/>
        <v>11</v>
      </c>
      <c r="O712" s="94">
        <f t="shared" si="767"/>
        <v>11.6</v>
      </c>
      <c r="P712" s="102"/>
      <c r="Q712" s="94" t="str">
        <f t="shared" si="739"/>
        <v/>
      </c>
      <c r="R712" s="122" t="str">
        <f>IF(Q712="","",HLOOKUP(Q712,Headline!$Z$5:$CJ$6,2,FALSE))</f>
        <v/>
      </c>
      <c r="S712" s="147"/>
      <c r="T712" s="147"/>
      <c r="U712" s="147"/>
      <c r="V712" s="147"/>
      <c r="W712" s="147"/>
      <c r="X712" s="96" t="str">
        <f t="shared" si="740"/>
        <v/>
      </c>
      <c r="Y712" s="101"/>
      <c r="Z712" s="445"/>
      <c r="AA712" s="446"/>
      <c r="AB712" s="446"/>
      <c r="AC712" s="446"/>
      <c r="AD712" s="62"/>
      <c r="AE712" s="21"/>
      <c r="AF712" s="22"/>
      <c r="AH712" s="29" t="str">
        <f t="shared" si="687"/>
        <v/>
      </c>
      <c r="AI712" s="29" t="str">
        <f t="shared" si="688"/>
        <v/>
      </c>
      <c r="AJ712" s="29" t="str">
        <f t="shared" si="689"/>
        <v/>
      </c>
      <c r="AK712" s="29" t="str">
        <f t="shared" si="690"/>
        <v/>
      </c>
      <c r="AL712" s="29" t="str">
        <f t="shared" si="691"/>
        <v/>
      </c>
      <c r="AM712" s="29" t="str">
        <f t="shared" si="692"/>
        <v/>
      </c>
      <c r="AN712" s="29" t="str">
        <f t="shared" si="693"/>
        <v/>
      </c>
      <c r="AO712" s="83" t="str">
        <f t="shared" si="757"/>
        <v/>
      </c>
      <c r="AP712" s="83" t="str">
        <f t="shared" si="758"/>
        <v/>
      </c>
      <c r="AQ712" s="83" t="str">
        <f t="shared" si="759"/>
        <v/>
      </c>
      <c r="AR712" s="83" t="str">
        <f t="shared" si="760"/>
        <v/>
      </c>
      <c r="AS712" s="83" t="str">
        <f t="shared" si="761"/>
        <v/>
      </c>
      <c r="AT712" s="105" t="str">
        <f t="shared" si="763"/>
        <v/>
      </c>
      <c r="AU712" s="105" t="str">
        <f t="shared" si="764"/>
        <v/>
      </c>
      <c r="AV712">
        <f t="shared" si="765"/>
        <v>-1</v>
      </c>
    </row>
    <row r="713" spans="1:48" ht="17.25" customHeight="1">
      <c r="A713" s="27"/>
      <c r="B713" s="98">
        <v>507</v>
      </c>
      <c r="C713" s="104"/>
      <c r="D713" s="144" t="s">
        <v>189</v>
      </c>
      <c r="E713" s="111"/>
      <c r="F713" s="442">
        <v>11</v>
      </c>
      <c r="G713" s="443"/>
      <c r="H713" s="444"/>
      <c r="I713" s="99">
        <v>0</v>
      </c>
      <c r="J713" s="99">
        <v>0.6</v>
      </c>
      <c r="K713" s="94">
        <f t="shared" ref="K713:K721" si="768">IF(Q713=1,F713,K712)</f>
        <v>11</v>
      </c>
      <c r="L713" s="94">
        <f t="shared" ref="L713:L721" si="769">IF(Q713=1,I713,L712)</f>
        <v>0</v>
      </c>
      <c r="M713" s="94">
        <f t="shared" ref="M713:M721" si="770">IF(Q713=1,J713,M712)</f>
        <v>0.6</v>
      </c>
      <c r="N713" s="94">
        <f t="shared" ref="N713:N718" si="771">K713+L713</f>
        <v>11</v>
      </c>
      <c r="O713" s="94">
        <f t="shared" ref="O713:O718" si="772">K713+M713</f>
        <v>11.6</v>
      </c>
      <c r="P713" s="102" t="s">
        <v>51</v>
      </c>
      <c r="Q713" s="94">
        <f t="shared" si="739"/>
        <v>1</v>
      </c>
      <c r="R713" s="122">
        <f>IF(Q713="","",HLOOKUP(Q713,Headline!$Z$5:$CJ$6,2,FALSE))</f>
        <v>1</v>
      </c>
      <c r="S713" s="147">
        <v>11.24</v>
      </c>
      <c r="T713" s="147">
        <v>11.25</v>
      </c>
      <c r="U713" s="147">
        <v>11.23</v>
      </c>
      <c r="V713" s="147">
        <v>11.24</v>
      </c>
      <c r="W713" s="147">
        <v>11.24</v>
      </c>
      <c r="X713" s="96" t="str">
        <f t="shared" si="740"/>
        <v/>
      </c>
      <c r="Y713" s="101">
        <v>13</v>
      </c>
      <c r="Z713" s="445"/>
      <c r="AA713" s="446"/>
      <c r="AB713" s="446"/>
      <c r="AC713" s="446"/>
      <c r="AD713" s="62"/>
      <c r="AE713" s="21"/>
      <c r="AF713" s="22"/>
      <c r="AH713" s="29" t="str">
        <f t="shared" si="687"/>
        <v/>
      </c>
      <c r="AI713" s="29" t="str">
        <f t="shared" si="688"/>
        <v/>
      </c>
      <c r="AJ713" s="29" t="str">
        <f t="shared" si="689"/>
        <v/>
      </c>
      <c r="AK713" s="29" t="str">
        <f t="shared" si="690"/>
        <v/>
      </c>
      <c r="AL713" s="29" t="str">
        <f t="shared" si="691"/>
        <v/>
      </c>
      <c r="AM713" s="29" t="str">
        <f t="shared" si="692"/>
        <v/>
      </c>
      <c r="AN713" s="29" t="str">
        <f t="shared" si="693"/>
        <v/>
      </c>
      <c r="AO713" s="83">
        <f t="shared" ref="AO713:AO718" si="773">IF(S713="","",MIN(S713:W713))</f>
        <v>11.23</v>
      </c>
      <c r="AP713" s="83">
        <f t="shared" ref="AP713:AP718" si="774">IF(S713="","",MAX(S713:W713))</f>
        <v>11.25</v>
      </c>
      <c r="AQ713" s="83">
        <f t="shared" ref="AQ713:AQ718" si="775">IF(AO713="","",AP713-AO713)</f>
        <v>1.9999999999999574E-2</v>
      </c>
      <c r="AR713" s="83">
        <f t="shared" ref="AR713:AR718" si="776">IF(S713="","",AVERAGE(S713:W713))</f>
        <v>11.24</v>
      </c>
      <c r="AS713" s="83">
        <f t="shared" ref="AS713:AS718" si="777">IF(S713="","",STDEV(S713:W713))</f>
        <v>7.0710678118653244E-3</v>
      </c>
      <c r="AT713" s="105" t="str">
        <f t="shared" si="763"/>
        <v/>
      </c>
      <c r="AU713" s="105" t="str">
        <f t="shared" si="764"/>
        <v/>
      </c>
      <c r="AV713">
        <f t="shared" si="765"/>
        <v>-1</v>
      </c>
    </row>
    <row r="714" spans="1:48" ht="17.25" customHeight="1">
      <c r="A714" s="27"/>
      <c r="B714" s="98"/>
      <c r="C714" s="104"/>
      <c r="D714" s="90"/>
      <c r="E714" s="111"/>
      <c r="F714" s="442" t="s">
        <v>242</v>
      </c>
      <c r="G714" s="443"/>
      <c r="H714" s="444"/>
      <c r="I714" s="99"/>
      <c r="J714" s="99"/>
      <c r="K714" s="94">
        <f t="shared" si="768"/>
        <v>11</v>
      </c>
      <c r="L714" s="94">
        <f t="shared" si="769"/>
        <v>0</v>
      </c>
      <c r="M714" s="94">
        <f t="shared" si="770"/>
        <v>0.6</v>
      </c>
      <c r="N714" s="94">
        <f t="shared" si="771"/>
        <v>11</v>
      </c>
      <c r="O714" s="94">
        <f t="shared" si="772"/>
        <v>11.6</v>
      </c>
      <c r="P714" s="102" t="s">
        <v>51</v>
      </c>
      <c r="Q714" s="94">
        <f t="shared" si="739"/>
        <v>2</v>
      </c>
      <c r="R714" s="122">
        <f>IF(Q714="","",HLOOKUP(Q714,Headline!$Z$5:$CJ$6,2,FALSE))</f>
        <v>2</v>
      </c>
      <c r="S714" s="147">
        <v>11.24</v>
      </c>
      <c r="T714" s="147">
        <v>11.24</v>
      </c>
      <c r="U714" s="147">
        <v>11.25</v>
      </c>
      <c r="V714" s="147">
        <v>11.24</v>
      </c>
      <c r="W714" s="147">
        <v>11.25</v>
      </c>
      <c r="X714" s="96" t="str">
        <f t="shared" si="740"/>
        <v/>
      </c>
      <c r="Y714" s="101">
        <v>16</v>
      </c>
      <c r="Z714" s="445"/>
      <c r="AA714" s="446"/>
      <c r="AB714" s="446"/>
      <c r="AC714" s="446"/>
      <c r="AD714" s="62"/>
      <c r="AE714" s="21"/>
      <c r="AF714" s="22"/>
      <c r="AH714" s="29" t="str">
        <f t="shared" si="687"/>
        <v/>
      </c>
      <c r="AI714" s="29" t="str">
        <f t="shared" si="688"/>
        <v/>
      </c>
      <c r="AJ714" s="29" t="str">
        <f t="shared" si="689"/>
        <v/>
      </c>
      <c r="AK714" s="29" t="str">
        <f t="shared" si="690"/>
        <v/>
      </c>
      <c r="AL714" s="29" t="str">
        <f t="shared" si="691"/>
        <v/>
      </c>
      <c r="AM714" s="29" t="str">
        <f t="shared" si="692"/>
        <v/>
      </c>
      <c r="AN714" s="29" t="str">
        <f t="shared" si="693"/>
        <v/>
      </c>
      <c r="AO714" s="83">
        <f t="shared" si="773"/>
        <v>11.24</v>
      </c>
      <c r="AP714" s="83">
        <f t="shared" si="774"/>
        <v>11.25</v>
      </c>
      <c r="AQ714" s="83">
        <f t="shared" si="775"/>
        <v>9.9999999999997868E-3</v>
      </c>
      <c r="AR714" s="83">
        <f t="shared" si="776"/>
        <v>11.244000000000002</v>
      </c>
      <c r="AS714" s="83">
        <f t="shared" si="777"/>
        <v>5.4772255750515442E-3</v>
      </c>
      <c r="AT714" s="105" t="str">
        <f t="shared" si="763"/>
        <v/>
      </c>
      <c r="AU714" s="105" t="str">
        <f t="shared" si="764"/>
        <v/>
      </c>
      <c r="AV714">
        <f t="shared" si="765"/>
        <v>-1</v>
      </c>
    </row>
    <row r="715" spans="1:48" ht="17.25" customHeight="1">
      <c r="A715" s="27"/>
      <c r="B715" s="98"/>
      <c r="C715" s="104"/>
      <c r="D715" s="90"/>
      <c r="E715" s="111"/>
      <c r="F715" s="442"/>
      <c r="G715" s="443"/>
      <c r="H715" s="444"/>
      <c r="I715" s="99"/>
      <c r="J715" s="99"/>
      <c r="K715" s="94">
        <f t="shared" si="768"/>
        <v>11</v>
      </c>
      <c r="L715" s="94">
        <f t="shared" si="769"/>
        <v>0</v>
      </c>
      <c r="M715" s="94">
        <f t="shared" si="770"/>
        <v>0.6</v>
      </c>
      <c r="N715" s="94">
        <f t="shared" si="771"/>
        <v>11</v>
      </c>
      <c r="O715" s="94">
        <f t="shared" si="772"/>
        <v>11.6</v>
      </c>
      <c r="P715" s="102"/>
      <c r="Q715" s="94" t="str">
        <f t="shared" si="739"/>
        <v/>
      </c>
      <c r="R715" s="122" t="str">
        <f>IF(Q715="","",HLOOKUP(Q715,Headline!$Z$5:$CJ$6,2,FALSE))</f>
        <v/>
      </c>
      <c r="S715" s="147"/>
      <c r="T715" s="147"/>
      <c r="U715" s="147"/>
      <c r="V715" s="147"/>
      <c r="W715" s="147"/>
      <c r="X715" s="96" t="str">
        <f t="shared" si="740"/>
        <v/>
      </c>
      <c r="Y715" s="101"/>
      <c r="Z715" s="445"/>
      <c r="AA715" s="446"/>
      <c r="AB715" s="446"/>
      <c r="AC715" s="446"/>
      <c r="AD715" s="62"/>
      <c r="AE715" s="21"/>
      <c r="AF715" s="22"/>
      <c r="AH715" s="29" t="str">
        <f t="shared" ref="AH715:AH778" si="778">IF(S715="","",IF(S715&lt;$N715,"-",IF(S715&gt;$O715,"+","")))</f>
        <v/>
      </c>
      <c r="AI715" s="29" t="str">
        <f t="shared" ref="AI715:AI778" si="779">IF(T715="","",IF(T715&lt;$N715,"-",IF(T715&gt;$O715,"+","")))</f>
        <v/>
      </c>
      <c r="AJ715" s="29" t="str">
        <f t="shared" ref="AJ715:AJ778" si="780">IF(U715="","",IF(U715&lt;$N715,"-",IF(U715&gt;$O715,"+","")))</f>
        <v/>
      </c>
      <c r="AK715" s="29" t="str">
        <f t="shared" ref="AK715:AK778" si="781">IF(V715="","",IF(V715&lt;$N715,"-",IF(V715&gt;$O715,"+","")))</f>
        <v/>
      </c>
      <c r="AL715" s="29" t="str">
        <f t="shared" ref="AL715:AL778" si="782">IF(W715="","",IF(W715&lt;$N715,"-",IF(W715&gt;$O715,"+","")))</f>
        <v/>
      </c>
      <c r="AM715" s="29" t="str">
        <f t="shared" ref="AM715:AM778" si="783">IF(OR($AH715="-",$AI715="-",$AJ715="-",$AK715="-",$AL715="-"),"-","")</f>
        <v/>
      </c>
      <c r="AN715" s="29" t="str">
        <f t="shared" ref="AN715:AN778" si="784">IF(OR($AH715="+",$AI715="+",$AJ715="+",$AK715="+",$AL715="+"),"+","")</f>
        <v/>
      </c>
      <c r="AO715" s="83" t="str">
        <f t="shared" si="773"/>
        <v/>
      </c>
      <c r="AP715" s="83" t="str">
        <f t="shared" si="774"/>
        <v/>
      </c>
      <c r="AQ715" s="83" t="str">
        <f t="shared" si="775"/>
        <v/>
      </c>
      <c r="AR715" s="83" t="str">
        <f t="shared" si="776"/>
        <v/>
      </c>
      <c r="AS715" s="83" t="str">
        <f t="shared" si="777"/>
        <v/>
      </c>
      <c r="AT715" s="105" t="str">
        <f t="shared" si="763"/>
        <v/>
      </c>
      <c r="AU715" s="105" t="str">
        <f t="shared" si="764"/>
        <v/>
      </c>
      <c r="AV715">
        <f t="shared" si="765"/>
        <v>-1</v>
      </c>
    </row>
    <row r="716" spans="1:48" ht="17.25" customHeight="1">
      <c r="A716" s="27"/>
      <c r="B716" s="98">
        <v>507</v>
      </c>
      <c r="C716" s="104"/>
      <c r="D716" s="144" t="s">
        <v>189</v>
      </c>
      <c r="E716" s="111"/>
      <c r="F716" s="442">
        <v>11</v>
      </c>
      <c r="G716" s="443"/>
      <c r="H716" s="444"/>
      <c r="I716" s="99">
        <v>0</v>
      </c>
      <c r="J716" s="99">
        <v>0.6</v>
      </c>
      <c r="K716" s="94">
        <f t="shared" si="768"/>
        <v>11</v>
      </c>
      <c r="L716" s="94">
        <f t="shared" si="769"/>
        <v>0</v>
      </c>
      <c r="M716" s="94">
        <f t="shared" si="770"/>
        <v>0.6</v>
      </c>
      <c r="N716" s="94">
        <f t="shared" si="771"/>
        <v>11</v>
      </c>
      <c r="O716" s="94">
        <f t="shared" si="772"/>
        <v>11.6</v>
      </c>
      <c r="P716" s="102" t="s">
        <v>51</v>
      </c>
      <c r="Q716" s="94">
        <f t="shared" si="739"/>
        <v>1</v>
      </c>
      <c r="R716" s="122">
        <f>IF(Q716="","",HLOOKUP(Q716,Headline!$Z$5:$CJ$6,2,FALSE))</f>
        <v>1</v>
      </c>
      <c r="S716" s="147">
        <v>11.25</v>
      </c>
      <c r="T716" s="147">
        <v>11.24</v>
      </c>
      <c r="U716" s="147">
        <v>11.26</v>
      </c>
      <c r="V716" s="147">
        <v>11.25</v>
      </c>
      <c r="W716" s="147">
        <v>11.26</v>
      </c>
      <c r="X716" s="96" t="str">
        <f t="shared" si="740"/>
        <v/>
      </c>
      <c r="Y716" s="101">
        <v>13</v>
      </c>
      <c r="Z716" s="445"/>
      <c r="AA716" s="446"/>
      <c r="AB716" s="446"/>
      <c r="AC716" s="446"/>
      <c r="AD716" s="62"/>
      <c r="AE716" s="21"/>
      <c r="AF716" s="22"/>
      <c r="AH716" s="29" t="str">
        <f t="shared" si="778"/>
        <v/>
      </c>
      <c r="AI716" s="29" t="str">
        <f t="shared" si="779"/>
        <v/>
      </c>
      <c r="AJ716" s="29" t="str">
        <f t="shared" si="780"/>
        <v/>
      </c>
      <c r="AK716" s="29" t="str">
        <f t="shared" si="781"/>
        <v/>
      </c>
      <c r="AL716" s="29" t="str">
        <f t="shared" si="782"/>
        <v/>
      </c>
      <c r="AM716" s="29" t="str">
        <f t="shared" si="783"/>
        <v/>
      </c>
      <c r="AN716" s="29" t="str">
        <f t="shared" si="784"/>
        <v/>
      </c>
      <c r="AO716" s="83">
        <f t="shared" si="773"/>
        <v>11.24</v>
      </c>
      <c r="AP716" s="83">
        <f t="shared" si="774"/>
        <v>11.26</v>
      </c>
      <c r="AQ716" s="83">
        <f t="shared" si="775"/>
        <v>1.9999999999999574E-2</v>
      </c>
      <c r="AR716" s="83">
        <f t="shared" si="776"/>
        <v>11.251999999999999</v>
      </c>
      <c r="AS716" s="83">
        <f t="shared" si="777"/>
        <v>8.3666002653405777E-3</v>
      </c>
      <c r="AT716" s="105" t="str">
        <f t="shared" si="763"/>
        <v/>
      </c>
      <c r="AU716" s="105" t="str">
        <f t="shared" si="764"/>
        <v/>
      </c>
      <c r="AV716">
        <f t="shared" si="765"/>
        <v>-1</v>
      </c>
    </row>
    <row r="717" spans="1:48" ht="17.25" customHeight="1">
      <c r="A717" s="27"/>
      <c r="B717" s="98"/>
      <c r="C717" s="104"/>
      <c r="D717" s="90"/>
      <c r="E717" s="111"/>
      <c r="F717" s="442" t="s">
        <v>243</v>
      </c>
      <c r="G717" s="443"/>
      <c r="H717" s="444"/>
      <c r="I717" s="99"/>
      <c r="J717" s="99"/>
      <c r="K717" s="94">
        <f t="shared" si="768"/>
        <v>11</v>
      </c>
      <c r="L717" s="94">
        <f t="shared" si="769"/>
        <v>0</v>
      </c>
      <c r="M717" s="94">
        <f t="shared" si="770"/>
        <v>0.6</v>
      </c>
      <c r="N717" s="94">
        <f t="shared" si="771"/>
        <v>11</v>
      </c>
      <c r="O717" s="94">
        <f t="shared" si="772"/>
        <v>11.6</v>
      </c>
      <c r="P717" s="102" t="s">
        <v>51</v>
      </c>
      <c r="Q717" s="94">
        <f t="shared" si="739"/>
        <v>2</v>
      </c>
      <c r="R717" s="122">
        <f>IF(Q717="","",HLOOKUP(Q717,Headline!$Z$5:$CJ$6,2,FALSE))</f>
        <v>2</v>
      </c>
      <c r="S717" s="147">
        <v>11.25</v>
      </c>
      <c r="T717" s="147">
        <v>11.27</v>
      </c>
      <c r="U717" s="147">
        <v>11.24</v>
      </c>
      <c r="V717" s="147">
        <v>11.25</v>
      </c>
      <c r="W717" s="147">
        <v>11.25</v>
      </c>
      <c r="X717" s="96" t="str">
        <f t="shared" si="740"/>
        <v/>
      </c>
      <c r="Y717" s="101">
        <v>16</v>
      </c>
      <c r="Z717" s="445"/>
      <c r="AA717" s="446"/>
      <c r="AB717" s="446"/>
      <c r="AC717" s="446"/>
      <c r="AD717" s="62"/>
      <c r="AE717" s="21"/>
      <c r="AF717" s="22"/>
      <c r="AH717" s="29" t="str">
        <f t="shared" si="778"/>
        <v/>
      </c>
      <c r="AI717" s="29" t="str">
        <f t="shared" si="779"/>
        <v/>
      </c>
      <c r="AJ717" s="29" t="str">
        <f t="shared" si="780"/>
        <v/>
      </c>
      <c r="AK717" s="29" t="str">
        <f t="shared" si="781"/>
        <v/>
      </c>
      <c r="AL717" s="29" t="str">
        <f t="shared" si="782"/>
        <v/>
      </c>
      <c r="AM717" s="29" t="str">
        <f t="shared" si="783"/>
        <v/>
      </c>
      <c r="AN717" s="29" t="str">
        <f t="shared" si="784"/>
        <v/>
      </c>
      <c r="AO717" s="83">
        <f t="shared" si="773"/>
        <v>11.24</v>
      </c>
      <c r="AP717" s="83">
        <f t="shared" si="774"/>
        <v>11.27</v>
      </c>
      <c r="AQ717" s="83">
        <f t="shared" si="775"/>
        <v>2.9999999999999361E-2</v>
      </c>
      <c r="AR717" s="83">
        <f t="shared" si="776"/>
        <v>11.251999999999999</v>
      </c>
      <c r="AS717" s="83">
        <f t="shared" si="777"/>
        <v>1.0954451150103088E-2</v>
      </c>
      <c r="AT717" s="105" t="str">
        <f t="shared" si="763"/>
        <v/>
      </c>
      <c r="AU717" s="105" t="str">
        <f t="shared" si="764"/>
        <v/>
      </c>
      <c r="AV717">
        <f t="shared" si="765"/>
        <v>-1</v>
      </c>
    </row>
    <row r="718" spans="1:48" ht="17.25" customHeight="1">
      <c r="A718" s="27"/>
      <c r="B718" s="98"/>
      <c r="C718" s="104"/>
      <c r="D718" s="90"/>
      <c r="E718" s="111"/>
      <c r="F718" s="442"/>
      <c r="G718" s="443"/>
      <c r="H718" s="444"/>
      <c r="I718" s="99"/>
      <c r="J718" s="99"/>
      <c r="K718" s="94">
        <f t="shared" si="768"/>
        <v>11</v>
      </c>
      <c r="L718" s="94">
        <f t="shared" si="769"/>
        <v>0</v>
      </c>
      <c r="M718" s="94">
        <f t="shared" si="770"/>
        <v>0.6</v>
      </c>
      <c r="N718" s="94">
        <f t="shared" si="771"/>
        <v>11</v>
      </c>
      <c r="O718" s="94">
        <f t="shared" si="772"/>
        <v>11.6</v>
      </c>
      <c r="P718" s="102"/>
      <c r="Q718" s="94" t="str">
        <f t="shared" si="739"/>
        <v/>
      </c>
      <c r="R718" s="122" t="str">
        <f>IF(Q718="","",HLOOKUP(Q718,Headline!$Z$5:$CJ$6,2,FALSE))</f>
        <v/>
      </c>
      <c r="S718" s="147"/>
      <c r="T718" s="147"/>
      <c r="U718" s="147"/>
      <c r="V718" s="147"/>
      <c r="W718" s="147"/>
      <c r="X718" s="96" t="str">
        <f t="shared" si="740"/>
        <v/>
      </c>
      <c r="Y718" s="101"/>
      <c r="Z718" s="445"/>
      <c r="AA718" s="446"/>
      <c r="AB718" s="446"/>
      <c r="AC718" s="446"/>
      <c r="AD718" s="62"/>
      <c r="AE718" s="21"/>
      <c r="AF718" s="22"/>
      <c r="AH718" s="29" t="str">
        <f t="shared" si="778"/>
        <v/>
      </c>
      <c r="AI718" s="29" t="str">
        <f t="shared" si="779"/>
        <v/>
      </c>
      <c r="AJ718" s="29" t="str">
        <f t="shared" si="780"/>
        <v/>
      </c>
      <c r="AK718" s="29" t="str">
        <f t="shared" si="781"/>
        <v/>
      </c>
      <c r="AL718" s="29" t="str">
        <f t="shared" si="782"/>
        <v/>
      </c>
      <c r="AM718" s="29" t="str">
        <f t="shared" si="783"/>
        <v/>
      </c>
      <c r="AN718" s="29" t="str">
        <f t="shared" si="784"/>
        <v/>
      </c>
      <c r="AO718" s="83" t="str">
        <f t="shared" si="773"/>
        <v/>
      </c>
      <c r="AP718" s="83" t="str">
        <f t="shared" si="774"/>
        <v/>
      </c>
      <c r="AQ718" s="83" t="str">
        <f t="shared" si="775"/>
        <v/>
      </c>
      <c r="AR718" s="83" t="str">
        <f t="shared" si="776"/>
        <v/>
      </c>
      <c r="AS718" s="83" t="str">
        <f t="shared" si="777"/>
        <v/>
      </c>
      <c r="AT718" s="105" t="str">
        <f t="shared" si="763"/>
        <v/>
      </c>
      <c r="AU718" s="105" t="str">
        <f t="shared" si="764"/>
        <v/>
      </c>
      <c r="AV718">
        <f t="shared" si="765"/>
        <v>-1</v>
      </c>
    </row>
    <row r="719" spans="1:48" ht="17.25" customHeight="1">
      <c r="A719" s="27"/>
      <c r="B719" s="98">
        <v>507</v>
      </c>
      <c r="C719" s="104"/>
      <c r="D719" s="144" t="s">
        <v>189</v>
      </c>
      <c r="E719" s="111"/>
      <c r="F719" s="442">
        <v>11</v>
      </c>
      <c r="G719" s="443"/>
      <c r="H719" s="444"/>
      <c r="I719" s="99">
        <v>0</v>
      </c>
      <c r="J719" s="99">
        <v>0.6</v>
      </c>
      <c r="K719" s="94">
        <f t="shared" si="768"/>
        <v>11</v>
      </c>
      <c r="L719" s="94">
        <f t="shared" si="769"/>
        <v>0</v>
      </c>
      <c r="M719" s="94">
        <f t="shared" si="770"/>
        <v>0.6</v>
      </c>
      <c r="N719" s="94">
        <f>K719+L719</f>
        <v>11</v>
      </c>
      <c r="O719" s="94">
        <f>K719+M719</f>
        <v>11.6</v>
      </c>
      <c r="P719" s="102" t="s">
        <v>51</v>
      </c>
      <c r="Q719" s="94">
        <f t="shared" si="739"/>
        <v>1</v>
      </c>
      <c r="R719" s="122">
        <f>IF(Q719="","",HLOOKUP(Q719,Headline!$Z$5:$CJ$6,2,FALSE))</f>
        <v>1</v>
      </c>
      <c r="S719" s="147">
        <v>11.26</v>
      </c>
      <c r="T719" s="147">
        <v>11.27</v>
      </c>
      <c r="U719" s="147">
        <v>11.25</v>
      </c>
      <c r="V719" s="147">
        <v>11.27</v>
      </c>
      <c r="W719" s="147">
        <v>11.27</v>
      </c>
      <c r="X719" s="96" t="str">
        <f t="shared" si="740"/>
        <v/>
      </c>
      <c r="Y719" s="101">
        <v>13</v>
      </c>
      <c r="Z719" s="445"/>
      <c r="AA719" s="446"/>
      <c r="AB719" s="446"/>
      <c r="AC719" s="446"/>
      <c r="AD719" s="62"/>
      <c r="AE719" s="21"/>
      <c r="AF719" s="22"/>
      <c r="AH719" s="29" t="str">
        <f t="shared" si="778"/>
        <v/>
      </c>
      <c r="AI719" s="29" t="str">
        <f t="shared" si="779"/>
        <v/>
      </c>
      <c r="AJ719" s="29" t="str">
        <f t="shared" si="780"/>
        <v/>
      </c>
      <c r="AK719" s="29" t="str">
        <f t="shared" si="781"/>
        <v/>
      </c>
      <c r="AL719" s="29" t="str">
        <f t="shared" si="782"/>
        <v/>
      </c>
      <c r="AM719" s="29" t="str">
        <f t="shared" si="783"/>
        <v/>
      </c>
      <c r="AN719" s="29" t="str">
        <f t="shared" si="784"/>
        <v/>
      </c>
      <c r="AO719" s="83">
        <f t="shared" ref="AO719:AO730" si="785">IF(S719="","",MIN(S719:W719))</f>
        <v>11.25</v>
      </c>
      <c r="AP719" s="83">
        <f t="shared" ref="AP719:AP730" si="786">IF(S719="","",MAX(S719:W719))</f>
        <v>11.27</v>
      </c>
      <c r="AQ719" s="83">
        <f t="shared" ref="AQ719:AQ730" si="787">IF(AO719="","",AP719-AO719)</f>
        <v>1.9999999999999574E-2</v>
      </c>
      <c r="AR719" s="83">
        <f t="shared" ref="AR719:AR730" si="788">IF(S719="","",AVERAGE(S719:W719))</f>
        <v>11.263999999999999</v>
      </c>
      <c r="AS719" s="83">
        <f t="shared" ref="AS719:AS730" si="789">IF(S719="","",STDEV(S719:W719))</f>
        <v>8.944271909998967E-3</v>
      </c>
      <c r="AT719" s="105" t="str">
        <f t="shared" si="763"/>
        <v/>
      </c>
      <c r="AU719" s="105" t="str">
        <f t="shared" si="764"/>
        <v/>
      </c>
      <c r="AV719">
        <f t="shared" si="765"/>
        <v>-1</v>
      </c>
    </row>
    <row r="720" spans="1:48" ht="17.25" customHeight="1">
      <c r="A720" s="27"/>
      <c r="B720" s="98"/>
      <c r="C720" s="104"/>
      <c r="D720" s="90"/>
      <c r="E720" s="111"/>
      <c r="F720" s="442" t="s">
        <v>244</v>
      </c>
      <c r="G720" s="443"/>
      <c r="H720" s="444"/>
      <c r="I720" s="99"/>
      <c r="J720" s="99"/>
      <c r="K720" s="94">
        <f t="shared" si="768"/>
        <v>11</v>
      </c>
      <c r="L720" s="94">
        <f t="shared" si="769"/>
        <v>0</v>
      </c>
      <c r="M720" s="94">
        <f t="shared" si="770"/>
        <v>0.6</v>
      </c>
      <c r="N720" s="94">
        <f>K720+L720</f>
        <v>11</v>
      </c>
      <c r="O720" s="94">
        <f>K720+M720</f>
        <v>11.6</v>
      </c>
      <c r="P720" s="102" t="s">
        <v>51</v>
      </c>
      <c r="Q720" s="94">
        <f t="shared" si="739"/>
        <v>2</v>
      </c>
      <c r="R720" s="122">
        <f>IF(Q720="","",HLOOKUP(Q720,Headline!$Z$5:$CJ$6,2,FALSE))</f>
        <v>2</v>
      </c>
      <c r="S720" s="147">
        <v>11.27</v>
      </c>
      <c r="T720" s="147">
        <v>11.26</v>
      </c>
      <c r="U720" s="147">
        <v>11.26</v>
      </c>
      <c r="V720" s="147">
        <v>11.25</v>
      </c>
      <c r="W720" s="147">
        <v>11.27</v>
      </c>
      <c r="X720" s="96" t="str">
        <f t="shared" si="740"/>
        <v/>
      </c>
      <c r="Y720" s="101">
        <v>16</v>
      </c>
      <c r="Z720" s="445"/>
      <c r="AA720" s="446"/>
      <c r="AB720" s="446"/>
      <c r="AC720" s="446"/>
      <c r="AD720" s="62"/>
      <c r="AE720" s="21"/>
      <c r="AF720" s="22"/>
      <c r="AH720" s="29" t="str">
        <f t="shared" si="778"/>
        <v/>
      </c>
      <c r="AI720" s="29" t="str">
        <f t="shared" si="779"/>
        <v/>
      </c>
      <c r="AJ720" s="29" t="str">
        <f t="shared" si="780"/>
        <v/>
      </c>
      <c r="AK720" s="29" t="str">
        <f t="shared" si="781"/>
        <v/>
      </c>
      <c r="AL720" s="29" t="str">
        <f t="shared" si="782"/>
        <v/>
      </c>
      <c r="AM720" s="29" t="str">
        <f t="shared" si="783"/>
        <v/>
      </c>
      <c r="AN720" s="29" t="str">
        <f t="shared" si="784"/>
        <v/>
      </c>
      <c r="AO720" s="83">
        <f t="shared" si="785"/>
        <v>11.25</v>
      </c>
      <c r="AP720" s="83">
        <f t="shared" si="786"/>
        <v>11.27</v>
      </c>
      <c r="AQ720" s="83">
        <f t="shared" si="787"/>
        <v>1.9999999999999574E-2</v>
      </c>
      <c r="AR720" s="83">
        <f t="shared" si="788"/>
        <v>11.262</v>
      </c>
      <c r="AS720" s="83">
        <f t="shared" si="789"/>
        <v>8.3666002653405777E-3</v>
      </c>
      <c r="AT720" s="105" t="str">
        <f t="shared" si="763"/>
        <v/>
      </c>
      <c r="AU720" s="105" t="str">
        <f t="shared" si="764"/>
        <v/>
      </c>
      <c r="AV720">
        <f t="shared" si="765"/>
        <v>-1</v>
      </c>
    </row>
    <row r="721" spans="1:48" ht="17.25" customHeight="1">
      <c r="A721" s="27"/>
      <c r="B721" s="98"/>
      <c r="C721" s="104"/>
      <c r="D721" s="90"/>
      <c r="E721" s="111"/>
      <c r="F721" s="442"/>
      <c r="G721" s="443"/>
      <c r="H721" s="444"/>
      <c r="I721" s="99"/>
      <c r="J721" s="99"/>
      <c r="K721" s="94">
        <f t="shared" si="768"/>
        <v>11</v>
      </c>
      <c r="L721" s="94">
        <f t="shared" si="769"/>
        <v>0</v>
      </c>
      <c r="M721" s="94">
        <f t="shared" si="770"/>
        <v>0.6</v>
      </c>
      <c r="N721" s="94">
        <f>K721+L721</f>
        <v>11</v>
      </c>
      <c r="O721" s="94">
        <f>K721+M721</f>
        <v>11.6</v>
      </c>
      <c r="P721" s="102"/>
      <c r="Q721" s="94" t="str">
        <f t="shared" si="739"/>
        <v/>
      </c>
      <c r="R721" s="122" t="str">
        <f>IF(Q721="","",HLOOKUP(Q721,Headline!$Z$5:$CJ$6,2,FALSE))</f>
        <v/>
      </c>
      <c r="S721" s="100"/>
      <c r="T721" s="100"/>
      <c r="U721" s="100"/>
      <c r="V721" s="100"/>
      <c r="W721" s="100"/>
      <c r="X721" s="96" t="str">
        <f t="shared" si="740"/>
        <v/>
      </c>
      <c r="Y721" s="101"/>
      <c r="Z721" s="445"/>
      <c r="AA721" s="446"/>
      <c r="AB721" s="446"/>
      <c r="AC721" s="446"/>
      <c r="AD721" s="62"/>
      <c r="AE721" s="21"/>
      <c r="AF721" s="22"/>
      <c r="AH721" s="29" t="str">
        <f t="shared" si="778"/>
        <v/>
      </c>
      <c r="AI721" s="29" t="str">
        <f t="shared" si="779"/>
        <v/>
      </c>
      <c r="AJ721" s="29" t="str">
        <f t="shared" si="780"/>
        <v/>
      </c>
      <c r="AK721" s="29" t="str">
        <f t="shared" si="781"/>
        <v/>
      </c>
      <c r="AL721" s="29" t="str">
        <f t="shared" si="782"/>
        <v/>
      </c>
      <c r="AM721" s="29" t="str">
        <f t="shared" si="783"/>
        <v/>
      </c>
      <c r="AN721" s="29" t="str">
        <f t="shared" si="784"/>
        <v/>
      </c>
      <c r="AO721" s="83" t="str">
        <f t="shared" si="785"/>
        <v/>
      </c>
      <c r="AP721" s="83" t="str">
        <f t="shared" si="786"/>
        <v/>
      </c>
      <c r="AQ721" s="83" t="str">
        <f t="shared" si="787"/>
        <v/>
      </c>
      <c r="AR721" s="83" t="str">
        <f t="shared" si="788"/>
        <v/>
      </c>
      <c r="AS721" s="83" t="str">
        <f t="shared" si="789"/>
        <v/>
      </c>
      <c r="AT721" s="105" t="str">
        <f t="shared" si="763"/>
        <v/>
      </c>
      <c r="AU721" s="105" t="str">
        <f t="shared" si="764"/>
        <v/>
      </c>
      <c r="AV721">
        <f t="shared" si="765"/>
        <v>-1</v>
      </c>
    </row>
    <row r="722" spans="1:48" ht="17.25" customHeight="1">
      <c r="A722" s="27"/>
      <c r="B722" s="98">
        <v>508</v>
      </c>
      <c r="C722" s="104"/>
      <c r="D722" s="90"/>
      <c r="E722" s="111"/>
      <c r="F722" s="442">
        <v>3</v>
      </c>
      <c r="G722" s="443"/>
      <c r="H722" s="443"/>
      <c r="I722" s="99">
        <v>-0.05</v>
      </c>
      <c r="J722" s="99">
        <v>0.05</v>
      </c>
      <c r="K722" s="94">
        <f>IF(Q722=1,F722,K712)</f>
        <v>3</v>
      </c>
      <c r="L722" s="94">
        <f>IF(Q722=1,I722,L712)</f>
        <v>-0.05</v>
      </c>
      <c r="M722" s="94">
        <f>IF(Q722=1,J722,M712)</f>
        <v>0.05</v>
      </c>
      <c r="N722" s="94">
        <f t="shared" si="766"/>
        <v>2.95</v>
      </c>
      <c r="O722" s="94">
        <f t="shared" si="767"/>
        <v>3.05</v>
      </c>
      <c r="P722" s="102" t="s">
        <v>51</v>
      </c>
      <c r="Q722" s="94">
        <f t="shared" si="739"/>
        <v>1</v>
      </c>
      <c r="R722" s="122">
        <f>IF(Q722="","",HLOOKUP(Q722,Headline!$Z$5:$CJ$6,2,FALSE))</f>
        <v>1</v>
      </c>
      <c r="S722" s="147">
        <v>2.95</v>
      </c>
      <c r="T722" s="147">
        <v>3</v>
      </c>
      <c r="U722" s="147"/>
      <c r="V722" s="147"/>
      <c r="W722" s="147"/>
      <c r="X722" s="96" t="str">
        <f t="shared" si="740"/>
        <v/>
      </c>
      <c r="Y722" s="101">
        <v>13</v>
      </c>
      <c r="Z722" s="445" t="s">
        <v>290</v>
      </c>
      <c r="AA722" s="446"/>
      <c r="AB722" s="446"/>
      <c r="AC722" s="446"/>
      <c r="AD722" s="62"/>
      <c r="AE722" s="21"/>
      <c r="AF722" s="22"/>
      <c r="AH722" s="29" t="str">
        <f t="shared" si="778"/>
        <v/>
      </c>
      <c r="AI722" s="29" t="str">
        <f t="shared" si="779"/>
        <v/>
      </c>
      <c r="AJ722" s="29" t="str">
        <f t="shared" si="780"/>
        <v/>
      </c>
      <c r="AK722" s="29" t="str">
        <f t="shared" si="781"/>
        <v/>
      </c>
      <c r="AL722" s="29" t="str">
        <f t="shared" si="782"/>
        <v/>
      </c>
      <c r="AM722" s="29" t="str">
        <f t="shared" si="783"/>
        <v/>
      </c>
      <c r="AN722" s="29" t="str">
        <f t="shared" si="784"/>
        <v/>
      </c>
      <c r="AO722" s="83">
        <f t="shared" si="785"/>
        <v>2.95</v>
      </c>
      <c r="AP722" s="83">
        <f t="shared" si="786"/>
        <v>3</v>
      </c>
      <c r="AQ722" s="83">
        <f t="shared" si="787"/>
        <v>4.9999999999999822E-2</v>
      </c>
      <c r="AR722" s="83">
        <f t="shared" si="788"/>
        <v>2.9750000000000001</v>
      </c>
      <c r="AS722" s="83">
        <f t="shared" si="789"/>
        <v>3.5355339059327251E-2</v>
      </c>
      <c r="AT722" s="105" t="str">
        <f>IF(OR(Q722="",S722=""),"",IF(AND(C722="",AT712=""),"",(M722-L722)/(AS722*6)))</f>
        <v/>
      </c>
      <c r="AU722" s="105" t="str">
        <f>IF(OR(Q722="",S722=""),"",IF(AND(C722="",AU712=""),"",MIN((O722-AR722)/(3*AS722),(AR722-N722)/(3*AS722))))</f>
        <v/>
      </c>
      <c r="AV722">
        <f t="shared" ref="AV722:AV727" si="790">IF(AT722="",-1,AS707)</f>
        <v>-1</v>
      </c>
    </row>
    <row r="723" spans="1:48" ht="17.25" customHeight="1">
      <c r="A723" s="27"/>
      <c r="B723" s="98"/>
      <c r="C723" s="104"/>
      <c r="D723" s="90"/>
      <c r="E723" s="111"/>
      <c r="F723" s="442"/>
      <c r="G723" s="443"/>
      <c r="H723" s="443"/>
      <c r="I723" s="99"/>
      <c r="J723" s="99"/>
      <c r="K723" s="94">
        <f t="shared" si="742"/>
        <v>3</v>
      </c>
      <c r="L723" s="94">
        <f t="shared" si="737"/>
        <v>-0.05</v>
      </c>
      <c r="M723" s="94">
        <f t="shared" si="738"/>
        <v>0.05</v>
      </c>
      <c r="N723" s="94">
        <f t="shared" si="766"/>
        <v>2.95</v>
      </c>
      <c r="O723" s="94">
        <f t="shared" si="767"/>
        <v>3.05</v>
      </c>
      <c r="P723" s="102" t="s">
        <v>51</v>
      </c>
      <c r="Q723" s="94">
        <f t="shared" si="739"/>
        <v>2</v>
      </c>
      <c r="R723" s="122">
        <f>IF(Q723="","",HLOOKUP(Q723,Headline!$Z$5:$CJ$6,2,FALSE))</f>
        <v>2</v>
      </c>
      <c r="S723" s="147">
        <v>2.93</v>
      </c>
      <c r="T723" s="147">
        <v>3</v>
      </c>
      <c r="U723" s="147"/>
      <c r="V723" s="147"/>
      <c r="W723" s="147"/>
      <c r="X723" s="96" t="str">
        <f t="shared" si="740"/>
        <v>7</v>
      </c>
      <c r="Y723" s="101">
        <v>16</v>
      </c>
      <c r="Z723" s="445"/>
      <c r="AA723" s="446"/>
      <c r="AB723" s="446"/>
      <c r="AC723" s="446"/>
      <c r="AD723" s="62"/>
      <c r="AE723" s="314" t="s">
        <v>331</v>
      </c>
      <c r="AF723" s="22"/>
      <c r="AH723" s="29" t="str">
        <f t="shared" si="778"/>
        <v>-</v>
      </c>
      <c r="AI723" s="29" t="str">
        <f t="shared" si="779"/>
        <v/>
      </c>
      <c r="AJ723" s="29" t="str">
        <f t="shared" si="780"/>
        <v/>
      </c>
      <c r="AK723" s="29" t="str">
        <f t="shared" si="781"/>
        <v/>
      </c>
      <c r="AL723" s="29" t="str">
        <f t="shared" si="782"/>
        <v/>
      </c>
      <c r="AM723" s="29" t="str">
        <f t="shared" si="783"/>
        <v>-</v>
      </c>
      <c r="AN723" s="29" t="str">
        <f t="shared" si="784"/>
        <v/>
      </c>
      <c r="AO723" s="83">
        <f t="shared" si="785"/>
        <v>2.93</v>
      </c>
      <c r="AP723" s="83">
        <f t="shared" si="786"/>
        <v>3</v>
      </c>
      <c r="AQ723" s="83">
        <f t="shared" si="787"/>
        <v>6.999999999999984E-2</v>
      </c>
      <c r="AR723" s="83">
        <f t="shared" si="788"/>
        <v>2.9649999999999999</v>
      </c>
      <c r="AS723" s="83">
        <f t="shared" si="789"/>
        <v>4.9497474683058214E-2</v>
      </c>
      <c r="AT723" s="105" t="str">
        <f t="shared" ref="AT723:AT730" si="791">IF(OR(Q723="",S723=""),"",IF(AND(C723="",AT722=""),"",(M723-L723)/(AS723*6)))</f>
        <v/>
      </c>
      <c r="AU723" s="105" t="str">
        <f t="shared" ref="AU723:AU730" si="792">IF(OR(Q723="",S723=""),"",IF(AND(C723="",AU722=""),"",MIN((O723-AR723)/(3*AS723),(AR723-N723)/(3*AS723))))</f>
        <v/>
      </c>
      <c r="AV723">
        <f t="shared" si="790"/>
        <v>-1</v>
      </c>
    </row>
    <row r="724" spans="1:48" ht="17.25" customHeight="1">
      <c r="A724" s="27"/>
      <c r="B724" s="98"/>
      <c r="C724" s="104"/>
      <c r="D724" s="90"/>
      <c r="E724" s="111"/>
      <c r="F724" s="442"/>
      <c r="G724" s="443"/>
      <c r="H724" s="444"/>
      <c r="I724" s="99"/>
      <c r="J724" s="99"/>
      <c r="K724" s="94">
        <f t="shared" si="742"/>
        <v>3</v>
      </c>
      <c r="L724" s="94">
        <f t="shared" si="737"/>
        <v>-0.05</v>
      </c>
      <c r="M724" s="94">
        <f t="shared" si="738"/>
        <v>0.05</v>
      </c>
      <c r="N724" s="94">
        <f t="shared" si="766"/>
        <v>2.95</v>
      </c>
      <c r="O724" s="94">
        <f t="shared" si="767"/>
        <v>3.05</v>
      </c>
      <c r="P724" s="102"/>
      <c r="Q724" s="94" t="str">
        <f t="shared" si="739"/>
        <v/>
      </c>
      <c r="R724" s="122" t="str">
        <f>IF(Q724="","",HLOOKUP(Q724,Headline!$Z$5:$CJ$6,2,FALSE))</f>
        <v/>
      </c>
      <c r="S724" s="147"/>
      <c r="T724" s="147"/>
      <c r="U724" s="147"/>
      <c r="V724" s="147"/>
      <c r="W724" s="147"/>
      <c r="X724" s="96" t="str">
        <f t="shared" si="740"/>
        <v/>
      </c>
      <c r="Y724" s="101"/>
      <c r="Z724" s="445"/>
      <c r="AA724" s="446"/>
      <c r="AB724" s="446"/>
      <c r="AC724" s="446"/>
      <c r="AD724" s="62"/>
      <c r="AE724" s="21"/>
      <c r="AF724" s="22"/>
      <c r="AH724" s="29" t="str">
        <f t="shared" si="778"/>
        <v/>
      </c>
      <c r="AI724" s="29" t="str">
        <f t="shared" si="779"/>
        <v/>
      </c>
      <c r="AJ724" s="29" t="str">
        <f t="shared" si="780"/>
        <v/>
      </c>
      <c r="AK724" s="29" t="str">
        <f t="shared" si="781"/>
        <v/>
      </c>
      <c r="AL724" s="29" t="str">
        <f t="shared" si="782"/>
        <v/>
      </c>
      <c r="AM724" s="29" t="str">
        <f t="shared" si="783"/>
        <v/>
      </c>
      <c r="AN724" s="29" t="str">
        <f t="shared" si="784"/>
        <v/>
      </c>
      <c r="AO724" s="83" t="str">
        <f t="shared" si="785"/>
        <v/>
      </c>
      <c r="AP724" s="83" t="str">
        <f t="shared" si="786"/>
        <v/>
      </c>
      <c r="AQ724" s="83" t="str">
        <f t="shared" si="787"/>
        <v/>
      </c>
      <c r="AR724" s="83" t="str">
        <f t="shared" si="788"/>
        <v/>
      </c>
      <c r="AS724" s="83" t="str">
        <f t="shared" si="789"/>
        <v/>
      </c>
      <c r="AT724" s="105" t="str">
        <f t="shared" si="791"/>
        <v/>
      </c>
      <c r="AU724" s="105" t="str">
        <f t="shared" si="792"/>
        <v/>
      </c>
      <c r="AV724">
        <f t="shared" si="790"/>
        <v>-1</v>
      </c>
    </row>
    <row r="725" spans="1:48" ht="17.25" customHeight="1">
      <c r="A725" s="27"/>
      <c r="B725" s="98">
        <v>509</v>
      </c>
      <c r="C725" s="104"/>
      <c r="D725" s="144" t="s">
        <v>171</v>
      </c>
      <c r="E725" s="111"/>
      <c r="F725" s="442">
        <v>45</v>
      </c>
      <c r="G725" s="443"/>
      <c r="H725" s="444"/>
      <c r="I725" s="99">
        <v>-0.5</v>
      </c>
      <c r="J725" s="99">
        <v>0.5</v>
      </c>
      <c r="K725" s="94">
        <f t="shared" si="742"/>
        <v>45</v>
      </c>
      <c r="L725" s="94">
        <f t="shared" si="737"/>
        <v>-0.5</v>
      </c>
      <c r="M725" s="94">
        <f t="shared" si="738"/>
        <v>0.5</v>
      </c>
      <c r="N725" s="94">
        <f t="shared" si="766"/>
        <v>44.5</v>
      </c>
      <c r="O725" s="94">
        <f t="shared" si="767"/>
        <v>45.5</v>
      </c>
      <c r="P725" s="102" t="s">
        <v>50</v>
      </c>
      <c r="Q725" s="94">
        <f t="shared" si="739"/>
        <v>1</v>
      </c>
      <c r="R725" s="122">
        <f>IF(Q725="","",HLOOKUP(Q725,Headline!$Z$5:$CJ$6,2,FALSE))</f>
        <v>1</v>
      </c>
      <c r="S725" s="147">
        <v>45.3</v>
      </c>
      <c r="T725" s="147">
        <v>44.85</v>
      </c>
      <c r="U725" s="147">
        <v>45.1</v>
      </c>
      <c r="V725" s="147">
        <v>44.75</v>
      </c>
      <c r="W725" s="147">
        <v>44.8</v>
      </c>
      <c r="X725" s="96" t="str">
        <f t="shared" si="740"/>
        <v/>
      </c>
      <c r="Y725" s="101">
        <v>13</v>
      </c>
      <c r="Z725" s="445"/>
      <c r="AA725" s="446"/>
      <c r="AB725" s="446"/>
      <c r="AC725" s="446"/>
      <c r="AD725" s="62"/>
      <c r="AE725" s="21"/>
      <c r="AF725" s="22"/>
      <c r="AH725" s="29" t="str">
        <f t="shared" si="778"/>
        <v/>
      </c>
      <c r="AI725" s="29" t="str">
        <f t="shared" si="779"/>
        <v/>
      </c>
      <c r="AJ725" s="29" t="str">
        <f t="shared" si="780"/>
        <v/>
      </c>
      <c r="AK725" s="29" t="str">
        <f t="shared" si="781"/>
        <v/>
      </c>
      <c r="AL725" s="29" t="str">
        <f t="shared" si="782"/>
        <v/>
      </c>
      <c r="AM725" s="29" t="str">
        <f t="shared" si="783"/>
        <v/>
      </c>
      <c r="AN725" s="29" t="str">
        <f t="shared" si="784"/>
        <v/>
      </c>
      <c r="AO725" s="83">
        <f t="shared" si="785"/>
        <v>44.75</v>
      </c>
      <c r="AP725" s="83">
        <f t="shared" si="786"/>
        <v>45.3</v>
      </c>
      <c r="AQ725" s="83">
        <f t="shared" si="787"/>
        <v>0.54999999999999716</v>
      </c>
      <c r="AR725" s="83">
        <f t="shared" si="788"/>
        <v>44.96</v>
      </c>
      <c r="AS725" s="83">
        <f t="shared" si="789"/>
        <v>0.23291629397704183</v>
      </c>
      <c r="AT725" s="105" t="str">
        <f t="shared" si="791"/>
        <v/>
      </c>
      <c r="AU725" s="105" t="str">
        <f t="shared" si="792"/>
        <v/>
      </c>
      <c r="AV725">
        <f t="shared" si="790"/>
        <v>-1</v>
      </c>
    </row>
    <row r="726" spans="1:48" ht="17.25" customHeight="1">
      <c r="A726" s="27"/>
      <c r="B726" s="98"/>
      <c r="C726" s="104"/>
      <c r="D726" s="90"/>
      <c r="E726" s="111"/>
      <c r="F726" s="442"/>
      <c r="G726" s="443"/>
      <c r="H726" s="444"/>
      <c r="I726" s="99"/>
      <c r="J726" s="99"/>
      <c r="K726" s="94">
        <f t="shared" si="742"/>
        <v>45</v>
      </c>
      <c r="L726" s="94">
        <f t="shared" si="737"/>
        <v>-0.5</v>
      </c>
      <c r="M726" s="94">
        <f t="shared" si="738"/>
        <v>0.5</v>
      </c>
      <c r="N726" s="94">
        <f t="shared" si="766"/>
        <v>44.5</v>
      </c>
      <c r="O726" s="94">
        <f t="shared" si="767"/>
        <v>45.5</v>
      </c>
      <c r="P726" s="102" t="s">
        <v>50</v>
      </c>
      <c r="Q726" s="94">
        <f t="shared" si="739"/>
        <v>2</v>
      </c>
      <c r="R726" s="122">
        <f>IF(Q726="","",HLOOKUP(Q726,Headline!$Z$5:$CJ$6,2,FALSE))</f>
        <v>2</v>
      </c>
      <c r="S726" s="147">
        <v>45.08</v>
      </c>
      <c r="T726" s="147">
        <v>45.17</v>
      </c>
      <c r="U726" s="147">
        <v>45.16</v>
      </c>
      <c r="V726" s="147">
        <v>45.06</v>
      </c>
      <c r="W726" s="147">
        <v>45.13</v>
      </c>
      <c r="X726" s="96" t="str">
        <f t="shared" si="740"/>
        <v/>
      </c>
      <c r="Y726" s="101">
        <v>16</v>
      </c>
      <c r="Z726" s="445"/>
      <c r="AA726" s="446"/>
      <c r="AB726" s="446"/>
      <c r="AC726" s="446"/>
      <c r="AD726" s="62"/>
      <c r="AE726" s="21"/>
      <c r="AF726" s="22"/>
      <c r="AH726" s="29" t="str">
        <f t="shared" si="778"/>
        <v/>
      </c>
      <c r="AI726" s="29" t="str">
        <f t="shared" si="779"/>
        <v/>
      </c>
      <c r="AJ726" s="29" t="str">
        <f t="shared" si="780"/>
        <v/>
      </c>
      <c r="AK726" s="29" t="str">
        <f t="shared" si="781"/>
        <v/>
      </c>
      <c r="AL726" s="29" t="str">
        <f t="shared" si="782"/>
        <v/>
      </c>
      <c r="AM726" s="29" t="str">
        <f t="shared" si="783"/>
        <v/>
      </c>
      <c r="AN726" s="29" t="str">
        <f t="shared" si="784"/>
        <v/>
      </c>
      <c r="AO726" s="83">
        <f t="shared" si="785"/>
        <v>45.06</v>
      </c>
      <c r="AP726" s="83">
        <f t="shared" si="786"/>
        <v>45.17</v>
      </c>
      <c r="AQ726" s="83">
        <f t="shared" si="787"/>
        <v>0.10999999999999943</v>
      </c>
      <c r="AR726" s="83">
        <f t="shared" si="788"/>
        <v>45.12</v>
      </c>
      <c r="AS726" s="83">
        <f t="shared" si="789"/>
        <v>4.8476798574162802E-2</v>
      </c>
      <c r="AT726" s="105" t="str">
        <f t="shared" si="791"/>
        <v/>
      </c>
      <c r="AU726" s="105" t="str">
        <f t="shared" si="792"/>
        <v/>
      </c>
      <c r="AV726">
        <f t="shared" si="790"/>
        <v>-1</v>
      </c>
    </row>
    <row r="727" spans="1:48" ht="17.25" customHeight="1">
      <c r="A727" s="27"/>
      <c r="B727" s="98"/>
      <c r="C727" s="104"/>
      <c r="D727" s="90"/>
      <c r="E727" s="111"/>
      <c r="F727" s="442"/>
      <c r="G727" s="443"/>
      <c r="H727" s="444"/>
      <c r="I727" s="99"/>
      <c r="J727" s="99"/>
      <c r="K727" s="94">
        <f t="shared" si="742"/>
        <v>45</v>
      </c>
      <c r="L727" s="94">
        <f t="shared" si="737"/>
        <v>-0.5</v>
      </c>
      <c r="M727" s="94">
        <f t="shared" si="738"/>
        <v>0.5</v>
      </c>
      <c r="N727" s="94">
        <f t="shared" si="766"/>
        <v>44.5</v>
      </c>
      <c r="O727" s="94">
        <f t="shared" si="767"/>
        <v>45.5</v>
      </c>
      <c r="P727" s="102"/>
      <c r="Q727" s="94" t="str">
        <f t="shared" si="739"/>
        <v/>
      </c>
      <c r="R727" s="122" t="str">
        <f>IF(Q727="","",HLOOKUP(Q727,Headline!$Z$5:$CJ$6,2,FALSE))</f>
        <v/>
      </c>
      <c r="S727" s="100"/>
      <c r="T727" s="100"/>
      <c r="U727" s="100"/>
      <c r="V727" s="100"/>
      <c r="W727" s="100"/>
      <c r="X727" s="96" t="str">
        <f t="shared" si="740"/>
        <v/>
      </c>
      <c r="Y727" s="101"/>
      <c r="Z727" s="445"/>
      <c r="AA727" s="446"/>
      <c r="AB727" s="446"/>
      <c r="AC727" s="446"/>
      <c r="AD727" s="62"/>
      <c r="AE727" s="21"/>
      <c r="AF727" s="22"/>
      <c r="AH727" s="29" t="str">
        <f t="shared" si="778"/>
        <v/>
      </c>
      <c r="AI727" s="29" t="str">
        <f t="shared" si="779"/>
        <v/>
      </c>
      <c r="AJ727" s="29" t="str">
        <f t="shared" si="780"/>
        <v/>
      </c>
      <c r="AK727" s="29" t="str">
        <f t="shared" si="781"/>
        <v/>
      </c>
      <c r="AL727" s="29" t="str">
        <f t="shared" si="782"/>
        <v/>
      </c>
      <c r="AM727" s="29" t="str">
        <f t="shared" si="783"/>
        <v/>
      </c>
      <c r="AN727" s="29" t="str">
        <f t="shared" si="784"/>
        <v/>
      </c>
      <c r="AO727" s="83" t="str">
        <f t="shared" si="785"/>
        <v/>
      </c>
      <c r="AP727" s="83" t="str">
        <f t="shared" si="786"/>
        <v/>
      </c>
      <c r="AQ727" s="83" t="str">
        <f t="shared" si="787"/>
        <v/>
      </c>
      <c r="AR727" s="83" t="str">
        <f t="shared" si="788"/>
        <v/>
      </c>
      <c r="AS727" s="83" t="str">
        <f t="shared" si="789"/>
        <v/>
      </c>
      <c r="AT727" s="105" t="str">
        <f t="shared" si="791"/>
        <v/>
      </c>
      <c r="AU727" s="105" t="str">
        <f t="shared" si="792"/>
        <v/>
      </c>
      <c r="AV727">
        <f t="shared" si="790"/>
        <v>-1</v>
      </c>
    </row>
    <row r="728" spans="1:48" ht="17.25" customHeight="1">
      <c r="A728" s="27"/>
      <c r="B728" s="98">
        <v>510</v>
      </c>
      <c r="C728" s="104"/>
      <c r="D728" s="90"/>
      <c r="E728" s="111"/>
      <c r="F728" s="442">
        <v>0.7</v>
      </c>
      <c r="G728" s="443"/>
      <c r="H728" s="444"/>
      <c r="I728" s="99">
        <v>-0.05</v>
      </c>
      <c r="J728" s="99">
        <v>0.05</v>
      </c>
      <c r="K728" s="94">
        <f t="shared" si="742"/>
        <v>0.7</v>
      </c>
      <c r="L728" s="94">
        <f t="shared" si="737"/>
        <v>-0.05</v>
      </c>
      <c r="M728" s="94">
        <f t="shared" si="738"/>
        <v>0.05</v>
      </c>
      <c r="N728" s="94">
        <f t="shared" si="766"/>
        <v>0.64999999999999991</v>
      </c>
      <c r="O728" s="94">
        <f t="shared" si="767"/>
        <v>0.75</v>
      </c>
      <c r="P728" s="102" t="s">
        <v>51</v>
      </c>
      <c r="Q728" s="94">
        <f t="shared" si="739"/>
        <v>1</v>
      </c>
      <c r="R728" s="122">
        <f>IF(Q728="","",HLOOKUP(Q728,Headline!$Z$5:$CJ$6,2,FALSE))</f>
        <v>1</v>
      </c>
      <c r="S728" s="147">
        <v>0.72</v>
      </c>
      <c r="T728" s="147">
        <v>0.7</v>
      </c>
      <c r="U728" s="147">
        <v>0.71</v>
      </c>
      <c r="V728" s="147">
        <v>0.72</v>
      </c>
      <c r="W728" s="147">
        <v>0.7</v>
      </c>
      <c r="X728" s="96" t="str">
        <f t="shared" si="740"/>
        <v/>
      </c>
      <c r="Y728" s="101">
        <v>13</v>
      </c>
      <c r="Z728" s="490"/>
      <c r="AA728" s="491"/>
      <c r="AB728" s="491"/>
      <c r="AC728" s="492"/>
      <c r="AD728" s="62"/>
      <c r="AE728" s="21"/>
      <c r="AF728" s="22"/>
      <c r="AH728" s="29" t="str">
        <f t="shared" si="778"/>
        <v/>
      </c>
      <c r="AI728" s="29" t="str">
        <f t="shared" si="779"/>
        <v/>
      </c>
      <c r="AJ728" s="29" t="str">
        <f t="shared" si="780"/>
        <v/>
      </c>
      <c r="AK728" s="29" t="str">
        <f t="shared" si="781"/>
        <v/>
      </c>
      <c r="AL728" s="29" t="str">
        <f t="shared" si="782"/>
        <v/>
      </c>
      <c r="AM728" s="29" t="str">
        <f t="shared" si="783"/>
        <v/>
      </c>
      <c r="AN728" s="29" t="str">
        <f t="shared" si="784"/>
        <v/>
      </c>
      <c r="AO728" s="83">
        <f t="shared" si="785"/>
        <v>0.7</v>
      </c>
      <c r="AP728" s="83">
        <f t="shared" si="786"/>
        <v>0.72</v>
      </c>
      <c r="AQ728" s="83">
        <f t="shared" si="787"/>
        <v>2.0000000000000018E-2</v>
      </c>
      <c r="AR728" s="83">
        <f t="shared" si="788"/>
        <v>0.71</v>
      </c>
      <c r="AS728" s="83">
        <f t="shared" si="789"/>
        <v>1.0000000000000009E-2</v>
      </c>
      <c r="AT728" s="105" t="str">
        <f t="shared" si="791"/>
        <v/>
      </c>
      <c r="AU728" s="105" t="str">
        <f t="shared" si="792"/>
        <v/>
      </c>
      <c r="AV728">
        <f>IF(AT728="",-1,AS722)</f>
        <v>-1</v>
      </c>
    </row>
    <row r="729" spans="1:48" ht="17.25" customHeight="1">
      <c r="A729" s="27"/>
      <c r="B729" s="98"/>
      <c r="C729" s="104"/>
      <c r="D729" s="90"/>
      <c r="E729" s="111"/>
      <c r="F729" s="442"/>
      <c r="G729" s="443"/>
      <c r="H729" s="444"/>
      <c r="I729" s="99"/>
      <c r="J729" s="99"/>
      <c r="K729" s="94">
        <f t="shared" si="742"/>
        <v>0.7</v>
      </c>
      <c r="L729" s="94">
        <f t="shared" si="737"/>
        <v>-0.05</v>
      </c>
      <c r="M729" s="94">
        <f t="shared" si="738"/>
        <v>0.05</v>
      </c>
      <c r="N729" s="94">
        <f t="shared" si="766"/>
        <v>0.64999999999999991</v>
      </c>
      <c r="O729" s="94">
        <f t="shared" si="767"/>
        <v>0.75</v>
      </c>
      <c r="P729" s="102" t="s">
        <v>51</v>
      </c>
      <c r="Q729" s="94">
        <f t="shared" si="739"/>
        <v>2</v>
      </c>
      <c r="R729" s="122">
        <f>IF(Q729="","",HLOOKUP(Q729,Headline!$Z$5:$CJ$6,2,FALSE))</f>
        <v>2</v>
      </c>
      <c r="S729" s="147">
        <v>0.72</v>
      </c>
      <c r="T729" s="147">
        <v>0.71</v>
      </c>
      <c r="U729" s="147">
        <v>0.7</v>
      </c>
      <c r="V729" s="147">
        <v>0.72</v>
      </c>
      <c r="W729" s="147">
        <v>0.7</v>
      </c>
      <c r="X729" s="96" t="str">
        <f t="shared" si="740"/>
        <v/>
      </c>
      <c r="Y729" s="101">
        <v>16</v>
      </c>
      <c r="Z729" s="493"/>
      <c r="AA729" s="494"/>
      <c r="AB729" s="494"/>
      <c r="AC729" s="495"/>
      <c r="AD729" s="62"/>
      <c r="AE729" s="21"/>
      <c r="AF729" s="22"/>
      <c r="AH729" s="29" t="str">
        <f t="shared" si="778"/>
        <v/>
      </c>
      <c r="AI729" s="29" t="str">
        <f t="shared" si="779"/>
        <v/>
      </c>
      <c r="AJ729" s="29" t="str">
        <f t="shared" si="780"/>
        <v/>
      </c>
      <c r="AK729" s="29" t="str">
        <f t="shared" si="781"/>
        <v/>
      </c>
      <c r="AL729" s="29" t="str">
        <f t="shared" si="782"/>
        <v/>
      </c>
      <c r="AM729" s="29" t="str">
        <f t="shared" si="783"/>
        <v/>
      </c>
      <c r="AN729" s="29" t="str">
        <f t="shared" si="784"/>
        <v/>
      </c>
      <c r="AO729" s="83">
        <f t="shared" si="785"/>
        <v>0.7</v>
      </c>
      <c r="AP729" s="83">
        <f t="shared" si="786"/>
        <v>0.72</v>
      </c>
      <c r="AQ729" s="83">
        <f t="shared" si="787"/>
        <v>2.0000000000000018E-2</v>
      </c>
      <c r="AR729" s="83">
        <f t="shared" si="788"/>
        <v>0.71</v>
      </c>
      <c r="AS729" s="83">
        <f t="shared" si="789"/>
        <v>1.0000000000000009E-2</v>
      </c>
      <c r="AT729" s="105" t="str">
        <f t="shared" si="791"/>
        <v/>
      </c>
      <c r="AU729" s="105" t="str">
        <f t="shared" si="792"/>
        <v/>
      </c>
      <c r="AV729">
        <f>IF(AT729="",-1,AS723)</f>
        <v>-1</v>
      </c>
    </row>
    <row r="730" spans="1:48" ht="17.25" customHeight="1">
      <c r="A730" s="27"/>
      <c r="B730" s="98"/>
      <c r="C730" s="104"/>
      <c r="D730" s="90"/>
      <c r="E730" s="111"/>
      <c r="F730" s="442"/>
      <c r="G730" s="443"/>
      <c r="H730" s="444"/>
      <c r="I730" s="99"/>
      <c r="J730" s="99"/>
      <c r="K730" s="94">
        <f t="shared" si="742"/>
        <v>0.7</v>
      </c>
      <c r="L730" s="94">
        <f t="shared" si="737"/>
        <v>-0.05</v>
      </c>
      <c r="M730" s="94">
        <f t="shared" si="738"/>
        <v>0.05</v>
      </c>
      <c r="N730" s="94">
        <f t="shared" si="766"/>
        <v>0.64999999999999991</v>
      </c>
      <c r="O730" s="94">
        <f t="shared" si="767"/>
        <v>0.75</v>
      </c>
      <c r="P730" s="102"/>
      <c r="Q730" s="94" t="str">
        <f t="shared" si="739"/>
        <v/>
      </c>
      <c r="R730" s="122" t="str">
        <f>IF(Q730="","",HLOOKUP(Q730,Headline!$Z$5:$CJ$6,2,FALSE))</f>
        <v/>
      </c>
      <c r="S730" s="100"/>
      <c r="T730" s="100"/>
      <c r="U730" s="100"/>
      <c r="V730" s="100"/>
      <c r="W730" s="100"/>
      <c r="X730" s="96" t="str">
        <f t="shared" si="740"/>
        <v/>
      </c>
      <c r="Y730" s="101"/>
      <c r="Z730" s="445"/>
      <c r="AA730" s="446"/>
      <c r="AB730" s="446"/>
      <c r="AC730" s="446"/>
      <c r="AD730" s="62"/>
      <c r="AE730" s="21"/>
      <c r="AF730" s="22"/>
      <c r="AH730" s="29" t="str">
        <f t="shared" si="778"/>
        <v/>
      </c>
      <c r="AI730" s="29" t="str">
        <f t="shared" si="779"/>
        <v/>
      </c>
      <c r="AJ730" s="29" t="str">
        <f t="shared" si="780"/>
        <v/>
      </c>
      <c r="AK730" s="29" t="str">
        <f t="shared" si="781"/>
        <v/>
      </c>
      <c r="AL730" s="29" t="str">
        <f t="shared" si="782"/>
        <v/>
      </c>
      <c r="AM730" s="29" t="str">
        <f t="shared" si="783"/>
        <v/>
      </c>
      <c r="AN730" s="29" t="str">
        <f t="shared" si="784"/>
        <v/>
      </c>
      <c r="AO730" s="83" t="str">
        <f t="shared" si="785"/>
        <v/>
      </c>
      <c r="AP730" s="83" t="str">
        <f t="shared" si="786"/>
        <v/>
      </c>
      <c r="AQ730" s="83" t="str">
        <f t="shared" si="787"/>
        <v/>
      </c>
      <c r="AR730" s="83" t="str">
        <f t="shared" si="788"/>
        <v/>
      </c>
      <c r="AS730" s="83" t="str">
        <f t="shared" si="789"/>
        <v/>
      </c>
      <c r="AT730" s="105" t="str">
        <f t="shared" si="791"/>
        <v/>
      </c>
      <c r="AU730" s="105" t="str">
        <f t="shared" si="792"/>
        <v/>
      </c>
      <c r="AV730">
        <f>IF(AT730="",-1,AS724)</f>
        <v>-1</v>
      </c>
    </row>
    <row r="731" spans="1:48" ht="17.25" customHeight="1">
      <c r="A731" s="27"/>
      <c r="B731" s="98">
        <v>511</v>
      </c>
      <c r="C731" s="104"/>
      <c r="D731" s="90"/>
      <c r="E731" s="111"/>
      <c r="F731" s="442">
        <v>2</v>
      </c>
      <c r="G731" s="443"/>
      <c r="H731" s="443"/>
      <c r="I731" s="99">
        <v>-0.05</v>
      </c>
      <c r="J731" s="99">
        <v>0.05</v>
      </c>
      <c r="K731" s="94">
        <f t="shared" si="742"/>
        <v>2</v>
      </c>
      <c r="L731" s="94">
        <f t="shared" si="737"/>
        <v>-0.05</v>
      </c>
      <c r="M731" s="94">
        <f t="shared" si="738"/>
        <v>0.05</v>
      </c>
      <c r="N731" s="94">
        <f t="shared" si="766"/>
        <v>1.95</v>
      </c>
      <c r="O731" s="94">
        <f t="shared" si="767"/>
        <v>2.0499999999999998</v>
      </c>
      <c r="P731" s="102" t="s">
        <v>51</v>
      </c>
      <c r="Q731" s="94">
        <f t="shared" si="739"/>
        <v>1</v>
      </c>
      <c r="R731" s="122">
        <f>IF(Q731="","",HLOOKUP(Q731,Headline!$Z$5:$CJ$6,2,FALSE))</f>
        <v>1</v>
      </c>
      <c r="S731" s="147">
        <v>2.02</v>
      </c>
      <c r="T731" s="147">
        <v>2.02</v>
      </c>
      <c r="U731" s="147">
        <v>2.0299999999999998</v>
      </c>
      <c r="V731" s="147">
        <v>2.0299999999999998</v>
      </c>
      <c r="W731" s="147">
        <v>2.0299999999999998</v>
      </c>
      <c r="X731" s="96" t="str">
        <f t="shared" si="740"/>
        <v/>
      </c>
      <c r="Y731" s="101">
        <v>13</v>
      </c>
      <c r="Z731" s="445"/>
      <c r="AA731" s="446"/>
      <c r="AB731" s="446"/>
      <c r="AC731" s="446"/>
      <c r="AD731" s="62"/>
      <c r="AE731" s="21"/>
      <c r="AF731" s="22"/>
      <c r="AH731" s="29" t="str">
        <f t="shared" si="778"/>
        <v/>
      </c>
      <c r="AI731" s="29" t="str">
        <f t="shared" si="779"/>
        <v/>
      </c>
      <c r="AJ731" s="29" t="str">
        <f t="shared" si="780"/>
        <v/>
      </c>
      <c r="AK731" s="29" t="str">
        <f t="shared" si="781"/>
        <v/>
      </c>
      <c r="AL731" s="29" t="str">
        <f t="shared" si="782"/>
        <v/>
      </c>
      <c r="AM731" s="29" t="str">
        <f t="shared" si="783"/>
        <v/>
      </c>
      <c r="AN731" s="29" t="str">
        <f t="shared" si="784"/>
        <v/>
      </c>
      <c r="AO731" s="83">
        <f t="shared" ref="AO731:AO812" si="793">IF(S731="","",MIN(S731:W731))</f>
        <v>2.02</v>
      </c>
      <c r="AP731" s="83">
        <f t="shared" ref="AP731:AP812" si="794">IF(S731="","",MAX(S731:W731))</f>
        <v>2.0299999999999998</v>
      </c>
      <c r="AQ731" s="83">
        <f t="shared" ref="AQ731:AQ812" si="795">IF(AO731="","",AP731-AO731)</f>
        <v>9.9999999999997868E-3</v>
      </c>
      <c r="AR731" s="83">
        <f t="shared" ref="AR731:AR812" si="796">IF(S731="","",AVERAGE(S731:W731))</f>
        <v>2.0259999999999998</v>
      </c>
      <c r="AS731" s="83">
        <f t="shared" ref="AS731:AS812" si="797">IF(S731="","",STDEV(S731:W731))</f>
        <v>5.4772255750515442E-3</v>
      </c>
      <c r="AT731" s="105" t="str">
        <f t="shared" ref="AT731:AT812" si="798">IF(OR(Q731="",S731=""),"",IF(AND(C731="",AT730=""),"",(M731-L731)/(AS731*6)))</f>
        <v/>
      </c>
      <c r="AU731" s="105" t="str">
        <f t="shared" ref="AU731:AU812" si="799">IF(OR(Q731="",S731=""),"",IF(AND(C731="",AU730=""),"",MIN((O731-AR731)/(3*AS731),(AR731-N731)/(3*AS731))))</f>
        <v/>
      </c>
      <c r="AV731">
        <f>IF(AT731="",-1,AS725)</f>
        <v>-1</v>
      </c>
    </row>
    <row r="732" spans="1:48" ht="17.25" customHeight="1">
      <c r="A732" s="27"/>
      <c r="B732" s="98"/>
      <c r="C732" s="104"/>
      <c r="D732" s="90"/>
      <c r="E732" s="111"/>
      <c r="F732" s="442"/>
      <c r="G732" s="443"/>
      <c r="H732" s="444"/>
      <c r="I732" s="99"/>
      <c r="J732" s="99"/>
      <c r="K732" s="94">
        <f t="shared" si="742"/>
        <v>2</v>
      </c>
      <c r="L732" s="94">
        <f t="shared" si="737"/>
        <v>-0.05</v>
      </c>
      <c r="M732" s="94">
        <f t="shared" si="738"/>
        <v>0.05</v>
      </c>
      <c r="N732" s="94">
        <f t="shared" si="766"/>
        <v>1.95</v>
      </c>
      <c r="O732" s="94">
        <f t="shared" si="767"/>
        <v>2.0499999999999998</v>
      </c>
      <c r="P732" s="102" t="s">
        <v>51</v>
      </c>
      <c r="Q732" s="94">
        <f t="shared" si="739"/>
        <v>2</v>
      </c>
      <c r="R732" s="122">
        <f>IF(Q732="","",HLOOKUP(Q732,Headline!$Z$5:$CJ$6,2,FALSE))</f>
        <v>2</v>
      </c>
      <c r="S732" s="147">
        <v>2</v>
      </c>
      <c r="T732" s="147">
        <v>2.0099999999999998</v>
      </c>
      <c r="U732" s="147">
        <v>2.0099999999999998</v>
      </c>
      <c r="V732" s="147">
        <v>2</v>
      </c>
      <c r="W732" s="147">
        <v>2.02</v>
      </c>
      <c r="X732" s="96" t="str">
        <f t="shared" si="740"/>
        <v/>
      </c>
      <c r="Y732" s="101">
        <v>16</v>
      </c>
      <c r="Z732" s="445"/>
      <c r="AA732" s="446"/>
      <c r="AB732" s="446"/>
      <c r="AC732" s="446"/>
      <c r="AD732" s="62"/>
      <c r="AE732" s="21"/>
      <c r="AF732" s="22"/>
      <c r="AH732" s="29" t="str">
        <f t="shared" si="778"/>
        <v/>
      </c>
      <c r="AI732" s="29" t="str">
        <f t="shared" si="779"/>
        <v/>
      </c>
      <c r="AJ732" s="29" t="str">
        <f t="shared" si="780"/>
        <v/>
      </c>
      <c r="AK732" s="29" t="str">
        <f t="shared" si="781"/>
        <v/>
      </c>
      <c r="AL732" s="29" t="str">
        <f t="shared" si="782"/>
        <v/>
      </c>
      <c r="AM732" s="29" t="str">
        <f t="shared" si="783"/>
        <v/>
      </c>
      <c r="AN732" s="29" t="str">
        <f t="shared" si="784"/>
        <v/>
      </c>
      <c r="AO732" s="83">
        <f t="shared" si="793"/>
        <v>2</v>
      </c>
      <c r="AP732" s="83">
        <f t="shared" si="794"/>
        <v>2.02</v>
      </c>
      <c r="AQ732" s="83">
        <f t="shared" si="795"/>
        <v>2.0000000000000018E-2</v>
      </c>
      <c r="AR732" s="83">
        <f t="shared" si="796"/>
        <v>2.008</v>
      </c>
      <c r="AS732" s="83">
        <f t="shared" si="797"/>
        <v>8.3666002653407373E-3</v>
      </c>
      <c r="AT732" s="105" t="str">
        <f t="shared" si="798"/>
        <v/>
      </c>
      <c r="AU732" s="105" t="str">
        <f t="shared" si="799"/>
        <v/>
      </c>
      <c r="AV732">
        <f t="shared" ref="AV732:AV792" si="800">IF(AT732="",-1,AS726)</f>
        <v>-1</v>
      </c>
    </row>
    <row r="733" spans="1:48" ht="17.25" customHeight="1">
      <c r="A733" s="27"/>
      <c r="B733" s="98"/>
      <c r="C733" s="104"/>
      <c r="D733" s="90"/>
      <c r="E733" s="111"/>
      <c r="F733" s="442"/>
      <c r="G733" s="443"/>
      <c r="H733" s="443"/>
      <c r="I733" s="99"/>
      <c r="J733" s="99"/>
      <c r="K733" s="94">
        <f t="shared" si="742"/>
        <v>2</v>
      </c>
      <c r="L733" s="94">
        <f t="shared" si="737"/>
        <v>-0.05</v>
      </c>
      <c r="M733" s="94">
        <f t="shared" si="738"/>
        <v>0.05</v>
      </c>
      <c r="N733" s="94">
        <f t="shared" si="766"/>
        <v>1.95</v>
      </c>
      <c r="O733" s="94">
        <f t="shared" si="767"/>
        <v>2.0499999999999998</v>
      </c>
      <c r="P733" s="102"/>
      <c r="Q733" s="94" t="str">
        <f t="shared" si="739"/>
        <v/>
      </c>
      <c r="R733" s="122" t="str">
        <f>IF(Q733="","",HLOOKUP(Q733,Headline!$Z$5:$CJ$6,2,FALSE))</f>
        <v/>
      </c>
      <c r="S733" s="150"/>
      <c r="T733" s="150"/>
      <c r="U733" s="150"/>
      <c r="V733" s="150"/>
      <c r="W733" s="150"/>
      <c r="X733" s="96" t="str">
        <f t="shared" si="740"/>
        <v/>
      </c>
      <c r="Y733" s="101"/>
      <c r="Z733" s="445"/>
      <c r="AA733" s="446"/>
      <c r="AB733" s="446"/>
      <c r="AC733" s="446"/>
      <c r="AD733" s="62"/>
      <c r="AE733" s="21"/>
      <c r="AF733" s="22"/>
      <c r="AH733" s="29" t="str">
        <f t="shared" si="778"/>
        <v/>
      </c>
      <c r="AI733" s="29" t="str">
        <f t="shared" si="779"/>
        <v/>
      </c>
      <c r="AJ733" s="29" t="str">
        <f t="shared" si="780"/>
        <v/>
      </c>
      <c r="AK733" s="29" t="str">
        <f t="shared" si="781"/>
        <v/>
      </c>
      <c r="AL733" s="29" t="str">
        <f t="shared" si="782"/>
        <v/>
      </c>
      <c r="AM733" s="29" t="str">
        <f t="shared" si="783"/>
        <v/>
      </c>
      <c r="AN733" s="29" t="str">
        <f t="shared" si="784"/>
        <v/>
      </c>
      <c r="AO733" s="83" t="str">
        <f t="shared" si="793"/>
        <v/>
      </c>
      <c r="AP733" s="83" t="str">
        <f t="shared" si="794"/>
        <v/>
      </c>
      <c r="AQ733" s="83" t="str">
        <f t="shared" si="795"/>
        <v/>
      </c>
      <c r="AR733" s="83" t="str">
        <f t="shared" si="796"/>
        <v/>
      </c>
      <c r="AS733" s="83" t="str">
        <f t="shared" si="797"/>
        <v/>
      </c>
      <c r="AT733" s="105" t="str">
        <f t="shared" si="798"/>
        <v/>
      </c>
      <c r="AU733" s="105" t="str">
        <f t="shared" si="799"/>
        <v/>
      </c>
      <c r="AV733">
        <f t="shared" si="800"/>
        <v>-1</v>
      </c>
    </row>
    <row r="734" spans="1:48" ht="17.25" customHeight="1">
      <c r="A734" s="27"/>
      <c r="B734" s="98">
        <v>512</v>
      </c>
      <c r="C734" s="104"/>
      <c r="D734" s="90"/>
      <c r="E734" s="111"/>
      <c r="F734" s="442">
        <v>2.8</v>
      </c>
      <c r="G734" s="443"/>
      <c r="H734" s="443"/>
      <c r="I734" s="99">
        <v>-0.1</v>
      </c>
      <c r="J734" s="99">
        <v>0</v>
      </c>
      <c r="K734" s="94">
        <f t="shared" si="742"/>
        <v>2.8</v>
      </c>
      <c r="L734" s="94">
        <f t="shared" si="737"/>
        <v>-0.1</v>
      </c>
      <c r="M734" s="94">
        <f t="shared" si="738"/>
        <v>0</v>
      </c>
      <c r="N734" s="94">
        <f t="shared" si="766"/>
        <v>2.6999999999999997</v>
      </c>
      <c r="O734" s="94">
        <f t="shared" si="767"/>
        <v>2.8</v>
      </c>
      <c r="P734" s="102" t="s">
        <v>234</v>
      </c>
      <c r="Q734" s="94">
        <f t="shared" si="739"/>
        <v>1</v>
      </c>
      <c r="R734" s="122">
        <f>IF(Q734="","",HLOOKUP(Q734,Headline!$Z$5:$CJ$6,2,FALSE))</f>
        <v>1</v>
      </c>
      <c r="S734" s="496" t="s">
        <v>291</v>
      </c>
      <c r="T734" s="497"/>
      <c r="U734" s="497"/>
      <c r="V734" s="497"/>
      <c r="W734" s="498"/>
      <c r="X734" s="236"/>
      <c r="Y734" s="101"/>
      <c r="Z734" s="445"/>
      <c r="AA734" s="446"/>
      <c r="AB734" s="446"/>
      <c r="AC734" s="446"/>
      <c r="AD734" s="62"/>
      <c r="AE734" s="21"/>
      <c r="AF734" s="22"/>
      <c r="AH734" s="29" t="str">
        <f t="shared" si="778"/>
        <v>+</v>
      </c>
      <c r="AI734" s="29" t="str">
        <f t="shared" si="779"/>
        <v/>
      </c>
      <c r="AJ734" s="29" t="str">
        <f t="shared" si="780"/>
        <v/>
      </c>
      <c r="AK734" s="29" t="str">
        <f t="shared" si="781"/>
        <v/>
      </c>
      <c r="AL734" s="29" t="str">
        <f t="shared" si="782"/>
        <v/>
      </c>
      <c r="AM734" s="29" t="str">
        <f t="shared" si="783"/>
        <v/>
      </c>
      <c r="AN734" s="29" t="str">
        <f t="shared" si="784"/>
        <v>+</v>
      </c>
      <c r="AO734" s="83">
        <f t="shared" si="793"/>
        <v>0</v>
      </c>
      <c r="AP734" s="83">
        <f t="shared" si="794"/>
        <v>0</v>
      </c>
      <c r="AQ734" s="83">
        <f t="shared" si="795"/>
        <v>0</v>
      </c>
      <c r="AR734" s="83" t="e">
        <f t="shared" si="796"/>
        <v>#DIV/0!</v>
      </c>
      <c r="AS734" s="83" t="e">
        <f t="shared" si="797"/>
        <v>#DIV/0!</v>
      </c>
      <c r="AT734" s="105" t="str">
        <f t="shared" si="798"/>
        <v/>
      </c>
      <c r="AU734" s="105" t="str">
        <f t="shared" si="799"/>
        <v/>
      </c>
      <c r="AV734">
        <f t="shared" si="800"/>
        <v>-1</v>
      </c>
    </row>
    <row r="735" spans="1:48" ht="17.25" customHeight="1">
      <c r="A735" s="27"/>
      <c r="B735" s="98"/>
      <c r="C735" s="104"/>
      <c r="D735" s="90"/>
      <c r="E735" s="111"/>
      <c r="F735" s="442"/>
      <c r="G735" s="443"/>
      <c r="H735" s="444"/>
      <c r="I735" s="99"/>
      <c r="J735" s="99"/>
      <c r="K735" s="94">
        <f t="shared" si="742"/>
        <v>2.8</v>
      </c>
      <c r="L735" s="94">
        <f t="shared" si="737"/>
        <v>-0.1</v>
      </c>
      <c r="M735" s="94">
        <f t="shared" si="738"/>
        <v>0</v>
      </c>
      <c r="N735" s="94">
        <f t="shared" si="766"/>
        <v>2.6999999999999997</v>
      </c>
      <c r="O735" s="94">
        <f t="shared" si="767"/>
        <v>2.8</v>
      </c>
      <c r="P735" s="102" t="s">
        <v>234</v>
      </c>
      <c r="Q735" s="94">
        <f t="shared" si="739"/>
        <v>2</v>
      </c>
      <c r="R735" s="122">
        <f>IF(Q735="","",HLOOKUP(Q735,Headline!$Z$5:$CJ$6,2,FALSE))</f>
        <v>2</v>
      </c>
      <c r="S735" s="499"/>
      <c r="T735" s="500"/>
      <c r="U735" s="500"/>
      <c r="V735" s="500"/>
      <c r="W735" s="501"/>
      <c r="X735" s="236" t="str">
        <f t="shared" si="740"/>
        <v/>
      </c>
      <c r="Y735" s="101"/>
      <c r="Z735" s="445"/>
      <c r="AA735" s="446"/>
      <c r="AB735" s="446"/>
      <c r="AC735" s="446"/>
      <c r="AD735" s="62"/>
      <c r="AE735" s="21"/>
      <c r="AF735" s="22"/>
      <c r="AH735" s="29" t="str">
        <f t="shared" si="778"/>
        <v/>
      </c>
      <c r="AI735" s="29" t="str">
        <f t="shared" si="779"/>
        <v/>
      </c>
      <c r="AJ735" s="29" t="str">
        <f t="shared" si="780"/>
        <v/>
      </c>
      <c r="AK735" s="29" t="str">
        <f t="shared" si="781"/>
        <v/>
      </c>
      <c r="AL735" s="29" t="str">
        <f t="shared" si="782"/>
        <v/>
      </c>
      <c r="AM735" s="29" t="str">
        <f t="shared" si="783"/>
        <v/>
      </c>
      <c r="AN735" s="29" t="str">
        <f t="shared" si="784"/>
        <v/>
      </c>
      <c r="AO735" s="83" t="str">
        <f t="shared" si="793"/>
        <v/>
      </c>
      <c r="AP735" s="83" t="str">
        <f t="shared" si="794"/>
        <v/>
      </c>
      <c r="AQ735" s="83" t="str">
        <f t="shared" si="795"/>
        <v/>
      </c>
      <c r="AR735" s="83" t="str">
        <f t="shared" si="796"/>
        <v/>
      </c>
      <c r="AS735" s="83" t="str">
        <f t="shared" si="797"/>
        <v/>
      </c>
      <c r="AT735" s="105" t="str">
        <f t="shared" si="798"/>
        <v/>
      </c>
      <c r="AU735" s="105" t="str">
        <f t="shared" si="799"/>
        <v/>
      </c>
      <c r="AV735">
        <f t="shared" si="800"/>
        <v>-1</v>
      </c>
    </row>
    <row r="736" spans="1:48" ht="17.25" customHeight="1">
      <c r="A736" s="27"/>
      <c r="B736" s="98"/>
      <c r="C736" s="104"/>
      <c r="D736" s="90"/>
      <c r="E736" s="111"/>
      <c r="F736" s="442"/>
      <c r="G736" s="443"/>
      <c r="H736" s="444"/>
      <c r="I736" s="99"/>
      <c r="J736" s="99"/>
      <c r="K736" s="94">
        <f t="shared" si="742"/>
        <v>2.8</v>
      </c>
      <c r="L736" s="94">
        <f t="shared" si="737"/>
        <v>-0.1</v>
      </c>
      <c r="M736" s="94">
        <f t="shared" si="738"/>
        <v>0</v>
      </c>
      <c r="N736" s="94">
        <f t="shared" si="766"/>
        <v>2.6999999999999997</v>
      </c>
      <c r="O736" s="94">
        <f t="shared" si="767"/>
        <v>2.8</v>
      </c>
      <c r="P736" s="102"/>
      <c r="Q736" s="94" t="str">
        <f t="shared" si="739"/>
        <v/>
      </c>
      <c r="R736" s="122" t="str">
        <f>IF(Q736="","",HLOOKUP(Q736,Headline!$Z$5:$CJ$6,2,FALSE))</f>
        <v/>
      </c>
      <c r="S736" s="151"/>
      <c r="T736" s="151"/>
      <c r="U736" s="151"/>
      <c r="V736" s="151"/>
      <c r="W736" s="151"/>
      <c r="X736" s="96" t="str">
        <f t="shared" si="740"/>
        <v/>
      </c>
      <c r="Y736" s="101"/>
      <c r="Z736" s="445"/>
      <c r="AA736" s="446"/>
      <c r="AB736" s="446"/>
      <c r="AC736" s="446"/>
      <c r="AD736" s="62"/>
      <c r="AE736" s="21"/>
      <c r="AF736" s="22"/>
      <c r="AH736" s="29" t="str">
        <f t="shared" si="778"/>
        <v/>
      </c>
      <c r="AI736" s="29" t="str">
        <f t="shared" si="779"/>
        <v/>
      </c>
      <c r="AJ736" s="29" t="str">
        <f t="shared" si="780"/>
        <v/>
      </c>
      <c r="AK736" s="29" t="str">
        <f t="shared" si="781"/>
        <v/>
      </c>
      <c r="AL736" s="29" t="str">
        <f t="shared" si="782"/>
        <v/>
      </c>
      <c r="AM736" s="29" t="str">
        <f t="shared" si="783"/>
        <v/>
      </c>
      <c r="AN736" s="29" t="str">
        <f t="shared" si="784"/>
        <v/>
      </c>
      <c r="AO736" s="83" t="str">
        <f t="shared" si="793"/>
        <v/>
      </c>
      <c r="AP736" s="83" t="str">
        <f t="shared" si="794"/>
        <v/>
      </c>
      <c r="AQ736" s="83" t="str">
        <f t="shared" si="795"/>
        <v/>
      </c>
      <c r="AR736" s="83" t="str">
        <f t="shared" si="796"/>
        <v/>
      </c>
      <c r="AS736" s="83" t="str">
        <f t="shared" si="797"/>
        <v/>
      </c>
      <c r="AT736" s="105" t="str">
        <f t="shared" si="798"/>
        <v/>
      </c>
      <c r="AU736" s="105" t="str">
        <f t="shared" si="799"/>
        <v/>
      </c>
      <c r="AV736">
        <f t="shared" si="800"/>
        <v>-1</v>
      </c>
    </row>
    <row r="737" spans="1:48" ht="17.25" customHeight="1">
      <c r="A737" s="27"/>
      <c r="B737" s="98">
        <v>513</v>
      </c>
      <c r="C737" s="104"/>
      <c r="D737" s="90"/>
      <c r="E737" s="111"/>
      <c r="F737" s="442">
        <v>2</v>
      </c>
      <c r="G737" s="443"/>
      <c r="H737" s="444"/>
      <c r="I737" s="99">
        <v>-0.05</v>
      </c>
      <c r="J737" s="99">
        <v>0.05</v>
      </c>
      <c r="K737" s="94">
        <f t="shared" si="742"/>
        <v>2</v>
      </c>
      <c r="L737" s="94">
        <f t="shared" si="737"/>
        <v>-0.05</v>
      </c>
      <c r="M737" s="94">
        <f t="shared" si="738"/>
        <v>0.05</v>
      </c>
      <c r="N737" s="94">
        <f t="shared" si="766"/>
        <v>1.95</v>
      </c>
      <c r="O737" s="94">
        <f t="shared" si="767"/>
        <v>2.0499999999999998</v>
      </c>
      <c r="P737" s="102" t="s">
        <v>51</v>
      </c>
      <c r="Q737" s="94">
        <f t="shared" si="739"/>
        <v>1</v>
      </c>
      <c r="R737" s="122">
        <f>IF(Q737="","",HLOOKUP(Q737,Headline!$Z$5:$CJ$6,2,FALSE))</f>
        <v>1</v>
      </c>
      <c r="S737" s="147">
        <v>1.99</v>
      </c>
      <c r="T737" s="147">
        <v>2</v>
      </c>
      <c r="U737" s="147">
        <v>1.99</v>
      </c>
      <c r="V737" s="147">
        <v>1.99</v>
      </c>
      <c r="W737" s="147">
        <v>2</v>
      </c>
      <c r="X737" s="96" t="str">
        <f t="shared" si="740"/>
        <v/>
      </c>
      <c r="Y737" s="101">
        <v>13</v>
      </c>
      <c r="Z737" s="445"/>
      <c r="AA737" s="446"/>
      <c r="AB737" s="446"/>
      <c r="AC737" s="446"/>
      <c r="AD737" s="62"/>
      <c r="AE737" s="21"/>
      <c r="AF737" s="22"/>
      <c r="AH737" s="29" t="str">
        <f t="shared" si="778"/>
        <v/>
      </c>
      <c r="AI737" s="29" t="str">
        <f t="shared" si="779"/>
        <v/>
      </c>
      <c r="AJ737" s="29" t="str">
        <f t="shared" si="780"/>
        <v/>
      </c>
      <c r="AK737" s="29" t="str">
        <f t="shared" si="781"/>
        <v/>
      </c>
      <c r="AL737" s="29" t="str">
        <f t="shared" si="782"/>
        <v/>
      </c>
      <c r="AM737" s="29" t="str">
        <f t="shared" si="783"/>
        <v/>
      </c>
      <c r="AN737" s="29" t="str">
        <f t="shared" si="784"/>
        <v/>
      </c>
      <c r="AO737" s="83">
        <f t="shared" si="793"/>
        <v>1.99</v>
      </c>
      <c r="AP737" s="83">
        <f t="shared" si="794"/>
        <v>2</v>
      </c>
      <c r="AQ737" s="83">
        <f t="shared" si="795"/>
        <v>1.0000000000000009E-2</v>
      </c>
      <c r="AR737" s="83">
        <f t="shared" si="796"/>
        <v>1.9940000000000002</v>
      </c>
      <c r="AS737" s="83">
        <f t="shared" si="797"/>
        <v>5.4772255750516656E-3</v>
      </c>
      <c r="AT737" s="105" t="str">
        <f t="shared" si="798"/>
        <v/>
      </c>
      <c r="AU737" s="105" t="str">
        <f t="shared" si="799"/>
        <v/>
      </c>
      <c r="AV737">
        <f t="shared" si="800"/>
        <v>-1</v>
      </c>
    </row>
    <row r="738" spans="1:48" ht="17.25" customHeight="1">
      <c r="A738" s="27"/>
      <c r="B738" s="98"/>
      <c r="C738" s="104"/>
      <c r="D738" s="90"/>
      <c r="E738" s="111"/>
      <c r="F738" s="442"/>
      <c r="G738" s="443"/>
      <c r="H738" s="444"/>
      <c r="I738" s="99"/>
      <c r="J738" s="99"/>
      <c r="K738" s="94">
        <f t="shared" si="742"/>
        <v>2</v>
      </c>
      <c r="L738" s="94">
        <f t="shared" si="737"/>
        <v>-0.05</v>
      </c>
      <c r="M738" s="94">
        <f t="shared" si="738"/>
        <v>0.05</v>
      </c>
      <c r="N738" s="94">
        <f t="shared" si="766"/>
        <v>1.95</v>
      </c>
      <c r="O738" s="94">
        <f t="shared" si="767"/>
        <v>2.0499999999999998</v>
      </c>
      <c r="P738" s="102" t="s">
        <v>51</v>
      </c>
      <c r="Q738" s="94">
        <f t="shared" si="739"/>
        <v>2</v>
      </c>
      <c r="R738" s="122">
        <f>IF(Q738="","",HLOOKUP(Q738,Headline!$Z$5:$CJ$6,2,FALSE))</f>
        <v>2</v>
      </c>
      <c r="S738" s="147">
        <v>1.98</v>
      </c>
      <c r="T738" s="147">
        <v>1.97</v>
      </c>
      <c r="U738" s="147">
        <v>1.99</v>
      </c>
      <c r="V738" s="147">
        <v>1.98</v>
      </c>
      <c r="W738" s="147">
        <v>1.98</v>
      </c>
      <c r="X738" s="96" t="str">
        <f t="shared" si="740"/>
        <v/>
      </c>
      <c r="Y738" s="101">
        <v>16</v>
      </c>
      <c r="Z738" s="445"/>
      <c r="AA738" s="446"/>
      <c r="AB738" s="446"/>
      <c r="AC738" s="446"/>
      <c r="AD738" s="62"/>
      <c r="AE738" s="21"/>
      <c r="AF738" s="22"/>
      <c r="AH738" s="29" t="str">
        <f t="shared" si="778"/>
        <v/>
      </c>
      <c r="AI738" s="29" t="str">
        <f t="shared" si="779"/>
        <v/>
      </c>
      <c r="AJ738" s="29" t="str">
        <f t="shared" si="780"/>
        <v/>
      </c>
      <c r="AK738" s="29" t="str">
        <f t="shared" si="781"/>
        <v/>
      </c>
      <c r="AL738" s="29" t="str">
        <f t="shared" si="782"/>
        <v/>
      </c>
      <c r="AM738" s="29" t="str">
        <f t="shared" si="783"/>
        <v/>
      </c>
      <c r="AN738" s="29" t="str">
        <f t="shared" si="784"/>
        <v/>
      </c>
      <c r="AO738" s="83">
        <f t="shared" si="793"/>
        <v>1.97</v>
      </c>
      <c r="AP738" s="83">
        <f t="shared" si="794"/>
        <v>1.99</v>
      </c>
      <c r="AQ738" s="83">
        <f t="shared" si="795"/>
        <v>2.0000000000000018E-2</v>
      </c>
      <c r="AR738" s="83">
        <f t="shared" si="796"/>
        <v>1.98</v>
      </c>
      <c r="AS738" s="83">
        <f t="shared" si="797"/>
        <v>7.0710678118654814E-3</v>
      </c>
      <c r="AT738" s="105" t="str">
        <f t="shared" si="798"/>
        <v/>
      </c>
      <c r="AU738" s="105" t="str">
        <f t="shared" si="799"/>
        <v/>
      </c>
      <c r="AV738">
        <f t="shared" si="800"/>
        <v>-1</v>
      </c>
    </row>
    <row r="739" spans="1:48" ht="17.25" customHeight="1">
      <c r="A739" s="27"/>
      <c r="B739" s="98"/>
      <c r="C739" s="104"/>
      <c r="D739" s="90"/>
      <c r="E739" s="111"/>
      <c r="F739" s="442"/>
      <c r="G739" s="443"/>
      <c r="H739" s="444"/>
      <c r="I739" s="99"/>
      <c r="J739" s="99"/>
      <c r="K739" s="94">
        <f t="shared" si="742"/>
        <v>2</v>
      </c>
      <c r="L739" s="94">
        <f t="shared" si="737"/>
        <v>-0.05</v>
      </c>
      <c r="M739" s="94">
        <f t="shared" si="738"/>
        <v>0.05</v>
      </c>
      <c r="N739" s="94">
        <f t="shared" si="766"/>
        <v>1.95</v>
      </c>
      <c r="O739" s="94">
        <f t="shared" si="767"/>
        <v>2.0499999999999998</v>
      </c>
      <c r="P739" s="102"/>
      <c r="Q739" s="94" t="str">
        <f t="shared" si="739"/>
        <v/>
      </c>
      <c r="R739" s="122" t="str">
        <f>IF(Q739="","",HLOOKUP(Q739,Headline!$Z$5:$CJ$6,2,FALSE))</f>
        <v/>
      </c>
      <c r="S739" s="100"/>
      <c r="T739" s="100"/>
      <c r="U739" s="100"/>
      <c r="V739" s="100"/>
      <c r="W739" s="100"/>
      <c r="X739" s="96" t="str">
        <f t="shared" si="740"/>
        <v/>
      </c>
      <c r="Y739" s="101"/>
      <c r="Z739" s="445"/>
      <c r="AA739" s="446"/>
      <c r="AB739" s="446"/>
      <c r="AC739" s="446"/>
      <c r="AD739" s="62"/>
      <c r="AE739" s="21"/>
      <c r="AF739" s="22"/>
      <c r="AH739" s="29" t="str">
        <f t="shared" si="778"/>
        <v/>
      </c>
      <c r="AI739" s="29" t="str">
        <f t="shared" si="779"/>
        <v/>
      </c>
      <c r="AJ739" s="29" t="str">
        <f t="shared" si="780"/>
        <v/>
      </c>
      <c r="AK739" s="29" t="str">
        <f t="shared" si="781"/>
        <v/>
      </c>
      <c r="AL739" s="29" t="str">
        <f t="shared" si="782"/>
        <v/>
      </c>
      <c r="AM739" s="29" t="str">
        <f t="shared" si="783"/>
        <v/>
      </c>
      <c r="AN739" s="29" t="str">
        <f t="shared" si="784"/>
        <v/>
      </c>
      <c r="AO739" s="83" t="str">
        <f t="shared" si="793"/>
        <v/>
      </c>
      <c r="AP739" s="83" t="str">
        <f t="shared" si="794"/>
        <v/>
      </c>
      <c r="AQ739" s="83" t="str">
        <f t="shared" si="795"/>
        <v/>
      </c>
      <c r="AR739" s="83" t="str">
        <f t="shared" si="796"/>
        <v/>
      </c>
      <c r="AS739" s="83" t="str">
        <f t="shared" si="797"/>
        <v/>
      </c>
      <c r="AT739" s="105" t="str">
        <f t="shared" si="798"/>
        <v/>
      </c>
      <c r="AU739" s="105" t="str">
        <f t="shared" si="799"/>
        <v/>
      </c>
      <c r="AV739">
        <f t="shared" si="800"/>
        <v>-1</v>
      </c>
    </row>
    <row r="740" spans="1:48" ht="17.25" customHeight="1">
      <c r="A740" s="27"/>
      <c r="B740" s="98">
        <v>514</v>
      </c>
      <c r="C740" s="104"/>
      <c r="D740" s="90"/>
      <c r="E740" s="111"/>
      <c r="F740" s="442">
        <v>2</v>
      </c>
      <c r="G740" s="443"/>
      <c r="H740" s="444"/>
      <c r="I740" s="99">
        <v>-0.05</v>
      </c>
      <c r="J740" s="99">
        <v>0.05</v>
      </c>
      <c r="K740" s="94">
        <f t="shared" si="742"/>
        <v>2</v>
      </c>
      <c r="L740" s="94">
        <f t="shared" si="737"/>
        <v>-0.05</v>
      </c>
      <c r="M740" s="94">
        <f t="shared" si="738"/>
        <v>0.05</v>
      </c>
      <c r="N740" s="94">
        <f t="shared" si="766"/>
        <v>1.95</v>
      </c>
      <c r="O740" s="94">
        <f t="shared" si="767"/>
        <v>2.0499999999999998</v>
      </c>
      <c r="P740" s="102" t="s">
        <v>51</v>
      </c>
      <c r="Q740" s="94">
        <f t="shared" si="739"/>
        <v>1</v>
      </c>
      <c r="R740" s="122">
        <f>IF(Q740="","",HLOOKUP(Q740,Headline!$Z$5:$CJ$6,2,FALSE))</f>
        <v>1</v>
      </c>
      <c r="S740" s="147">
        <v>1.95</v>
      </c>
      <c r="T740" s="147">
        <v>1.96</v>
      </c>
      <c r="U740" s="147">
        <v>1.96</v>
      </c>
      <c r="V740" s="147">
        <v>1.97</v>
      </c>
      <c r="W740" s="147">
        <v>1.96</v>
      </c>
      <c r="X740" s="96" t="str">
        <f t="shared" si="740"/>
        <v/>
      </c>
      <c r="Y740" s="101">
        <v>13</v>
      </c>
      <c r="Z740" s="445" t="s">
        <v>68</v>
      </c>
      <c r="AA740" s="446"/>
      <c r="AB740" s="446"/>
      <c r="AC740" s="446"/>
      <c r="AD740" s="62"/>
      <c r="AE740" s="21"/>
      <c r="AF740" s="22"/>
      <c r="AH740" s="29" t="str">
        <f t="shared" si="778"/>
        <v/>
      </c>
      <c r="AI740" s="29" t="str">
        <f t="shared" si="779"/>
        <v/>
      </c>
      <c r="AJ740" s="29" t="str">
        <f t="shared" si="780"/>
        <v/>
      </c>
      <c r="AK740" s="29" t="str">
        <f t="shared" si="781"/>
        <v/>
      </c>
      <c r="AL740" s="29" t="str">
        <f t="shared" si="782"/>
        <v/>
      </c>
      <c r="AM740" s="29" t="str">
        <f t="shared" si="783"/>
        <v/>
      </c>
      <c r="AN740" s="29" t="str">
        <f t="shared" si="784"/>
        <v/>
      </c>
      <c r="AO740" s="83">
        <f t="shared" si="793"/>
        <v>1.95</v>
      </c>
      <c r="AP740" s="83">
        <f t="shared" si="794"/>
        <v>1.97</v>
      </c>
      <c r="AQ740" s="83">
        <f t="shared" si="795"/>
        <v>2.0000000000000018E-2</v>
      </c>
      <c r="AR740" s="83">
        <f t="shared" si="796"/>
        <v>1.9600000000000002</v>
      </c>
      <c r="AS740" s="83">
        <f t="shared" si="797"/>
        <v>7.0710678118654814E-3</v>
      </c>
      <c r="AT740" s="105" t="str">
        <f t="shared" si="798"/>
        <v/>
      </c>
      <c r="AU740" s="105" t="str">
        <f t="shared" si="799"/>
        <v/>
      </c>
      <c r="AV740">
        <f t="shared" si="800"/>
        <v>-1</v>
      </c>
    </row>
    <row r="741" spans="1:48" ht="17.25" customHeight="1">
      <c r="A741" s="27"/>
      <c r="B741" s="98"/>
      <c r="C741" s="104"/>
      <c r="D741" s="90"/>
      <c r="E741" s="111"/>
      <c r="F741" s="442"/>
      <c r="G741" s="443"/>
      <c r="H741" s="444"/>
      <c r="I741" s="99"/>
      <c r="J741" s="99"/>
      <c r="K741" s="94">
        <f t="shared" si="742"/>
        <v>2</v>
      </c>
      <c r="L741" s="94">
        <f t="shared" si="737"/>
        <v>-0.05</v>
      </c>
      <c r="M741" s="94">
        <f t="shared" si="738"/>
        <v>0.05</v>
      </c>
      <c r="N741" s="94">
        <f t="shared" si="766"/>
        <v>1.95</v>
      </c>
      <c r="O741" s="94">
        <f t="shared" si="767"/>
        <v>2.0499999999999998</v>
      </c>
      <c r="P741" s="102" t="s">
        <v>51</v>
      </c>
      <c r="Q741" s="94">
        <f t="shared" si="739"/>
        <v>2</v>
      </c>
      <c r="R741" s="122">
        <f>IF(Q741="","",HLOOKUP(Q741,Headline!$Z$5:$CJ$6,2,FALSE))</f>
        <v>2</v>
      </c>
      <c r="S741" s="147">
        <v>1.96</v>
      </c>
      <c r="T741" s="147">
        <v>1.95</v>
      </c>
      <c r="U741" s="147">
        <v>1.95</v>
      </c>
      <c r="V741" s="147">
        <v>1.96</v>
      </c>
      <c r="W741" s="147">
        <v>1.96</v>
      </c>
      <c r="X741" s="96" t="str">
        <f t="shared" si="740"/>
        <v/>
      </c>
      <c r="Y741" s="101">
        <v>16</v>
      </c>
      <c r="Z741" s="445"/>
      <c r="AA741" s="446"/>
      <c r="AB741" s="446"/>
      <c r="AC741" s="446"/>
      <c r="AD741" s="62"/>
      <c r="AE741" s="21"/>
      <c r="AF741" s="22"/>
      <c r="AH741" s="29" t="str">
        <f t="shared" si="778"/>
        <v/>
      </c>
      <c r="AI741" s="29" t="str">
        <f t="shared" si="779"/>
        <v/>
      </c>
      <c r="AJ741" s="29" t="str">
        <f t="shared" si="780"/>
        <v/>
      </c>
      <c r="AK741" s="29" t="str">
        <f t="shared" si="781"/>
        <v/>
      </c>
      <c r="AL741" s="29" t="str">
        <f t="shared" si="782"/>
        <v/>
      </c>
      <c r="AM741" s="29" t="str">
        <f t="shared" si="783"/>
        <v/>
      </c>
      <c r="AN741" s="29" t="str">
        <f t="shared" si="784"/>
        <v/>
      </c>
      <c r="AO741" s="83">
        <f t="shared" si="793"/>
        <v>1.95</v>
      </c>
      <c r="AP741" s="83">
        <f t="shared" si="794"/>
        <v>1.96</v>
      </c>
      <c r="AQ741" s="83">
        <f t="shared" si="795"/>
        <v>1.0000000000000009E-2</v>
      </c>
      <c r="AR741" s="83">
        <f t="shared" si="796"/>
        <v>1.9560000000000002</v>
      </c>
      <c r="AS741" s="83">
        <f t="shared" si="797"/>
        <v>5.4772255750516656E-3</v>
      </c>
      <c r="AT741" s="105" t="str">
        <f t="shared" si="798"/>
        <v/>
      </c>
      <c r="AU741" s="105" t="str">
        <f t="shared" si="799"/>
        <v/>
      </c>
      <c r="AV741">
        <f t="shared" si="800"/>
        <v>-1</v>
      </c>
    </row>
    <row r="742" spans="1:48" ht="17.25" customHeight="1">
      <c r="A742" s="27"/>
      <c r="B742" s="98"/>
      <c r="C742" s="104"/>
      <c r="D742" s="90"/>
      <c r="E742" s="111"/>
      <c r="F742" s="489"/>
      <c r="G742" s="443"/>
      <c r="H742" s="444"/>
      <c r="I742" s="99"/>
      <c r="J742" s="99"/>
      <c r="K742" s="94">
        <f>IF(Q742=1,F742,K738)</f>
        <v>2</v>
      </c>
      <c r="L742" s="94">
        <f>IF(Q742=1,I742,L738)</f>
        <v>-0.05</v>
      </c>
      <c r="M742" s="94">
        <f>IF(Q742=1,J742,M738)</f>
        <v>0.05</v>
      </c>
      <c r="N742" s="94">
        <f>K742+L742</f>
        <v>1.95</v>
      </c>
      <c r="O742" s="94">
        <f>K742+M742</f>
        <v>2.0499999999999998</v>
      </c>
      <c r="P742" s="102"/>
      <c r="Q742" s="94" t="str">
        <f t="shared" si="739"/>
        <v/>
      </c>
      <c r="R742" s="122" t="str">
        <f>IF(Q742="","",HLOOKUP(Q742,Headline!$Z$5:$CJ$6,2,FALSE))</f>
        <v/>
      </c>
      <c r="S742" s="147"/>
      <c r="T742" s="147"/>
      <c r="U742" s="147"/>
      <c r="V742" s="147"/>
      <c r="W742" s="147"/>
      <c r="X742" s="96" t="str">
        <f t="shared" si="740"/>
        <v/>
      </c>
      <c r="Y742" s="101"/>
      <c r="Z742" s="445"/>
      <c r="AA742" s="446"/>
      <c r="AB742" s="446"/>
      <c r="AC742" s="454"/>
      <c r="AD742" s="62"/>
      <c r="AE742" s="21"/>
      <c r="AF742" s="22"/>
      <c r="AH742" s="29" t="str">
        <f t="shared" si="778"/>
        <v/>
      </c>
      <c r="AI742" s="29" t="str">
        <f t="shared" si="779"/>
        <v/>
      </c>
      <c r="AJ742" s="29" t="str">
        <f t="shared" si="780"/>
        <v/>
      </c>
      <c r="AK742" s="29" t="str">
        <f t="shared" si="781"/>
        <v/>
      </c>
      <c r="AL742" s="29" t="str">
        <f t="shared" si="782"/>
        <v/>
      </c>
      <c r="AM742" s="29" t="str">
        <f t="shared" si="783"/>
        <v/>
      </c>
      <c r="AN742" s="29" t="str">
        <f t="shared" si="784"/>
        <v/>
      </c>
      <c r="AO742" s="83" t="str">
        <f>IF(S742="","",MIN(S742:W742))</f>
        <v/>
      </c>
      <c r="AP742" s="83" t="str">
        <f>IF(S742="","",MAX(S742:W742))</f>
        <v/>
      </c>
      <c r="AQ742" s="83" t="str">
        <f>IF(AO742="","",AP742-AO742)</f>
        <v/>
      </c>
      <c r="AR742" s="83" t="str">
        <f>IF(S742="","",AVERAGE(S742:W742))</f>
        <v/>
      </c>
      <c r="AS742" s="83" t="str">
        <f>IF(S742="","",STDEV(S742:W742))</f>
        <v/>
      </c>
      <c r="AT742" s="105" t="str">
        <f>IF(OR(Q742="",S742=""),"",IF(AND(C742="",AT738=""),"",(M742-L742)/(AS742*6)))</f>
        <v/>
      </c>
      <c r="AU742" s="105" t="str">
        <f>IF(OR(Q742="",S742=""),"",IF(AND(C742="",AU738=""),"",MIN((O742-AR742)/(3*AS742),(AR742-N742)/(3*AS742))))</f>
        <v/>
      </c>
      <c r="AV742">
        <f>IF(AT742="",-1,AS733)</f>
        <v>-1</v>
      </c>
    </row>
    <row r="743" spans="1:48" ht="17.25" customHeight="1">
      <c r="A743" s="27"/>
      <c r="B743" s="98">
        <v>514</v>
      </c>
      <c r="C743" s="104"/>
      <c r="D743" s="90"/>
      <c r="E743" s="111"/>
      <c r="F743" s="442">
        <v>2</v>
      </c>
      <c r="G743" s="443"/>
      <c r="H743" s="444"/>
      <c r="I743" s="99">
        <v>-0.05</v>
      </c>
      <c r="J743" s="99">
        <v>0.05</v>
      </c>
      <c r="K743" s="94">
        <f>IF(Q743=1,F743,K741)</f>
        <v>2</v>
      </c>
      <c r="L743" s="94">
        <f>IF(Q743=1,I743,L741)</f>
        <v>-0.05</v>
      </c>
      <c r="M743" s="94">
        <f>IF(Q743=1,J743,M741)</f>
        <v>0.05</v>
      </c>
      <c r="N743" s="94">
        <f>K743+L743</f>
        <v>1.95</v>
      </c>
      <c r="O743" s="94">
        <f>K743+M743</f>
        <v>2.0499999999999998</v>
      </c>
      <c r="P743" s="102" t="s">
        <v>51</v>
      </c>
      <c r="Q743" s="94">
        <f t="shared" si="739"/>
        <v>1</v>
      </c>
      <c r="R743" s="122">
        <f>IF(Q743="","",HLOOKUP(Q743,Headline!$Z$5:$CJ$6,2,FALSE))</f>
        <v>1</v>
      </c>
      <c r="S743" s="147">
        <v>2.0499999999999998</v>
      </c>
      <c r="T743" s="147">
        <v>2.0499999999999998</v>
      </c>
      <c r="U743" s="147">
        <v>2.04</v>
      </c>
      <c r="V743" s="147">
        <v>2.0499999999999998</v>
      </c>
      <c r="W743" s="147">
        <v>2.0499999999999998</v>
      </c>
      <c r="X743" s="96" t="str">
        <f t="shared" si="740"/>
        <v/>
      </c>
      <c r="Y743" s="101">
        <v>13</v>
      </c>
      <c r="Z743" s="445" t="s">
        <v>69</v>
      </c>
      <c r="AA743" s="446"/>
      <c r="AB743" s="446"/>
      <c r="AC743" s="446"/>
      <c r="AD743" s="62"/>
      <c r="AE743" s="21"/>
      <c r="AF743" s="22"/>
      <c r="AH743" s="29" t="str">
        <f t="shared" si="778"/>
        <v/>
      </c>
      <c r="AI743" s="29" t="str">
        <f t="shared" si="779"/>
        <v/>
      </c>
      <c r="AJ743" s="29" t="str">
        <f t="shared" si="780"/>
        <v/>
      </c>
      <c r="AK743" s="29" t="str">
        <f t="shared" si="781"/>
        <v/>
      </c>
      <c r="AL743" s="29" t="str">
        <f t="shared" si="782"/>
        <v/>
      </c>
      <c r="AM743" s="29" t="str">
        <f t="shared" si="783"/>
        <v/>
      </c>
      <c r="AN743" s="29" t="str">
        <f t="shared" si="784"/>
        <v/>
      </c>
      <c r="AO743" s="83">
        <f>IF(S743="","",MIN(S743:W743))</f>
        <v>2.04</v>
      </c>
      <c r="AP743" s="83">
        <f>IF(S743="","",MAX(S743:W743))</f>
        <v>2.0499999999999998</v>
      </c>
      <c r="AQ743" s="83">
        <f>IF(AO743="","",AP743-AO743)</f>
        <v>9.9999999999997868E-3</v>
      </c>
      <c r="AR743" s="83">
        <f>IF(S743="","",AVERAGE(S743:W743))</f>
        <v>2.0479999999999996</v>
      </c>
      <c r="AS743" s="83">
        <f>IF(S743="","",STDEV(S743:W743))</f>
        <v>4.4721359549994844E-3</v>
      </c>
      <c r="AT743" s="105" t="str">
        <f>IF(OR(Q743="",S743=""),"",IF(AND(C743="",AT741=""),"",(M743-L743)/(AS743*6)))</f>
        <v/>
      </c>
      <c r="AU743" s="105" t="str">
        <f>IF(OR(Q743="",S743=""),"",IF(AND(C743="",AU741=""),"",MIN((O743-AR743)/(3*AS743),(AR743-N743)/(3*AS743))))</f>
        <v/>
      </c>
      <c r="AV743">
        <f>IF(AT743="",-1,AS736)</f>
        <v>-1</v>
      </c>
    </row>
    <row r="744" spans="1:48" ht="17.25" customHeight="1">
      <c r="A744" s="27"/>
      <c r="B744" s="98"/>
      <c r="C744" s="104"/>
      <c r="D744" s="90"/>
      <c r="E744" s="111"/>
      <c r="F744" s="442"/>
      <c r="G744" s="443"/>
      <c r="H744" s="444"/>
      <c r="I744" s="99"/>
      <c r="J744" s="99"/>
      <c r="K744" s="94">
        <f>IF(Q744=1,F744,K743)</f>
        <v>2</v>
      </c>
      <c r="L744" s="94">
        <f>IF(Q744=1,I744,L743)</f>
        <v>-0.05</v>
      </c>
      <c r="M744" s="94">
        <f>IF(Q744=1,J744,M743)</f>
        <v>0.05</v>
      </c>
      <c r="N744" s="94">
        <f>K744+L744</f>
        <v>1.95</v>
      </c>
      <c r="O744" s="94">
        <f>K744+M744</f>
        <v>2.0499999999999998</v>
      </c>
      <c r="P744" s="102" t="s">
        <v>51</v>
      </c>
      <c r="Q744" s="94">
        <f t="shared" si="739"/>
        <v>2</v>
      </c>
      <c r="R744" s="122">
        <f>IF(Q744="","",HLOOKUP(Q744,Headline!$Z$5:$CJ$6,2,FALSE))</f>
        <v>2</v>
      </c>
      <c r="S744" s="147">
        <v>2.04</v>
      </c>
      <c r="T744" s="147">
        <v>2.04</v>
      </c>
      <c r="U744" s="147">
        <v>2.0499999999999998</v>
      </c>
      <c r="V744" s="147">
        <v>2.0299999999999998</v>
      </c>
      <c r="W744" s="147">
        <v>2.04</v>
      </c>
      <c r="X744" s="96" t="str">
        <f t="shared" si="740"/>
        <v/>
      </c>
      <c r="Y744" s="101">
        <v>16</v>
      </c>
      <c r="Z744" s="445"/>
      <c r="AA744" s="446"/>
      <c r="AB744" s="446"/>
      <c r="AC744" s="446"/>
      <c r="AD744" s="62"/>
      <c r="AE744" s="21"/>
      <c r="AF744" s="22"/>
      <c r="AH744" s="29" t="str">
        <f t="shared" si="778"/>
        <v/>
      </c>
      <c r="AI744" s="29" t="str">
        <f t="shared" si="779"/>
        <v/>
      </c>
      <c r="AJ744" s="29" t="str">
        <f t="shared" si="780"/>
        <v/>
      </c>
      <c r="AK744" s="29" t="str">
        <f t="shared" si="781"/>
        <v/>
      </c>
      <c r="AL744" s="29" t="str">
        <f t="shared" si="782"/>
        <v/>
      </c>
      <c r="AM744" s="29" t="str">
        <f t="shared" si="783"/>
        <v/>
      </c>
      <c r="AN744" s="29" t="str">
        <f t="shared" si="784"/>
        <v/>
      </c>
      <c r="AO744" s="83">
        <f>IF(S744="","",MIN(S744:W744))</f>
        <v>2.0299999999999998</v>
      </c>
      <c r="AP744" s="83">
        <f>IF(S744="","",MAX(S744:W744))</f>
        <v>2.0499999999999998</v>
      </c>
      <c r="AQ744" s="83">
        <f>IF(AO744="","",AP744-AO744)</f>
        <v>2.0000000000000018E-2</v>
      </c>
      <c r="AR744" s="83">
        <f>IF(S744="","",AVERAGE(S744:W744))</f>
        <v>2.04</v>
      </c>
      <c r="AS744" s="83">
        <f>IF(S744="","",STDEV(S744:W744))</f>
        <v>7.0710678118654814E-3</v>
      </c>
      <c r="AT744" s="105" t="str">
        <f>IF(OR(Q744="",S744=""),"",IF(AND(C744="",AT743=""),"",(M744-L744)/(AS744*6)))</f>
        <v/>
      </c>
      <c r="AU744" s="105" t="str">
        <f>IF(OR(Q744="",S744=""),"",IF(AND(C744="",AU743=""),"",MIN((O744-AR744)/(3*AS744),(AR744-N744)/(3*AS744))))</f>
        <v/>
      </c>
      <c r="AV744">
        <f>IF(AT744="",-1,AS737)</f>
        <v>-1</v>
      </c>
    </row>
    <row r="745" spans="1:48" ht="17.25" customHeight="1">
      <c r="A745" s="27"/>
      <c r="B745" s="98"/>
      <c r="C745" s="104"/>
      <c r="D745" s="90"/>
      <c r="E745" s="111"/>
      <c r="F745" s="489"/>
      <c r="G745" s="443"/>
      <c r="H745" s="444"/>
      <c r="I745" s="99"/>
      <c r="J745" s="99"/>
      <c r="K745" s="94">
        <f>IF(Q745=1,F745,K741)</f>
        <v>2</v>
      </c>
      <c r="L745" s="94">
        <f>IF(Q745=1,I745,L741)</f>
        <v>-0.05</v>
      </c>
      <c r="M745" s="94">
        <f>IF(Q745=1,J745,M741)</f>
        <v>0.05</v>
      </c>
      <c r="N745" s="94">
        <f t="shared" si="766"/>
        <v>1.95</v>
      </c>
      <c r="O745" s="94">
        <f t="shared" si="767"/>
        <v>2.0499999999999998</v>
      </c>
      <c r="P745" s="102"/>
      <c r="Q745" s="94" t="str">
        <f t="shared" si="739"/>
        <v/>
      </c>
      <c r="R745" s="122" t="str">
        <f>IF(Q745="","",HLOOKUP(Q745,Headline!$Z$5:$CJ$6,2,FALSE))</f>
        <v/>
      </c>
      <c r="S745" s="100"/>
      <c r="T745" s="100"/>
      <c r="U745" s="100"/>
      <c r="V745" s="100"/>
      <c r="W745" s="100"/>
      <c r="X745" s="96" t="str">
        <f t="shared" si="740"/>
        <v/>
      </c>
      <c r="Y745" s="101"/>
      <c r="Z745" s="445"/>
      <c r="AA745" s="446"/>
      <c r="AB745" s="446"/>
      <c r="AC745" s="454"/>
      <c r="AD745" s="62"/>
      <c r="AE745" s="21"/>
      <c r="AF745" s="22"/>
      <c r="AH745" s="29" t="str">
        <f t="shared" si="778"/>
        <v/>
      </c>
      <c r="AI745" s="29" t="str">
        <f t="shared" si="779"/>
        <v/>
      </c>
      <c r="AJ745" s="29" t="str">
        <f t="shared" si="780"/>
        <v/>
      </c>
      <c r="AK745" s="29" t="str">
        <f t="shared" si="781"/>
        <v/>
      </c>
      <c r="AL745" s="29" t="str">
        <f t="shared" si="782"/>
        <v/>
      </c>
      <c r="AM745" s="29" t="str">
        <f t="shared" si="783"/>
        <v/>
      </c>
      <c r="AN745" s="29" t="str">
        <f t="shared" si="784"/>
        <v/>
      </c>
      <c r="AO745" s="83" t="str">
        <f t="shared" si="793"/>
        <v/>
      </c>
      <c r="AP745" s="83" t="str">
        <f t="shared" si="794"/>
        <v/>
      </c>
      <c r="AQ745" s="83" t="str">
        <f t="shared" si="795"/>
        <v/>
      </c>
      <c r="AR745" s="83" t="str">
        <f t="shared" si="796"/>
        <v/>
      </c>
      <c r="AS745" s="83" t="str">
        <f t="shared" si="797"/>
        <v/>
      </c>
      <c r="AT745" s="105" t="str">
        <f>IF(OR(Q745="",S745=""),"",IF(AND(C745="",AT741=""),"",(M745-L745)/(AS745*6)))</f>
        <v/>
      </c>
      <c r="AU745" s="105" t="str">
        <f>IF(OR(Q745="",S745=""),"",IF(AND(C745="",AU741=""),"",MIN((O745-AR745)/(3*AS745),(AR745-N745)/(3*AS745))))</f>
        <v/>
      </c>
      <c r="AV745">
        <f t="shared" ref="AV745:AV750" si="801">IF(AT745="",-1,AS736)</f>
        <v>-1</v>
      </c>
    </row>
    <row r="746" spans="1:48" ht="17.25" customHeight="1">
      <c r="A746" s="27"/>
      <c r="B746" s="98">
        <v>515</v>
      </c>
      <c r="C746" s="104"/>
      <c r="D746" s="144" t="s">
        <v>7</v>
      </c>
      <c r="E746" s="144" t="s">
        <v>189</v>
      </c>
      <c r="F746" s="489">
        <v>1.2</v>
      </c>
      <c r="G746" s="443"/>
      <c r="H746" s="444"/>
      <c r="I746" s="99">
        <v>0</v>
      </c>
      <c r="J746" s="99">
        <v>0.2</v>
      </c>
      <c r="K746" s="94">
        <f t="shared" si="742"/>
        <v>1.2</v>
      </c>
      <c r="L746" s="94">
        <f t="shared" si="737"/>
        <v>0</v>
      </c>
      <c r="M746" s="94">
        <f t="shared" si="738"/>
        <v>0.2</v>
      </c>
      <c r="N746" s="94">
        <f t="shared" si="766"/>
        <v>1.2</v>
      </c>
      <c r="O746" s="94">
        <f t="shared" si="767"/>
        <v>1.4</v>
      </c>
      <c r="P746" s="102" t="s">
        <v>50</v>
      </c>
      <c r="Q746" s="94">
        <f t="shared" si="739"/>
        <v>1</v>
      </c>
      <c r="R746" s="122">
        <f>IF(Q746="","",HLOOKUP(Q746,Headline!$Z$5:$CJ$6,2,FALSE))</f>
        <v>1</v>
      </c>
      <c r="S746" s="147">
        <v>1.22</v>
      </c>
      <c r="T746" s="147">
        <v>1.24</v>
      </c>
      <c r="U746" s="147">
        <v>1.24</v>
      </c>
      <c r="V746" s="147">
        <v>1.22</v>
      </c>
      <c r="W746" s="147">
        <v>1.24</v>
      </c>
      <c r="X746" s="96" t="str">
        <f t="shared" si="740"/>
        <v/>
      </c>
      <c r="Y746" s="101">
        <v>13</v>
      </c>
      <c r="Z746" s="445"/>
      <c r="AA746" s="446"/>
      <c r="AB746" s="446"/>
      <c r="AC746" s="454"/>
      <c r="AD746" s="62"/>
      <c r="AE746" s="21"/>
      <c r="AF746" s="22"/>
      <c r="AH746" s="29" t="str">
        <f t="shared" si="778"/>
        <v/>
      </c>
      <c r="AI746" s="29" t="str">
        <f t="shared" si="779"/>
        <v/>
      </c>
      <c r="AJ746" s="29" t="str">
        <f t="shared" si="780"/>
        <v/>
      </c>
      <c r="AK746" s="29" t="str">
        <f t="shared" si="781"/>
        <v/>
      </c>
      <c r="AL746" s="29" t="str">
        <f t="shared" si="782"/>
        <v/>
      </c>
      <c r="AM746" s="29" t="str">
        <f t="shared" si="783"/>
        <v/>
      </c>
      <c r="AN746" s="29" t="str">
        <f t="shared" si="784"/>
        <v/>
      </c>
      <c r="AO746" s="83">
        <f t="shared" si="793"/>
        <v>1.22</v>
      </c>
      <c r="AP746" s="83">
        <f t="shared" si="794"/>
        <v>1.24</v>
      </c>
      <c r="AQ746" s="83">
        <f t="shared" si="795"/>
        <v>2.0000000000000018E-2</v>
      </c>
      <c r="AR746" s="83">
        <f t="shared" si="796"/>
        <v>1.232</v>
      </c>
      <c r="AS746" s="83">
        <f t="shared" si="797"/>
        <v>1.0954451150103331E-2</v>
      </c>
      <c r="AT746" s="105" t="str">
        <f t="shared" si="798"/>
        <v/>
      </c>
      <c r="AU746" s="105" t="str">
        <f t="shared" si="799"/>
        <v/>
      </c>
      <c r="AV746">
        <f t="shared" si="801"/>
        <v>-1</v>
      </c>
    </row>
    <row r="747" spans="1:48" ht="17.25" customHeight="1">
      <c r="A747" s="27"/>
      <c r="B747" s="98"/>
      <c r="C747" s="104"/>
      <c r="D747" s="90"/>
      <c r="E747" s="111"/>
      <c r="F747" s="442"/>
      <c r="G747" s="443"/>
      <c r="H747" s="443"/>
      <c r="I747" s="99"/>
      <c r="J747" s="99"/>
      <c r="K747" s="94">
        <f t="shared" si="742"/>
        <v>1.2</v>
      </c>
      <c r="L747" s="94">
        <f t="shared" si="737"/>
        <v>0</v>
      </c>
      <c r="M747" s="94">
        <f t="shared" si="738"/>
        <v>0.2</v>
      </c>
      <c r="N747" s="94">
        <f t="shared" si="766"/>
        <v>1.2</v>
      </c>
      <c r="O747" s="94">
        <f t="shared" si="767"/>
        <v>1.4</v>
      </c>
      <c r="P747" s="102" t="s">
        <v>50</v>
      </c>
      <c r="Q747" s="94">
        <f t="shared" si="739"/>
        <v>2</v>
      </c>
      <c r="R747" s="122">
        <f>IF(Q747="","",HLOOKUP(Q747,Headline!$Z$5:$CJ$6,2,FALSE))</f>
        <v>2</v>
      </c>
      <c r="S747" s="147">
        <v>1.44</v>
      </c>
      <c r="T747" s="147">
        <v>1.43</v>
      </c>
      <c r="U747" s="147">
        <v>1.43</v>
      </c>
      <c r="V747" s="147">
        <v>1.42</v>
      </c>
      <c r="W747" s="147">
        <v>1.43</v>
      </c>
      <c r="X747" s="96" t="str">
        <f t="shared" si="740"/>
        <v>8</v>
      </c>
      <c r="Y747" s="101">
        <v>16</v>
      </c>
      <c r="Z747" s="445" t="s">
        <v>768</v>
      </c>
      <c r="AA747" s="446"/>
      <c r="AB747" s="446"/>
      <c r="AC747" s="446"/>
      <c r="AD747" s="62"/>
      <c r="AE747" s="245" t="s">
        <v>331</v>
      </c>
      <c r="AF747" s="22"/>
      <c r="AH747" s="29" t="str">
        <f t="shared" si="778"/>
        <v>+</v>
      </c>
      <c r="AI747" s="29" t="str">
        <f t="shared" si="779"/>
        <v>+</v>
      </c>
      <c r="AJ747" s="29" t="str">
        <f t="shared" si="780"/>
        <v>+</v>
      </c>
      <c r="AK747" s="29" t="str">
        <f t="shared" si="781"/>
        <v>+</v>
      </c>
      <c r="AL747" s="29" t="str">
        <f t="shared" si="782"/>
        <v>+</v>
      </c>
      <c r="AM747" s="29" t="str">
        <f t="shared" si="783"/>
        <v/>
      </c>
      <c r="AN747" s="29" t="str">
        <f t="shared" si="784"/>
        <v>+</v>
      </c>
      <c r="AO747" s="83">
        <f t="shared" si="793"/>
        <v>1.42</v>
      </c>
      <c r="AP747" s="83">
        <f t="shared" si="794"/>
        <v>1.44</v>
      </c>
      <c r="AQ747" s="83">
        <f t="shared" si="795"/>
        <v>2.0000000000000018E-2</v>
      </c>
      <c r="AR747" s="83">
        <f t="shared" si="796"/>
        <v>1.43</v>
      </c>
      <c r="AS747" s="83">
        <f t="shared" si="797"/>
        <v>7.0710678118654814E-3</v>
      </c>
      <c r="AT747" s="105" t="str">
        <f t="shared" si="798"/>
        <v/>
      </c>
      <c r="AU747" s="105" t="str">
        <f t="shared" si="799"/>
        <v/>
      </c>
      <c r="AV747">
        <f t="shared" si="801"/>
        <v>-1</v>
      </c>
    </row>
    <row r="748" spans="1:48" ht="17.25" customHeight="1">
      <c r="A748" s="27"/>
      <c r="B748" s="98"/>
      <c r="C748" s="104"/>
      <c r="D748" s="90"/>
      <c r="E748" s="111"/>
      <c r="F748" s="442"/>
      <c r="G748" s="443"/>
      <c r="H748" s="444"/>
      <c r="I748" s="99"/>
      <c r="J748" s="99"/>
      <c r="K748" s="94">
        <f t="shared" si="742"/>
        <v>1.2</v>
      </c>
      <c r="L748" s="94">
        <f t="shared" si="737"/>
        <v>0</v>
      </c>
      <c r="M748" s="94">
        <f t="shared" si="738"/>
        <v>0.2</v>
      </c>
      <c r="N748" s="94">
        <f t="shared" si="766"/>
        <v>1.2</v>
      </c>
      <c r="O748" s="94">
        <f t="shared" si="767"/>
        <v>1.4</v>
      </c>
      <c r="P748" s="102"/>
      <c r="Q748" s="94" t="str">
        <f t="shared" si="739"/>
        <v/>
      </c>
      <c r="R748" s="122" t="str">
        <f>IF(Q748="","",HLOOKUP(Q748,Headline!$Z$5:$CJ$6,2,FALSE))</f>
        <v/>
      </c>
      <c r="S748" s="147"/>
      <c r="T748" s="147"/>
      <c r="U748" s="147" t="s">
        <v>255</v>
      </c>
      <c r="V748" s="147" t="s">
        <v>255</v>
      </c>
      <c r="W748" s="147" t="s">
        <v>255</v>
      </c>
      <c r="X748" s="96" t="str">
        <f t="shared" si="740"/>
        <v/>
      </c>
      <c r="Y748" s="101"/>
      <c r="Z748" s="445"/>
      <c r="AA748" s="446"/>
      <c r="AB748" s="446"/>
      <c r="AC748" s="446"/>
      <c r="AD748" s="62"/>
      <c r="AE748" s="21"/>
      <c r="AF748" s="22"/>
      <c r="AH748" s="29" t="str">
        <f t="shared" si="778"/>
        <v/>
      </c>
      <c r="AI748" s="29" t="str">
        <f t="shared" si="779"/>
        <v/>
      </c>
      <c r="AJ748" s="29" t="str">
        <f t="shared" si="780"/>
        <v/>
      </c>
      <c r="AK748" s="29" t="str">
        <f t="shared" si="781"/>
        <v/>
      </c>
      <c r="AL748" s="29" t="str">
        <f t="shared" si="782"/>
        <v/>
      </c>
      <c r="AM748" s="29" t="str">
        <f t="shared" si="783"/>
        <v/>
      </c>
      <c r="AN748" s="29" t="str">
        <f t="shared" si="784"/>
        <v/>
      </c>
      <c r="AO748" s="83" t="str">
        <f t="shared" si="793"/>
        <v/>
      </c>
      <c r="AP748" s="83" t="str">
        <f t="shared" si="794"/>
        <v/>
      </c>
      <c r="AQ748" s="83" t="str">
        <f t="shared" si="795"/>
        <v/>
      </c>
      <c r="AR748" s="83" t="str">
        <f t="shared" si="796"/>
        <v/>
      </c>
      <c r="AS748" s="83" t="str">
        <f t="shared" si="797"/>
        <v/>
      </c>
      <c r="AT748" s="105" t="str">
        <f t="shared" si="798"/>
        <v/>
      </c>
      <c r="AU748" s="105" t="str">
        <f t="shared" si="799"/>
        <v/>
      </c>
      <c r="AV748">
        <f t="shared" si="801"/>
        <v>-1</v>
      </c>
    </row>
    <row r="749" spans="1:48" ht="17.25" customHeight="1">
      <c r="A749" s="27"/>
      <c r="B749" s="98">
        <v>515</v>
      </c>
      <c r="C749" s="104"/>
      <c r="D749" s="144" t="s">
        <v>7</v>
      </c>
      <c r="E749" s="144" t="s">
        <v>189</v>
      </c>
      <c r="F749" s="442">
        <v>1.2</v>
      </c>
      <c r="G749" s="443"/>
      <c r="H749" s="443"/>
      <c r="I749" s="99">
        <v>0</v>
      </c>
      <c r="J749" s="99">
        <v>0.2</v>
      </c>
      <c r="K749" s="94">
        <f t="shared" si="742"/>
        <v>1.2</v>
      </c>
      <c r="L749" s="94">
        <f t="shared" si="737"/>
        <v>0</v>
      </c>
      <c r="M749" s="94">
        <f t="shared" si="738"/>
        <v>0.2</v>
      </c>
      <c r="N749" s="94">
        <f t="shared" si="766"/>
        <v>1.2</v>
      </c>
      <c r="O749" s="94">
        <f t="shared" si="767"/>
        <v>1.4</v>
      </c>
      <c r="P749" s="102" t="s">
        <v>50</v>
      </c>
      <c r="Q749" s="94">
        <f t="shared" si="739"/>
        <v>1</v>
      </c>
      <c r="R749" s="122">
        <f>IF(Q749="","",HLOOKUP(Q749,Headline!$Z$5:$CJ$6,2,FALSE))</f>
        <v>1</v>
      </c>
      <c r="S749" s="147">
        <v>1.25</v>
      </c>
      <c r="T749" s="147">
        <v>1.24</v>
      </c>
      <c r="U749" s="147">
        <v>1.25</v>
      </c>
      <c r="V749" s="147">
        <v>1.25</v>
      </c>
      <c r="W749" s="147">
        <v>1.24</v>
      </c>
      <c r="X749" s="96" t="str">
        <f t="shared" si="740"/>
        <v/>
      </c>
      <c r="Y749" s="101">
        <v>13</v>
      </c>
      <c r="Z749" s="445"/>
      <c r="AA749" s="446"/>
      <c r="AB749" s="446"/>
      <c r="AC749" s="446"/>
      <c r="AD749" s="62"/>
      <c r="AE749" s="21"/>
      <c r="AF749" s="22"/>
      <c r="AH749" s="29" t="str">
        <f t="shared" si="778"/>
        <v/>
      </c>
      <c r="AI749" s="29" t="str">
        <f t="shared" si="779"/>
        <v/>
      </c>
      <c r="AJ749" s="29" t="str">
        <f t="shared" si="780"/>
        <v/>
      </c>
      <c r="AK749" s="29" t="str">
        <f t="shared" si="781"/>
        <v/>
      </c>
      <c r="AL749" s="29" t="str">
        <f t="shared" si="782"/>
        <v/>
      </c>
      <c r="AM749" s="29" t="str">
        <f t="shared" si="783"/>
        <v/>
      </c>
      <c r="AN749" s="29" t="str">
        <f t="shared" si="784"/>
        <v/>
      </c>
      <c r="AO749" s="83">
        <f t="shared" si="793"/>
        <v>1.24</v>
      </c>
      <c r="AP749" s="83">
        <f t="shared" si="794"/>
        <v>1.25</v>
      </c>
      <c r="AQ749" s="83">
        <f t="shared" si="795"/>
        <v>1.0000000000000009E-2</v>
      </c>
      <c r="AR749" s="83">
        <f t="shared" si="796"/>
        <v>1.246</v>
      </c>
      <c r="AS749" s="83">
        <f t="shared" si="797"/>
        <v>5.4772255750516656E-3</v>
      </c>
      <c r="AT749" s="105" t="str">
        <f t="shared" si="798"/>
        <v/>
      </c>
      <c r="AU749" s="105" t="str">
        <f t="shared" si="799"/>
        <v/>
      </c>
      <c r="AV749">
        <f t="shared" si="801"/>
        <v>-1</v>
      </c>
    </row>
    <row r="750" spans="1:48" ht="17.25" customHeight="1">
      <c r="A750" s="27"/>
      <c r="B750" s="98"/>
      <c r="C750" s="104"/>
      <c r="D750" s="90"/>
      <c r="E750" s="111"/>
      <c r="F750" s="442"/>
      <c r="G750" s="443"/>
      <c r="H750" s="444"/>
      <c r="I750" s="99"/>
      <c r="J750" s="99"/>
      <c r="K750" s="94">
        <f t="shared" si="742"/>
        <v>1.2</v>
      </c>
      <c r="L750" s="94">
        <f t="shared" si="737"/>
        <v>0</v>
      </c>
      <c r="M750" s="94">
        <f t="shared" si="738"/>
        <v>0.2</v>
      </c>
      <c r="N750" s="94">
        <f t="shared" si="766"/>
        <v>1.2</v>
      </c>
      <c r="O750" s="94">
        <f t="shared" si="767"/>
        <v>1.4</v>
      </c>
      <c r="P750" s="102" t="s">
        <v>50</v>
      </c>
      <c r="Q750" s="94">
        <f t="shared" si="739"/>
        <v>2</v>
      </c>
      <c r="R750" s="122">
        <f>IF(Q750="","",HLOOKUP(Q750,Headline!$Z$5:$CJ$6,2,FALSE))</f>
        <v>2</v>
      </c>
      <c r="S750" s="147">
        <v>1.39</v>
      </c>
      <c r="T750" s="147">
        <v>1.41</v>
      </c>
      <c r="U750" s="147">
        <v>1.42</v>
      </c>
      <c r="V750" s="147">
        <v>1.42</v>
      </c>
      <c r="W750" s="147">
        <v>1.41</v>
      </c>
      <c r="X750" s="96" t="str">
        <f t="shared" si="740"/>
        <v>8</v>
      </c>
      <c r="Y750" s="101">
        <v>16</v>
      </c>
      <c r="Z750" s="445"/>
      <c r="AA750" s="446"/>
      <c r="AB750" s="446"/>
      <c r="AC750" s="446"/>
      <c r="AD750" s="62"/>
      <c r="AE750" s="245" t="s">
        <v>331</v>
      </c>
      <c r="AF750" s="22"/>
      <c r="AH750" s="29" t="str">
        <f t="shared" si="778"/>
        <v/>
      </c>
      <c r="AI750" s="29" t="str">
        <f t="shared" si="779"/>
        <v>+</v>
      </c>
      <c r="AJ750" s="29" t="str">
        <f t="shared" si="780"/>
        <v>+</v>
      </c>
      <c r="AK750" s="29" t="str">
        <f t="shared" si="781"/>
        <v>+</v>
      </c>
      <c r="AL750" s="29" t="str">
        <f t="shared" si="782"/>
        <v>+</v>
      </c>
      <c r="AM750" s="29" t="str">
        <f t="shared" si="783"/>
        <v/>
      </c>
      <c r="AN750" s="29" t="str">
        <f t="shared" si="784"/>
        <v>+</v>
      </c>
      <c r="AO750" s="83">
        <f t="shared" si="793"/>
        <v>1.39</v>
      </c>
      <c r="AP750" s="83">
        <f t="shared" si="794"/>
        <v>1.42</v>
      </c>
      <c r="AQ750" s="83">
        <f t="shared" si="795"/>
        <v>3.0000000000000027E-2</v>
      </c>
      <c r="AR750" s="83">
        <f t="shared" si="796"/>
        <v>1.41</v>
      </c>
      <c r="AS750" s="83">
        <f t="shared" si="797"/>
        <v>1.2247448713915901E-2</v>
      </c>
      <c r="AT750" s="105" t="str">
        <f t="shared" si="798"/>
        <v/>
      </c>
      <c r="AU750" s="105" t="str">
        <f t="shared" si="799"/>
        <v/>
      </c>
      <c r="AV750">
        <f t="shared" si="801"/>
        <v>-1</v>
      </c>
    </row>
    <row r="751" spans="1:48" ht="17.25" customHeight="1">
      <c r="A751" s="27"/>
      <c r="B751" s="98"/>
      <c r="C751" s="104"/>
      <c r="D751" s="90"/>
      <c r="E751" s="111"/>
      <c r="F751" s="442"/>
      <c r="G751" s="443"/>
      <c r="H751" s="444"/>
      <c r="I751" s="99"/>
      <c r="J751" s="99"/>
      <c r="K751" s="94">
        <f t="shared" si="742"/>
        <v>1.2</v>
      </c>
      <c r="L751" s="94">
        <f t="shared" si="737"/>
        <v>0</v>
      </c>
      <c r="M751" s="94">
        <f t="shared" si="738"/>
        <v>0.2</v>
      </c>
      <c r="N751" s="94">
        <f t="shared" si="766"/>
        <v>1.2</v>
      </c>
      <c r="O751" s="94">
        <f t="shared" si="767"/>
        <v>1.4</v>
      </c>
      <c r="P751" s="102"/>
      <c r="Q751" s="94" t="str">
        <f t="shared" si="739"/>
        <v/>
      </c>
      <c r="R751" s="122" t="str">
        <f>IF(Q751="","",HLOOKUP(Q751,Headline!$Z$5:$CJ$6,2,FALSE))</f>
        <v/>
      </c>
      <c r="S751" s="147"/>
      <c r="T751" s="147"/>
      <c r="U751" s="147" t="s">
        <v>255</v>
      </c>
      <c r="V751" s="147" t="s">
        <v>255</v>
      </c>
      <c r="W751" s="147" t="s">
        <v>255</v>
      </c>
      <c r="X751" s="96" t="str">
        <f t="shared" si="740"/>
        <v/>
      </c>
      <c r="Y751" s="101"/>
      <c r="Z751" s="445"/>
      <c r="AA751" s="446"/>
      <c r="AB751" s="446"/>
      <c r="AC751" s="446"/>
      <c r="AD751" s="62"/>
      <c r="AE751" s="21"/>
      <c r="AF751" s="22"/>
      <c r="AH751" s="29" t="str">
        <f t="shared" si="778"/>
        <v/>
      </c>
      <c r="AI751" s="29" t="str">
        <f t="shared" si="779"/>
        <v/>
      </c>
      <c r="AJ751" s="29" t="str">
        <f t="shared" si="780"/>
        <v/>
      </c>
      <c r="AK751" s="29" t="str">
        <f t="shared" si="781"/>
        <v/>
      </c>
      <c r="AL751" s="29" t="str">
        <f t="shared" si="782"/>
        <v/>
      </c>
      <c r="AM751" s="29" t="str">
        <f t="shared" si="783"/>
        <v/>
      </c>
      <c r="AN751" s="29" t="str">
        <f t="shared" si="784"/>
        <v/>
      </c>
      <c r="AO751" s="83" t="str">
        <f t="shared" si="793"/>
        <v/>
      </c>
      <c r="AP751" s="83" t="str">
        <f t="shared" si="794"/>
        <v/>
      </c>
      <c r="AQ751" s="83" t="str">
        <f t="shared" si="795"/>
        <v/>
      </c>
      <c r="AR751" s="83" t="str">
        <f t="shared" si="796"/>
        <v/>
      </c>
      <c r="AS751" s="83" t="str">
        <f t="shared" si="797"/>
        <v/>
      </c>
      <c r="AT751" s="105" t="str">
        <f t="shared" si="798"/>
        <v/>
      </c>
      <c r="AU751" s="105" t="str">
        <f t="shared" si="799"/>
        <v/>
      </c>
      <c r="AV751">
        <f t="shared" si="800"/>
        <v>-1</v>
      </c>
    </row>
    <row r="752" spans="1:48" ht="17.25" customHeight="1">
      <c r="A752" s="27"/>
      <c r="B752" s="98">
        <v>515</v>
      </c>
      <c r="C752" s="104"/>
      <c r="D752" s="144" t="s">
        <v>7</v>
      </c>
      <c r="E752" s="144" t="s">
        <v>189</v>
      </c>
      <c r="F752" s="442">
        <v>1.2</v>
      </c>
      <c r="G752" s="443"/>
      <c r="H752" s="443"/>
      <c r="I752" s="99">
        <v>0</v>
      </c>
      <c r="J752" s="99">
        <v>0.2</v>
      </c>
      <c r="K752" s="94">
        <f t="shared" si="742"/>
        <v>1.2</v>
      </c>
      <c r="L752" s="94">
        <f t="shared" si="737"/>
        <v>0</v>
      </c>
      <c r="M752" s="94">
        <f t="shared" si="738"/>
        <v>0.2</v>
      </c>
      <c r="N752" s="94">
        <f t="shared" si="766"/>
        <v>1.2</v>
      </c>
      <c r="O752" s="94">
        <f t="shared" si="767"/>
        <v>1.4</v>
      </c>
      <c r="P752" s="102" t="s">
        <v>50</v>
      </c>
      <c r="Q752" s="94">
        <f t="shared" si="739"/>
        <v>1</v>
      </c>
      <c r="R752" s="122">
        <f>IF(Q752="","",HLOOKUP(Q752,Headline!$Z$5:$CJ$6,2,FALSE))</f>
        <v>1</v>
      </c>
      <c r="S752" s="147">
        <v>1.25</v>
      </c>
      <c r="T752" s="147">
        <v>1.25</v>
      </c>
      <c r="U752" s="147">
        <v>1.25</v>
      </c>
      <c r="V752" s="147">
        <v>1.25</v>
      </c>
      <c r="W752" s="147">
        <v>1.25</v>
      </c>
      <c r="X752" s="96" t="str">
        <f t="shared" si="740"/>
        <v/>
      </c>
      <c r="Y752" s="101">
        <v>13</v>
      </c>
      <c r="Z752" s="445"/>
      <c r="AA752" s="446"/>
      <c r="AB752" s="446"/>
      <c r="AC752" s="446"/>
      <c r="AD752" s="62"/>
      <c r="AE752" s="21"/>
      <c r="AF752" s="22"/>
      <c r="AH752" s="29" t="str">
        <f t="shared" si="778"/>
        <v/>
      </c>
      <c r="AI752" s="29" t="str">
        <f t="shared" si="779"/>
        <v/>
      </c>
      <c r="AJ752" s="29" t="str">
        <f t="shared" si="780"/>
        <v/>
      </c>
      <c r="AK752" s="29" t="str">
        <f t="shared" si="781"/>
        <v/>
      </c>
      <c r="AL752" s="29" t="str">
        <f t="shared" si="782"/>
        <v/>
      </c>
      <c r="AM752" s="29" t="str">
        <f t="shared" si="783"/>
        <v/>
      </c>
      <c r="AN752" s="29" t="str">
        <f t="shared" si="784"/>
        <v/>
      </c>
      <c r="AO752" s="83">
        <f t="shared" si="793"/>
        <v>1.25</v>
      </c>
      <c r="AP752" s="83">
        <f t="shared" si="794"/>
        <v>1.25</v>
      </c>
      <c r="AQ752" s="83">
        <f t="shared" si="795"/>
        <v>0</v>
      </c>
      <c r="AR752" s="83">
        <f t="shared" si="796"/>
        <v>1.25</v>
      </c>
      <c r="AS752" s="83">
        <f t="shared" si="797"/>
        <v>0</v>
      </c>
      <c r="AT752" s="105" t="str">
        <f t="shared" si="798"/>
        <v/>
      </c>
      <c r="AU752" s="105" t="str">
        <f t="shared" si="799"/>
        <v/>
      </c>
      <c r="AV752">
        <f t="shared" si="800"/>
        <v>-1</v>
      </c>
    </row>
    <row r="753" spans="1:48" ht="17.25" customHeight="1">
      <c r="A753" s="27"/>
      <c r="B753" s="98"/>
      <c r="C753" s="104"/>
      <c r="D753" s="90"/>
      <c r="E753" s="111"/>
      <c r="F753" s="442"/>
      <c r="G753" s="443"/>
      <c r="H753" s="444"/>
      <c r="I753" s="99"/>
      <c r="J753" s="99"/>
      <c r="K753" s="94">
        <f t="shared" si="742"/>
        <v>1.2</v>
      </c>
      <c r="L753" s="94">
        <f t="shared" si="737"/>
        <v>0</v>
      </c>
      <c r="M753" s="94">
        <f t="shared" si="738"/>
        <v>0.2</v>
      </c>
      <c r="N753" s="94">
        <f t="shared" si="766"/>
        <v>1.2</v>
      </c>
      <c r="O753" s="94">
        <f t="shared" si="767"/>
        <v>1.4</v>
      </c>
      <c r="P753" s="102" t="s">
        <v>50</v>
      </c>
      <c r="Q753" s="94">
        <f t="shared" si="739"/>
        <v>2</v>
      </c>
      <c r="R753" s="122">
        <f>IF(Q753="","",HLOOKUP(Q753,Headline!$Z$5:$CJ$6,2,FALSE))</f>
        <v>2</v>
      </c>
      <c r="S753" s="147">
        <v>1.4</v>
      </c>
      <c r="T753" s="147">
        <v>1.42</v>
      </c>
      <c r="U753" s="147">
        <v>1.43</v>
      </c>
      <c r="V753" s="147">
        <v>1.42</v>
      </c>
      <c r="W753" s="147">
        <v>1.43</v>
      </c>
      <c r="X753" s="96" t="str">
        <f t="shared" si="740"/>
        <v>8</v>
      </c>
      <c r="Y753" s="101">
        <v>16</v>
      </c>
      <c r="Z753" s="445"/>
      <c r="AA753" s="446"/>
      <c r="AB753" s="446"/>
      <c r="AC753" s="446"/>
      <c r="AD753" s="62"/>
      <c r="AE753" s="245" t="s">
        <v>331</v>
      </c>
      <c r="AF753" s="22"/>
      <c r="AH753" s="29" t="str">
        <f t="shared" si="778"/>
        <v/>
      </c>
      <c r="AI753" s="29" t="str">
        <f t="shared" si="779"/>
        <v>+</v>
      </c>
      <c r="AJ753" s="29" t="str">
        <f t="shared" si="780"/>
        <v>+</v>
      </c>
      <c r="AK753" s="29" t="str">
        <f t="shared" si="781"/>
        <v>+</v>
      </c>
      <c r="AL753" s="29" t="str">
        <f t="shared" si="782"/>
        <v>+</v>
      </c>
      <c r="AM753" s="29" t="str">
        <f t="shared" si="783"/>
        <v/>
      </c>
      <c r="AN753" s="29" t="str">
        <f t="shared" si="784"/>
        <v>+</v>
      </c>
      <c r="AO753" s="83">
        <f t="shared" si="793"/>
        <v>1.4</v>
      </c>
      <c r="AP753" s="83">
        <f t="shared" si="794"/>
        <v>1.43</v>
      </c>
      <c r="AQ753" s="83">
        <f t="shared" si="795"/>
        <v>3.0000000000000027E-2</v>
      </c>
      <c r="AR753" s="83">
        <f t="shared" si="796"/>
        <v>1.42</v>
      </c>
      <c r="AS753" s="83">
        <f t="shared" si="797"/>
        <v>1.2247448713915901E-2</v>
      </c>
      <c r="AT753" s="105" t="str">
        <f t="shared" si="798"/>
        <v/>
      </c>
      <c r="AU753" s="105" t="str">
        <f t="shared" si="799"/>
        <v/>
      </c>
      <c r="AV753">
        <f t="shared" si="800"/>
        <v>-1</v>
      </c>
    </row>
    <row r="754" spans="1:48" ht="17.25" customHeight="1" thickBot="1">
      <c r="A754" s="27"/>
      <c r="B754" s="98"/>
      <c r="C754" s="104"/>
      <c r="D754" s="90"/>
      <c r="E754" s="111"/>
      <c r="F754" s="455"/>
      <c r="G754" s="456"/>
      <c r="H754" s="457"/>
      <c r="I754" s="99"/>
      <c r="J754" s="99"/>
      <c r="K754" s="94">
        <f t="shared" si="742"/>
        <v>1.2</v>
      </c>
      <c r="L754" s="94">
        <f t="shared" si="737"/>
        <v>0</v>
      </c>
      <c r="M754" s="94">
        <f t="shared" si="738"/>
        <v>0.2</v>
      </c>
      <c r="N754" s="94">
        <f t="shared" si="766"/>
        <v>1.2</v>
      </c>
      <c r="O754" s="94">
        <f t="shared" si="767"/>
        <v>1.4</v>
      </c>
      <c r="P754" s="102"/>
      <c r="Q754" s="94" t="str">
        <f t="shared" si="739"/>
        <v/>
      </c>
      <c r="R754" s="122" t="str">
        <f>IF(Q754="","",HLOOKUP(Q754,Headline!$Z$5:$CJ$6,2,FALSE))</f>
        <v/>
      </c>
      <c r="S754" s="100"/>
      <c r="T754" s="100"/>
      <c r="U754" s="100"/>
      <c r="V754" s="100"/>
      <c r="W754" s="100"/>
      <c r="X754" s="96" t="str">
        <f t="shared" si="740"/>
        <v/>
      </c>
      <c r="Y754" s="101"/>
      <c r="Z754" s="445"/>
      <c r="AA754" s="446"/>
      <c r="AB754" s="446"/>
      <c r="AC754" s="446"/>
      <c r="AD754" s="62"/>
      <c r="AE754" s="21"/>
      <c r="AF754" s="22"/>
      <c r="AH754" s="29" t="str">
        <f t="shared" si="778"/>
        <v/>
      </c>
      <c r="AI754" s="29" t="str">
        <f t="shared" si="779"/>
        <v/>
      </c>
      <c r="AJ754" s="29" t="str">
        <f t="shared" si="780"/>
        <v/>
      </c>
      <c r="AK754" s="29" t="str">
        <f t="shared" si="781"/>
        <v/>
      </c>
      <c r="AL754" s="29" t="str">
        <f t="shared" si="782"/>
        <v/>
      </c>
      <c r="AM754" s="29" t="str">
        <f t="shared" si="783"/>
        <v/>
      </c>
      <c r="AN754" s="29" t="str">
        <f t="shared" si="784"/>
        <v/>
      </c>
      <c r="AO754" s="83" t="str">
        <f t="shared" si="793"/>
        <v/>
      </c>
      <c r="AP754" s="83" t="str">
        <f t="shared" si="794"/>
        <v/>
      </c>
      <c r="AQ754" s="83" t="str">
        <f t="shared" si="795"/>
        <v/>
      </c>
      <c r="AR754" s="83" t="str">
        <f t="shared" si="796"/>
        <v/>
      </c>
      <c r="AS754" s="83" t="str">
        <f t="shared" si="797"/>
        <v/>
      </c>
      <c r="AT754" s="105" t="str">
        <f t="shared" si="798"/>
        <v/>
      </c>
      <c r="AU754" s="105" t="str">
        <f t="shared" si="799"/>
        <v/>
      </c>
      <c r="AV754">
        <f t="shared" si="800"/>
        <v>-1</v>
      </c>
    </row>
    <row r="755" spans="1:48" ht="17.25" customHeight="1" thickBot="1">
      <c r="A755" s="27"/>
      <c r="B755" s="98"/>
      <c r="C755" s="104"/>
      <c r="D755" s="90"/>
      <c r="E755" s="135"/>
      <c r="F755" s="463">
        <v>61</v>
      </c>
      <c r="G755" s="464"/>
      <c r="H755" s="465"/>
      <c r="I755" s="136"/>
      <c r="J755" s="99"/>
      <c r="K755" s="94">
        <f t="shared" si="742"/>
        <v>61</v>
      </c>
      <c r="L755" s="94">
        <f t="shared" si="737"/>
        <v>0</v>
      </c>
      <c r="M755" s="94">
        <f t="shared" si="738"/>
        <v>0</v>
      </c>
      <c r="N755" s="94">
        <f t="shared" si="766"/>
        <v>61</v>
      </c>
      <c r="O755" s="94">
        <f t="shared" si="767"/>
        <v>61</v>
      </c>
      <c r="P755" s="102" t="s">
        <v>237</v>
      </c>
      <c r="Q755" s="94">
        <f t="shared" si="739"/>
        <v>1</v>
      </c>
      <c r="R755" s="122">
        <f>IF(Q755="","",HLOOKUP(Q755,Headline!$Z$5:$CJ$6,2,FALSE))</f>
        <v>1</v>
      </c>
      <c r="S755" s="147">
        <f>+'report export 3D'!R82</f>
        <v>60.904658883000003</v>
      </c>
      <c r="T755" s="147">
        <f>+'report export 3D'!S82</f>
        <v>60.897713414999998</v>
      </c>
      <c r="U755" s="147">
        <f>+'report export 3D'!T82</f>
        <v>60.911586720999999</v>
      </c>
      <c r="V755" s="147">
        <f>+'report export 3D'!U82</f>
        <v>60.898856393000003</v>
      </c>
      <c r="W755" s="147">
        <f>+'report export 3D'!V82</f>
        <v>60.907254197999997</v>
      </c>
      <c r="X755" s="96"/>
      <c r="Y755" s="101">
        <v>13</v>
      </c>
      <c r="Z755" s="483">
        <v>0.5</v>
      </c>
      <c r="AA755" s="484"/>
      <c r="AB755" s="484"/>
      <c r="AC755" s="484"/>
      <c r="AD755" s="62"/>
      <c r="AE755" s="21"/>
      <c r="AF755" s="22"/>
      <c r="AH755" s="29" t="str">
        <f t="shared" si="778"/>
        <v>-</v>
      </c>
      <c r="AI755" s="29" t="str">
        <f t="shared" si="779"/>
        <v>-</v>
      </c>
      <c r="AJ755" s="29" t="str">
        <f t="shared" si="780"/>
        <v>-</v>
      </c>
      <c r="AK755" s="29" t="str">
        <f t="shared" si="781"/>
        <v>-</v>
      </c>
      <c r="AL755" s="29" t="str">
        <f t="shared" si="782"/>
        <v>-</v>
      </c>
      <c r="AM755" s="29" t="str">
        <f t="shared" si="783"/>
        <v>-</v>
      </c>
      <c r="AN755" s="29" t="str">
        <f t="shared" si="784"/>
        <v/>
      </c>
      <c r="AO755" s="83">
        <f t="shared" si="793"/>
        <v>60.897713414999998</v>
      </c>
      <c r="AP755" s="83">
        <f t="shared" si="794"/>
        <v>60.911586720999999</v>
      </c>
      <c r="AQ755" s="83">
        <f t="shared" si="795"/>
        <v>1.3873306000000696E-2</v>
      </c>
      <c r="AR755" s="83">
        <f t="shared" si="796"/>
        <v>60.90401392199999</v>
      </c>
      <c r="AS755" s="83">
        <f t="shared" si="797"/>
        <v>5.7999815039565189E-3</v>
      </c>
      <c r="AT755" s="105" t="str">
        <f t="shared" si="798"/>
        <v/>
      </c>
      <c r="AU755" s="105" t="str">
        <f t="shared" si="799"/>
        <v/>
      </c>
      <c r="AV755">
        <f t="shared" si="800"/>
        <v>-1</v>
      </c>
    </row>
    <row r="756" spans="1:48" ht="17.25" customHeight="1">
      <c r="A756" s="27"/>
      <c r="B756" s="98"/>
      <c r="C756" s="104"/>
      <c r="D756" s="90"/>
      <c r="E756" s="111"/>
      <c r="F756" s="471"/>
      <c r="G756" s="472"/>
      <c r="H756" s="473"/>
      <c r="I756" s="99"/>
      <c r="J756" s="99"/>
      <c r="K756" s="94">
        <f t="shared" si="742"/>
        <v>61</v>
      </c>
      <c r="L756" s="94">
        <f t="shared" si="737"/>
        <v>0</v>
      </c>
      <c r="M756" s="94">
        <f t="shared" si="738"/>
        <v>0</v>
      </c>
      <c r="N756" s="94">
        <f t="shared" si="766"/>
        <v>61</v>
      </c>
      <c r="O756" s="94">
        <f t="shared" si="767"/>
        <v>61</v>
      </c>
      <c r="P756" s="102" t="s">
        <v>237</v>
      </c>
      <c r="Q756" s="94">
        <f t="shared" si="739"/>
        <v>2</v>
      </c>
      <c r="R756" s="122">
        <f>IF(Q756="","",HLOOKUP(Q756,Headline!$Z$5:$CJ$6,2,FALSE))</f>
        <v>2</v>
      </c>
      <c r="S756" s="147">
        <v>60.948734017</v>
      </c>
      <c r="T756" s="147">
        <v>60.930695976999999</v>
      </c>
      <c r="U756" s="147">
        <v>60.939545979000002</v>
      </c>
      <c r="V756" s="147">
        <v>60.947462430000002</v>
      </c>
      <c r="W756" s="147">
        <v>60.943871557999998</v>
      </c>
      <c r="X756" s="96"/>
      <c r="Y756" s="101"/>
      <c r="Z756" s="445"/>
      <c r="AA756" s="446"/>
      <c r="AB756" s="446"/>
      <c r="AC756" s="446"/>
      <c r="AD756" s="62"/>
      <c r="AE756" s="21"/>
      <c r="AF756" s="22"/>
      <c r="AH756" s="29" t="str">
        <f t="shared" si="778"/>
        <v>-</v>
      </c>
      <c r="AI756" s="29" t="str">
        <f t="shared" si="779"/>
        <v>-</v>
      </c>
      <c r="AJ756" s="29" t="str">
        <f t="shared" si="780"/>
        <v>-</v>
      </c>
      <c r="AK756" s="29" t="str">
        <f t="shared" si="781"/>
        <v>-</v>
      </c>
      <c r="AL756" s="29" t="str">
        <f t="shared" si="782"/>
        <v>-</v>
      </c>
      <c r="AM756" s="29" t="str">
        <f t="shared" si="783"/>
        <v>-</v>
      </c>
      <c r="AN756" s="29" t="str">
        <f t="shared" si="784"/>
        <v/>
      </c>
      <c r="AO756" s="83">
        <f t="shared" si="793"/>
        <v>60.930695976999999</v>
      </c>
      <c r="AP756" s="83">
        <f t="shared" si="794"/>
        <v>60.948734017</v>
      </c>
      <c r="AQ756" s="83">
        <f t="shared" si="795"/>
        <v>1.8038040000000422E-2</v>
      </c>
      <c r="AR756" s="83">
        <f t="shared" si="796"/>
        <v>60.942061992200003</v>
      </c>
      <c r="AS756" s="83">
        <f t="shared" si="797"/>
        <v>7.2882061527037136E-3</v>
      </c>
      <c r="AT756" s="105" t="str">
        <f t="shared" si="798"/>
        <v/>
      </c>
      <c r="AU756" s="105" t="str">
        <f t="shared" si="799"/>
        <v/>
      </c>
      <c r="AV756">
        <f t="shared" si="800"/>
        <v>-1</v>
      </c>
    </row>
    <row r="757" spans="1:48" ht="17.25" customHeight="1" thickBot="1">
      <c r="A757" s="27"/>
      <c r="B757" s="98"/>
      <c r="C757" s="104"/>
      <c r="D757" s="90"/>
      <c r="E757" s="111"/>
      <c r="F757" s="455"/>
      <c r="G757" s="456"/>
      <c r="H757" s="456"/>
      <c r="I757" s="99"/>
      <c r="J757" s="99"/>
      <c r="K757" s="94">
        <f t="shared" si="742"/>
        <v>61</v>
      </c>
      <c r="L757" s="94">
        <f t="shared" si="737"/>
        <v>0</v>
      </c>
      <c r="M757" s="94">
        <f t="shared" si="738"/>
        <v>0</v>
      </c>
      <c r="N757" s="94">
        <f t="shared" si="766"/>
        <v>61</v>
      </c>
      <c r="O757" s="94">
        <f t="shared" si="767"/>
        <v>61</v>
      </c>
      <c r="P757" s="102"/>
      <c r="Q757" s="94" t="str">
        <f t="shared" si="739"/>
        <v/>
      </c>
      <c r="R757" s="122" t="str">
        <f>IF(Q757="","",HLOOKUP(Q757,Headline!$Z$5:$CJ$6,2,FALSE))</f>
        <v/>
      </c>
      <c r="S757" s="147"/>
      <c r="T757" s="147"/>
      <c r="U757" s="147"/>
      <c r="V757" s="147"/>
      <c r="W757" s="147"/>
      <c r="X757" s="96"/>
      <c r="Y757" s="101"/>
      <c r="Z757" s="445"/>
      <c r="AA757" s="446"/>
      <c r="AB757" s="446"/>
      <c r="AC757" s="446"/>
      <c r="AD757" s="62"/>
      <c r="AE757" s="21"/>
      <c r="AF757" s="22"/>
      <c r="AH757" s="29" t="str">
        <f t="shared" si="778"/>
        <v/>
      </c>
      <c r="AI757" s="29" t="str">
        <f t="shared" si="779"/>
        <v/>
      </c>
      <c r="AJ757" s="29" t="str">
        <f t="shared" si="780"/>
        <v/>
      </c>
      <c r="AK757" s="29" t="str">
        <f t="shared" si="781"/>
        <v/>
      </c>
      <c r="AL757" s="29" t="str">
        <f t="shared" si="782"/>
        <v/>
      </c>
      <c r="AM757" s="29" t="str">
        <f t="shared" si="783"/>
        <v/>
      </c>
      <c r="AN757" s="29" t="str">
        <f t="shared" si="784"/>
        <v/>
      </c>
      <c r="AO757" s="83" t="str">
        <f t="shared" si="793"/>
        <v/>
      </c>
      <c r="AP757" s="83" t="str">
        <f t="shared" si="794"/>
        <v/>
      </c>
      <c r="AQ757" s="83" t="str">
        <f t="shared" si="795"/>
        <v/>
      </c>
      <c r="AR757" s="83" t="str">
        <f t="shared" si="796"/>
        <v/>
      </c>
      <c r="AS757" s="83" t="str">
        <f t="shared" si="797"/>
        <v/>
      </c>
      <c r="AT757" s="105" t="str">
        <f t="shared" si="798"/>
        <v/>
      </c>
      <c r="AU757" s="105" t="str">
        <f t="shared" si="799"/>
        <v/>
      </c>
      <c r="AV757">
        <f t="shared" si="800"/>
        <v>-1</v>
      </c>
    </row>
    <row r="758" spans="1:48" ht="17.25" customHeight="1" thickBot="1">
      <c r="A758" s="27"/>
      <c r="B758" s="98"/>
      <c r="C758" s="104"/>
      <c r="D758" s="90"/>
      <c r="E758" s="135"/>
      <c r="F758" s="463">
        <v>61</v>
      </c>
      <c r="G758" s="464"/>
      <c r="H758" s="465"/>
      <c r="I758" s="136"/>
      <c r="J758" s="99"/>
      <c r="K758" s="94">
        <f t="shared" si="742"/>
        <v>61</v>
      </c>
      <c r="L758" s="94">
        <f t="shared" si="737"/>
        <v>0</v>
      </c>
      <c r="M758" s="94">
        <f t="shared" si="738"/>
        <v>0</v>
      </c>
      <c r="N758" s="94">
        <f t="shared" si="766"/>
        <v>61</v>
      </c>
      <c r="O758" s="94">
        <f t="shared" si="767"/>
        <v>61</v>
      </c>
      <c r="P758" s="102" t="s">
        <v>237</v>
      </c>
      <c r="Q758" s="94">
        <f t="shared" si="739"/>
        <v>1</v>
      </c>
      <c r="R758" s="122">
        <f>IF(Q758="","",HLOOKUP(Q758,Headline!$Z$5:$CJ$6,2,FALSE))</f>
        <v>1</v>
      </c>
      <c r="S758" s="147">
        <f>+'report export 3D'!R83</f>
        <v>60.847209771999999</v>
      </c>
      <c r="T758" s="147">
        <f>+'report export 3D'!S83</f>
        <v>60.845444456000003</v>
      </c>
      <c r="U758" s="147">
        <f>+'report export 3D'!T83</f>
        <v>60.849638816000002</v>
      </c>
      <c r="V758" s="147">
        <f>+'report export 3D'!U83</f>
        <v>60.846104320999999</v>
      </c>
      <c r="W758" s="147">
        <f>+'report export 3D'!V83</f>
        <v>60.836260148000001</v>
      </c>
      <c r="X758" s="96"/>
      <c r="Y758" s="101">
        <v>13</v>
      </c>
      <c r="Z758" s="483">
        <v>0.66666666666666663</v>
      </c>
      <c r="AA758" s="484"/>
      <c r="AB758" s="484"/>
      <c r="AC758" s="484"/>
      <c r="AD758" s="62"/>
      <c r="AE758" s="21"/>
      <c r="AF758" s="22"/>
      <c r="AH758" s="29" t="str">
        <f t="shared" si="778"/>
        <v>-</v>
      </c>
      <c r="AI758" s="29" t="str">
        <f t="shared" si="779"/>
        <v>-</v>
      </c>
      <c r="AJ758" s="29" t="str">
        <f t="shared" si="780"/>
        <v>-</v>
      </c>
      <c r="AK758" s="29" t="str">
        <f t="shared" si="781"/>
        <v>-</v>
      </c>
      <c r="AL758" s="29" t="str">
        <f t="shared" si="782"/>
        <v>-</v>
      </c>
      <c r="AM758" s="29" t="str">
        <f t="shared" si="783"/>
        <v>-</v>
      </c>
      <c r="AN758" s="29" t="str">
        <f t="shared" si="784"/>
        <v/>
      </c>
      <c r="AO758" s="83">
        <f t="shared" si="793"/>
        <v>60.836260148000001</v>
      </c>
      <c r="AP758" s="83">
        <f t="shared" si="794"/>
        <v>60.849638816000002</v>
      </c>
      <c r="AQ758" s="83">
        <f t="shared" si="795"/>
        <v>1.3378668000001426E-2</v>
      </c>
      <c r="AR758" s="83">
        <f t="shared" si="796"/>
        <v>60.844931502600005</v>
      </c>
      <c r="AS758" s="83">
        <f t="shared" si="797"/>
        <v>5.1034381962969284E-3</v>
      </c>
      <c r="AT758" s="105" t="str">
        <f t="shared" si="798"/>
        <v/>
      </c>
      <c r="AU758" s="105" t="str">
        <f t="shared" si="799"/>
        <v/>
      </c>
      <c r="AV758">
        <f t="shared" si="800"/>
        <v>-1</v>
      </c>
    </row>
    <row r="759" spans="1:48" ht="17.25" customHeight="1">
      <c r="A759" s="27"/>
      <c r="B759" s="98"/>
      <c r="C759" s="104"/>
      <c r="D759" s="90"/>
      <c r="E759" s="111"/>
      <c r="F759" s="471"/>
      <c r="G759" s="472"/>
      <c r="H759" s="473"/>
      <c r="I759" s="99"/>
      <c r="J759" s="99"/>
      <c r="K759" s="94">
        <f t="shared" si="742"/>
        <v>61</v>
      </c>
      <c r="L759" s="94">
        <f t="shared" si="737"/>
        <v>0</v>
      </c>
      <c r="M759" s="94">
        <f t="shared" si="738"/>
        <v>0</v>
      </c>
      <c r="N759" s="94">
        <f t="shared" si="766"/>
        <v>61</v>
      </c>
      <c r="O759" s="94">
        <f t="shared" si="767"/>
        <v>61</v>
      </c>
      <c r="P759" s="102" t="s">
        <v>237</v>
      </c>
      <c r="Q759" s="94">
        <f t="shared" si="739"/>
        <v>2</v>
      </c>
      <c r="R759" s="122">
        <f>IF(Q759="","",HLOOKUP(Q759,Headline!$Z$5:$CJ$6,2,FALSE))</f>
        <v>2</v>
      </c>
      <c r="S759" s="147">
        <v>60.872220581999997</v>
      </c>
      <c r="T759" s="147">
        <v>60.874153274000001</v>
      </c>
      <c r="U759" s="147">
        <v>60.876208040999998</v>
      </c>
      <c r="V759" s="147">
        <v>60.876618520999997</v>
      </c>
      <c r="W759" s="147">
        <v>60.884489107</v>
      </c>
      <c r="X759" s="96"/>
      <c r="Y759" s="101"/>
      <c r="Z759" s="445"/>
      <c r="AA759" s="446"/>
      <c r="AB759" s="446"/>
      <c r="AC759" s="446"/>
      <c r="AD759" s="62"/>
      <c r="AE759" s="21"/>
      <c r="AF759" s="22"/>
      <c r="AH759" s="29" t="str">
        <f t="shared" si="778"/>
        <v>-</v>
      </c>
      <c r="AI759" s="29" t="str">
        <f t="shared" si="779"/>
        <v>-</v>
      </c>
      <c r="AJ759" s="29" t="str">
        <f t="shared" si="780"/>
        <v>-</v>
      </c>
      <c r="AK759" s="29" t="str">
        <f t="shared" si="781"/>
        <v>-</v>
      </c>
      <c r="AL759" s="29" t="str">
        <f t="shared" si="782"/>
        <v>-</v>
      </c>
      <c r="AM759" s="29" t="str">
        <f t="shared" si="783"/>
        <v>-</v>
      </c>
      <c r="AN759" s="29" t="str">
        <f t="shared" si="784"/>
        <v/>
      </c>
      <c r="AO759" s="83">
        <f t="shared" si="793"/>
        <v>60.872220581999997</v>
      </c>
      <c r="AP759" s="83">
        <f t="shared" si="794"/>
        <v>60.884489107</v>
      </c>
      <c r="AQ759" s="83">
        <f t="shared" si="795"/>
        <v>1.2268525000003194E-2</v>
      </c>
      <c r="AR759" s="83">
        <f t="shared" si="796"/>
        <v>60.876737904999992</v>
      </c>
      <c r="AS759" s="83">
        <f t="shared" si="797"/>
        <v>4.6760738161216384E-3</v>
      </c>
      <c r="AT759" s="105" t="str">
        <f t="shared" si="798"/>
        <v/>
      </c>
      <c r="AU759" s="105" t="str">
        <f t="shared" si="799"/>
        <v/>
      </c>
      <c r="AV759">
        <f t="shared" si="800"/>
        <v>-1</v>
      </c>
    </row>
    <row r="760" spans="1:48" ht="17.25" customHeight="1">
      <c r="A760" s="27"/>
      <c r="B760" s="98"/>
      <c r="C760" s="104"/>
      <c r="D760" s="90"/>
      <c r="E760" s="111"/>
      <c r="F760" s="442"/>
      <c r="G760" s="443"/>
      <c r="H760" s="444"/>
      <c r="I760" s="99"/>
      <c r="J760" s="99"/>
      <c r="K760" s="94">
        <f t="shared" si="742"/>
        <v>61</v>
      </c>
      <c r="L760" s="94">
        <f t="shared" si="737"/>
        <v>0</v>
      </c>
      <c r="M760" s="94">
        <f t="shared" si="738"/>
        <v>0</v>
      </c>
      <c r="N760" s="94">
        <f t="shared" si="766"/>
        <v>61</v>
      </c>
      <c r="O760" s="94">
        <f t="shared" si="767"/>
        <v>61</v>
      </c>
      <c r="P760" s="102"/>
      <c r="Q760" s="94" t="str">
        <f t="shared" si="739"/>
        <v/>
      </c>
      <c r="R760" s="122" t="str">
        <f>IF(Q760="","",HLOOKUP(Q760,Headline!$Z$5:$CJ$6,2,FALSE))</f>
        <v/>
      </c>
      <c r="S760" s="100"/>
      <c r="T760" s="100"/>
      <c r="U760" s="100"/>
      <c r="V760" s="100"/>
      <c r="W760" s="100"/>
      <c r="X760" s="96" t="str">
        <f t="shared" si="740"/>
        <v/>
      </c>
      <c r="Y760" s="101"/>
      <c r="Z760" s="445"/>
      <c r="AA760" s="446"/>
      <c r="AB760" s="446"/>
      <c r="AC760" s="446"/>
      <c r="AD760" s="62"/>
      <c r="AE760" s="21"/>
      <c r="AF760" s="22"/>
      <c r="AH760" s="29" t="str">
        <f t="shared" si="778"/>
        <v/>
      </c>
      <c r="AI760" s="29" t="str">
        <f t="shared" si="779"/>
        <v/>
      </c>
      <c r="AJ760" s="29" t="str">
        <f t="shared" si="780"/>
        <v/>
      </c>
      <c r="AK760" s="29" t="str">
        <f t="shared" si="781"/>
        <v/>
      </c>
      <c r="AL760" s="29" t="str">
        <f t="shared" si="782"/>
        <v/>
      </c>
      <c r="AM760" s="29" t="str">
        <f t="shared" si="783"/>
        <v/>
      </c>
      <c r="AN760" s="29" t="str">
        <f t="shared" si="784"/>
        <v/>
      </c>
      <c r="AO760" s="83" t="str">
        <f t="shared" si="793"/>
        <v/>
      </c>
      <c r="AP760" s="83" t="str">
        <f t="shared" si="794"/>
        <v/>
      </c>
      <c r="AQ760" s="83" t="str">
        <f t="shared" si="795"/>
        <v/>
      </c>
      <c r="AR760" s="83" t="str">
        <f t="shared" si="796"/>
        <v/>
      </c>
      <c r="AS760" s="83" t="str">
        <f t="shared" si="797"/>
        <v/>
      </c>
      <c r="AT760" s="105" t="str">
        <f t="shared" si="798"/>
        <v/>
      </c>
      <c r="AU760" s="105" t="str">
        <f t="shared" si="799"/>
        <v/>
      </c>
      <c r="AV760">
        <f t="shared" si="800"/>
        <v>-1</v>
      </c>
    </row>
    <row r="761" spans="1:48" ht="17.25" customHeight="1">
      <c r="A761" s="27"/>
      <c r="B761" s="98"/>
      <c r="C761" s="104"/>
      <c r="D761" s="90"/>
      <c r="E761" s="111"/>
      <c r="F761" s="442" t="s">
        <v>40</v>
      </c>
      <c r="G761" s="443"/>
      <c r="H761" s="444"/>
      <c r="I761" s="99"/>
      <c r="J761" s="99"/>
      <c r="K761" s="94" t="str">
        <f t="shared" si="742"/>
        <v>Date</v>
      </c>
      <c r="L761" s="94">
        <f t="shared" ref="L761:L775" si="802">IF(Q761=1,I761,L760)</f>
        <v>0</v>
      </c>
      <c r="M761" s="94">
        <f t="shared" ref="M761:M775" si="803">IF(Q761=1,J761,M760)</f>
        <v>0</v>
      </c>
      <c r="N761" s="94" t="e">
        <f t="shared" ref="N761:N775" si="804">K761+L761</f>
        <v>#VALUE!</v>
      </c>
      <c r="O761" s="94" t="e">
        <f t="shared" ref="O761:O775" si="805">K761+M761</f>
        <v>#VALUE!</v>
      </c>
      <c r="P761" s="102" t="s">
        <v>249</v>
      </c>
      <c r="Q761" s="94">
        <f t="shared" si="739"/>
        <v>1</v>
      </c>
      <c r="R761" s="122">
        <f>IF(Q761="","",HLOOKUP(Q761,Headline!$Z$5:$CJ$6,2,FALSE))</f>
        <v>1</v>
      </c>
      <c r="S761" s="100" t="s">
        <v>153</v>
      </c>
      <c r="T761" s="100" t="s">
        <v>153</v>
      </c>
      <c r="U761" s="100" t="s">
        <v>153</v>
      </c>
      <c r="V761" s="100" t="s">
        <v>153</v>
      </c>
      <c r="W761" s="100" t="s">
        <v>153</v>
      </c>
      <c r="X761" s="96"/>
      <c r="Y761" s="101">
        <v>13</v>
      </c>
      <c r="Z761" s="445"/>
      <c r="AA761" s="446"/>
      <c r="AB761" s="446"/>
      <c r="AC761" s="446"/>
      <c r="AD761" s="62"/>
      <c r="AE761" s="21"/>
      <c r="AF761" s="22"/>
      <c r="AH761" s="29" t="e">
        <f t="shared" si="778"/>
        <v>#VALUE!</v>
      </c>
      <c r="AI761" s="29" t="e">
        <f t="shared" si="779"/>
        <v>#VALUE!</v>
      </c>
      <c r="AJ761" s="29" t="e">
        <f t="shared" si="780"/>
        <v>#VALUE!</v>
      </c>
      <c r="AK761" s="29" t="e">
        <f t="shared" si="781"/>
        <v>#VALUE!</v>
      </c>
      <c r="AL761" s="29" t="e">
        <f t="shared" si="782"/>
        <v>#VALUE!</v>
      </c>
      <c r="AM761" s="29" t="e">
        <f t="shared" si="783"/>
        <v>#VALUE!</v>
      </c>
      <c r="AN761" s="29" t="e">
        <f t="shared" si="784"/>
        <v>#VALUE!</v>
      </c>
      <c r="AO761" s="83">
        <f t="shared" si="793"/>
        <v>0</v>
      </c>
      <c r="AP761" s="83">
        <f t="shared" si="794"/>
        <v>0</v>
      </c>
      <c r="AQ761" s="83">
        <f t="shared" si="795"/>
        <v>0</v>
      </c>
      <c r="AR761" s="83" t="e">
        <f t="shared" si="796"/>
        <v>#DIV/0!</v>
      </c>
      <c r="AS761" s="83" t="e">
        <f t="shared" si="797"/>
        <v>#DIV/0!</v>
      </c>
      <c r="AT761" s="105" t="str">
        <f t="shared" si="798"/>
        <v/>
      </c>
      <c r="AU761" s="105" t="str">
        <f t="shared" si="799"/>
        <v/>
      </c>
      <c r="AV761">
        <f t="shared" si="800"/>
        <v>-1</v>
      </c>
    </row>
    <row r="762" spans="1:48" ht="17.25" customHeight="1">
      <c r="A762" s="27"/>
      <c r="B762" s="98"/>
      <c r="C762" s="104"/>
      <c r="D762" s="90"/>
      <c r="E762" s="111"/>
      <c r="F762" s="442"/>
      <c r="G762" s="443"/>
      <c r="H762" s="444"/>
      <c r="I762" s="99"/>
      <c r="J762" s="99"/>
      <c r="K762" s="94" t="str">
        <f t="shared" si="742"/>
        <v>Date</v>
      </c>
      <c r="L762" s="94">
        <f t="shared" si="802"/>
        <v>0</v>
      </c>
      <c r="M762" s="94">
        <f t="shared" si="803"/>
        <v>0</v>
      </c>
      <c r="N762" s="94" t="e">
        <f t="shared" si="804"/>
        <v>#VALUE!</v>
      </c>
      <c r="O762" s="94" t="e">
        <f t="shared" si="805"/>
        <v>#VALUE!</v>
      </c>
      <c r="P762" s="102" t="s">
        <v>249</v>
      </c>
      <c r="Q762" s="94">
        <f t="shared" si="739"/>
        <v>2</v>
      </c>
      <c r="R762" s="122">
        <f>IF(Q762="","",HLOOKUP(Q762,Headline!$Z$5:$CJ$6,2,FALSE))</f>
        <v>2</v>
      </c>
      <c r="S762" s="100" t="s">
        <v>153</v>
      </c>
      <c r="T762" s="100" t="s">
        <v>153</v>
      </c>
      <c r="U762" s="100" t="s">
        <v>153</v>
      </c>
      <c r="V762" s="100" t="s">
        <v>153</v>
      </c>
      <c r="W762" s="100" t="s">
        <v>153</v>
      </c>
      <c r="X762" s="96"/>
      <c r="Y762" s="101">
        <v>2</v>
      </c>
      <c r="Z762" s="445"/>
      <c r="AA762" s="446"/>
      <c r="AB762" s="446"/>
      <c r="AC762" s="446"/>
      <c r="AD762" s="62"/>
      <c r="AE762" s="21"/>
      <c r="AF762" s="22"/>
      <c r="AH762" s="29" t="e">
        <f t="shared" si="778"/>
        <v>#VALUE!</v>
      </c>
      <c r="AI762" s="29" t="e">
        <f t="shared" si="779"/>
        <v>#VALUE!</v>
      </c>
      <c r="AJ762" s="29" t="e">
        <f t="shared" si="780"/>
        <v>#VALUE!</v>
      </c>
      <c r="AK762" s="29" t="e">
        <f t="shared" si="781"/>
        <v>#VALUE!</v>
      </c>
      <c r="AL762" s="29" t="e">
        <f t="shared" si="782"/>
        <v>#VALUE!</v>
      </c>
      <c r="AM762" s="29" t="e">
        <f t="shared" si="783"/>
        <v>#VALUE!</v>
      </c>
      <c r="AN762" s="29" t="e">
        <f t="shared" si="784"/>
        <v>#VALUE!</v>
      </c>
      <c r="AO762" s="83">
        <f t="shared" si="793"/>
        <v>0</v>
      </c>
      <c r="AP762" s="83">
        <f t="shared" si="794"/>
        <v>0</v>
      </c>
      <c r="AQ762" s="83">
        <f t="shared" si="795"/>
        <v>0</v>
      </c>
      <c r="AR762" s="83" t="e">
        <f t="shared" si="796"/>
        <v>#DIV/0!</v>
      </c>
      <c r="AS762" s="83" t="e">
        <f t="shared" si="797"/>
        <v>#DIV/0!</v>
      </c>
      <c r="AT762" s="105" t="str">
        <f t="shared" si="798"/>
        <v/>
      </c>
      <c r="AU762" s="105" t="str">
        <f t="shared" si="799"/>
        <v/>
      </c>
      <c r="AV762">
        <f t="shared" si="800"/>
        <v>-1</v>
      </c>
    </row>
    <row r="763" spans="1:48" ht="17.25" customHeight="1">
      <c r="A763" s="27"/>
      <c r="B763" s="98"/>
      <c r="C763" s="104"/>
      <c r="D763" s="90"/>
      <c r="E763" s="111"/>
      <c r="F763" s="442"/>
      <c r="G763" s="443"/>
      <c r="H763" s="444"/>
      <c r="I763" s="99"/>
      <c r="J763" s="99"/>
      <c r="K763" s="94" t="str">
        <f t="shared" si="742"/>
        <v>Date</v>
      </c>
      <c r="L763" s="94">
        <f t="shared" si="802"/>
        <v>0</v>
      </c>
      <c r="M763" s="94">
        <f t="shared" si="803"/>
        <v>0</v>
      </c>
      <c r="N763" s="94" t="e">
        <f t="shared" si="804"/>
        <v>#VALUE!</v>
      </c>
      <c r="O763" s="94" t="e">
        <f t="shared" si="805"/>
        <v>#VALUE!</v>
      </c>
      <c r="P763" s="102"/>
      <c r="Q763" s="94" t="str">
        <f t="shared" si="739"/>
        <v/>
      </c>
      <c r="R763" s="122" t="str">
        <f>IF(Q763="","",HLOOKUP(Q763,Headline!$Z$5:$CJ$6,2,FALSE))</f>
        <v/>
      </c>
      <c r="S763" s="100"/>
      <c r="T763" s="100"/>
      <c r="U763" s="100"/>
      <c r="V763" s="100"/>
      <c r="W763" s="100"/>
      <c r="X763" s="96"/>
      <c r="Y763" s="101"/>
      <c r="Z763" s="445"/>
      <c r="AA763" s="446"/>
      <c r="AB763" s="446"/>
      <c r="AC763" s="446"/>
      <c r="AD763" s="62"/>
      <c r="AE763" s="21"/>
      <c r="AF763" s="22"/>
      <c r="AH763" s="29" t="str">
        <f t="shared" si="778"/>
        <v/>
      </c>
      <c r="AI763" s="29" t="str">
        <f t="shared" si="779"/>
        <v/>
      </c>
      <c r="AJ763" s="29" t="str">
        <f t="shared" si="780"/>
        <v/>
      </c>
      <c r="AK763" s="29" t="str">
        <f t="shared" si="781"/>
        <v/>
      </c>
      <c r="AL763" s="29" t="str">
        <f t="shared" si="782"/>
        <v/>
      </c>
      <c r="AM763" s="29" t="str">
        <f t="shared" si="783"/>
        <v/>
      </c>
      <c r="AN763" s="29" t="str">
        <f t="shared" si="784"/>
        <v/>
      </c>
      <c r="AO763" s="83" t="str">
        <f t="shared" si="793"/>
        <v/>
      </c>
      <c r="AP763" s="83" t="str">
        <f t="shared" si="794"/>
        <v/>
      </c>
      <c r="AQ763" s="83" t="str">
        <f t="shared" si="795"/>
        <v/>
      </c>
      <c r="AR763" s="83" t="str">
        <f t="shared" si="796"/>
        <v/>
      </c>
      <c r="AS763" s="83" t="str">
        <f t="shared" si="797"/>
        <v/>
      </c>
      <c r="AT763" s="105" t="str">
        <f t="shared" si="798"/>
        <v/>
      </c>
      <c r="AU763" s="105" t="str">
        <f t="shared" si="799"/>
        <v/>
      </c>
      <c r="AV763">
        <f t="shared" si="800"/>
        <v>-1</v>
      </c>
    </row>
    <row r="764" spans="1:48" ht="17.25" customHeight="1">
      <c r="A764" s="27"/>
      <c r="B764" s="98"/>
      <c r="C764" s="104"/>
      <c r="D764" s="90"/>
      <c r="E764" s="111"/>
      <c r="F764" s="442" t="s">
        <v>205</v>
      </c>
      <c r="G764" s="443"/>
      <c r="H764" s="444"/>
      <c r="I764" s="99"/>
      <c r="J764" s="99"/>
      <c r="K764" s="94" t="str">
        <f t="shared" si="742"/>
        <v>Cavity</v>
      </c>
      <c r="L764" s="94">
        <f t="shared" si="802"/>
        <v>0</v>
      </c>
      <c r="M764" s="94">
        <f t="shared" si="803"/>
        <v>0</v>
      </c>
      <c r="N764" s="94" t="e">
        <f t="shared" si="804"/>
        <v>#VALUE!</v>
      </c>
      <c r="O764" s="94" t="e">
        <f t="shared" si="805"/>
        <v>#VALUE!</v>
      </c>
      <c r="P764" s="102" t="s">
        <v>249</v>
      </c>
      <c r="Q764" s="94">
        <f t="shared" si="739"/>
        <v>1</v>
      </c>
      <c r="R764" s="122">
        <f>IF(Q764="","",HLOOKUP(Q764,Headline!$Z$5:$CJ$6,2,FALSE))</f>
        <v>1</v>
      </c>
      <c r="S764" s="100" t="s">
        <v>153</v>
      </c>
      <c r="T764" s="100" t="s">
        <v>153</v>
      </c>
      <c r="U764" s="100" t="s">
        <v>153</v>
      </c>
      <c r="V764" s="100" t="s">
        <v>153</v>
      </c>
      <c r="W764" s="100" t="s">
        <v>153</v>
      </c>
      <c r="X764" s="96"/>
      <c r="Y764" s="101">
        <v>13</v>
      </c>
      <c r="Z764" s="445"/>
      <c r="AA764" s="446"/>
      <c r="AB764" s="446"/>
      <c r="AC764" s="446"/>
      <c r="AD764" s="62"/>
      <c r="AE764" s="21"/>
      <c r="AF764" s="22"/>
      <c r="AH764" s="29" t="e">
        <f t="shared" si="778"/>
        <v>#VALUE!</v>
      </c>
      <c r="AI764" s="29" t="e">
        <f t="shared" si="779"/>
        <v>#VALUE!</v>
      </c>
      <c r="AJ764" s="29" t="e">
        <f t="shared" si="780"/>
        <v>#VALUE!</v>
      </c>
      <c r="AK764" s="29" t="e">
        <f t="shared" si="781"/>
        <v>#VALUE!</v>
      </c>
      <c r="AL764" s="29" t="e">
        <f t="shared" si="782"/>
        <v>#VALUE!</v>
      </c>
      <c r="AM764" s="29" t="e">
        <f t="shared" si="783"/>
        <v>#VALUE!</v>
      </c>
      <c r="AN764" s="29" t="e">
        <f t="shared" si="784"/>
        <v>#VALUE!</v>
      </c>
      <c r="AO764" s="83">
        <f t="shared" si="793"/>
        <v>0</v>
      </c>
      <c r="AP764" s="83">
        <f t="shared" si="794"/>
        <v>0</v>
      </c>
      <c r="AQ764" s="83">
        <f t="shared" si="795"/>
        <v>0</v>
      </c>
      <c r="AR764" s="83" t="e">
        <f t="shared" si="796"/>
        <v>#DIV/0!</v>
      </c>
      <c r="AS764" s="83" t="e">
        <f t="shared" si="797"/>
        <v>#DIV/0!</v>
      </c>
      <c r="AT764" s="105" t="str">
        <f t="shared" si="798"/>
        <v/>
      </c>
      <c r="AU764" s="105" t="str">
        <f t="shared" si="799"/>
        <v/>
      </c>
      <c r="AV764">
        <f t="shared" si="800"/>
        <v>-1</v>
      </c>
    </row>
    <row r="765" spans="1:48" ht="17.25" customHeight="1">
      <c r="A765" s="27"/>
      <c r="B765" s="98"/>
      <c r="C765" s="104"/>
      <c r="D765" s="90"/>
      <c r="E765" s="111"/>
      <c r="F765" s="442"/>
      <c r="G765" s="443"/>
      <c r="H765" s="444"/>
      <c r="I765" s="99"/>
      <c r="J765" s="99"/>
      <c r="K765" s="94" t="str">
        <f t="shared" si="742"/>
        <v>Cavity</v>
      </c>
      <c r="L765" s="94">
        <f t="shared" si="802"/>
        <v>0</v>
      </c>
      <c r="M765" s="94">
        <f t="shared" si="803"/>
        <v>0</v>
      </c>
      <c r="N765" s="94" t="e">
        <f t="shared" si="804"/>
        <v>#VALUE!</v>
      </c>
      <c r="O765" s="94" t="e">
        <f t="shared" si="805"/>
        <v>#VALUE!</v>
      </c>
      <c r="P765" s="102" t="s">
        <v>249</v>
      </c>
      <c r="Q765" s="94">
        <f t="shared" si="739"/>
        <v>2</v>
      </c>
      <c r="R765" s="122">
        <f>IF(Q765="","",HLOOKUP(Q765,Headline!$Z$5:$CJ$6,2,FALSE))</f>
        <v>2</v>
      </c>
      <c r="S765" s="100" t="s">
        <v>153</v>
      </c>
      <c r="T765" s="100" t="s">
        <v>153</v>
      </c>
      <c r="U765" s="100" t="s">
        <v>153</v>
      </c>
      <c r="V765" s="100" t="s">
        <v>153</v>
      </c>
      <c r="W765" s="100" t="s">
        <v>153</v>
      </c>
      <c r="X765" s="96"/>
      <c r="Y765" s="101">
        <v>2</v>
      </c>
      <c r="Z765" s="445"/>
      <c r="AA765" s="446"/>
      <c r="AB765" s="446"/>
      <c r="AC765" s="446"/>
      <c r="AD765" s="62"/>
      <c r="AE765" s="21"/>
      <c r="AF765" s="22"/>
      <c r="AH765" s="29" t="e">
        <f t="shared" si="778"/>
        <v>#VALUE!</v>
      </c>
      <c r="AI765" s="29" t="e">
        <f t="shared" si="779"/>
        <v>#VALUE!</v>
      </c>
      <c r="AJ765" s="29" t="e">
        <f t="shared" si="780"/>
        <v>#VALUE!</v>
      </c>
      <c r="AK765" s="29" t="e">
        <f t="shared" si="781"/>
        <v>#VALUE!</v>
      </c>
      <c r="AL765" s="29" t="e">
        <f t="shared" si="782"/>
        <v>#VALUE!</v>
      </c>
      <c r="AM765" s="29" t="e">
        <f t="shared" si="783"/>
        <v>#VALUE!</v>
      </c>
      <c r="AN765" s="29" t="e">
        <f t="shared" si="784"/>
        <v>#VALUE!</v>
      </c>
      <c r="AO765" s="83">
        <f t="shared" si="793"/>
        <v>0</v>
      </c>
      <c r="AP765" s="83">
        <f t="shared" si="794"/>
        <v>0</v>
      </c>
      <c r="AQ765" s="83">
        <f t="shared" si="795"/>
        <v>0</v>
      </c>
      <c r="AR765" s="83" t="e">
        <f t="shared" si="796"/>
        <v>#DIV/0!</v>
      </c>
      <c r="AS765" s="83" t="e">
        <f t="shared" si="797"/>
        <v>#DIV/0!</v>
      </c>
      <c r="AT765" s="105" t="str">
        <f t="shared" si="798"/>
        <v/>
      </c>
      <c r="AU765" s="105" t="str">
        <f t="shared" si="799"/>
        <v/>
      </c>
      <c r="AV765">
        <f t="shared" si="800"/>
        <v>-1</v>
      </c>
    </row>
    <row r="766" spans="1:48" ht="17.25" customHeight="1">
      <c r="A766" s="27"/>
      <c r="B766" s="98"/>
      <c r="C766" s="104"/>
      <c r="D766" s="90"/>
      <c r="E766" s="111"/>
      <c r="F766" s="442"/>
      <c r="G766" s="443"/>
      <c r="H766" s="443"/>
      <c r="I766" s="99"/>
      <c r="J766" s="99"/>
      <c r="K766" s="94" t="str">
        <f t="shared" si="742"/>
        <v>Cavity</v>
      </c>
      <c r="L766" s="94">
        <f t="shared" si="802"/>
        <v>0</v>
      </c>
      <c r="M766" s="94">
        <f t="shared" si="803"/>
        <v>0</v>
      </c>
      <c r="N766" s="94" t="e">
        <f t="shared" si="804"/>
        <v>#VALUE!</v>
      </c>
      <c r="O766" s="94" t="e">
        <f t="shared" si="805"/>
        <v>#VALUE!</v>
      </c>
      <c r="P766" s="102"/>
      <c r="Q766" s="94" t="str">
        <f t="shared" si="739"/>
        <v/>
      </c>
      <c r="R766" s="122" t="str">
        <f>IF(Q766="","",HLOOKUP(Q766,Headline!$Z$5:$CJ$6,2,FALSE))</f>
        <v/>
      </c>
      <c r="S766" s="100"/>
      <c r="T766" s="100"/>
      <c r="U766" s="100"/>
      <c r="V766" s="100"/>
      <c r="W766" s="100"/>
      <c r="X766" s="96"/>
      <c r="Y766" s="101"/>
      <c r="Z766" s="445"/>
      <c r="AA766" s="446"/>
      <c r="AB766" s="446"/>
      <c r="AC766" s="446"/>
      <c r="AD766" s="62"/>
      <c r="AE766" s="21"/>
      <c r="AF766" s="22"/>
      <c r="AH766" s="29" t="str">
        <f t="shared" si="778"/>
        <v/>
      </c>
      <c r="AI766" s="29" t="str">
        <f t="shared" si="779"/>
        <v/>
      </c>
      <c r="AJ766" s="29" t="str">
        <f t="shared" si="780"/>
        <v/>
      </c>
      <c r="AK766" s="29" t="str">
        <f t="shared" si="781"/>
        <v/>
      </c>
      <c r="AL766" s="29" t="str">
        <f t="shared" si="782"/>
        <v/>
      </c>
      <c r="AM766" s="29" t="str">
        <f t="shared" si="783"/>
        <v/>
      </c>
      <c r="AN766" s="29" t="str">
        <f t="shared" si="784"/>
        <v/>
      </c>
      <c r="AO766" s="83" t="str">
        <f t="shared" si="793"/>
        <v/>
      </c>
      <c r="AP766" s="83" t="str">
        <f t="shared" si="794"/>
        <v/>
      </c>
      <c r="AQ766" s="83" t="str">
        <f t="shared" si="795"/>
        <v/>
      </c>
      <c r="AR766" s="83" t="str">
        <f t="shared" si="796"/>
        <v/>
      </c>
      <c r="AS766" s="83" t="str">
        <f t="shared" si="797"/>
        <v/>
      </c>
      <c r="AT766" s="105" t="str">
        <f t="shared" si="798"/>
        <v/>
      </c>
      <c r="AU766" s="105" t="str">
        <f t="shared" si="799"/>
        <v/>
      </c>
      <c r="AV766">
        <f t="shared" si="800"/>
        <v>-1</v>
      </c>
    </row>
    <row r="767" spans="1:48" ht="17.25" customHeight="1">
      <c r="A767" s="27"/>
      <c r="B767" s="98"/>
      <c r="C767" s="104"/>
      <c r="D767" s="90"/>
      <c r="E767" s="111"/>
      <c r="F767" s="442" t="s">
        <v>206</v>
      </c>
      <c r="G767" s="443"/>
      <c r="H767" s="443"/>
      <c r="I767" s="99"/>
      <c r="J767" s="99"/>
      <c r="K767" s="94" t="str">
        <f t="shared" si="742"/>
        <v>Monogram</v>
      </c>
      <c r="L767" s="94">
        <f t="shared" si="802"/>
        <v>0</v>
      </c>
      <c r="M767" s="94">
        <f t="shared" si="803"/>
        <v>0</v>
      </c>
      <c r="N767" s="94" t="e">
        <f t="shared" si="804"/>
        <v>#VALUE!</v>
      </c>
      <c r="O767" s="94" t="e">
        <f t="shared" si="805"/>
        <v>#VALUE!</v>
      </c>
      <c r="P767" s="102" t="s">
        <v>249</v>
      </c>
      <c r="Q767" s="94">
        <f t="shared" si="739"/>
        <v>1</v>
      </c>
      <c r="R767" s="122">
        <f>IF(Q767="","",HLOOKUP(Q767,Headline!$Z$5:$CJ$6,2,FALSE))</f>
        <v>1</v>
      </c>
      <c r="S767" s="100" t="s">
        <v>153</v>
      </c>
      <c r="T767" s="100" t="s">
        <v>153</v>
      </c>
      <c r="U767" s="100" t="s">
        <v>153</v>
      </c>
      <c r="V767" s="100" t="s">
        <v>153</v>
      </c>
      <c r="W767" s="100" t="s">
        <v>153</v>
      </c>
      <c r="X767" s="96"/>
      <c r="Y767" s="101">
        <v>13</v>
      </c>
      <c r="Z767" s="445"/>
      <c r="AA767" s="446"/>
      <c r="AB767" s="446"/>
      <c r="AC767" s="446"/>
      <c r="AD767" s="62"/>
      <c r="AE767" s="21"/>
      <c r="AF767" s="22"/>
      <c r="AH767" s="29" t="e">
        <f t="shared" si="778"/>
        <v>#VALUE!</v>
      </c>
      <c r="AI767" s="29" t="e">
        <f t="shared" si="779"/>
        <v>#VALUE!</v>
      </c>
      <c r="AJ767" s="29" t="e">
        <f t="shared" si="780"/>
        <v>#VALUE!</v>
      </c>
      <c r="AK767" s="29" t="e">
        <f t="shared" si="781"/>
        <v>#VALUE!</v>
      </c>
      <c r="AL767" s="29" t="e">
        <f t="shared" si="782"/>
        <v>#VALUE!</v>
      </c>
      <c r="AM767" s="29" t="e">
        <f t="shared" si="783"/>
        <v>#VALUE!</v>
      </c>
      <c r="AN767" s="29" t="e">
        <f t="shared" si="784"/>
        <v>#VALUE!</v>
      </c>
      <c r="AO767" s="83">
        <f t="shared" si="793"/>
        <v>0</v>
      </c>
      <c r="AP767" s="83">
        <f t="shared" si="794"/>
        <v>0</v>
      </c>
      <c r="AQ767" s="83">
        <f t="shared" si="795"/>
        <v>0</v>
      </c>
      <c r="AR767" s="83" t="e">
        <f t="shared" si="796"/>
        <v>#DIV/0!</v>
      </c>
      <c r="AS767" s="83" t="e">
        <f t="shared" si="797"/>
        <v>#DIV/0!</v>
      </c>
      <c r="AT767" s="105" t="str">
        <f t="shared" si="798"/>
        <v/>
      </c>
      <c r="AU767" s="105" t="str">
        <f t="shared" si="799"/>
        <v/>
      </c>
      <c r="AV767">
        <f t="shared" si="800"/>
        <v>-1</v>
      </c>
    </row>
    <row r="768" spans="1:48" ht="17.25" customHeight="1">
      <c r="A768" s="27"/>
      <c r="B768" s="98"/>
      <c r="C768" s="104"/>
      <c r="D768" s="90"/>
      <c r="E768" s="111"/>
      <c r="F768" s="442"/>
      <c r="G768" s="443"/>
      <c r="H768" s="444"/>
      <c r="I768" s="99"/>
      <c r="J768" s="99"/>
      <c r="K768" s="94" t="str">
        <f t="shared" si="742"/>
        <v>Monogram</v>
      </c>
      <c r="L768" s="94">
        <f t="shared" si="802"/>
        <v>0</v>
      </c>
      <c r="M768" s="94">
        <f t="shared" si="803"/>
        <v>0</v>
      </c>
      <c r="N768" s="94" t="e">
        <f t="shared" si="804"/>
        <v>#VALUE!</v>
      </c>
      <c r="O768" s="94" t="e">
        <f t="shared" si="805"/>
        <v>#VALUE!</v>
      </c>
      <c r="P768" s="102" t="s">
        <v>249</v>
      </c>
      <c r="Q768" s="94">
        <f t="shared" si="739"/>
        <v>2</v>
      </c>
      <c r="R768" s="122">
        <f>IF(Q768="","",HLOOKUP(Q768,Headline!$Z$5:$CJ$6,2,FALSE))</f>
        <v>2</v>
      </c>
      <c r="S768" s="100" t="s">
        <v>153</v>
      </c>
      <c r="T768" s="100" t="s">
        <v>153</v>
      </c>
      <c r="U768" s="100" t="s">
        <v>153</v>
      </c>
      <c r="V768" s="100" t="s">
        <v>153</v>
      </c>
      <c r="W768" s="100" t="s">
        <v>153</v>
      </c>
      <c r="X768" s="96"/>
      <c r="Y768" s="101">
        <v>2</v>
      </c>
      <c r="Z768" s="445"/>
      <c r="AA768" s="446"/>
      <c r="AB768" s="446"/>
      <c r="AC768" s="446"/>
      <c r="AD768" s="62"/>
      <c r="AE768" s="21"/>
      <c r="AF768" s="22"/>
      <c r="AH768" s="29" t="e">
        <f t="shared" si="778"/>
        <v>#VALUE!</v>
      </c>
      <c r="AI768" s="29" t="e">
        <f t="shared" si="779"/>
        <v>#VALUE!</v>
      </c>
      <c r="AJ768" s="29" t="e">
        <f t="shared" si="780"/>
        <v>#VALUE!</v>
      </c>
      <c r="AK768" s="29" t="e">
        <f t="shared" si="781"/>
        <v>#VALUE!</v>
      </c>
      <c r="AL768" s="29" t="e">
        <f t="shared" si="782"/>
        <v>#VALUE!</v>
      </c>
      <c r="AM768" s="29" t="e">
        <f t="shared" si="783"/>
        <v>#VALUE!</v>
      </c>
      <c r="AN768" s="29" t="e">
        <f t="shared" si="784"/>
        <v>#VALUE!</v>
      </c>
      <c r="AO768" s="83">
        <f t="shared" si="793"/>
        <v>0</v>
      </c>
      <c r="AP768" s="83">
        <f t="shared" si="794"/>
        <v>0</v>
      </c>
      <c r="AQ768" s="83">
        <f t="shared" si="795"/>
        <v>0</v>
      </c>
      <c r="AR768" s="83" t="e">
        <f t="shared" si="796"/>
        <v>#DIV/0!</v>
      </c>
      <c r="AS768" s="83" t="e">
        <f t="shared" si="797"/>
        <v>#DIV/0!</v>
      </c>
      <c r="AT768" s="105" t="str">
        <f t="shared" si="798"/>
        <v/>
      </c>
      <c r="AU768" s="105" t="str">
        <f t="shared" si="799"/>
        <v/>
      </c>
      <c r="AV768">
        <f t="shared" si="800"/>
        <v>-1</v>
      </c>
    </row>
    <row r="769" spans="1:48" ht="17.25" customHeight="1">
      <c r="A769" s="27"/>
      <c r="B769" s="98"/>
      <c r="C769" s="104"/>
      <c r="D769" s="90"/>
      <c r="E769" s="111"/>
      <c r="F769" s="442"/>
      <c r="G769" s="443"/>
      <c r="H769" s="444"/>
      <c r="I769" s="99"/>
      <c r="J769" s="99"/>
      <c r="K769" s="94" t="str">
        <f t="shared" si="742"/>
        <v>Monogram</v>
      </c>
      <c r="L769" s="94">
        <f t="shared" si="802"/>
        <v>0</v>
      </c>
      <c r="M769" s="94">
        <f t="shared" si="803"/>
        <v>0</v>
      </c>
      <c r="N769" s="94" t="e">
        <f t="shared" si="804"/>
        <v>#VALUE!</v>
      </c>
      <c r="O769" s="94" t="e">
        <f t="shared" si="805"/>
        <v>#VALUE!</v>
      </c>
      <c r="P769" s="102"/>
      <c r="Q769" s="94" t="str">
        <f t="shared" si="739"/>
        <v/>
      </c>
      <c r="R769" s="122" t="str">
        <f>IF(Q769="","",HLOOKUP(Q769,Headline!$Z$5:$CJ$6,2,FALSE))</f>
        <v/>
      </c>
      <c r="S769" s="100"/>
      <c r="T769" s="100"/>
      <c r="U769" s="100"/>
      <c r="V769" s="100"/>
      <c r="W769" s="100"/>
      <c r="X769" s="96"/>
      <c r="Y769" s="101"/>
      <c r="Z769" s="445"/>
      <c r="AA769" s="446"/>
      <c r="AB769" s="446"/>
      <c r="AC769" s="446"/>
      <c r="AD769" s="62"/>
      <c r="AE769" s="21"/>
      <c r="AF769" s="22"/>
      <c r="AH769" s="29" t="str">
        <f t="shared" si="778"/>
        <v/>
      </c>
      <c r="AI769" s="29" t="str">
        <f t="shared" si="779"/>
        <v/>
      </c>
      <c r="AJ769" s="29" t="str">
        <f t="shared" si="780"/>
        <v/>
      </c>
      <c r="AK769" s="29" t="str">
        <f t="shared" si="781"/>
        <v/>
      </c>
      <c r="AL769" s="29" t="str">
        <f t="shared" si="782"/>
        <v/>
      </c>
      <c r="AM769" s="29" t="str">
        <f t="shared" si="783"/>
        <v/>
      </c>
      <c r="AN769" s="29" t="str">
        <f t="shared" si="784"/>
        <v/>
      </c>
      <c r="AO769" s="83" t="str">
        <f t="shared" si="793"/>
        <v/>
      </c>
      <c r="AP769" s="83" t="str">
        <f t="shared" si="794"/>
        <v/>
      </c>
      <c r="AQ769" s="83" t="str">
        <f t="shared" si="795"/>
        <v/>
      </c>
      <c r="AR769" s="83" t="str">
        <f t="shared" si="796"/>
        <v/>
      </c>
      <c r="AS769" s="83" t="str">
        <f t="shared" si="797"/>
        <v/>
      </c>
      <c r="AT769" s="105" t="str">
        <f t="shared" si="798"/>
        <v/>
      </c>
      <c r="AU769" s="105" t="str">
        <f t="shared" si="799"/>
        <v/>
      </c>
      <c r="AV769">
        <f t="shared" si="800"/>
        <v>-1</v>
      </c>
    </row>
    <row r="770" spans="1:48" ht="17.25" customHeight="1">
      <c r="A770" s="27"/>
      <c r="B770" s="98"/>
      <c r="C770" s="104"/>
      <c r="D770" s="90"/>
      <c r="E770" s="111"/>
      <c r="F770" s="442" t="s">
        <v>207</v>
      </c>
      <c r="G770" s="443"/>
      <c r="H770" s="444"/>
      <c r="I770" s="99"/>
      <c r="J770" s="99"/>
      <c r="K770" s="94" t="str">
        <f t="shared" si="742"/>
        <v>Part number</v>
      </c>
      <c r="L770" s="94">
        <f t="shared" si="802"/>
        <v>0</v>
      </c>
      <c r="M770" s="94">
        <f t="shared" si="803"/>
        <v>0</v>
      </c>
      <c r="N770" s="94" t="e">
        <f t="shared" si="804"/>
        <v>#VALUE!</v>
      </c>
      <c r="O770" s="94" t="e">
        <f t="shared" si="805"/>
        <v>#VALUE!</v>
      </c>
      <c r="P770" s="102" t="s">
        <v>249</v>
      </c>
      <c r="Q770" s="94">
        <f t="shared" ref="Q770:Q775" si="806">IF(AND(F770&lt;&gt;"",Q769=""),1,IF(AND(Q769&lt;emp,Q769&lt;&gt;""),Q769+1,""))</f>
        <v>1</v>
      </c>
      <c r="R770" s="122">
        <f>IF(Q770="","",HLOOKUP(Q770,Headline!$Z$5:$CJ$6,2,FALSE))</f>
        <v>1</v>
      </c>
      <c r="S770" s="100" t="s">
        <v>153</v>
      </c>
      <c r="T770" s="100" t="s">
        <v>153</v>
      </c>
      <c r="U770" s="100" t="s">
        <v>153</v>
      </c>
      <c r="V770" s="100" t="s">
        <v>153</v>
      </c>
      <c r="W770" s="100" t="s">
        <v>153</v>
      </c>
      <c r="X770" s="96"/>
      <c r="Y770" s="101">
        <v>13</v>
      </c>
      <c r="Z770" s="445"/>
      <c r="AA770" s="446"/>
      <c r="AB770" s="446"/>
      <c r="AC770" s="446"/>
      <c r="AD770" s="62"/>
      <c r="AE770" s="21"/>
      <c r="AF770" s="22"/>
      <c r="AH770" s="29" t="e">
        <f t="shared" si="778"/>
        <v>#VALUE!</v>
      </c>
      <c r="AI770" s="29" t="e">
        <f t="shared" si="779"/>
        <v>#VALUE!</v>
      </c>
      <c r="AJ770" s="29" t="e">
        <f t="shared" si="780"/>
        <v>#VALUE!</v>
      </c>
      <c r="AK770" s="29" t="e">
        <f t="shared" si="781"/>
        <v>#VALUE!</v>
      </c>
      <c r="AL770" s="29" t="e">
        <f t="shared" si="782"/>
        <v>#VALUE!</v>
      </c>
      <c r="AM770" s="29" t="e">
        <f t="shared" si="783"/>
        <v>#VALUE!</v>
      </c>
      <c r="AN770" s="29" t="e">
        <f t="shared" si="784"/>
        <v>#VALUE!</v>
      </c>
      <c r="AO770" s="83">
        <f t="shared" si="793"/>
        <v>0</v>
      </c>
      <c r="AP770" s="83">
        <f t="shared" si="794"/>
        <v>0</v>
      </c>
      <c r="AQ770" s="83">
        <f t="shared" si="795"/>
        <v>0</v>
      </c>
      <c r="AR770" s="83" t="e">
        <f t="shared" si="796"/>
        <v>#DIV/0!</v>
      </c>
      <c r="AS770" s="83" t="e">
        <f t="shared" si="797"/>
        <v>#DIV/0!</v>
      </c>
      <c r="AT770" s="105" t="str">
        <f t="shared" si="798"/>
        <v/>
      </c>
      <c r="AU770" s="105" t="str">
        <f t="shared" si="799"/>
        <v/>
      </c>
      <c r="AV770">
        <f t="shared" si="800"/>
        <v>-1</v>
      </c>
    </row>
    <row r="771" spans="1:48" ht="17.25" customHeight="1">
      <c r="A771" s="27"/>
      <c r="B771" s="98"/>
      <c r="C771" s="104"/>
      <c r="D771" s="90"/>
      <c r="E771" s="111"/>
      <c r="F771" s="442"/>
      <c r="G771" s="443"/>
      <c r="H771" s="444"/>
      <c r="I771" s="99"/>
      <c r="J771" s="99"/>
      <c r="K771" s="94" t="str">
        <f>IF(Q771=1,F771,K770)</f>
        <v>Part number</v>
      </c>
      <c r="L771" s="94">
        <f t="shared" si="802"/>
        <v>0</v>
      </c>
      <c r="M771" s="94">
        <f t="shared" si="803"/>
        <v>0</v>
      </c>
      <c r="N771" s="94" t="e">
        <f t="shared" si="804"/>
        <v>#VALUE!</v>
      </c>
      <c r="O771" s="94" t="e">
        <f t="shared" si="805"/>
        <v>#VALUE!</v>
      </c>
      <c r="P771" s="102" t="s">
        <v>249</v>
      </c>
      <c r="Q771" s="94">
        <f t="shared" si="806"/>
        <v>2</v>
      </c>
      <c r="R771" s="122">
        <f>IF(Q771="","",HLOOKUP(Q771,Headline!$Z$5:$CJ$6,2,FALSE))</f>
        <v>2</v>
      </c>
      <c r="S771" s="100" t="s">
        <v>153</v>
      </c>
      <c r="T771" s="100" t="s">
        <v>153</v>
      </c>
      <c r="U771" s="100" t="s">
        <v>153</v>
      </c>
      <c r="V771" s="100" t="s">
        <v>153</v>
      </c>
      <c r="W771" s="100" t="s">
        <v>153</v>
      </c>
      <c r="X771" s="96"/>
      <c r="Y771" s="101">
        <v>2</v>
      </c>
      <c r="Z771" s="445"/>
      <c r="AA771" s="446"/>
      <c r="AB771" s="446"/>
      <c r="AC771" s="446"/>
      <c r="AD771" s="62"/>
      <c r="AE771" s="21"/>
      <c r="AF771" s="22"/>
      <c r="AH771" s="29" t="e">
        <f t="shared" si="778"/>
        <v>#VALUE!</v>
      </c>
      <c r="AI771" s="29" t="e">
        <f t="shared" si="779"/>
        <v>#VALUE!</v>
      </c>
      <c r="AJ771" s="29" t="e">
        <f t="shared" si="780"/>
        <v>#VALUE!</v>
      </c>
      <c r="AK771" s="29" t="e">
        <f t="shared" si="781"/>
        <v>#VALUE!</v>
      </c>
      <c r="AL771" s="29" t="e">
        <f t="shared" si="782"/>
        <v>#VALUE!</v>
      </c>
      <c r="AM771" s="29" t="e">
        <f t="shared" si="783"/>
        <v>#VALUE!</v>
      </c>
      <c r="AN771" s="29" t="e">
        <f t="shared" si="784"/>
        <v>#VALUE!</v>
      </c>
      <c r="AO771" s="83">
        <f t="shared" si="793"/>
        <v>0</v>
      </c>
      <c r="AP771" s="83">
        <f t="shared" si="794"/>
        <v>0</v>
      </c>
      <c r="AQ771" s="83">
        <f t="shared" si="795"/>
        <v>0</v>
      </c>
      <c r="AR771" s="83" t="e">
        <f t="shared" si="796"/>
        <v>#DIV/0!</v>
      </c>
      <c r="AS771" s="83" t="e">
        <f t="shared" si="797"/>
        <v>#DIV/0!</v>
      </c>
      <c r="AT771" s="105" t="str">
        <f t="shared" si="798"/>
        <v/>
      </c>
      <c r="AU771" s="105" t="str">
        <f t="shared" si="799"/>
        <v/>
      </c>
      <c r="AV771">
        <f t="shared" si="800"/>
        <v>-1</v>
      </c>
    </row>
    <row r="772" spans="1:48" ht="17.25" customHeight="1">
      <c r="A772" s="27"/>
      <c r="B772" s="98"/>
      <c r="C772" s="104"/>
      <c r="D772" s="90"/>
      <c r="E772" s="111"/>
      <c r="F772" s="442"/>
      <c r="G772" s="443"/>
      <c r="H772" s="444"/>
      <c r="I772" s="99"/>
      <c r="J772" s="99"/>
      <c r="K772" s="94" t="str">
        <f>IF(Q772=1,F772,K771)</f>
        <v>Part number</v>
      </c>
      <c r="L772" s="94">
        <f t="shared" si="802"/>
        <v>0</v>
      </c>
      <c r="M772" s="94">
        <f t="shared" si="803"/>
        <v>0</v>
      </c>
      <c r="N772" s="94" t="e">
        <f t="shared" si="804"/>
        <v>#VALUE!</v>
      </c>
      <c r="O772" s="94" t="e">
        <f t="shared" si="805"/>
        <v>#VALUE!</v>
      </c>
      <c r="P772" s="102"/>
      <c r="Q772" s="94" t="str">
        <f t="shared" si="806"/>
        <v/>
      </c>
      <c r="R772" s="122" t="str">
        <f>IF(Q772="","",HLOOKUP(Q772,Headline!$Z$5:$CJ$6,2,FALSE))</f>
        <v/>
      </c>
      <c r="S772" s="100"/>
      <c r="T772" s="100"/>
      <c r="U772" s="100"/>
      <c r="V772" s="100"/>
      <c r="W772" s="100"/>
      <c r="X772" s="96"/>
      <c r="Y772" s="101"/>
      <c r="Z772" s="445"/>
      <c r="AA772" s="446"/>
      <c r="AB772" s="446"/>
      <c r="AC772" s="446"/>
      <c r="AD772" s="62"/>
      <c r="AE772" s="21"/>
      <c r="AF772" s="22"/>
      <c r="AH772" s="29" t="str">
        <f t="shared" si="778"/>
        <v/>
      </c>
      <c r="AI772" s="29" t="str">
        <f t="shared" si="779"/>
        <v/>
      </c>
      <c r="AJ772" s="29" t="str">
        <f t="shared" si="780"/>
        <v/>
      </c>
      <c r="AK772" s="29" t="str">
        <f t="shared" si="781"/>
        <v/>
      </c>
      <c r="AL772" s="29" t="str">
        <f t="shared" si="782"/>
        <v/>
      </c>
      <c r="AM772" s="29" t="str">
        <f t="shared" si="783"/>
        <v/>
      </c>
      <c r="AN772" s="29" t="str">
        <f t="shared" si="784"/>
        <v/>
      </c>
      <c r="AO772" s="83" t="str">
        <f t="shared" si="793"/>
        <v/>
      </c>
      <c r="AP772" s="83" t="str">
        <f t="shared" si="794"/>
        <v/>
      </c>
      <c r="AQ772" s="83" t="str">
        <f t="shared" si="795"/>
        <v/>
      </c>
      <c r="AR772" s="83" t="str">
        <f t="shared" si="796"/>
        <v/>
      </c>
      <c r="AS772" s="83" t="str">
        <f t="shared" si="797"/>
        <v/>
      </c>
      <c r="AT772" s="105" t="str">
        <f t="shared" si="798"/>
        <v/>
      </c>
      <c r="AU772" s="105" t="str">
        <f t="shared" si="799"/>
        <v/>
      </c>
      <c r="AV772">
        <f t="shared" si="800"/>
        <v>-1</v>
      </c>
    </row>
    <row r="773" spans="1:48" ht="17.25" customHeight="1">
      <c r="A773" s="27"/>
      <c r="B773" s="98"/>
      <c r="C773" s="104"/>
      <c r="D773" s="90"/>
      <c r="E773" s="111"/>
      <c r="F773" s="442" t="s">
        <v>208</v>
      </c>
      <c r="G773" s="443"/>
      <c r="H773" s="444"/>
      <c r="I773" s="99"/>
      <c r="J773" s="99"/>
      <c r="K773" s="94" t="str">
        <f>IF(Q773=1,F773,K772)</f>
        <v>Material</v>
      </c>
      <c r="L773" s="94">
        <f t="shared" si="802"/>
        <v>0</v>
      </c>
      <c r="M773" s="94">
        <f t="shared" si="803"/>
        <v>0</v>
      </c>
      <c r="N773" s="94" t="e">
        <f t="shared" si="804"/>
        <v>#VALUE!</v>
      </c>
      <c r="O773" s="94" t="e">
        <f t="shared" si="805"/>
        <v>#VALUE!</v>
      </c>
      <c r="P773" s="102" t="s">
        <v>249</v>
      </c>
      <c r="Q773" s="94">
        <f t="shared" si="806"/>
        <v>1</v>
      </c>
      <c r="R773" s="122">
        <f>IF(Q773="","",HLOOKUP(Q773,Headline!$Z$5:$CJ$6,2,FALSE))</f>
        <v>1</v>
      </c>
      <c r="S773" s="100" t="s">
        <v>153</v>
      </c>
      <c r="T773" s="100" t="s">
        <v>153</v>
      </c>
      <c r="U773" s="100" t="s">
        <v>153</v>
      </c>
      <c r="V773" s="100" t="s">
        <v>153</v>
      </c>
      <c r="W773" s="100" t="s">
        <v>153</v>
      </c>
      <c r="X773" s="96"/>
      <c r="Y773" s="101">
        <v>13</v>
      </c>
      <c r="Z773" s="445"/>
      <c r="AA773" s="446"/>
      <c r="AB773" s="446"/>
      <c r="AC773" s="446"/>
      <c r="AD773" s="62"/>
      <c r="AE773" s="21"/>
      <c r="AF773" s="22"/>
      <c r="AH773" s="29" t="e">
        <f t="shared" si="778"/>
        <v>#VALUE!</v>
      </c>
      <c r="AI773" s="29" t="e">
        <f t="shared" si="779"/>
        <v>#VALUE!</v>
      </c>
      <c r="AJ773" s="29" t="e">
        <f t="shared" si="780"/>
        <v>#VALUE!</v>
      </c>
      <c r="AK773" s="29" t="e">
        <f t="shared" si="781"/>
        <v>#VALUE!</v>
      </c>
      <c r="AL773" s="29" t="e">
        <f t="shared" si="782"/>
        <v>#VALUE!</v>
      </c>
      <c r="AM773" s="29" t="e">
        <f t="shared" si="783"/>
        <v>#VALUE!</v>
      </c>
      <c r="AN773" s="29" t="e">
        <f t="shared" si="784"/>
        <v>#VALUE!</v>
      </c>
      <c r="AO773" s="83">
        <f t="shared" si="793"/>
        <v>0</v>
      </c>
      <c r="AP773" s="83">
        <f t="shared" si="794"/>
        <v>0</v>
      </c>
      <c r="AQ773" s="83">
        <f t="shared" si="795"/>
        <v>0</v>
      </c>
      <c r="AR773" s="83" t="e">
        <f t="shared" si="796"/>
        <v>#DIV/0!</v>
      </c>
      <c r="AS773" s="83" t="e">
        <f t="shared" si="797"/>
        <v>#DIV/0!</v>
      </c>
      <c r="AT773" s="105" t="str">
        <f t="shared" si="798"/>
        <v/>
      </c>
      <c r="AU773" s="105" t="str">
        <f t="shared" si="799"/>
        <v/>
      </c>
      <c r="AV773">
        <f t="shared" si="800"/>
        <v>-1</v>
      </c>
    </row>
    <row r="774" spans="1:48" ht="17.25" customHeight="1">
      <c r="A774" s="27"/>
      <c r="B774" s="98"/>
      <c r="C774" s="104"/>
      <c r="D774" s="90"/>
      <c r="E774" s="111"/>
      <c r="F774" s="442"/>
      <c r="G774" s="443"/>
      <c r="H774" s="444"/>
      <c r="I774" s="99"/>
      <c r="J774" s="99"/>
      <c r="K774" s="94" t="str">
        <f>IF(Q774=1,F774,K773)</f>
        <v>Material</v>
      </c>
      <c r="L774" s="94">
        <f t="shared" si="802"/>
        <v>0</v>
      </c>
      <c r="M774" s="94">
        <f t="shared" si="803"/>
        <v>0</v>
      </c>
      <c r="N774" s="94" t="e">
        <f t="shared" si="804"/>
        <v>#VALUE!</v>
      </c>
      <c r="O774" s="94" t="e">
        <f t="shared" si="805"/>
        <v>#VALUE!</v>
      </c>
      <c r="P774" s="102" t="s">
        <v>249</v>
      </c>
      <c r="Q774" s="94">
        <f t="shared" si="806"/>
        <v>2</v>
      </c>
      <c r="R774" s="122">
        <f>IF(Q774="","",HLOOKUP(Q774,Headline!$Z$5:$CJ$6,2,FALSE))</f>
        <v>2</v>
      </c>
      <c r="S774" s="100" t="s">
        <v>153</v>
      </c>
      <c r="T774" s="100" t="s">
        <v>153</v>
      </c>
      <c r="U774" s="100" t="s">
        <v>153</v>
      </c>
      <c r="V774" s="100" t="s">
        <v>153</v>
      </c>
      <c r="W774" s="100" t="s">
        <v>153</v>
      </c>
      <c r="X774" s="96"/>
      <c r="Y774" s="101">
        <v>2</v>
      </c>
      <c r="Z774" s="445"/>
      <c r="AA774" s="446"/>
      <c r="AB774" s="446"/>
      <c r="AC774" s="446"/>
      <c r="AD774" s="62"/>
      <c r="AE774" s="21"/>
      <c r="AF774" s="22"/>
      <c r="AH774" s="29" t="e">
        <f t="shared" si="778"/>
        <v>#VALUE!</v>
      </c>
      <c r="AI774" s="29" t="e">
        <f t="shared" si="779"/>
        <v>#VALUE!</v>
      </c>
      <c r="AJ774" s="29" t="e">
        <f t="shared" si="780"/>
        <v>#VALUE!</v>
      </c>
      <c r="AK774" s="29" t="e">
        <f t="shared" si="781"/>
        <v>#VALUE!</v>
      </c>
      <c r="AL774" s="29" t="e">
        <f t="shared" si="782"/>
        <v>#VALUE!</v>
      </c>
      <c r="AM774" s="29" t="e">
        <f t="shared" si="783"/>
        <v>#VALUE!</v>
      </c>
      <c r="AN774" s="29" t="e">
        <f t="shared" si="784"/>
        <v>#VALUE!</v>
      </c>
      <c r="AO774" s="83">
        <f t="shared" si="793"/>
        <v>0</v>
      </c>
      <c r="AP774" s="83">
        <f t="shared" si="794"/>
        <v>0</v>
      </c>
      <c r="AQ774" s="83">
        <f t="shared" si="795"/>
        <v>0</v>
      </c>
      <c r="AR774" s="83" t="e">
        <f t="shared" si="796"/>
        <v>#DIV/0!</v>
      </c>
      <c r="AS774" s="83" t="e">
        <f t="shared" si="797"/>
        <v>#DIV/0!</v>
      </c>
      <c r="AT774" s="105" t="str">
        <f t="shared" si="798"/>
        <v/>
      </c>
      <c r="AU774" s="105" t="str">
        <f t="shared" si="799"/>
        <v/>
      </c>
      <c r="AV774">
        <f t="shared" si="800"/>
        <v>-1</v>
      </c>
    </row>
    <row r="775" spans="1:48" ht="17.25" customHeight="1" thickBot="1">
      <c r="A775" s="27"/>
      <c r="B775" s="98"/>
      <c r="C775" s="104"/>
      <c r="D775" s="90"/>
      <c r="E775" s="111"/>
      <c r="F775" s="442"/>
      <c r="G775" s="443"/>
      <c r="H775" s="443"/>
      <c r="I775" s="99"/>
      <c r="J775" s="99"/>
      <c r="K775" s="94" t="str">
        <f>IF(Q775=1,F775,K774)</f>
        <v>Material</v>
      </c>
      <c r="L775" s="94">
        <f t="shared" si="802"/>
        <v>0</v>
      </c>
      <c r="M775" s="94">
        <f t="shared" si="803"/>
        <v>0</v>
      </c>
      <c r="N775" s="94" t="e">
        <f t="shared" si="804"/>
        <v>#VALUE!</v>
      </c>
      <c r="O775" s="94" t="e">
        <f t="shared" si="805"/>
        <v>#VALUE!</v>
      </c>
      <c r="P775" s="102"/>
      <c r="Q775" s="94" t="str">
        <f t="shared" si="806"/>
        <v/>
      </c>
      <c r="R775" s="122" t="str">
        <f>IF(Q775="","",HLOOKUP(Q775,Headline!$Z$5:$CJ$6,2,FALSE))</f>
        <v/>
      </c>
      <c r="S775" s="100"/>
      <c r="T775" s="100"/>
      <c r="U775" s="100"/>
      <c r="V775" s="100"/>
      <c r="W775" s="100"/>
      <c r="X775" s="96" t="str">
        <f t="shared" si="740"/>
        <v/>
      </c>
      <c r="Y775" s="101"/>
      <c r="Z775" s="445"/>
      <c r="AA775" s="446"/>
      <c r="AB775" s="446"/>
      <c r="AC775" s="446"/>
      <c r="AD775" s="62"/>
      <c r="AE775" s="21"/>
      <c r="AF775" s="22"/>
      <c r="AH775" s="29" t="str">
        <f t="shared" si="778"/>
        <v/>
      </c>
      <c r="AI775" s="29" t="str">
        <f t="shared" si="779"/>
        <v/>
      </c>
      <c r="AJ775" s="29" t="str">
        <f t="shared" si="780"/>
        <v/>
      </c>
      <c r="AK775" s="29" t="str">
        <f t="shared" si="781"/>
        <v/>
      </c>
      <c r="AL775" s="29" t="str">
        <f t="shared" si="782"/>
        <v/>
      </c>
      <c r="AM775" s="29" t="str">
        <f t="shared" si="783"/>
        <v/>
      </c>
      <c r="AN775" s="29" t="str">
        <f t="shared" si="784"/>
        <v/>
      </c>
      <c r="AO775" s="83" t="str">
        <f t="shared" si="793"/>
        <v/>
      </c>
      <c r="AP775" s="83" t="str">
        <f t="shared" si="794"/>
        <v/>
      </c>
      <c r="AQ775" s="83" t="str">
        <f t="shared" si="795"/>
        <v/>
      </c>
      <c r="AR775" s="83" t="str">
        <f t="shared" si="796"/>
        <v/>
      </c>
      <c r="AS775" s="83" t="str">
        <f t="shared" si="797"/>
        <v/>
      </c>
      <c r="AT775" s="105" t="str">
        <f t="shared" si="798"/>
        <v/>
      </c>
      <c r="AU775" s="105" t="str">
        <f t="shared" si="799"/>
        <v/>
      </c>
      <c r="AV775">
        <f t="shared" si="800"/>
        <v>-1</v>
      </c>
    </row>
    <row r="776" spans="1:48" ht="26.25" customHeight="1" thickBot="1">
      <c r="A776" s="27"/>
      <c r="B776" s="466" t="s">
        <v>209</v>
      </c>
      <c r="C776" s="467"/>
      <c r="D776" s="467"/>
      <c r="E776" s="467"/>
      <c r="F776" s="467"/>
      <c r="G776" s="467"/>
      <c r="H776" s="467"/>
      <c r="I776" s="467"/>
      <c r="J776" s="467"/>
      <c r="K776" s="467"/>
      <c r="L776" s="467"/>
      <c r="M776" s="467"/>
      <c r="N776" s="467"/>
      <c r="O776" s="467"/>
      <c r="P776" s="467"/>
      <c r="Q776" s="467"/>
      <c r="R776" s="467"/>
      <c r="S776" s="467"/>
      <c r="T776" s="467"/>
      <c r="U776" s="467"/>
      <c r="V776" s="467"/>
      <c r="W776" s="467"/>
      <c r="X776" s="467"/>
      <c r="Y776" s="467"/>
      <c r="Z776" s="467"/>
      <c r="AA776" s="467"/>
      <c r="AB776" s="467"/>
      <c r="AC776" s="467"/>
      <c r="AD776" s="467"/>
      <c r="AE776" s="467"/>
      <c r="AF776" s="468"/>
      <c r="AH776" s="29" t="str">
        <f t="shared" si="778"/>
        <v/>
      </c>
      <c r="AI776" s="29" t="str">
        <f t="shared" si="779"/>
        <v/>
      </c>
      <c r="AJ776" s="29" t="str">
        <f t="shared" si="780"/>
        <v/>
      </c>
      <c r="AK776" s="29" t="str">
        <f t="shared" si="781"/>
        <v/>
      </c>
      <c r="AL776" s="29" t="str">
        <f t="shared" si="782"/>
        <v/>
      </c>
      <c r="AM776" s="29" t="str">
        <f t="shared" si="783"/>
        <v/>
      </c>
      <c r="AN776" s="29" t="str">
        <f t="shared" si="784"/>
        <v/>
      </c>
      <c r="AO776" s="83" t="str">
        <f t="shared" si="793"/>
        <v/>
      </c>
      <c r="AP776" s="83" t="str">
        <f t="shared" si="794"/>
        <v/>
      </c>
      <c r="AQ776" s="83" t="str">
        <f t="shared" si="795"/>
        <v/>
      </c>
      <c r="AR776" s="83" t="str">
        <f t="shared" si="796"/>
        <v/>
      </c>
      <c r="AS776" s="83" t="str">
        <f t="shared" si="797"/>
        <v/>
      </c>
      <c r="AT776" s="105" t="str">
        <f t="shared" si="798"/>
        <v/>
      </c>
      <c r="AU776" s="105" t="str">
        <f t="shared" si="799"/>
        <v/>
      </c>
      <c r="AV776">
        <f t="shared" si="800"/>
        <v>-1</v>
      </c>
    </row>
    <row r="777" spans="1:48" ht="17.25" customHeight="1">
      <c r="A777" s="27"/>
      <c r="B777" s="98"/>
      <c r="C777" s="104"/>
      <c r="D777" s="90"/>
      <c r="E777" s="111"/>
      <c r="F777" s="442"/>
      <c r="G777" s="443"/>
      <c r="H777" s="443"/>
      <c r="I777" s="99"/>
      <c r="J777" s="99"/>
      <c r="K777" s="94">
        <f t="shared" ref="K777:K801" si="807">IF(Q777=1,F777,K776)</f>
        <v>0</v>
      </c>
      <c r="L777" s="94">
        <f t="shared" ref="L777:L801" si="808">IF(Q777=1,I777,L776)</f>
        <v>0</v>
      </c>
      <c r="M777" s="94">
        <f t="shared" ref="M777:M801" si="809">IF(Q777=1,J777,M776)</f>
        <v>0</v>
      </c>
      <c r="N777" s="94">
        <f t="shared" si="766"/>
        <v>0</v>
      </c>
      <c r="O777" s="94">
        <f t="shared" si="767"/>
        <v>0</v>
      </c>
      <c r="P777" s="102"/>
      <c r="Q777" s="94" t="str">
        <f t="shared" ref="Q777:Q843" si="810">IF(AND(F777&lt;&gt;"",Q776=""),1,IF(AND(Q776&lt;emp,Q776&lt;&gt;""),Q776+1,""))</f>
        <v/>
      </c>
      <c r="R777" s="122" t="str">
        <f>IF(Q777="","",HLOOKUP(Q777,Headline!$Z$5:$CJ$6,2,FALSE))</f>
        <v/>
      </c>
      <c r="S777" s="100"/>
      <c r="T777" s="100"/>
      <c r="U777" s="100"/>
      <c r="V777" s="100"/>
      <c r="W777" s="100"/>
      <c r="X777" s="96" t="str">
        <f t="shared" si="740"/>
        <v/>
      </c>
      <c r="Y777" s="101"/>
      <c r="Z777" s="445"/>
      <c r="AA777" s="446"/>
      <c r="AB777" s="446"/>
      <c r="AC777" s="446"/>
      <c r="AD777" s="62"/>
      <c r="AE777" s="21"/>
      <c r="AF777" s="22"/>
      <c r="AH777" s="29" t="str">
        <f t="shared" si="778"/>
        <v/>
      </c>
      <c r="AI777" s="29" t="str">
        <f t="shared" si="779"/>
        <v/>
      </c>
      <c r="AJ777" s="29" t="str">
        <f t="shared" si="780"/>
        <v/>
      </c>
      <c r="AK777" s="29" t="str">
        <f t="shared" si="781"/>
        <v/>
      </c>
      <c r="AL777" s="29" t="str">
        <f t="shared" si="782"/>
        <v/>
      </c>
      <c r="AM777" s="29" t="str">
        <f t="shared" si="783"/>
        <v/>
      </c>
      <c r="AN777" s="29" t="str">
        <f t="shared" si="784"/>
        <v/>
      </c>
      <c r="AO777" s="83" t="str">
        <f t="shared" si="793"/>
        <v/>
      </c>
      <c r="AP777" s="83" t="str">
        <f t="shared" si="794"/>
        <v/>
      </c>
      <c r="AQ777" s="83" t="str">
        <f t="shared" si="795"/>
        <v/>
      </c>
      <c r="AR777" s="83" t="str">
        <f t="shared" si="796"/>
        <v/>
      </c>
      <c r="AS777" s="83" t="str">
        <f t="shared" si="797"/>
        <v/>
      </c>
      <c r="AT777" s="105" t="str">
        <f t="shared" si="798"/>
        <v/>
      </c>
      <c r="AU777" s="105" t="str">
        <f t="shared" si="799"/>
        <v/>
      </c>
      <c r="AV777">
        <f t="shared" si="800"/>
        <v>-1</v>
      </c>
    </row>
    <row r="778" spans="1:48" ht="17.25" customHeight="1">
      <c r="A778" s="27"/>
      <c r="B778" s="98">
        <v>601</v>
      </c>
      <c r="C778" s="104"/>
      <c r="D778" s="144" t="s">
        <v>189</v>
      </c>
      <c r="E778" s="111"/>
      <c r="F778" s="442">
        <v>52</v>
      </c>
      <c r="G778" s="443"/>
      <c r="H778" s="443"/>
      <c r="I778" s="99">
        <v>-0.3</v>
      </c>
      <c r="J778" s="99">
        <v>0</v>
      </c>
      <c r="K778" s="94">
        <f t="shared" si="807"/>
        <v>52</v>
      </c>
      <c r="L778" s="94">
        <f t="shared" si="808"/>
        <v>-0.3</v>
      </c>
      <c r="M778" s="94">
        <f t="shared" si="809"/>
        <v>0</v>
      </c>
      <c r="N778" s="94">
        <f t="shared" si="766"/>
        <v>51.7</v>
      </c>
      <c r="O778" s="94">
        <f t="shared" si="767"/>
        <v>52</v>
      </c>
      <c r="P778" s="102" t="s">
        <v>50</v>
      </c>
      <c r="Q778" s="94">
        <f t="shared" si="810"/>
        <v>1</v>
      </c>
      <c r="R778" s="122">
        <f>IF(Q778="","",HLOOKUP(Q778,Headline!$Z$5:$CJ$6,2,FALSE))</f>
        <v>1</v>
      </c>
      <c r="S778" s="147">
        <v>51.95</v>
      </c>
      <c r="T778" s="147">
        <v>51.97</v>
      </c>
      <c r="U778" s="147">
        <v>51.96</v>
      </c>
      <c r="V778" s="147">
        <v>51.95</v>
      </c>
      <c r="W778" s="147">
        <v>51.94</v>
      </c>
      <c r="X778" s="96" t="str">
        <f t="shared" si="740"/>
        <v/>
      </c>
      <c r="Y778" s="101">
        <v>13</v>
      </c>
      <c r="Z778" s="477"/>
      <c r="AA778" s="478"/>
      <c r="AB778" s="478"/>
      <c r="AC778" s="478"/>
      <c r="AD778" s="62"/>
      <c r="AE778" s="21"/>
      <c r="AF778" s="22"/>
      <c r="AH778" s="29" t="str">
        <f t="shared" si="778"/>
        <v/>
      </c>
      <c r="AI778" s="29" t="str">
        <f t="shared" si="779"/>
        <v/>
      </c>
      <c r="AJ778" s="29" t="str">
        <f t="shared" si="780"/>
        <v/>
      </c>
      <c r="AK778" s="29" t="str">
        <f t="shared" si="781"/>
        <v/>
      </c>
      <c r="AL778" s="29" t="str">
        <f t="shared" si="782"/>
        <v/>
      </c>
      <c r="AM778" s="29" t="str">
        <f t="shared" si="783"/>
        <v/>
      </c>
      <c r="AN778" s="29" t="str">
        <f t="shared" si="784"/>
        <v/>
      </c>
      <c r="AO778" s="83">
        <f t="shared" si="793"/>
        <v>51.94</v>
      </c>
      <c r="AP778" s="83">
        <f t="shared" si="794"/>
        <v>51.97</v>
      </c>
      <c r="AQ778" s="83">
        <f t="shared" si="795"/>
        <v>3.0000000000001137E-2</v>
      </c>
      <c r="AR778" s="83">
        <f t="shared" si="796"/>
        <v>51.953999999999994</v>
      </c>
      <c r="AS778" s="83">
        <f t="shared" si="797"/>
        <v>1.1401754250991292E-2</v>
      </c>
      <c r="AT778" s="105" t="str">
        <f t="shared" si="798"/>
        <v/>
      </c>
      <c r="AU778" s="105" t="str">
        <f t="shared" si="799"/>
        <v/>
      </c>
      <c r="AV778">
        <f t="shared" si="800"/>
        <v>-1</v>
      </c>
    </row>
    <row r="779" spans="1:48" ht="17.25" customHeight="1">
      <c r="A779" s="27"/>
      <c r="B779" s="98"/>
      <c r="C779" s="104"/>
      <c r="D779" s="90"/>
      <c r="E779" s="111"/>
      <c r="F779" s="442"/>
      <c r="G779" s="443"/>
      <c r="H779" s="444"/>
      <c r="I779" s="99"/>
      <c r="J779" s="99"/>
      <c r="K779" s="94">
        <f t="shared" si="807"/>
        <v>52</v>
      </c>
      <c r="L779" s="94">
        <f t="shared" si="808"/>
        <v>-0.3</v>
      </c>
      <c r="M779" s="94">
        <f t="shared" si="809"/>
        <v>0</v>
      </c>
      <c r="N779" s="94">
        <f t="shared" si="766"/>
        <v>51.7</v>
      </c>
      <c r="O779" s="94">
        <f t="shared" si="767"/>
        <v>52</v>
      </c>
      <c r="P779" s="102" t="s">
        <v>50</v>
      </c>
      <c r="Q779" s="94">
        <f t="shared" si="810"/>
        <v>2</v>
      </c>
      <c r="R779" s="122">
        <f>IF(Q779="","",HLOOKUP(Q779,Headline!$Z$5:$CJ$6,2,FALSE))</f>
        <v>2</v>
      </c>
      <c r="S779" s="147">
        <v>51.77</v>
      </c>
      <c r="T779" s="147">
        <v>51.78</v>
      </c>
      <c r="U779" s="147">
        <v>51.76</v>
      </c>
      <c r="V779" s="147">
        <v>51.78</v>
      </c>
      <c r="W779" s="147">
        <v>51.76</v>
      </c>
      <c r="X779" s="96" t="str">
        <f t="shared" si="740"/>
        <v/>
      </c>
      <c r="Y779" s="101">
        <v>16</v>
      </c>
      <c r="Z779" s="445"/>
      <c r="AA779" s="446"/>
      <c r="AB779" s="446"/>
      <c r="AC779" s="446"/>
      <c r="AD779" s="62"/>
      <c r="AE779" s="21"/>
      <c r="AF779" s="22"/>
      <c r="AH779" s="29" t="str">
        <f t="shared" ref="AH779:AH843" si="811">IF(S779="","",IF(S779&lt;$N779,"-",IF(S779&gt;$O779,"+","")))</f>
        <v/>
      </c>
      <c r="AI779" s="29" t="str">
        <f t="shared" ref="AI779:AI843" si="812">IF(T779="","",IF(T779&lt;$N779,"-",IF(T779&gt;$O779,"+","")))</f>
        <v/>
      </c>
      <c r="AJ779" s="29" t="str">
        <f t="shared" ref="AJ779:AJ854" si="813">IF(U779="","",IF(U779&lt;$N779,"-",IF(U779&gt;$O779,"+","")))</f>
        <v/>
      </c>
      <c r="AK779" s="29" t="str">
        <f t="shared" ref="AK779:AK854" si="814">IF(V779="","",IF(V779&lt;$N779,"-",IF(V779&gt;$O779,"+","")))</f>
        <v/>
      </c>
      <c r="AL779" s="29" t="str">
        <f t="shared" ref="AL779:AL854" si="815">IF(W779="","",IF(W779&lt;$N779,"-",IF(W779&gt;$O779,"+","")))</f>
        <v/>
      </c>
      <c r="AM779" s="29" t="str">
        <f t="shared" ref="AM779:AM854" si="816">IF(OR($AH779="-",$AI779="-",$AJ779="-",$AK779="-",$AL779="-"),"-","")</f>
        <v/>
      </c>
      <c r="AN779" s="29" t="str">
        <f t="shared" ref="AN779:AN854" si="817">IF(OR($AH779="+",$AI779="+",$AJ779="+",$AK779="+",$AL779="+"),"+","")</f>
        <v/>
      </c>
      <c r="AO779" s="83">
        <f t="shared" si="793"/>
        <v>51.76</v>
      </c>
      <c r="AP779" s="83">
        <f t="shared" si="794"/>
        <v>51.78</v>
      </c>
      <c r="AQ779" s="83">
        <f t="shared" si="795"/>
        <v>2.0000000000003126E-2</v>
      </c>
      <c r="AR779" s="83">
        <f t="shared" si="796"/>
        <v>51.77</v>
      </c>
      <c r="AS779" s="83">
        <f t="shared" si="797"/>
        <v>1.0000000000001563E-2</v>
      </c>
      <c r="AT779" s="105" t="str">
        <f t="shared" si="798"/>
        <v/>
      </c>
      <c r="AU779" s="105" t="str">
        <f t="shared" si="799"/>
        <v/>
      </c>
      <c r="AV779">
        <f t="shared" si="800"/>
        <v>-1</v>
      </c>
    </row>
    <row r="780" spans="1:48" ht="17.25" customHeight="1">
      <c r="A780" s="27"/>
      <c r="B780" s="98"/>
      <c r="C780" s="104"/>
      <c r="D780" s="90"/>
      <c r="E780" s="111"/>
      <c r="F780" s="442"/>
      <c r="G780" s="443"/>
      <c r="H780" s="444"/>
      <c r="I780" s="99"/>
      <c r="J780" s="99"/>
      <c r="K780" s="94">
        <f t="shared" si="807"/>
        <v>52</v>
      </c>
      <c r="L780" s="94">
        <f t="shared" si="808"/>
        <v>-0.3</v>
      </c>
      <c r="M780" s="94">
        <f t="shared" si="809"/>
        <v>0</v>
      </c>
      <c r="N780" s="94">
        <f t="shared" si="766"/>
        <v>51.7</v>
      </c>
      <c r="O780" s="94">
        <f t="shared" si="767"/>
        <v>52</v>
      </c>
      <c r="P780" s="102"/>
      <c r="Q780" s="94" t="str">
        <f t="shared" si="810"/>
        <v/>
      </c>
      <c r="R780" s="122" t="str">
        <f>IF(Q780="","",HLOOKUP(Q780,Headline!$Z$5:$CJ$6,2,FALSE))</f>
        <v/>
      </c>
      <c r="S780" s="100"/>
      <c r="T780" s="100"/>
      <c r="U780" s="100"/>
      <c r="V780" s="100"/>
      <c r="W780" s="100"/>
      <c r="X780" s="96" t="str">
        <f t="shared" si="740"/>
        <v/>
      </c>
      <c r="Y780" s="101"/>
      <c r="Z780" s="445"/>
      <c r="AA780" s="446"/>
      <c r="AB780" s="446"/>
      <c r="AC780" s="446"/>
      <c r="AD780" s="62"/>
      <c r="AE780" s="21"/>
      <c r="AF780" s="22"/>
      <c r="AH780" s="29" t="str">
        <f t="shared" si="811"/>
        <v/>
      </c>
      <c r="AI780" s="29" t="str">
        <f t="shared" si="812"/>
        <v/>
      </c>
      <c r="AJ780" s="29" t="str">
        <f t="shared" si="813"/>
        <v/>
      </c>
      <c r="AK780" s="29" t="str">
        <f t="shared" si="814"/>
        <v/>
      </c>
      <c r="AL780" s="29" t="str">
        <f t="shared" si="815"/>
        <v/>
      </c>
      <c r="AM780" s="29" t="str">
        <f t="shared" si="816"/>
        <v/>
      </c>
      <c r="AN780" s="29" t="str">
        <f t="shared" si="817"/>
        <v/>
      </c>
      <c r="AO780" s="83" t="str">
        <f t="shared" si="793"/>
        <v/>
      </c>
      <c r="AP780" s="83" t="str">
        <f t="shared" si="794"/>
        <v/>
      </c>
      <c r="AQ780" s="83" t="str">
        <f t="shared" si="795"/>
        <v/>
      </c>
      <c r="AR780" s="83" t="str">
        <f t="shared" si="796"/>
        <v/>
      </c>
      <c r="AS780" s="83" t="str">
        <f t="shared" si="797"/>
        <v/>
      </c>
      <c r="AT780" s="105" t="str">
        <f t="shared" si="798"/>
        <v/>
      </c>
      <c r="AU780" s="105" t="str">
        <f t="shared" si="799"/>
        <v/>
      </c>
      <c r="AV780">
        <f t="shared" si="800"/>
        <v>-1</v>
      </c>
    </row>
    <row r="781" spans="1:48" ht="17.25" customHeight="1">
      <c r="A781" s="27"/>
      <c r="B781" s="98">
        <v>602</v>
      </c>
      <c r="C781" s="104"/>
      <c r="D781" s="90"/>
      <c r="E781" s="111"/>
      <c r="F781" s="442">
        <v>3</v>
      </c>
      <c r="G781" s="443"/>
      <c r="H781" s="444"/>
      <c r="I781" s="99">
        <v>-0.08</v>
      </c>
      <c r="J781" s="99">
        <v>0.08</v>
      </c>
      <c r="K781" s="94">
        <f t="shared" si="807"/>
        <v>3</v>
      </c>
      <c r="L781" s="94">
        <f t="shared" si="808"/>
        <v>-0.08</v>
      </c>
      <c r="M781" s="94">
        <f t="shared" si="809"/>
        <v>0.08</v>
      </c>
      <c r="N781" s="94">
        <f t="shared" si="766"/>
        <v>2.92</v>
      </c>
      <c r="O781" s="94">
        <f t="shared" si="767"/>
        <v>3.08</v>
      </c>
      <c r="P781" s="102" t="s">
        <v>51</v>
      </c>
      <c r="Q781" s="94">
        <f t="shared" si="810"/>
        <v>1</v>
      </c>
      <c r="R781" s="122">
        <f>IF(Q781="","",HLOOKUP(Q781,Headline!$Z$5:$CJ$6,2,FALSE))</f>
        <v>1</v>
      </c>
      <c r="S781" s="147">
        <v>2.99</v>
      </c>
      <c r="T781" s="147">
        <v>3.01</v>
      </c>
      <c r="U781" s="147">
        <v>3</v>
      </c>
      <c r="V781" s="147">
        <v>2.98</v>
      </c>
      <c r="W781" s="147">
        <v>2.99</v>
      </c>
      <c r="X781" s="96" t="str">
        <f t="shared" si="740"/>
        <v/>
      </c>
      <c r="Y781" s="101">
        <v>13</v>
      </c>
      <c r="Z781" s="445"/>
      <c r="AA781" s="446"/>
      <c r="AB781" s="446"/>
      <c r="AC781" s="446"/>
      <c r="AD781" s="62"/>
      <c r="AE781" s="21"/>
      <c r="AF781" s="22"/>
      <c r="AH781" s="29" t="str">
        <f t="shared" si="811"/>
        <v/>
      </c>
      <c r="AI781" s="29" t="str">
        <f t="shared" si="812"/>
        <v/>
      </c>
      <c r="AJ781" s="29" t="str">
        <f t="shared" si="813"/>
        <v/>
      </c>
      <c r="AK781" s="29" t="str">
        <f t="shared" si="814"/>
        <v/>
      </c>
      <c r="AL781" s="29" t="str">
        <f t="shared" si="815"/>
        <v/>
      </c>
      <c r="AM781" s="29" t="str">
        <f t="shared" si="816"/>
        <v/>
      </c>
      <c r="AN781" s="29" t="str">
        <f t="shared" si="817"/>
        <v/>
      </c>
      <c r="AO781" s="83">
        <f t="shared" si="793"/>
        <v>2.98</v>
      </c>
      <c r="AP781" s="83">
        <f t="shared" si="794"/>
        <v>3.01</v>
      </c>
      <c r="AQ781" s="83">
        <f t="shared" si="795"/>
        <v>2.9999999999999805E-2</v>
      </c>
      <c r="AR781" s="83">
        <f t="shared" si="796"/>
        <v>2.9940000000000002</v>
      </c>
      <c r="AS781" s="83">
        <f t="shared" si="797"/>
        <v>1.1401754250991273E-2</v>
      </c>
      <c r="AT781" s="105" t="str">
        <f t="shared" si="798"/>
        <v/>
      </c>
      <c r="AU781" s="105" t="str">
        <f t="shared" si="799"/>
        <v/>
      </c>
      <c r="AV781">
        <f t="shared" si="800"/>
        <v>-1</v>
      </c>
    </row>
    <row r="782" spans="1:48" ht="17.25" customHeight="1">
      <c r="A782" s="27"/>
      <c r="B782" s="98"/>
      <c r="C782" s="104"/>
      <c r="D782" s="90"/>
      <c r="E782" s="111"/>
      <c r="F782" s="442"/>
      <c r="G782" s="443"/>
      <c r="H782" s="444"/>
      <c r="I782" s="99"/>
      <c r="J782" s="99"/>
      <c r="K782" s="94">
        <f t="shared" si="807"/>
        <v>3</v>
      </c>
      <c r="L782" s="94">
        <f t="shared" si="808"/>
        <v>-0.08</v>
      </c>
      <c r="M782" s="94">
        <f t="shared" si="809"/>
        <v>0.08</v>
      </c>
      <c r="N782" s="94">
        <f t="shared" si="766"/>
        <v>2.92</v>
      </c>
      <c r="O782" s="94">
        <f t="shared" si="767"/>
        <v>3.08</v>
      </c>
      <c r="P782" s="102" t="s">
        <v>51</v>
      </c>
      <c r="Q782" s="94">
        <f t="shared" si="810"/>
        <v>2</v>
      </c>
      <c r="R782" s="122">
        <f>IF(Q782="","",HLOOKUP(Q782,Headline!$Z$5:$CJ$6,2,FALSE))</f>
        <v>2</v>
      </c>
      <c r="S782" s="147">
        <v>2.82</v>
      </c>
      <c r="T782" s="147">
        <v>2.81</v>
      </c>
      <c r="U782" s="147">
        <v>2.8</v>
      </c>
      <c r="V782" s="147">
        <v>2.82</v>
      </c>
      <c r="W782" s="147">
        <v>2.82</v>
      </c>
      <c r="X782" s="96" t="str">
        <f t="shared" si="740"/>
        <v>7</v>
      </c>
      <c r="Y782" s="101">
        <v>16</v>
      </c>
      <c r="Z782" s="445"/>
      <c r="AA782" s="446"/>
      <c r="AB782" s="446"/>
      <c r="AC782" s="446"/>
      <c r="AD782" s="62"/>
      <c r="AE782" s="249" t="s">
        <v>331</v>
      </c>
      <c r="AF782" s="22"/>
      <c r="AH782" s="29" t="str">
        <f t="shared" si="811"/>
        <v>-</v>
      </c>
      <c r="AI782" s="29" t="str">
        <f t="shared" si="812"/>
        <v>-</v>
      </c>
      <c r="AJ782" s="29" t="str">
        <f t="shared" si="813"/>
        <v>-</v>
      </c>
      <c r="AK782" s="29" t="str">
        <f t="shared" si="814"/>
        <v>-</v>
      </c>
      <c r="AL782" s="29" t="str">
        <f t="shared" si="815"/>
        <v>-</v>
      </c>
      <c r="AM782" s="29" t="str">
        <f t="shared" si="816"/>
        <v>-</v>
      </c>
      <c r="AN782" s="29" t="str">
        <f t="shared" si="817"/>
        <v/>
      </c>
      <c r="AO782" s="83">
        <f t="shared" si="793"/>
        <v>2.8</v>
      </c>
      <c r="AP782" s="83">
        <f t="shared" si="794"/>
        <v>2.82</v>
      </c>
      <c r="AQ782" s="83">
        <f t="shared" si="795"/>
        <v>2.0000000000000018E-2</v>
      </c>
      <c r="AR782" s="83">
        <f t="shared" si="796"/>
        <v>2.8140000000000001</v>
      </c>
      <c r="AS782" s="83">
        <f t="shared" si="797"/>
        <v>8.9442719099991422E-3</v>
      </c>
      <c r="AT782" s="105" t="str">
        <f t="shared" si="798"/>
        <v/>
      </c>
      <c r="AU782" s="105" t="str">
        <f t="shared" si="799"/>
        <v/>
      </c>
      <c r="AV782">
        <f t="shared" si="800"/>
        <v>-1</v>
      </c>
    </row>
    <row r="783" spans="1:48" ht="17.25" customHeight="1">
      <c r="A783" s="27"/>
      <c r="B783" s="98"/>
      <c r="C783" s="104"/>
      <c r="D783" s="90"/>
      <c r="E783" s="111"/>
      <c r="F783" s="442"/>
      <c r="G783" s="443"/>
      <c r="H783" s="444"/>
      <c r="I783" s="99"/>
      <c r="J783" s="99"/>
      <c r="K783" s="94">
        <f t="shared" si="807"/>
        <v>3</v>
      </c>
      <c r="L783" s="94">
        <f t="shared" si="808"/>
        <v>-0.08</v>
      </c>
      <c r="M783" s="94">
        <f t="shared" si="809"/>
        <v>0.08</v>
      </c>
      <c r="N783" s="94">
        <f t="shared" si="766"/>
        <v>2.92</v>
      </c>
      <c r="O783" s="94">
        <f t="shared" si="767"/>
        <v>3.08</v>
      </c>
      <c r="P783" s="102"/>
      <c r="Q783" s="94" t="str">
        <f t="shared" si="810"/>
        <v/>
      </c>
      <c r="R783" s="122" t="str">
        <f>IF(Q783="","",HLOOKUP(Q783,Headline!$Z$5:$CJ$6,2,FALSE))</f>
        <v/>
      </c>
      <c r="S783" s="100"/>
      <c r="T783" s="100"/>
      <c r="U783" s="100"/>
      <c r="V783" s="100"/>
      <c r="W783" s="100"/>
      <c r="X783" s="96" t="str">
        <f t="shared" si="740"/>
        <v/>
      </c>
      <c r="Y783" s="101"/>
      <c r="Z783" s="445"/>
      <c r="AA783" s="446"/>
      <c r="AB783" s="446"/>
      <c r="AC783" s="446"/>
      <c r="AD783" s="62"/>
      <c r="AE783" s="21"/>
      <c r="AF783" s="22"/>
      <c r="AH783" s="29" t="str">
        <f t="shared" si="811"/>
        <v/>
      </c>
      <c r="AI783" s="29" t="str">
        <f t="shared" si="812"/>
        <v/>
      </c>
      <c r="AJ783" s="29" t="str">
        <f t="shared" si="813"/>
        <v/>
      </c>
      <c r="AK783" s="29" t="str">
        <f t="shared" si="814"/>
        <v/>
      </c>
      <c r="AL783" s="29" t="str">
        <f t="shared" si="815"/>
        <v/>
      </c>
      <c r="AM783" s="29" t="str">
        <f t="shared" si="816"/>
        <v/>
      </c>
      <c r="AN783" s="29" t="str">
        <f t="shared" si="817"/>
        <v/>
      </c>
      <c r="AO783" s="83" t="str">
        <f t="shared" si="793"/>
        <v/>
      </c>
      <c r="AP783" s="83" t="str">
        <f t="shared" si="794"/>
        <v/>
      </c>
      <c r="AQ783" s="83" t="str">
        <f t="shared" si="795"/>
        <v/>
      </c>
      <c r="AR783" s="83" t="str">
        <f t="shared" si="796"/>
        <v/>
      </c>
      <c r="AS783" s="83" t="str">
        <f t="shared" si="797"/>
        <v/>
      </c>
      <c r="AT783" s="105" t="str">
        <f t="shared" si="798"/>
        <v/>
      </c>
      <c r="AU783" s="105" t="str">
        <f t="shared" si="799"/>
        <v/>
      </c>
      <c r="AV783">
        <f t="shared" si="800"/>
        <v>-1</v>
      </c>
    </row>
    <row r="784" spans="1:48" ht="17.25" customHeight="1">
      <c r="A784" s="27"/>
      <c r="B784" s="98">
        <v>603</v>
      </c>
      <c r="C784" s="104"/>
      <c r="D784" s="90"/>
      <c r="E784" s="111"/>
      <c r="F784" s="442">
        <v>3</v>
      </c>
      <c r="G784" s="443"/>
      <c r="H784" s="444"/>
      <c r="I784" s="99"/>
      <c r="J784" s="99"/>
      <c r="K784" s="94">
        <f t="shared" si="807"/>
        <v>3</v>
      </c>
      <c r="L784" s="94">
        <f t="shared" si="808"/>
        <v>0</v>
      </c>
      <c r="M784" s="94">
        <f t="shared" si="809"/>
        <v>0</v>
      </c>
      <c r="N784" s="94">
        <f t="shared" si="766"/>
        <v>3</v>
      </c>
      <c r="O784" s="94">
        <f t="shared" si="767"/>
        <v>3</v>
      </c>
      <c r="P784" s="102" t="s">
        <v>50</v>
      </c>
      <c r="Q784" s="94">
        <f t="shared" si="810"/>
        <v>1</v>
      </c>
      <c r="R784" s="122">
        <f>IF(Q784="","",HLOOKUP(Q784,Headline!$Z$5:$CJ$6,2,FALSE))</f>
        <v>1</v>
      </c>
      <c r="S784" s="147">
        <v>3.07</v>
      </c>
      <c r="T784" s="147">
        <v>3.09</v>
      </c>
      <c r="U784" s="147">
        <v>3.07</v>
      </c>
      <c r="V784" s="147">
        <v>3.08</v>
      </c>
      <c r="W784" s="147">
        <v>3.07</v>
      </c>
      <c r="X784" s="96"/>
      <c r="Y784" s="101">
        <v>13</v>
      </c>
      <c r="Z784" s="479"/>
      <c r="AA784" s="480"/>
      <c r="AB784" s="480"/>
      <c r="AC784" s="480"/>
      <c r="AD784" s="62"/>
      <c r="AE784" s="21"/>
      <c r="AF784" s="22"/>
      <c r="AH784" s="29" t="str">
        <f t="shared" si="811"/>
        <v>+</v>
      </c>
      <c r="AI784" s="29" t="str">
        <f t="shared" si="812"/>
        <v>+</v>
      </c>
      <c r="AJ784" s="29" t="str">
        <f t="shared" si="813"/>
        <v>+</v>
      </c>
      <c r="AK784" s="29" t="str">
        <f t="shared" si="814"/>
        <v>+</v>
      </c>
      <c r="AL784" s="29" t="str">
        <f t="shared" si="815"/>
        <v>+</v>
      </c>
      <c r="AM784" s="29" t="str">
        <f t="shared" si="816"/>
        <v/>
      </c>
      <c r="AN784" s="29" t="str">
        <f t="shared" si="817"/>
        <v>+</v>
      </c>
      <c r="AO784" s="83">
        <f t="shared" si="793"/>
        <v>3.07</v>
      </c>
      <c r="AP784" s="83">
        <f t="shared" si="794"/>
        <v>3.09</v>
      </c>
      <c r="AQ784" s="83">
        <f t="shared" si="795"/>
        <v>2.0000000000000018E-2</v>
      </c>
      <c r="AR784" s="83">
        <f t="shared" si="796"/>
        <v>3.0760000000000001</v>
      </c>
      <c r="AS784" s="83">
        <f t="shared" si="797"/>
        <v>8.9442719099991908E-3</v>
      </c>
      <c r="AT784" s="105" t="str">
        <f t="shared" si="798"/>
        <v/>
      </c>
      <c r="AU784" s="105" t="str">
        <f t="shared" si="799"/>
        <v/>
      </c>
      <c r="AV784">
        <f t="shared" si="800"/>
        <v>-1</v>
      </c>
    </row>
    <row r="785" spans="1:48" ht="17.25" customHeight="1">
      <c r="A785" s="27"/>
      <c r="B785" s="98"/>
      <c r="C785" s="104"/>
      <c r="D785" s="90"/>
      <c r="E785" s="111"/>
      <c r="F785" s="442"/>
      <c r="G785" s="443"/>
      <c r="H785" s="444"/>
      <c r="I785" s="99"/>
      <c r="J785" s="99"/>
      <c r="K785" s="94">
        <f t="shared" si="807"/>
        <v>3</v>
      </c>
      <c r="L785" s="94">
        <f t="shared" si="808"/>
        <v>0</v>
      </c>
      <c r="M785" s="94">
        <f t="shared" si="809"/>
        <v>0</v>
      </c>
      <c r="N785" s="94">
        <f t="shared" si="766"/>
        <v>3</v>
      </c>
      <c r="O785" s="94">
        <f t="shared" si="767"/>
        <v>3</v>
      </c>
      <c r="P785" s="102" t="s">
        <v>50</v>
      </c>
      <c r="Q785" s="94">
        <f t="shared" si="810"/>
        <v>2</v>
      </c>
      <c r="R785" s="122">
        <f>IF(Q785="","",HLOOKUP(Q785,Headline!$Z$5:$CJ$6,2,FALSE))</f>
        <v>2</v>
      </c>
      <c r="S785" s="147">
        <v>3.04</v>
      </c>
      <c r="T785" s="147">
        <v>3.05</v>
      </c>
      <c r="U785" s="147">
        <v>3.05</v>
      </c>
      <c r="V785" s="147">
        <v>3.06</v>
      </c>
      <c r="W785" s="147">
        <v>3.05</v>
      </c>
      <c r="X785" s="96"/>
      <c r="Y785" s="101">
        <v>16</v>
      </c>
      <c r="Z785" s="445"/>
      <c r="AA785" s="446"/>
      <c r="AB785" s="446"/>
      <c r="AC785" s="446"/>
      <c r="AD785" s="62"/>
      <c r="AE785" s="21"/>
      <c r="AF785" s="22"/>
      <c r="AH785" s="29" t="str">
        <f t="shared" si="811"/>
        <v>+</v>
      </c>
      <c r="AI785" s="29" t="str">
        <f t="shared" si="812"/>
        <v>+</v>
      </c>
      <c r="AJ785" s="29" t="str">
        <f t="shared" si="813"/>
        <v>+</v>
      </c>
      <c r="AK785" s="29" t="str">
        <f t="shared" si="814"/>
        <v>+</v>
      </c>
      <c r="AL785" s="29" t="str">
        <f t="shared" si="815"/>
        <v>+</v>
      </c>
      <c r="AM785" s="29" t="str">
        <f t="shared" si="816"/>
        <v/>
      </c>
      <c r="AN785" s="29" t="str">
        <f t="shared" si="817"/>
        <v>+</v>
      </c>
      <c r="AO785" s="83">
        <f t="shared" si="793"/>
        <v>3.04</v>
      </c>
      <c r="AP785" s="83">
        <f t="shared" si="794"/>
        <v>3.06</v>
      </c>
      <c r="AQ785" s="83">
        <f t="shared" si="795"/>
        <v>2.0000000000000018E-2</v>
      </c>
      <c r="AR785" s="83">
        <f t="shared" si="796"/>
        <v>3.05</v>
      </c>
      <c r="AS785" s="83">
        <f t="shared" si="797"/>
        <v>7.0710678118654814E-3</v>
      </c>
      <c r="AT785" s="105" t="str">
        <f t="shared" si="798"/>
        <v/>
      </c>
      <c r="AU785" s="105" t="str">
        <f t="shared" si="799"/>
        <v/>
      </c>
      <c r="AV785">
        <f t="shared" si="800"/>
        <v>-1</v>
      </c>
    </row>
    <row r="786" spans="1:48" ht="17.25" customHeight="1">
      <c r="A786" s="27"/>
      <c r="B786" s="98"/>
      <c r="C786" s="104"/>
      <c r="D786" s="90"/>
      <c r="E786" s="111"/>
      <c r="F786" s="442"/>
      <c r="G786" s="443"/>
      <c r="H786" s="443"/>
      <c r="I786" s="99"/>
      <c r="J786" s="99"/>
      <c r="K786" s="94">
        <f t="shared" si="807"/>
        <v>3</v>
      </c>
      <c r="L786" s="94">
        <f t="shared" si="808"/>
        <v>0</v>
      </c>
      <c r="M786" s="94">
        <f t="shared" si="809"/>
        <v>0</v>
      </c>
      <c r="N786" s="94">
        <f t="shared" si="766"/>
        <v>3</v>
      </c>
      <c r="O786" s="94">
        <f t="shared" si="767"/>
        <v>3</v>
      </c>
      <c r="P786" s="102"/>
      <c r="Q786" s="94" t="str">
        <f t="shared" si="810"/>
        <v/>
      </c>
      <c r="R786" s="122" t="str">
        <f>IF(Q786="","",HLOOKUP(Q786,Headline!$Z$5:$CJ$6,2,FALSE))</f>
        <v/>
      </c>
      <c r="S786" s="147"/>
      <c r="T786" s="147"/>
      <c r="U786" s="147"/>
      <c r="V786" s="147"/>
      <c r="W786" s="147"/>
      <c r="X786" s="96" t="str">
        <f t="shared" si="740"/>
        <v/>
      </c>
      <c r="Y786" s="101"/>
      <c r="Z786" s="445"/>
      <c r="AA786" s="446"/>
      <c r="AB786" s="446"/>
      <c r="AC786" s="446"/>
      <c r="AD786" s="62"/>
      <c r="AE786" s="21"/>
      <c r="AF786" s="22"/>
      <c r="AH786" s="29" t="str">
        <f t="shared" si="811"/>
        <v/>
      </c>
      <c r="AI786" s="29" t="str">
        <f t="shared" si="812"/>
        <v/>
      </c>
      <c r="AJ786" s="29" t="str">
        <f t="shared" si="813"/>
        <v/>
      </c>
      <c r="AK786" s="29" t="str">
        <f t="shared" si="814"/>
        <v/>
      </c>
      <c r="AL786" s="29" t="str">
        <f t="shared" si="815"/>
        <v/>
      </c>
      <c r="AM786" s="29" t="str">
        <f t="shared" si="816"/>
        <v/>
      </c>
      <c r="AN786" s="29" t="str">
        <f t="shared" si="817"/>
        <v/>
      </c>
      <c r="AO786" s="83" t="str">
        <f t="shared" si="793"/>
        <v/>
      </c>
      <c r="AP786" s="83" t="str">
        <f t="shared" si="794"/>
        <v/>
      </c>
      <c r="AQ786" s="83" t="str">
        <f t="shared" si="795"/>
        <v/>
      </c>
      <c r="AR786" s="83" t="str">
        <f t="shared" si="796"/>
        <v/>
      </c>
      <c r="AS786" s="83" t="str">
        <f t="shared" si="797"/>
        <v/>
      </c>
      <c r="AT786" s="105" t="str">
        <f t="shared" si="798"/>
        <v/>
      </c>
      <c r="AU786" s="105" t="str">
        <f t="shared" si="799"/>
        <v/>
      </c>
      <c r="AV786">
        <f t="shared" si="800"/>
        <v>-1</v>
      </c>
    </row>
    <row r="787" spans="1:48" ht="17.25" customHeight="1">
      <c r="A787" s="27"/>
      <c r="B787" s="98">
        <v>604</v>
      </c>
      <c r="C787" s="104"/>
      <c r="D787" s="144" t="s">
        <v>171</v>
      </c>
      <c r="E787" s="111"/>
      <c r="F787" s="481">
        <v>45</v>
      </c>
      <c r="G787" s="482"/>
      <c r="H787" s="482"/>
      <c r="I787" s="99">
        <v>-0.5</v>
      </c>
      <c r="J787" s="99">
        <v>0.5</v>
      </c>
      <c r="K787" s="94">
        <f t="shared" si="807"/>
        <v>45</v>
      </c>
      <c r="L787" s="94">
        <f t="shared" si="808"/>
        <v>-0.5</v>
      </c>
      <c r="M787" s="94">
        <f t="shared" si="809"/>
        <v>0.5</v>
      </c>
      <c r="N787" s="94">
        <f t="shared" si="766"/>
        <v>44.5</v>
      </c>
      <c r="O787" s="94">
        <f t="shared" si="767"/>
        <v>45.5</v>
      </c>
      <c r="P787" s="102" t="s">
        <v>50</v>
      </c>
      <c r="Q787" s="94">
        <f t="shared" si="810"/>
        <v>1</v>
      </c>
      <c r="R787" s="122">
        <f>IF(Q787="","",HLOOKUP(Q787,Headline!$Z$5:$CJ$6,2,FALSE))</f>
        <v>1</v>
      </c>
      <c r="S787" s="230">
        <v>45.4</v>
      </c>
      <c r="T787" s="230">
        <v>45.3</v>
      </c>
      <c r="U787" s="230">
        <v>45.45</v>
      </c>
      <c r="V787" s="230">
        <v>45.4</v>
      </c>
      <c r="W787" s="230">
        <v>45.4</v>
      </c>
      <c r="X787" s="96" t="str">
        <f t="shared" si="740"/>
        <v/>
      </c>
      <c r="Y787" s="101">
        <v>13</v>
      </c>
      <c r="Z787" s="445"/>
      <c r="AA787" s="446"/>
      <c r="AB787" s="446"/>
      <c r="AC787" s="446"/>
      <c r="AD787" s="62"/>
      <c r="AE787" s="21"/>
      <c r="AF787" s="22"/>
      <c r="AH787" s="29" t="str">
        <f t="shared" si="811"/>
        <v/>
      </c>
      <c r="AI787" s="29" t="str">
        <f t="shared" si="812"/>
        <v/>
      </c>
      <c r="AJ787" s="29" t="str">
        <f t="shared" si="813"/>
        <v/>
      </c>
      <c r="AK787" s="29" t="str">
        <f t="shared" si="814"/>
        <v/>
      </c>
      <c r="AL787" s="29" t="str">
        <f t="shared" si="815"/>
        <v/>
      </c>
      <c r="AM787" s="29" t="str">
        <f t="shared" si="816"/>
        <v/>
      </c>
      <c r="AN787" s="29" t="str">
        <f t="shared" si="817"/>
        <v/>
      </c>
      <c r="AO787" s="83">
        <f t="shared" si="793"/>
        <v>45.3</v>
      </c>
      <c r="AP787" s="83">
        <f t="shared" si="794"/>
        <v>45.45</v>
      </c>
      <c r="AQ787" s="83">
        <f t="shared" si="795"/>
        <v>0.15000000000000568</v>
      </c>
      <c r="AR787" s="83">
        <f t="shared" si="796"/>
        <v>45.39</v>
      </c>
      <c r="AS787" s="83">
        <f t="shared" si="797"/>
        <v>5.4772255750518355E-2</v>
      </c>
      <c r="AT787" s="105" t="str">
        <f t="shared" si="798"/>
        <v/>
      </c>
      <c r="AU787" s="105" t="str">
        <f t="shared" si="799"/>
        <v/>
      </c>
      <c r="AV787">
        <f t="shared" si="800"/>
        <v>-1</v>
      </c>
    </row>
    <row r="788" spans="1:48" ht="17.25" customHeight="1">
      <c r="A788" s="27"/>
      <c r="B788" s="98"/>
      <c r="C788" s="104"/>
      <c r="D788" s="90"/>
      <c r="E788" s="111"/>
      <c r="F788" s="442"/>
      <c r="G788" s="443"/>
      <c r="H788" s="443"/>
      <c r="I788" s="99"/>
      <c r="J788" s="99"/>
      <c r="K788" s="94">
        <f t="shared" si="807"/>
        <v>45</v>
      </c>
      <c r="L788" s="94">
        <f t="shared" si="808"/>
        <v>-0.5</v>
      </c>
      <c r="M788" s="94">
        <f t="shared" si="809"/>
        <v>0.5</v>
      </c>
      <c r="N788" s="94">
        <f t="shared" si="766"/>
        <v>44.5</v>
      </c>
      <c r="O788" s="94">
        <f t="shared" si="767"/>
        <v>45.5</v>
      </c>
      <c r="P788" s="102" t="s">
        <v>50</v>
      </c>
      <c r="Q788" s="94">
        <f t="shared" si="810"/>
        <v>2</v>
      </c>
      <c r="R788" s="122">
        <f>IF(Q788="","",HLOOKUP(Q788,Headline!$Z$5:$CJ$6,2,FALSE))</f>
        <v>2</v>
      </c>
      <c r="S788" s="230">
        <v>44.36</v>
      </c>
      <c r="T788" s="230">
        <v>44.51</v>
      </c>
      <c r="U788" s="230">
        <v>44.68</v>
      </c>
      <c r="V788" s="230">
        <v>44.39</v>
      </c>
      <c r="W788" s="230">
        <v>44.71</v>
      </c>
      <c r="X788" s="96" t="str">
        <f t="shared" si="740"/>
        <v>7</v>
      </c>
      <c r="Y788" s="101">
        <v>16</v>
      </c>
      <c r="Z788" s="445"/>
      <c r="AA788" s="446"/>
      <c r="AB788" s="446"/>
      <c r="AC788" s="446"/>
      <c r="AD788" s="62"/>
      <c r="AE788" s="245" t="s">
        <v>331</v>
      </c>
      <c r="AF788" s="22"/>
      <c r="AH788" s="29" t="str">
        <f t="shared" si="811"/>
        <v>-</v>
      </c>
      <c r="AI788" s="29" t="str">
        <f t="shared" si="812"/>
        <v/>
      </c>
      <c r="AJ788" s="29" t="str">
        <f t="shared" si="813"/>
        <v/>
      </c>
      <c r="AK788" s="29" t="str">
        <f t="shared" si="814"/>
        <v>-</v>
      </c>
      <c r="AL788" s="29" t="str">
        <f t="shared" si="815"/>
        <v/>
      </c>
      <c r="AM788" s="29" t="str">
        <f t="shared" si="816"/>
        <v>-</v>
      </c>
      <c r="AN788" s="29" t="str">
        <f t="shared" si="817"/>
        <v/>
      </c>
      <c r="AO788" s="83">
        <f t="shared" si="793"/>
        <v>44.36</v>
      </c>
      <c r="AP788" s="83">
        <f t="shared" si="794"/>
        <v>44.71</v>
      </c>
      <c r="AQ788" s="83">
        <f t="shared" si="795"/>
        <v>0.35000000000000142</v>
      </c>
      <c r="AR788" s="83">
        <f t="shared" si="796"/>
        <v>44.53</v>
      </c>
      <c r="AS788" s="83">
        <f t="shared" si="797"/>
        <v>0.16109003693587037</v>
      </c>
      <c r="AT788" s="105" t="str">
        <f t="shared" si="798"/>
        <v/>
      </c>
      <c r="AU788" s="105" t="str">
        <f t="shared" si="799"/>
        <v/>
      </c>
      <c r="AV788">
        <f t="shared" si="800"/>
        <v>-1</v>
      </c>
    </row>
    <row r="789" spans="1:48" ht="17.25" customHeight="1">
      <c r="A789" s="27"/>
      <c r="B789" s="98"/>
      <c r="C789" s="104"/>
      <c r="D789" s="90"/>
      <c r="E789" s="111"/>
      <c r="F789" s="442"/>
      <c r="G789" s="443"/>
      <c r="H789" s="444"/>
      <c r="I789" s="99"/>
      <c r="J789" s="99"/>
      <c r="K789" s="94">
        <f t="shared" si="807"/>
        <v>45</v>
      </c>
      <c r="L789" s="94">
        <f t="shared" si="808"/>
        <v>-0.5</v>
      </c>
      <c r="M789" s="94">
        <f t="shared" si="809"/>
        <v>0.5</v>
      </c>
      <c r="N789" s="94">
        <f t="shared" si="766"/>
        <v>44.5</v>
      </c>
      <c r="O789" s="94">
        <f t="shared" si="767"/>
        <v>45.5</v>
      </c>
      <c r="P789" s="102"/>
      <c r="Q789" s="94" t="str">
        <f t="shared" si="810"/>
        <v/>
      </c>
      <c r="R789" s="122" t="str">
        <f>IF(Q789="","",HLOOKUP(Q789,Headline!$Z$5:$CJ$6,2,FALSE))</f>
        <v/>
      </c>
      <c r="S789" s="100"/>
      <c r="T789" s="100"/>
      <c r="U789" s="100"/>
      <c r="V789" s="100"/>
      <c r="W789" s="100"/>
      <c r="X789" s="96" t="str">
        <f t="shared" si="740"/>
        <v/>
      </c>
      <c r="Y789" s="101"/>
      <c r="Z789" s="445"/>
      <c r="AA789" s="446"/>
      <c r="AB789" s="446"/>
      <c r="AC789" s="446"/>
      <c r="AD789" s="62"/>
      <c r="AE789" s="21"/>
      <c r="AF789" s="22"/>
      <c r="AH789" s="29" t="str">
        <f t="shared" si="811"/>
        <v/>
      </c>
      <c r="AI789" s="29" t="str">
        <f t="shared" si="812"/>
        <v/>
      </c>
      <c r="AJ789" s="29" t="str">
        <f t="shared" si="813"/>
        <v/>
      </c>
      <c r="AK789" s="29" t="str">
        <f t="shared" si="814"/>
        <v/>
      </c>
      <c r="AL789" s="29" t="str">
        <f t="shared" si="815"/>
        <v/>
      </c>
      <c r="AM789" s="29" t="str">
        <f t="shared" si="816"/>
        <v/>
      </c>
      <c r="AN789" s="29" t="str">
        <f t="shared" si="817"/>
        <v/>
      </c>
      <c r="AO789" s="83" t="str">
        <f t="shared" si="793"/>
        <v/>
      </c>
      <c r="AP789" s="83" t="str">
        <f t="shared" si="794"/>
        <v/>
      </c>
      <c r="AQ789" s="83" t="str">
        <f t="shared" si="795"/>
        <v/>
      </c>
      <c r="AR789" s="83" t="str">
        <f t="shared" si="796"/>
        <v/>
      </c>
      <c r="AS789" s="83" t="str">
        <f t="shared" si="797"/>
        <v/>
      </c>
      <c r="AT789" s="105" t="str">
        <f t="shared" si="798"/>
        <v/>
      </c>
      <c r="AU789" s="105" t="str">
        <f t="shared" si="799"/>
        <v/>
      </c>
      <c r="AV789">
        <f t="shared" si="800"/>
        <v>-1</v>
      </c>
    </row>
    <row r="790" spans="1:48" ht="17.25" customHeight="1">
      <c r="A790" s="27"/>
      <c r="B790" s="98">
        <v>605</v>
      </c>
      <c r="C790" s="104"/>
      <c r="D790" s="90"/>
      <c r="E790" s="111"/>
      <c r="F790" s="442">
        <v>3</v>
      </c>
      <c r="G790" s="443"/>
      <c r="H790" s="444"/>
      <c r="I790" s="99">
        <v>-0.05</v>
      </c>
      <c r="J790" s="99">
        <v>0.05</v>
      </c>
      <c r="K790" s="94">
        <f t="shared" si="807"/>
        <v>3</v>
      </c>
      <c r="L790" s="94">
        <f t="shared" si="808"/>
        <v>-0.05</v>
      </c>
      <c r="M790" s="94">
        <f t="shared" si="809"/>
        <v>0.05</v>
      </c>
      <c r="N790" s="94">
        <f t="shared" si="766"/>
        <v>2.95</v>
      </c>
      <c r="O790" s="94">
        <f t="shared" si="767"/>
        <v>3.05</v>
      </c>
      <c r="P790" s="102" t="s">
        <v>51</v>
      </c>
      <c r="Q790" s="94">
        <f t="shared" si="810"/>
        <v>1</v>
      </c>
      <c r="R790" s="122">
        <f>IF(Q790="","",HLOOKUP(Q790,Headline!$Z$5:$CJ$6,2,FALSE))</f>
        <v>1</v>
      </c>
      <c r="S790" s="147">
        <v>2.97</v>
      </c>
      <c r="T790" s="147">
        <v>2.97</v>
      </c>
      <c r="U790" s="147">
        <v>2.96</v>
      </c>
      <c r="V790" s="147">
        <v>2.97</v>
      </c>
      <c r="W790" s="147">
        <v>2.98</v>
      </c>
      <c r="X790" s="96" t="str">
        <f t="shared" si="740"/>
        <v/>
      </c>
      <c r="Y790" s="101">
        <v>13</v>
      </c>
      <c r="Z790" s="445"/>
      <c r="AA790" s="446"/>
      <c r="AB790" s="446"/>
      <c r="AC790" s="446"/>
      <c r="AD790" s="62"/>
      <c r="AE790" s="21"/>
      <c r="AF790" s="22"/>
      <c r="AH790" s="29" t="str">
        <f t="shared" si="811"/>
        <v/>
      </c>
      <c r="AI790" s="29" t="str">
        <f t="shared" si="812"/>
        <v/>
      </c>
      <c r="AJ790" s="29" t="str">
        <f t="shared" si="813"/>
        <v/>
      </c>
      <c r="AK790" s="29" t="str">
        <f t="shared" si="814"/>
        <v/>
      </c>
      <c r="AL790" s="29" t="str">
        <f t="shared" si="815"/>
        <v/>
      </c>
      <c r="AM790" s="29" t="str">
        <f t="shared" si="816"/>
        <v/>
      </c>
      <c r="AN790" s="29" t="str">
        <f t="shared" si="817"/>
        <v/>
      </c>
      <c r="AO790" s="83">
        <f t="shared" si="793"/>
        <v>2.96</v>
      </c>
      <c r="AP790" s="83">
        <f t="shared" si="794"/>
        <v>2.98</v>
      </c>
      <c r="AQ790" s="83">
        <f t="shared" si="795"/>
        <v>2.0000000000000018E-2</v>
      </c>
      <c r="AR790" s="83">
        <f t="shared" si="796"/>
        <v>2.97</v>
      </c>
      <c r="AS790" s="83">
        <f t="shared" si="797"/>
        <v>7.0710678118654814E-3</v>
      </c>
      <c r="AT790" s="105" t="str">
        <f t="shared" si="798"/>
        <v/>
      </c>
      <c r="AU790" s="105" t="str">
        <f t="shared" si="799"/>
        <v/>
      </c>
      <c r="AV790">
        <f t="shared" si="800"/>
        <v>-1</v>
      </c>
    </row>
    <row r="791" spans="1:48" ht="17.25" customHeight="1">
      <c r="A791" s="27"/>
      <c r="B791" s="98"/>
      <c r="C791" s="104"/>
      <c r="D791" s="90"/>
      <c r="E791" s="111"/>
      <c r="F791" s="442"/>
      <c r="G791" s="443"/>
      <c r="H791" s="444"/>
      <c r="I791" s="99"/>
      <c r="J791" s="99"/>
      <c r="K791" s="94">
        <f t="shared" si="807"/>
        <v>3</v>
      </c>
      <c r="L791" s="94">
        <f t="shared" si="808"/>
        <v>-0.05</v>
      </c>
      <c r="M791" s="94">
        <f t="shared" si="809"/>
        <v>0.05</v>
      </c>
      <c r="N791" s="94">
        <f t="shared" si="766"/>
        <v>2.95</v>
      </c>
      <c r="O791" s="94">
        <f t="shared" si="767"/>
        <v>3.05</v>
      </c>
      <c r="P791" s="102" t="s">
        <v>51</v>
      </c>
      <c r="Q791" s="94">
        <f t="shared" si="810"/>
        <v>2</v>
      </c>
      <c r="R791" s="122">
        <f>IF(Q791="","",HLOOKUP(Q791,Headline!$Z$5:$CJ$6,2,FALSE))</f>
        <v>2</v>
      </c>
      <c r="S791" s="147">
        <v>2.96</v>
      </c>
      <c r="T791" s="147">
        <v>2.96</v>
      </c>
      <c r="U791" s="147">
        <v>2.97</v>
      </c>
      <c r="V791" s="147">
        <v>2.96</v>
      </c>
      <c r="W791" s="147">
        <v>2.96</v>
      </c>
      <c r="X791" s="96" t="str">
        <f t="shared" si="740"/>
        <v/>
      </c>
      <c r="Y791" s="101">
        <v>16</v>
      </c>
      <c r="Z791" s="445"/>
      <c r="AA791" s="446"/>
      <c r="AB791" s="446"/>
      <c r="AC791" s="446"/>
      <c r="AD791" s="62"/>
      <c r="AE791" s="21"/>
      <c r="AF791" s="22"/>
      <c r="AH791" s="29" t="str">
        <f t="shared" si="811"/>
        <v/>
      </c>
      <c r="AI791" s="29" t="str">
        <f t="shared" si="812"/>
        <v/>
      </c>
      <c r="AJ791" s="29" t="str">
        <f t="shared" si="813"/>
        <v/>
      </c>
      <c r="AK791" s="29" t="str">
        <f t="shared" si="814"/>
        <v/>
      </c>
      <c r="AL791" s="29" t="str">
        <f t="shared" si="815"/>
        <v/>
      </c>
      <c r="AM791" s="29" t="str">
        <f t="shared" si="816"/>
        <v/>
      </c>
      <c r="AN791" s="29" t="str">
        <f t="shared" si="817"/>
        <v/>
      </c>
      <c r="AO791" s="83">
        <f t="shared" si="793"/>
        <v>2.96</v>
      </c>
      <c r="AP791" s="83">
        <f t="shared" si="794"/>
        <v>2.97</v>
      </c>
      <c r="AQ791" s="83">
        <f t="shared" si="795"/>
        <v>1.0000000000000231E-2</v>
      </c>
      <c r="AR791" s="83">
        <f t="shared" si="796"/>
        <v>2.9620000000000006</v>
      </c>
      <c r="AS791" s="83">
        <f t="shared" si="797"/>
        <v>4.472135954999683E-3</v>
      </c>
      <c r="AT791" s="105" t="str">
        <f t="shared" si="798"/>
        <v/>
      </c>
      <c r="AU791" s="105" t="str">
        <f t="shared" si="799"/>
        <v/>
      </c>
      <c r="AV791">
        <f t="shared" si="800"/>
        <v>-1</v>
      </c>
    </row>
    <row r="792" spans="1:48" ht="17.25" customHeight="1">
      <c r="A792" s="27"/>
      <c r="B792" s="98"/>
      <c r="C792" s="104"/>
      <c r="D792" s="90"/>
      <c r="E792" s="111"/>
      <c r="F792" s="442"/>
      <c r="G792" s="443"/>
      <c r="H792" s="444"/>
      <c r="I792" s="99"/>
      <c r="J792" s="99"/>
      <c r="K792" s="94">
        <f t="shared" si="807"/>
        <v>3</v>
      </c>
      <c r="L792" s="94">
        <f t="shared" si="808"/>
        <v>-0.05</v>
      </c>
      <c r="M792" s="94">
        <f t="shared" si="809"/>
        <v>0.05</v>
      </c>
      <c r="N792" s="94">
        <f t="shared" si="766"/>
        <v>2.95</v>
      </c>
      <c r="O792" s="94">
        <f t="shared" si="767"/>
        <v>3.05</v>
      </c>
      <c r="P792" s="102"/>
      <c r="Q792" s="94" t="str">
        <f t="shared" si="810"/>
        <v/>
      </c>
      <c r="R792" s="122" t="str">
        <f>IF(Q792="","",HLOOKUP(Q792,Headline!$Z$5:$CJ$6,2,FALSE))</f>
        <v/>
      </c>
      <c r="S792" s="100"/>
      <c r="T792" s="100"/>
      <c r="U792" s="100"/>
      <c r="V792" s="100"/>
      <c r="W792" s="100"/>
      <c r="X792" s="96" t="str">
        <f t="shared" si="740"/>
        <v/>
      </c>
      <c r="Y792" s="101"/>
      <c r="Z792" s="445"/>
      <c r="AA792" s="446"/>
      <c r="AB792" s="446"/>
      <c r="AC792" s="446"/>
      <c r="AD792" s="62"/>
      <c r="AE792" s="21"/>
      <c r="AF792" s="22"/>
      <c r="AH792" s="29" t="str">
        <f t="shared" si="811"/>
        <v/>
      </c>
      <c r="AI792" s="29" t="str">
        <f t="shared" si="812"/>
        <v/>
      </c>
      <c r="AJ792" s="29" t="str">
        <f t="shared" si="813"/>
        <v/>
      </c>
      <c r="AK792" s="29" t="str">
        <f t="shared" si="814"/>
        <v/>
      </c>
      <c r="AL792" s="29" t="str">
        <f t="shared" si="815"/>
        <v/>
      </c>
      <c r="AM792" s="29" t="str">
        <f t="shared" si="816"/>
        <v/>
      </c>
      <c r="AN792" s="29" t="str">
        <f t="shared" si="817"/>
        <v/>
      </c>
      <c r="AO792" s="83" t="str">
        <f t="shared" si="793"/>
        <v/>
      </c>
      <c r="AP792" s="83" t="str">
        <f t="shared" si="794"/>
        <v/>
      </c>
      <c r="AQ792" s="83" t="str">
        <f t="shared" si="795"/>
        <v/>
      </c>
      <c r="AR792" s="83" t="str">
        <f t="shared" si="796"/>
        <v/>
      </c>
      <c r="AS792" s="83" t="str">
        <f t="shared" si="797"/>
        <v/>
      </c>
      <c r="AT792" s="105" t="str">
        <f t="shared" si="798"/>
        <v/>
      </c>
      <c r="AU792" s="105" t="str">
        <f t="shared" si="799"/>
        <v/>
      </c>
      <c r="AV792">
        <f t="shared" si="800"/>
        <v>-1</v>
      </c>
    </row>
    <row r="793" spans="1:48" ht="17.25" customHeight="1">
      <c r="A793" s="27"/>
      <c r="B793" s="98">
        <v>606</v>
      </c>
      <c r="C793" s="104"/>
      <c r="D793" s="90"/>
      <c r="E793" s="111"/>
      <c r="F793" s="442">
        <v>13</v>
      </c>
      <c r="G793" s="443"/>
      <c r="H793" s="444"/>
      <c r="I793" s="99">
        <v>-0.05</v>
      </c>
      <c r="J793" s="99">
        <v>0.05</v>
      </c>
      <c r="K793" s="94">
        <f>IF(Q793=1,F793,K789)</f>
        <v>13</v>
      </c>
      <c r="L793" s="94">
        <f>IF(Q793=1,I793,L789)</f>
        <v>-0.05</v>
      </c>
      <c r="M793" s="94">
        <f>IF(Q793=1,J793,M789)</f>
        <v>0.05</v>
      </c>
      <c r="N793" s="94">
        <f>K793+L793</f>
        <v>12.95</v>
      </c>
      <c r="O793" s="94">
        <f>K793+M793</f>
        <v>13.05</v>
      </c>
      <c r="P793" s="102" t="s">
        <v>237</v>
      </c>
      <c r="Q793" s="94">
        <f>IF(AND(F793&lt;&gt;"",Q789=""),1,IF(AND(Q789&lt;emp,Q789&lt;&gt;""),Q789+1,""))</f>
        <v>1</v>
      </c>
      <c r="R793" s="122">
        <f>IF(Q793="","",HLOOKUP(Q793,Headline!$Z$5:$CJ$6,2,FALSE))</f>
        <v>1</v>
      </c>
      <c r="S793" s="100">
        <v>12.950392297500001</v>
      </c>
      <c r="T793" s="100">
        <v>12.9538348725</v>
      </c>
      <c r="U793" s="100">
        <v>12.957207033</v>
      </c>
      <c r="V793" s="100">
        <v>12.9532839615</v>
      </c>
      <c r="W793" s="100">
        <v>12.961881780000001</v>
      </c>
      <c r="X793" s="96" t="str">
        <f>IF(S793="","",IF(AND(AM793="-",AN793="+"),"78",IF(AM793="-","7",IF(AN793="+","8",""))))</f>
        <v/>
      </c>
      <c r="Y793" s="101">
        <v>13</v>
      </c>
      <c r="Z793" s="445"/>
      <c r="AA793" s="446"/>
      <c r="AB793" s="446"/>
      <c r="AC793" s="446"/>
      <c r="AD793" s="62"/>
      <c r="AE793" s="21"/>
      <c r="AF793" s="22"/>
      <c r="AG793" s="469"/>
      <c r="AH793" s="470"/>
      <c r="AI793" s="470"/>
      <c r="AJ793" s="470"/>
      <c r="AK793" s="470"/>
      <c r="AL793" s="470"/>
      <c r="AM793" s="470"/>
      <c r="AN793" s="29" t="str">
        <f t="shared" si="817"/>
        <v/>
      </c>
      <c r="AO793" s="83">
        <f>IF(S793="","",MIN(S793:W793))</f>
        <v>12.950392297500001</v>
      </c>
      <c r="AP793" s="83">
        <f>IF(S793="","",MAX(S793:W793))</f>
        <v>12.961881780000001</v>
      </c>
      <c r="AQ793" s="83">
        <f>IF(AO793="","",AP793-AO793)</f>
        <v>1.1489482500000037E-2</v>
      </c>
      <c r="AR793" s="83">
        <f>IF(S793="","",AVERAGE(S793:W793))</f>
        <v>12.955319988900001</v>
      </c>
      <c r="AS793" s="83">
        <f>IF(S793="","",STDEV(S793:W793))</f>
        <v>4.3946319158752363E-3</v>
      </c>
      <c r="AT793" s="105" t="str">
        <f>IF(OR(Q793="",S793=""),"",IF(AND(C793="",AT789=""),"",(M793-L793)/(AS793*6)))</f>
        <v/>
      </c>
      <c r="AU793" s="105" t="str">
        <f>IF(OR(Q793="",S793=""),"",IF(AND(C793="",AU789=""),"",MIN((O793-AR793)/(3*AS793),(AR793-N793)/(3*AS793))))</f>
        <v/>
      </c>
      <c r="AV793">
        <f t="shared" ref="AV793:AV801" si="818">IF(AT793="",-1,AS784)</f>
        <v>-1</v>
      </c>
    </row>
    <row r="794" spans="1:48" ht="17.25" customHeight="1">
      <c r="A794" s="27"/>
      <c r="B794" s="98"/>
      <c r="C794" s="104"/>
      <c r="D794" s="90"/>
      <c r="E794" s="111"/>
      <c r="F794" s="442"/>
      <c r="G794" s="443"/>
      <c r="H794" s="443"/>
      <c r="I794" s="99"/>
      <c r="J794" s="99"/>
      <c r="K794" s="94">
        <f>IF(Q794=1,F794,K793)</f>
        <v>13</v>
      </c>
      <c r="L794" s="94">
        <f>IF(Q794=1,I794,L793)</f>
        <v>-0.05</v>
      </c>
      <c r="M794" s="94">
        <f>IF(Q794=1,J794,M793)</f>
        <v>0.05</v>
      </c>
      <c r="N794" s="94">
        <f>K794+L794</f>
        <v>12.95</v>
      </c>
      <c r="O794" s="94">
        <f>K794+M794</f>
        <v>13.05</v>
      </c>
      <c r="P794" s="102" t="s">
        <v>237</v>
      </c>
      <c r="Q794" s="94">
        <f>IF(AND(F794&lt;&gt;"",Q793=""),1,IF(AND(Q793&lt;emp,Q793&lt;&gt;""),Q793+1,""))</f>
        <v>2</v>
      </c>
      <c r="R794" s="122">
        <f>IF(Q794="","",HLOOKUP(Q794,Headline!$Z$5:$CJ$6,2,FALSE))</f>
        <v>2</v>
      </c>
      <c r="S794" s="147">
        <f>'report export 3D'!W84</f>
        <v>12.90117936</v>
      </c>
      <c r="T794" s="147">
        <f>'report export 3D'!X84</f>
        <v>12.899290837000001</v>
      </c>
      <c r="U794" s="147">
        <f>'report export 3D'!Y84</f>
        <v>12.898016353999999</v>
      </c>
      <c r="V794" s="147">
        <f>'report export 3D'!Z84</f>
        <v>12.902703723</v>
      </c>
      <c r="W794" s="147">
        <f>'report export 3D'!AA84</f>
        <v>12.901858233</v>
      </c>
      <c r="X794" s="96" t="str">
        <f>IF(S794="","",IF(AND(AM794="-",AN794="+"),"78",IF(AM794="-","7",IF(AN794="+","8",""))))</f>
        <v/>
      </c>
      <c r="Y794" s="101">
        <v>16</v>
      </c>
      <c r="Z794" s="445" t="s">
        <v>68</v>
      </c>
      <c r="AA794" s="446"/>
      <c r="AB794" s="446"/>
      <c r="AC794" s="446"/>
      <c r="AD794" s="62"/>
      <c r="AE794" s="21"/>
      <c r="AF794" s="249" t="s">
        <v>331</v>
      </c>
      <c r="AG794" s="469"/>
      <c r="AH794" s="470"/>
      <c r="AI794" s="470"/>
      <c r="AJ794" s="470"/>
      <c r="AK794" s="470"/>
      <c r="AL794" s="470"/>
      <c r="AM794" s="470"/>
      <c r="AN794" s="29" t="str">
        <f t="shared" si="817"/>
        <v/>
      </c>
      <c r="AO794" s="83">
        <f>IF(S794="","",MIN(S794:W794))</f>
        <v>12.898016353999999</v>
      </c>
      <c r="AP794" s="83">
        <f>IF(S794="","",MAX(S794:W794))</f>
        <v>12.902703723</v>
      </c>
      <c r="AQ794" s="83">
        <f>IF(AO794="","",AP794-AO794)</f>
        <v>4.687369000000885E-3</v>
      </c>
      <c r="AR794" s="83">
        <f>IF(S794="","",AVERAGE(S794:W794))</f>
        <v>12.900609701400001</v>
      </c>
      <c r="AS794" s="83">
        <f>IF(S794="","",STDEV(S794:W794))</f>
        <v>1.9191874960968376E-3</v>
      </c>
      <c r="AT794" s="105" t="str">
        <f>IF(OR(Q794="",S794=""),"",IF(AND(C794="",AT793=""),"",(M794-L794)/(AS794*6)))</f>
        <v/>
      </c>
      <c r="AU794" s="105" t="str">
        <f>IF(OR(Q794="",S794=""),"",IF(AND(C794="",AU793=""),"",MIN((O794-AR794)/(3*AS794),(AR794-N794)/(3*AS794))))</f>
        <v/>
      </c>
      <c r="AV794">
        <f t="shared" si="818"/>
        <v>-1</v>
      </c>
    </row>
    <row r="795" spans="1:48" ht="17" customHeight="1">
      <c r="A795" s="27"/>
      <c r="B795" s="98"/>
      <c r="C795" s="104"/>
      <c r="D795" s="90"/>
      <c r="E795" s="111"/>
      <c r="F795" s="442"/>
      <c r="G795" s="443"/>
      <c r="H795" s="444"/>
      <c r="I795" s="99"/>
      <c r="J795" s="99"/>
      <c r="K795" s="94">
        <f>IF(Q795=1,F795,K794)</f>
        <v>13</v>
      </c>
      <c r="L795" s="94">
        <f>IF(Q795=1,I795,L794)</f>
        <v>-0.05</v>
      </c>
      <c r="M795" s="94">
        <f>IF(Q795=1,J795,M794)</f>
        <v>0.05</v>
      </c>
      <c r="N795" s="94">
        <f>K795+L795</f>
        <v>12.95</v>
      </c>
      <c r="O795" s="94">
        <f>K795+M795</f>
        <v>13.05</v>
      </c>
      <c r="P795" s="102"/>
      <c r="Q795" s="94" t="str">
        <f>IF(AND(F795&lt;&gt;"",Q794=""),1,IF(AND(Q794&lt;emp,Q794&lt;&gt;""),Q794+1,""))</f>
        <v/>
      </c>
      <c r="R795" s="122" t="str">
        <f>IF(Q795="","",HLOOKUP(Q795,Headline!$Z$5:$CJ$6,2,FALSE))</f>
        <v/>
      </c>
      <c r="S795" s="147"/>
      <c r="T795" s="147"/>
      <c r="U795" s="147"/>
      <c r="V795" s="147"/>
      <c r="W795" s="147"/>
      <c r="X795" s="96" t="str">
        <f>IF(S795="","",IF(AND(AM795="-",AN795="+"),"78",IF(AM795="-","7",IF(AN795="+","8",""))))</f>
        <v/>
      </c>
      <c r="Y795" s="101"/>
      <c r="Z795" s="445"/>
      <c r="AA795" s="446"/>
      <c r="AB795" s="446"/>
      <c r="AC795" s="446"/>
      <c r="AD795" s="62"/>
      <c r="AE795" s="21"/>
      <c r="AF795" s="22"/>
      <c r="AH795" s="29" t="str">
        <f>IF(S795="","",IF(S795&lt;$N795,"-",IF(S795&gt;$O795,"+","")))</f>
        <v/>
      </c>
      <c r="AI795" s="29" t="str">
        <f>IF(T795="","",IF(T795&lt;$N795,"-",IF(T795&gt;$O795,"+","")))</f>
        <v/>
      </c>
      <c r="AJ795" s="29" t="str">
        <f>IF(U795="","",IF(U795&lt;$N795,"-",IF(U795&gt;$O795,"+","")))</f>
        <v/>
      </c>
      <c r="AK795" s="29" t="str">
        <f>IF(V795="","",IF(V795&lt;$N795,"-",IF(V795&gt;$O795,"+","")))</f>
        <v/>
      </c>
      <c r="AL795" s="29" t="str">
        <f>IF(W795="","",IF(W795&lt;$N795,"-",IF(W795&gt;$O795,"+","")))</f>
        <v/>
      </c>
      <c r="AM795" s="29" t="str">
        <f t="shared" si="816"/>
        <v/>
      </c>
      <c r="AN795" s="29" t="str">
        <f t="shared" si="817"/>
        <v/>
      </c>
      <c r="AO795" s="83" t="str">
        <f>IF(S795="","",MIN(S795:W795))</f>
        <v/>
      </c>
      <c r="AP795" s="83" t="str">
        <f>IF(S795="","",MAX(S795:W795))</f>
        <v/>
      </c>
      <c r="AQ795" s="83" t="str">
        <f>IF(AO795="","",AP795-AO795)</f>
        <v/>
      </c>
      <c r="AR795" s="83" t="str">
        <f>IF(S795="","",AVERAGE(S795:W795))</f>
        <v/>
      </c>
      <c r="AS795" s="83" t="str">
        <f>IF(S795="","",STDEV(S795:W795))</f>
        <v/>
      </c>
      <c r="AT795" s="105" t="str">
        <f>IF(OR(Q795="",S795=""),"",IF(AND(C795="",AT794=""),"",(M795-L795)/(AS795*6)))</f>
        <v/>
      </c>
      <c r="AU795" s="105" t="str">
        <f>IF(OR(Q795="",S795=""),"",IF(AND(C795="",AU794=""),"",MIN((O795-AR795)/(3*AS795),(AR795-N795)/(3*AS795))))</f>
        <v/>
      </c>
      <c r="AV795">
        <f t="shared" si="818"/>
        <v>-1</v>
      </c>
    </row>
    <row r="796" spans="1:48" ht="17.25" hidden="1" customHeight="1">
      <c r="A796" s="27"/>
      <c r="B796" s="98"/>
      <c r="C796" s="104"/>
      <c r="D796" s="90"/>
      <c r="E796" s="111"/>
      <c r="F796" s="442"/>
      <c r="G796" s="443"/>
      <c r="H796" s="444"/>
      <c r="I796" s="99"/>
      <c r="J796" s="99"/>
      <c r="K796" s="94"/>
      <c r="L796" s="94"/>
      <c r="M796" s="94"/>
      <c r="N796" s="94"/>
      <c r="O796" s="94"/>
      <c r="P796" s="102"/>
      <c r="Q796" s="94"/>
      <c r="R796" s="122"/>
      <c r="S796" s="147"/>
      <c r="T796" s="147"/>
      <c r="U796" s="147"/>
      <c r="V796" s="147"/>
      <c r="W796" s="147"/>
      <c r="X796" s="96"/>
      <c r="Y796" s="101"/>
      <c r="Z796" s="487"/>
      <c r="AA796" s="488"/>
      <c r="AB796" s="488"/>
      <c r="AC796" s="488"/>
      <c r="AD796" s="62"/>
      <c r="AE796" s="21"/>
      <c r="AF796" s="22"/>
      <c r="AG796" s="469" t="s">
        <v>722</v>
      </c>
      <c r="AH796" s="470"/>
      <c r="AI796" s="470"/>
      <c r="AJ796" s="470"/>
      <c r="AK796" s="470"/>
      <c r="AL796" s="470"/>
      <c r="AM796" s="470"/>
      <c r="AN796" s="29" t="str">
        <f t="shared" si="817"/>
        <v/>
      </c>
      <c r="AO796" s="83" t="str">
        <f t="shared" si="793"/>
        <v/>
      </c>
      <c r="AP796" s="83" t="str">
        <f t="shared" si="794"/>
        <v/>
      </c>
      <c r="AQ796" s="83" t="str">
        <f t="shared" si="795"/>
        <v/>
      </c>
      <c r="AR796" s="83" t="str">
        <f t="shared" si="796"/>
        <v/>
      </c>
      <c r="AS796" s="83" t="str">
        <f t="shared" si="797"/>
        <v/>
      </c>
      <c r="AT796" s="105" t="str">
        <f>IF(OR(Q796="",S796=""),"",IF(AND(C796="",AT792=""),"",(M796-L796)/(AS796*6)))</f>
        <v/>
      </c>
      <c r="AU796" s="105" t="str">
        <f>IF(OR(Q796="",S796=""),"",IF(AND(C796="",AU792=""),"",MIN((O796-AR796)/(3*AS796),(AR796-N796)/(3*AS796))))</f>
        <v/>
      </c>
      <c r="AV796">
        <f t="shared" si="818"/>
        <v>-1</v>
      </c>
    </row>
    <row r="797" spans="1:48" ht="17.25" hidden="1" customHeight="1">
      <c r="A797" s="27"/>
      <c r="B797" s="98"/>
      <c r="C797" s="104"/>
      <c r="D797" s="90"/>
      <c r="E797" s="111"/>
      <c r="F797" s="442"/>
      <c r="G797" s="443"/>
      <c r="H797" s="443"/>
      <c r="I797" s="99"/>
      <c r="J797" s="99"/>
      <c r="K797" s="94"/>
      <c r="L797" s="94"/>
      <c r="M797" s="94"/>
      <c r="N797" s="94"/>
      <c r="O797" s="94"/>
      <c r="P797" s="102"/>
      <c r="Q797" s="94"/>
      <c r="R797" s="122"/>
      <c r="S797" s="147"/>
      <c r="T797" s="147"/>
      <c r="U797" s="147"/>
      <c r="V797" s="147"/>
      <c r="W797" s="147"/>
      <c r="X797" s="96"/>
      <c r="Y797" s="101"/>
      <c r="Z797" s="445"/>
      <c r="AA797" s="446"/>
      <c r="AB797" s="446"/>
      <c r="AC797" s="446"/>
      <c r="AD797" s="62"/>
      <c r="AE797" s="21"/>
      <c r="AF797" s="22"/>
      <c r="AG797" s="469"/>
      <c r="AH797" s="470"/>
      <c r="AI797" s="470"/>
      <c r="AJ797" s="470"/>
      <c r="AK797" s="470"/>
      <c r="AL797" s="470"/>
      <c r="AM797" s="470"/>
      <c r="AN797" s="29" t="str">
        <f t="shared" si="817"/>
        <v/>
      </c>
      <c r="AO797" s="83" t="str">
        <f t="shared" si="793"/>
        <v/>
      </c>
      <c r="AP797" s="83" t="str">
        <f t="shared" si="794"/>
        <v/>
      </c>
      <c r="AQ797" s="83" t="str">
        <f t="shared" si="795"/>
        <v/>
      </c>
      <c r="AR797" s="83" t="str">
        <f t="shared" si="796"/>
        <v/>
      </c>
      <c r="AS797" s="83" t="str">
        <f t="shared" si="797"/>
        <v/>
      </c>
      <c r="AT797" s="105" t="str">
        <f t="shared" si="798"/>
        <v/>
      </c>
      <c r="AU797" s="105" t="str">
        <f t="shared" si="799"/>
        <v/>
      </c>
      <c r="AV797">
        <f t="shared" si="818"/>
        <v>-1</v>
      </c>
    </row>
    <row r="798" spans="1:48" ht="17.25" hidden="1" customHeight="1">
      <c r="A798" s="27"/>
      <c r="B798" s="98"/>
      <c r="C798" s="104"/>
      <c r="D798" s="90"/>
      <c r="E798" s="111"/>
      <c r="F798" s="442"/>
      <c r="G798" s="443"/>
      <c r="H798" s="444"/>
      <c r="I798" s="99"/>
      <c r="J798" s="99"/>
      <c r="K798" s="94"/>
      <c r="L798" s="94"/>
      <c r="M798" s="94"/>
      <c r="N798" s="94"/>
      <c r="O798" s="94"/>
      <c r="P798" s="102"/>
      <c r="Q798" s="94"/>
      <c r="R798" s="122"/>
      <c r="S798" s="147"/>
      <c r="T798" s="147"/>
      <c r="U798" s="147"/>
      <c r="V798" s="147"/>
      <c r="W798" s="147"/>
      <c r="X798" s="96"/>
      <c r="Y798" s="101"/>
      <c r="Z798" s="445"/>
      <c r="AA798" s="446"/>
      <c r="AB798" s="446"/>
      <c r="AC798" s="446"/>
      <c r="AD798" s="62"/>
      <c r="AE798" s="21"/>
      <c r="AF798" s="22"/>
      <c r="AH798" s="29" t="str">
        <f t="shared" si="811"/>
        <v/>
      </c>
      <c r="AI798" s="29" t="str">
        <f t="shared" si="812"/>
        <v/>
      </c>
      <c r="AJ798" s="29" t="str">
        <f t="shared" si="813"/>
        <v/>
      </c>
      <c r="AK798" s="29" t="str">
        <f t="shared" si="814"/>
        <v/>
      </c>
      <c r="AL798" s="29" t="str">
        <f t="shared" si="815"/>
        <v/>
      </c>
      <c r="AM798" s="29" t="str">
        <f t="shared" si="816"/>
        <v/>
      </c>
      <c r="AN798" s="29" t="str">
        <f t="shared" si="817"/>
        <v/>
      </c>
      <c r="AO798" s="83" t="str">
        <f t="shared" si="793"/>
        <v/>
      </c>
      <c r="AP798" s="83" t="str">
        <f t="shared" si="794"/>
        <v/>
      </c>
      <c r="AQ798" s="83" t="str">
        <f t="shared" si="795"/>
        <v/>
      </c>
      <c r="AR798" s="83" t="str">
        <f t="shared" si="796"/>
        <v/>
      </c>
      <c r="AS798" s="83" t="str">
        <f t="shared" si="797"/>
        <v/>
      </c>
      <c r="AT798" s="105" t="str">
        <f t="shared" si="798"/>
        <v/>
      </c>
      <c r="AU798" s="105" t="str">
        <f t="shared" si="799"/>
        <v/>
      </c>
      <c r="AV798">
        <f t="shared" si="818"/>
        <v>-1</v>
      </c>
    </row>
    <row r="799" spans="1:48" ht="17.25" hidden="1" customHeight="1">
      <c r="A799" s="27"/>
      <c r="B799" s="98"/>
      <c r="C799" s="104"/>
      <c r="D799" s="90"/>
      <c r="E799" s="111"/>
      <c r="F799" s="442"/>
      <c r="G799" s="443"/>
      <c r="H799" s="444"/>
      <c r="I799" s="99"/>
      <c r="J799" s="99"/>
      <c r="K799" s="94"/>
      <c r="L799" s="94"/>
      <c r="M799" s="94"/>
      <c r="N799" s="94"/>
      <c r="O799" s="94"/>
      <c r="P799" s="102"/>
      <c r="Q799" s="94"/>
      <c r="R799" s="122"/>
      <c r="S799" s="147"/>
      <c r="T799" s="147"/>
      <c r="U799" s="147"/>
      <c r="V799" s="147"/>
      <c r="W799" s="147"/>
      <c r="X799" s="96"/>
      <c r="Y799" s="101"/>
      <c r="Z799" s="487"/>
      <c r="AA799" s="488"/>
      <c r="AB799" s="488"/>
      <c r="AC799" s="488"/>
      <c r="AD799" s="62"/>
      <c r="AE799" s="21"/>
      <c r="AF799" s="22"/>
      <c r="AH799" s="29" t="str">
        <f t="shared" si="811"/>
        <v/>
      </c>
      <c r="AI799" s="29" t="str">
        <f t="shared" si="812"/>
        <v/>
      </c>
      <c r="AJ799" s="29" t="str">
        <f t="shared" si="813"/>
        <v/>
      </c>
      <c r="AK799" s="29" t="str">
        <f t="shared" si="814"/>
        <v/>
      </c>
      <c r="AL799" s="29" t="str">
        <f t="shared" si="815"/>
        <v/>
      </c>
      <c r="AM799" s="29" t="str">
        <f t="shared" si="816"/>
        <v/>
      </c>
      <c r="AN799" s="29" t="str">
        <f t="shared" si="817"/>
        <v/>
      </c>
      <c r="AO799" s="83" t="str">
        <f t="shared" ref="AO799:AO804" si="819">IF(S799="","",MIN(S799:W799))</f>
        <v/>
      </c>
      <c r="AP799" s="83" t="str">
        <f t="shared" ref="AP799:AP804" si="820">IF(S799="","",MAX(S799:W799))</f>
        <v/>
      </c>
      <c r="AQ799" s="83" t="str">
        <f t="shared" ref="AQ799:AQ804" si="821">IF(AO799="","",AP799-AO799)</f>
        <v/>
      </c>
      <c r="AR799" s="83" t="str">
        <f t="shared" ref="AR799:AR804" si="822">IF(S799="","",AVERAGE(S799:W799))</f>
        <v/>
      </c>
      <c r="AS799" s="83" t="str">
        <f t="shared" ref="AS799:AS804" si="823">IF(S799="","",STDEV(S799:W799))</f>
        <v/>
      </c>
      <c r="AT799" s="105" t="str">
        <f>IF(OR(Q799="",S799=""),"",IF(AND(C799="",AT798=""),"",(M799-L799)/(AS799*6)))</f>
        <v/>
      </c>
      <c r="AU799" s="105" t="str">
        <f>IF(OR(Q799="",S799=""),"",IF(AND(C799="",AU798=""),"",MIN((O799-AR799)/(3*AS799),(AR799-N799)/(3*AS799))))</f>
        <v/>
      </c>
      <c r="AV799">
        <f t="shared" si="818"/>
        <v>-1</v>
      </c>
    </row>
    <row r="800" spans="1:48" ht="17.25" hidden="1" customHeight="1">
      <c r="A800" s="27"/>
      <c r="B800" s="98"/>
      <c r="C800" s="104"/>
      <c r="D800" s="90"/>
      <c r="E800" s="111"/>
      <c r="F800" s="442"/>
      <c r="G800" s="443"/>
      <c r="H800" s="443"/>
      <c r="I800" s="99"/>
      <c r="J800" s="99"/>
      <c r="K800" s="94"/>
      <c r="L800" s="94"/>
      <c r="M800" s="94"/>
      <c r="N800" s="94"/>
      <c r="O800" s="94"/>
      <c r="P800" s="102"/>
      <c r="Q800" s="94"/>
      <c r="R800" s="122"/>
      <c r="S800" s="147"/>
      <c r="T800" s="147"/>
      <c r="U800" s="147"/>
      <c r="V800" s="147"/>
      <c r="W800" s="147"/>
      <c r="X800" s="96"/>
      <c r="Y800" s="101"/>
      <c r="Z800" s="445"/>
      <c r="AA800" s="446"/>
      <c r="AB800" s="446"/>
      <c r="AC800" s="446"/>
      <c r="AD800" s="62"/>
      <c r="AE800" s="21"/>
      <c r="AF800" s="22"/>
      <c r="AH800" s="29" t="str">
        <f t="shared" si="811"/>
        <v/>
      </c>
      <c r="AI800" s="29" t="str">
        <f t="shared" si="812"/>
        <v/>
      </c>
      <c r="AJ800" s="29" t="str">
        <f t="shared" si="813"/>
        <v/>
      </c>
      <c r="AK800" s="29" t="str">
        <f t="shared" si="814"/>
        <v/>
      </c>
      <c r="AL800" s="29" t="str">
        <f t="shared" si="815"/>
        <v/>
      </c>
      <c r="AM800" s="29" t="str">
        <f t="shared" si="816"/>
        <v/>
      </c>
      <c r="AN800" s="29" t="str">
        <f t="shared" si="817"/>
        <v/>
      </c>
      <c r="AO800" s="83" t="str">
        <f t="shared" si="819"/>
        <v/>
      </c>
      <c r="AP800" s="83" t="str">
        <f t="shared" si="820"/>
        <v/>
      </c>
      <c r="AQ800" s="83" t="str">
        <f t="shared" si="821"/>
        <v/>
      </c>
      <c r="AR800" s="83" t="str">
        <f t="shared" si="822"/>
        <v/>
      </c>
      <c r="AS800" s="83" t="str">
        <f t="shared" si="823"/>
        <v/>
      </c>
      <c r="AT800" s="105" t="str">
        <f>IF(OR(Q800="",S800=""),"",IF(AND(C800="",AT799=""),"",(M800-L800)/(AS800*6)))</f>
        <v/>
      </c>
      <c r="AU800" s="105" t="str">
        <f>IF(OR(Q800="",S800=""),"",IF(AND(C800="",AU799=""),"",MIN((O800-AR800)/(3*AS800),(AR800-N800)/(3*AS800))))</f>
        <v/>
      </c>
      <c r="AV800">
        <f t="shared" si="818"/>
        <v>-1</v>
      </c>
    </row>
    <row r="801" spans="1:48" ht="17.25" hidden="1" customHeight="1">
      <c r="A801" s="27"/>
      <c r="B801" s="98"/>
      <c r="C801" s="104"/>
      <c r="D801" s="90"/>
      <c r="E801" s="111"/>
      <c r="F801" s="442"/>
      <c r="G801" s="443"/>
      <c r="H801" s="444"/>
      <c r="I801" s="99"/>
      <c r="J801" s="99"/>
      <c r="K801" s="94">
        <f t="shared" si="807"/>
        <v>0</v>
      </c>
      <c r="L801" s="94">
        <f t="shared" si="808"/>
        <v>0</v>
      </c>
      <c r="M801" s="94">
        <f t="shared" si="809"/>
        <v>0</v>
      </c>
      <c r="N801" s="94">
        <f t="shared" ref="N801:N842" si="824">K801+L801</f>
        <v>0</v>
      </c>
      <c r="O801" s="94">
        <f t="shared" ref="O801:O842" si="825">K801+M801</f>
        <v>0</v>
      </c>
      <c r="P801" s="102"/>
      <c r="Q801" s="94" t="str">
        <f>IF(AND(F801&lt;&gt;"",Q800=""),1,IF(AND(Q800&lt;emp,Q800&lt;&gt;""),Q800+1,""))</f>
        <v/>
      </c>
      <c r="R801" s="122" t="str">
        <f>IF(Q801="","",HLOOKUP(Q801,Headline!$Z$5:$CJ$6,2,FALSE))</f>
        <v/>
      </c>
      <c r="S801" s="100"/>
      <c r="T801" s="100"/>
      <c r="U801" s="100"/>
      <c r="V801" s="100"/>
      <c r="W801" s="100"/>
      <c r="X801" s="96" t="str">
        <f t="shared" ref="X801:X843" si="826">IF(S801="","",IF(AND(AM801="-",AN801="+"),"78",IF(AM801="-","7",IF(AN801="+","8",""))))</f>
        <v/>
      </c>
      <c r="Y801" s="101"/>
      <c r="Z801" s="445"/>
      <c r="AA801" s="446"/>
      <c r="AB801" s="446"/>
      <c r="AC801" s="446"/>
      <c r="AD801" s="62"/>
      <c r="AE801" s="21"/>
      <c r="AF801" s="22"/>
      <c r="AH801" s="29" t="str">
        <f t="shared" si="811"/>
        <v/>
      </c>
      <c r="AI801" s="29" t="str">
        <f t="shared" si="812"/>
        <v/>
      </c>
      <c r="AJ801" s="29" t="str">
        <f t="shared" si="813"/>
        <v/>
      </c>
      <c r="AK801" s="29" t="str">
        <f t="shared" si="814"/>
        <v/>
      </c>
      <c r="AL801" s="29" t="str">
        <f t="shared" si="815"/>
        <v/>
      </c>
      <c r="AM801" s="29" t="str">
        <f t="shared" si="816"/>
        <v/>
      </c>
      <c r="AN801" s="29" t="str">
        <f t="shared" si="817"/>
        <v/>
      </c>
      <c r="AO801" s="83" t="str">
        <f t="shared" si="819"/>
        <v/>
      </c>
      <c r="AP801" s="83" t="str">
        <f t="shared" si="820"/>
        <v/>
      </c>
      <c r="AQ801" s="83" t="str">
        <f t="shared" si="821"/>
        <v/>
      </c>
      <c r="AR801" s="83" t="str">
        <f t="shared" si="822"/>
        <v/>
      </c>
      <c r="AS801" s="83" t="str">
        <f t="shared" si="823"/>
        <v/>
      </c>
      <c r="AT801" s="105" t="str">
        <f>IF(OR(Q801="",S801=""),"",IF(AND(C801="",AT800=""),"",(M801-L801)/(AS801*6)))</f>
        <v/>
      </c>
      <c r="AU801" s="105" t="str">
        <f>IF(OR(Q801="",S801=""),"",IF(AND(C801="",AU800=""),"",MIN((O801-AR801)/(3*AS801),(AR801-N801)/(3*AS801))))</f>
        <v/>
      </c>
      <c r="AV801">
        <f t="shared" si="818"/>
        <v>-1</v>
      </c>
    </row>
    <row r="802" spans="1:48" ht="17.25" customHeight="1">
      <c r="A802" s="27"/>
      <c r="B802" s="98">
        <v>606</v>
      </c>
      <c r="C802" s="104"/>
      <c r="D802" s="90"/>
      <c r="E802" s="111"/>
      <c r="F802" s="442">
        <v>13</v>
      </c>
      <c r="G802" s="443"/>
      <c r="H802" s="444"/>
      <c r="I802" s="99">
        <v>-0.05</v>
      </c>
      <c r="J802" s="99">
        <v>0.05</v>
      </c>
      <c r="K802" s="94">
        <f>IF(Q802=1,F802,K798)</f>
        <v>13</v>
      </c>
      <c r="L802" s="94">
        <f>IF(Q802=1,I802,L798)</f>
        <v>-0.05</v>
      </c>
      <c r="M802" s="94">
        <f>IF(Q802=1,J802,M798)</f>
        <v>0.05</v>
      </c>
      <c r="N802" s="94">
        <f>K802+L802</f>
        <v>12.95</v>
      </c>
      <c r="O802" s="94">
        <f>K802+M802</f>
        <v>13.05</v>
      </c>
      <c r="P802" s="102" t="s">
        <v>237</v>
      </c>
      <c r="Q802" s="94">
        <f>IF(AND(F802&lt;&gt;"",Q798=""),1,IF(AND(Q798&lt;emp,Q798&lt;&gt;""),Q798+1,""))</f>
        <v>1</v>
      </c>
      <c r="R802" s="122">
        <f>IF(Q802="","",HLOOKUP(Q802,Headline!$Z$5:$CJ$6,2,FALSE))</f>
        <v>1</v>
      </c>
      <c r="S802" s="100"/>
      <c r="T802" s="100"/>
      <c r="U802" s="100"/>
      <c r="V802" s="100"/>
      <c r="W802" s="100"/>
      <c r="X802" s="96" t="str">
        <f>IF(S802="","",IF(AND(AM802="-",AN802="+"),"78",IF(AM802="-","7",IF(AN802="+","8",""))))</f>
        <v/>
      </c>
      <c r="Y802" s="101"/>
      <c r="Z802" s="445"/>
      <c r="AA802" s="446"/>
      <c r="AB802" s="446"/>
      <c r="AC802" s="446"/>
      <c r="AD802" s="62"/>
      <c r="AE802" s="21"/>
      <c r="AF802" s="22"/>
      <c r="AG802" s="469"/>
      <c r="AH802" s="470"/>
      <c r="AI802" s="470"/>
      <c r="AJ802" s="470"/>
      <c r="AK802" s="470"/>
      <c r="AL802" s="470"/>
      <c r="AM802" s="470"/>
      <c r="AN802" s="29" t="str">
        <f t="shared" si="817"/>
        <v/>
      </c>
      <c r="AO802" s="83" t="str">
        <f t="shared" si="819"/>
        <v/>
      </c>
      <c r="AP802" s="83" t="str">
        <f t="shared" si="820"/>
        <v/>
      </c>
      <c r="AQ802" s="83" t="str">
        <f t="shared" si="821"/>
        <v/>
      </c>
      <c r="AR802" s="83" t="str">
        <f t="shared" si="822"/>
        <v/>
      </c>
      <c r="AS802" s="83" t="str">
        <f t="shared" si="823"/>
        <v/>
      </c>
      <c r="AT802" s="105" t="str">
        <f>IF(OR(Q802="",S802=""),"",IF(AND(C802="",AT798=""),"",(M802-L802)/(AS802*6)))</f>
        <v/>
      </c>
      <c r="AU802" s="105" t="str">
        <f>IF(OR(Q802="",S802=""),"",IF(AND(C802="",AU798=""),"",MIN((O802-AR802)/(3*AS802),(AR802-N802)/(3*AS802))))</f>
        <v/>
      </c>
      <c r="AV802">
        <f t="shared" ref="AV802:AV810" si="827">IF(AT802="",-1,AS793)</f>
        <v>-1</v>
      </c>
    </row>
    <row r="803" spans="1:48" ht="17.25" customHeight="1">
      <c r="A803" s="27"/>
      <c r="B803" s="98"/>
      <c r="C803" s="104"/>
      <c r="D803" s="90"/>
      <c r="E803" s="111"/>
      <c r="F803" s="442"/>
      <c r="G803" s="443"/>
      <c r="H803" s="443"/>
      <c r="I803" s="99"/>
      <c r="J803" s="99"/>
      <c r="K803" s="94">
        <f>IF(Q803=1,F803,K802)</f>
        <v>13</v>
      </c>
      <c r="L803" s="94">
        <f>IF(Q803=1,I803,L802)</f>
        <v>-0.05</v>
      </c>
      <c r="M803" s="94">
        <f>IF(Q803=1,J803,M802)</f>
        <v>0.05</v>
      </c>
      <c r="N803" s="94">
        <f>K803+L803</f>
        <v>12.95</v>
      </c>
      <c r="O803" s="94">
        <f>K803+M803</f>
        <v>13.05</v>
      </c>
      <c r="P803" s="102" t="s">
        <v>237</v>
      </c>
      <c r="Q803" s="94">
        <f>IF(AND(F803&lt;&gt;"",Q802=""),1,IF(AND(Q802&lt;emp,Q802&lt;&gt;""),Q802+1,""))</f>
        <v>2</v>
      </c>
      <c r="R803" s="122">
        <f>IF(Q803="","",HLOOKUP(Q803,Headline!$Z$5:$CJ$6,2,FALSE))</f>
        <v>2</v>
      </c>
      <c r="S803" s="147">
        <f>'report export 3D'!W85</f>
        <v>12.994534771</v>
      </c>
      <c r="T803" s="147">
        <f>'report export 3D'!X85</f>
        <v>12.988255414999999</v>
      </c>
      <c r="U803" s="147">
        <f>'report export 3D'!Y85</f>
        <v>12.988016979999999</v>
      </c>
      <c r="V803" s="147">
        <f>'report export 3D'!Z85</f>
        <v>12.991000106</v>
      </c>
      <c r="W803" s="147">
        <f>'report export 3D'!AA85</f>
        <v>12.992338570999999</v>
      </c>
      <c r="X803" s="96" t="str">
        <f>IF(S803="","",IF(AND(AM803="-",AN803="+"),"78",IF(AM803="-","7",IF(AN803="+","8",""))))</f>
        <v/>
      </c>
      <c r="Y803" s="101">
        <v>16</v>
      </c>
      <c r="Z803" s="445" t="s">
        <v>69</v>
      </c>
      <c r="AA803" s="446"/>
      <c r="AB803" s="446"/>
      <c r="AC803" s="446"/>
      <c r="AD803" s="62"/>
      <c r="AE803" s="21"/>
      <c r="AF803" s="22"/>
      <c r="AG803" s="469"/>
      <c r="AH803" s="470"/>
      <c r="AI803" s="470"/>
      <c r="AJ803" s="470"/>
      <c r="AK803" s="470"/>
      <c r="AL803" s="470"/>
      <c r="AM803" s="470"/>
      <c r="AN803" s="29" t="str">
        <f t="shared" si="817"/>
        <v/>
      </c>
      <c r="AO803" s="83">
        <f t="shared" si="819"/>
        <v>12.988016979999999</v>
      </c>
      <c r="AP803" s="83">
        <f t="shared" si="820"/>
        <v>12.994534771</v>
      </c>
      <c r="AQ803" s="83">
        <f t="shared" si="821"/>
        <v>6.5177910000002726E-3</v>
      </c>
      <c r="AR803" s="83">
        <f t="shared" si="822"/>
        <v>12.990829168600001</v>
      </c>
      <c r="AS803" s="83">
        <f t="shared" si="823"/>
        <v>2.7645802874132442E-3</v>
      </c>
      <c r="AT803" s="105" t="str">
        <f>IF(OR(Q803="",S803=""),"",IF(AND(C803="",AT802=""),"",(M803-L803)/(AS803*6)))</f>
        <v/>
      </c>
      <c r="AU803" s="105" t="str">
        <f>IF(OR(Q803="",S803=""),"",IF(AND(C803="",AU802=""),"",MIN((O803-AR803)/(3*AS803),(AR803-N803)/(3*AS803))))</f>
        <v/>
      </c>
      <c r="AV803">
        <f t="shared" si="827"/>
        <v>-1</v>
      </c>
    </row>
    <row r="804" spans="1:48" ht="17.25" hidden="1" customHeight="1">
      <c r="A804" s="27"/>
      <c r="B804" s="98"/>
      <c r="C804" s="104"/>
      <c r="D804" s="90"/>
      <c r="E804" s="111"/>
      <c r="F804" s="442"/>
      <c r="G804" s="443"/>
      <c r="H804" s="444"/>
      <c r="I804" s="99"/>
      <c r="J804" s="99"/>
      <c r="K804" s="94">
        <f>IF(Q804=1,F804,K803)</f>
        <v>13</v>
      </c>
      <c r="L804" s="94">
        <f>IF(Q804=1,I804,L803)</f>
        <v>-0.05</v>
      </c>
      <c r="M804" s="94">
        <f>IF(Q804=1,J804,M803)</f>
        <v>0.05</v>
      </c>
      <c r="N804" s="94">
        <f>K804+L804</f>
        <v>12.95</v>
      </c>
      <c r="O804" s="94">
        <f>K804+M804</f>
        <v>13.05</v>
      </c>
      <c r="P804" s="102"/>
      <c r="Q804" s="94" t="str">
        <f>IF(AND(F804&lt;&gt;"",Q803=""),1,IF(AND(Q803&lt;emp,Q803&lt;&gt;""),Q803+1,""))</f>
        <v/>
      </c>
      <c r="R804" s="122" t="str">
        <f>IF(Q804="","",HLOOKUP(Q804,Headline!$Z$5:$CJ$6,2,FALSE))</f>
        <v/>
      </c>
      <c r="S804" s="147"/>
      <c r="T804" s="147"/>
      <c r="U804" s="147"/>
      <c r="V804" s="147"/>
      <c r="W804" s="147"/>
      <c r="X804" s="96" t="str">
        <f>IF(S804="","",IF(AND(AM804="-",AN804="+"),"78",IF(AM804="-","7",IF(AN804="+","8",""))))</f>
        <v/>
      </c>
      <c r="Y804" s="101"/>
      <c r="Z804" s="445"/>
      <c r="AA804" s="446"/>
      <c r="AB804" s="446"/>
      <c r="AC804" s="446"/>
      <c r="AD804" s="62"/>
      <c r="AE804" s="21"/>
      <c r="AF804" s="22"/>
      <c r="AH804" s="29" t="str">
        <f>IF(S804="","",IF(S804&lt;$N804,"-",IF(S804&gt;$O804,"+","")))</f>
        <v/>
      </c>
      <c r="AI804" s="29" t="str">
        <f>IF(T804="","",IF(T804&lt;$N804,"-",IF(T804&gt;$O804,"+","")))</f>
        <v/>
      </c>
      <c r="AJ804" s="29" t="str">
        <f>IF(U804="","",IF(U804&lt;$N804,"-",IF(U804&gt;$O804,"+","")))</f>
        <v/>
      </c>
      <c r="AK804" s="29" t="str">
        <f>IF(V804="","",IF(V804&lt;$N804,"-",IF(V804&gt;$O804,"+","")))</f>
        <v/>
      </c>
      <c r="AL804" s="29" t="str">
        <f>IF(W804="","",IF(W804&lt;$N804,"-",IF(W804&gt;$O804,"+","")))</f>
        <v/>
      </c>
      <c r="AM804" s="29" t="str">
        <f t="shared" si="816"/>
        <v/>
      </c>
      <c r="AN804" s="29" t="str">
        <f t="shared" si="817"/>
        <v/>
      </c>
      <c r="AO804" s="83" t="str">
        <f t="shared" si="819"/>
        <v/>
      </c>
      <c r="AP804" s="83" t="str">
        <f t="shared" si="820"/>
        <v/>
      </c>
      <c r="AQ804" s="83" t="str">
        <f t="shared" si="821"/>
        <v/>
      </c>
      <c r="AR804" s="83" t="str">
        <f t="shared" si="822"/>
        <v/>
      </c>
      <c r="AS804" s="83" t="str">
        <f t="shared" si="823"/>
        <v/>
      </c>
      <c r="AT804" s="105" t="str">
        <f>IF(OR(Q804="",S804=""),"",IF(AND(C804="",AT803=""),"",(M804-L804)/(AS804*6)))</f>
        <v/>
      </c>
      <c r="AU804" s="105" t="str">
        <f>IF(OR(Q804="",S804=""),"",IF(AND(C804="",AU803=""),"",MIN((O804-AR804)/(3*AS804),(AR804-N804)/(3*AS804))))</f>
        <v/>
      </c>
      <c r="AV804">
        <f t="shared" si="827"/>
        <v>-1</v>
      </c>
    </row>
    <row r="805" spans="1:48" ht="17.25" hidden="1" customHeight="1">
      <c r="A805" s="27"/>
      <c r="B805" s="98"/>
      <c r="C805" s="104"/>
      <c r="D805" s="90"/>
      <c r="E805" s="111"/>
      <c r="F805" s="442"/>
      <c r="G805" s="443"/>
      <c r="H805" s="444"/>
      <c r="I805" s="99"/>
      <c r="J805" s="99"/>
      <c r="K805" s="94"/>
      <c r="L805" s="94"/>
      <c r="M805" s="94"/>
      <c r="N805" s="94"/>
      <c r="O805" s="94"/>
      <c r="P805" s="102"/>
      <c r="Q805" s="94"/>
      <c r="R805" s="122"/>
      <c r="S805" s="147"/>
      <c r="T805" s="147"/>
      <c r="U805" s="147"/>
      <c r="V805" s="147"/>
      <c r="W805" s="147"/>
      <c r="X805" s="96"/>
      <c r="Y805" s="101"/>
      <c r="Z805" s="487"/>
      <c r="AA805" s="488"/>
      <c r="AB805" s="488"/>
      <c r="AC805" s="488"/>
      <c r="AD805" s="62"/>
      <c r="AE805" s="21"/>
      <c r="AF805" s="22"/>
      <c r="AG805" s="469" t="s">
        <v>722</v>
      </c>
      <c r="AH805" s="470"/>
      <c r="AI805" s="470"/>
      <c r="AJ805" s="470"/>
      <c r="AK805" s="470"/>
      <c r="AL805" s="470"/>
      <c r="AM805" s="470"/>
      <c r="AN805" s="29" t="str">
        <f t="shared" si="817"/>
        <v/>
      </c>
      <c r="AO805" s="83" t="str">
        <f t="shared" ref="AO805:AO807" si="828">IF(S805="","",MIN(S805:W805))</f>
        <v/>
      </c>
      <c r="AP805" s="83" t="str">
        <f t="shared" ref="AP805:AP807" si="829">IF(S805="","",MAX(S805:W805))</f>
        <v/>
      </c>
      <c r="AQ805" s="83" t="str">
        <f t="shared" ref="AQ805:AQ807" si="830">IF(AO805="","",AP805-AO805)</f>
        <v/>
      </c>
      <c r="AR805" s="83" t="str">
        <f t="shared" ref="AR805:AR807" si="831">IF(S805="","",AVERAGE(S805:W805))</f>
        <v/>
      </c>
      <c r="AS805" s="83" t="str">
        <f t="shared" ref="AS805:AS807" si="832">IF(S805="","",STDEV(S805:W805))</f>
        <v/>
      </c>
      <c r="AT805" s="105" t="str">
        <f>IF(OR(Q805="",S805=""),"",IF(AND(C805="",AT801=""),"",(M805-L805)/(AS805*6)))</f>
        <v/>
      </c>
      <c r="AU805" s="105" t="str">
        <f>IF(OR(Q805="",S805=""),"",IF(AND(C805="",AU801=""),"",MIN((O805-AR805)/(3*AS805),(AR805-N805)/(3*AS805))))</f>
        <v/>
      </c>
      <c r="AV805">
        <f t="shared" si="827"/>
        <v>-1</v>
      </c>
    </row>
    <row r="806" spans="1:48" ht="17.25" hidden="1" customHeight="1">
      <c r="A806" s="27"/>
      <c r="B806" s="98"/>
      <c r="C806" s="104"/>
      <c r="D806" s="90"/>
      <c r="E806" s="111"/>
      <c r="F806" s="442"/>
      <c r="G806" s="443"/>
      <c r="H806" s="443"/>
      <c r="I806" s="99"/>
      <c r="J806" s="99"/>
      <c r="K806" s="94"/>
      <c r="L806" s="94"/>
      <c r="M806" s="94"/>
      <c r="N806" s="94"/>
      <c r="O806" s="94"/>
      <c r="P806" s="102"/>
      <c r="Q806" s="94"/>
      <c r="R806" s="122"/>
      <c r="S806" s="147"/>
      <c r="T806" s="147"/>
      <c r="U806" s="147"/>
      <c r="V806" s="147"/>
      <c r="W806" s="147"/>
      <c r="X806" s="96"/>
      <c r="Y806" s="101"/>
      <c r="Z806" s="445"/>
      <c r="AA806" s="446"/>
      <c r="AB806" s="446"/>
      <c r="AC806" s="446"/>
      <c r="AD806" s="62"/>
      <c r="AE806" s="21"/>
      <c r="AF806" s="22"/>
      <c r="AG806" s="469"/>
      <c r="AH806" s="470"/>
      <c r="AI806" s="470"/>
      <c r="AJ806" s="470"/>
      <c r="AK806" s="470"/>
      <c r="AL806" s="470"/>
      <c r="AM806" s="470"/>
      <c r="AN806" s="29" t="str">
        <f t="shared" si="817"/>
        <v/>
      </c>
      <c r="AO806" s="83" t="str">
        <f t="shared" si="828"/>
        <v/>
      </c>
      <c r="AP806" s="83" t="str">
        <f t="shared" si="829"/>
        <v/>
      </c>
      <c r="AQ806" s="83" t="str">
        <f t="shared" si="830"/>
        <v/>
      </c>
      <c r="AR806" s="83" t="str">
        <f t="shared" si="831"/>
        <v/>
      </c>
      <c r="AS806" s="83" t="str">
        <f t="shared" si="832"/>
        <v/>
      </c>
      <c r="AT806" s="105" t="str">
        <f t="shared" ref="AT806:AT807" si="833">IF(OR(Q806="",S806=""),"",IF(AND(C806="",AT805=""),"",(M806-L806)/(AS806*6)))</f>
        <v/>
      </c>
      <c r="AU806" s="105" t="str">
        <f t="shared" ref="AU806:AU807" si="834">IF(OR(Q806="",S806=""),"",IF(AND(C806="",AU805=""),"",MIN((O806-AR806)/(3*AS806),(AR806-N806)/(3*AS806))))</f>
        <v/>
      </c>
      <c r="AV806">
        <f t="shared" si="827"/>
        <v>-1</v>
      </c>
    </row>
    <row r="807" spans="1:48" ht="17.25" hidden="1" customHeight="1">
      <c r="A807" s="27"/>
      <c r="B807" s="98"/>
      <c r="C807" s="104"/>
      <c r="D807" s="90"/>
      <c r="E807" s="111"/>
      <c r="F807" s="442"/>
      <c r="G807" s="443"/>
      <c r="H807" s="444"/>
      <c r="I807" s="99"/>
      <c r="J807" s="99"/>
      <c r="K807" s="94"/>
      <c r="L807" s="94"/>
      <c r="M807" s="94"/>
      <c r="N807" s="94"/>
      <c r="O807" s="94"/>
      <c r="P807" s="102"/>
      <c r="Q807" s="94"/>
      <c r="R807" s="122"/>
      <c r="S807" s="147"/>
      <c r="T807" s="147"/>
      <c r="U807" s="147"/>
      <c r="V807" s="147"/>
      <c r="W807" s="147"/>
      <c r="X807" s="96"/>
      <c r="Y807" s="101"/>
      <c r="Z807" s="445"/>
      <c r="AA807" s="446"/>
      <c r="AB807" s="446"/>
      <c r="AC807" s="446"/>
      <c r="AD807" s="62"/>
      <c r="AE807" s="21"/>
      <c r="AF807" s="22"/>
      <c r="AH807" s="29" t="str">
        <f t="shared" ref="AH807:AH810" si="835">IF(S807="","",IF(S807&lt;$N807,"-",IF(S807&gt;$O807,"+","")))</f>
        <v/>
      </c>
      <c r="AI807" s="29" t="str">
        <f t="shared" ref="AI807:AI810" si="836">IF(T807="","",IF(T807&lt;$N807,"-",IF(T807&gt;$O807,"+","")))</f>
        <v/>
      </c>
      <c r="AJ807" s="29" t="str">
        <f t="shared" ref="AJ807:AJ810" si="837">IF(U807="","",IF(U807&lt;$N807,"-",IF(U807&gt;$O807,"+","")))</f>
        <v/>
      </c>
      <c r="AK807" s="29" t="str">
        <f t="shared" ref="AK807:AK810" si="838">IF(V807="","",IF(V807&lt;$N807,"-",IF(V807&gt;$O807,"+","")))</f>
        <v/>
      </c>
      <c r="AL807" s="29" t="str">
        <f t="shared" ref="AL807:AL810" si="839">IF(W807="","",IF(W807&lt;$N807,"-",IF(W807&gt;$O807,"+","")))</f>
        <v/>
      </c>
      <c r="AM807" s="29" t="str">
        <f t="shared" si="816"/>
        <v/>
      </c>
      <c r="AN807" s="29" t="str">
        <f t="shared" si="817"/>
        <v/>
      </c>
      <c r="AO807" s="83" t="str">
        <f t="shared" si="828"/>
        <v/>
      </c>
      <c r="AP807" s="83" t="str">
        <f t="shared" si="829"/>
        <v/>
      </c>
      <c r="AQ807" s="83" t="str">
        <f t="shared" si="830"/>
        <v/>
      </c>
      <c r="AR807" s="83" t="str">
        <f t="shared" si="831"/>
        <v/>
      </c>
      <c r="AS807" s="83" t="str">
        <f t="shared" si="832"/>
        <v/>
      </c>
      <c r="AT807" s="105" t="str">
        <f t="shared" si="833"/>
        <v/>
      </c>
      <c r="AU807" s="105" t="str">
        <f t="shared" si="834"/>
        <v/>
      </c>
      <c r="AV807">
        <f t="shared" si="827"/>
        <v>-1</v>
      </c>
    </row>
    <row r="808" spans="1:48" ht="17.25" hidden="1" customHeight="1">
      <c r="A808" s="27"/>
      <c r="B808" s="98"/>
      <c r="C808" s="104"/>
      <c r="D808" s="90"/>
      <c r="E808" s="111"/>
      <c r="F808" s="442"/>
      <c r="G808" s="443"/>
      <c r="H808" s="444"/>
      <c r="I808" s="99"/>
      <c r="J808" s="99"/>
      <c r="K808" s="94"/>
      <c r="L808" s="94"/>
      <c r="M808" s="94"/>
      <c r="N808" s="94"/>
      <c r="O808" s="94"/>
      <c r="P808" s="102"/>
      <c r="Q808" s="94"/>
      <c r="R808" s="122"/>
      <c r="S808" s="147"/>
      <c r="T808" s="147"/>
      <c r="U808" s="147"/>
      <c r="V808" s="147"/>
      <c r="W808" s="147"/>
      <c r="X808" s="96"/>
      <c r="Y808" s="101"/>
      <c r="Z808" s="487"/>
      <c r="AA808" s="488"/>
      <c r="AB808" s="488"/>
      <c r="AC808" s="488"/>
      <c r="AD808" s="62"/>
      <c r="AE808" s="21"/>
      <c r="AF808" s="22"/>
      <c r="AH808" s="29" t="str">
        <f t="shared" si="835"/>
        <v/>
      </c>
      <c r="AI808" s="29" t="str">
        <f t="shared" si="836"/>
        <v/>
      </c>
      <c r="AJ808" s="29" t="str">
        <f t="shared" si="837"/>
        <v/>
      </c>
      <c r="AK808" s="29" t="str">
        <f t="shared" si="838"/>
        <v/>
      </c>
      <c r="AL808" s="29" t="str">
        <f t="shared" si="839"/>
        <v/>
      </c>
      <c r="AM808" s="29" t="str">
        <f t="shared" si="816"/>
        <v/>
      </c>
      <c r="AN808" s="29" t="str">
        <f t="shared" si="817"/>
        <v/>
      </c>
      <c r="AO808" s="83" t="str">
        <f>IF(S808="","",MIN(S808:W808))</f>
        <v/>
      </c>
      <c r="AP808" s="83" t="str">
        <f>IF(S808="","",MAX(S808:W808))</f>
        <v/>
      </c>
      <c r="AQ808" s="83" t="str">
        <f>IF(AO808="","",AP808-AO808)</f>
        <v/>
      </c>
      <c r="AR808" s="83" t="str">
        <f>IF(S808="","",AVERAGE(S808:W808))</f>
        <v/>
      </c>
      <c r="AS808" s="83" t="str">
        <f>IF(S808="","",STDEV(S808:W808))</f>
        <v/>
      </c>
      <c r="AT808" s="105" t="str">
        <f>IF(OR(Q808="",S808=""),"",IF(AND(C808="",AT807=""),"",(M808-L808)/(AS808*6)))</f>
        <v/>
      </c>
      <c r="AU808" s="105" t="str">
        <f>IF(OR(Q808="",S808=""),"",IF(AND(C808="",AU807=""),"",MIN((O808-AR808)/(3*AS808),(AR808-N808)/(3*AS808))))</f>
        <v/>
      </c>
      <c r="AV808">
        <f t="shared" si="827"/>
        <v>-1</v>
      </c>
    </row>
    <row r="809" spans="1:48" ht="17.25" hidden="1" customHeight="1">
      <c r="A809" s="27"/>
      <c r="B809" s="98"/>
      <c r="C809" s="104"/>
      <c r="D809" s="90"/>
      <c r="E809" s="111"/>
      <c r="F809" s="442"/>
      <c r="G809" s="443"/>
      <c r="H809" s="443"/>
      <c r="I809" s="99"/>
      <c r="J809" s="99"/>
      <c r="K809" s="94"/>
      <c r="L809" s="94"/>
      <c r="M809" s="94"/>
      <c r="N809" s="94"/>
      <c r="O809" s="94"/>
      <c r="P809" s="102"/>
      <c r="Q809" s="94"/>
      <c r="R809" s="122"/>
      <c r="S809" s="147"/>
      <c r="T809" s="147"/>
      <c r="U809" s="147"/>
      <c r="V809" s="147"/>
      <c r="W809" s="147"/>
      <c r="X809" s="96"/>
      <c r="Y809" s="101"/>
      <c r="Z809" s="445"/>
      <c r="AA809" s="446"/>
      <c r="AB809" s="446"/>
      <c r="AC809" s="446"/>
      <c r="AD809" s="62"/>
      <c r="AE809" s="21"/>
      <c r="AF809" s="22"/>
      <c r="AH809" s="29" t="str">
        <f t="shared" si="835"/>
        <v/>
      </c>
      <c r="AI809" s="29" t="str">
        <f t="shared" si="836"/>
        <v/>
      </c>
      <c r="AJ809" s="29" t="str">
        <f t="shared" si="837"/>
        <v/>
      </c>
      <c r="AK809" s="29" t="str">
        <f t="shared" si="838"/>
        <v/>
      </c>
      <c r="AL809" s="29" t="str">
        <f t="shared" si="839"/>
        <v/>
      </c>
      <c r="AM809" s="29" t="str">
        <f t="shared" si="816"/>
        <v/>
      </c>
      <c r="AN809" s="29" t="str">
        <f t="shared" si="817"/>
        <v/>
      </c>
      <c r="AO809" s="83" t="str">
        <f>IF(S809="","",MIN(S809:W809))</f>
        <v/>
      </c>
      <c r="AP809" s="83" t="str">
        <f>IF(S809="","",MAX(S809:W809))</f>
        <v/>
      </c>
      <c r="AQ809" s="83" t="str">
        <f>IF(AO809="","",AP809-AO809)</f>
        <v/>
      </c>
      <c r="AR809" s="83" t="str">
        <f>IF(S809="","",AVERAGE(S809:W809))</f>
        <v/>
      </c>
      <c r="AS809" s="83" t="str">
        <f>IF(S809="","",STDEV(S809:W809))</f>
        <v/>
      </c>
      <c r="AT809" s="105" t="str">
        <f>IF(OR(Q809="",S809=""),"",IF(AND(C809="",AT808=""),"",(M809-L809)/(AS809*6)))</f>
        <v/>
      </c>
      <c r="AU809" s="105" t="str">
        <f>IF(OR(Q809="",S809=""),"",IF(AND(C809="",AU808=""),"",MIN((O809-AR809)/(3*AS809),(AR809-N809)/(3*AS809))))</f>
        <v/>
      </c>
      <c r="AV809">
        <f t="shared" si="827"/>
        <v>-1</v>
      </c>
    </row>
    <row r="810" spans="1:48" ht="17.25" customHeight="1">
      <c r="A810" s="27"/>
      <c r="B810" s="98"/>
      <c r="C810" s="104"/>
      <c r="D810" s="90"/>
      <c r="E810" s="111"/>
      <c r="F810" s="442"/>
      <c r="G810" s="443"/>
      <c r="H810" s="444"/>
      <c r="I810" s="99"/>
      <c r="J810" s="99"/>
      <c r="K810" s="94">
        <f t="shared" ref="K810" si="840">IF(Q810=1,F810,K809)</f>
        <v>0</v>
      </c>
      <c r="L810" s="94">
        <f t="shared" ref="L810" si="841">IF(Q810=1,I810,L809)</f>
        <v>0</v>
      </c>
      <c r="M810" s="94">
        <f t="shared" ref="M810" si="842">IF(Q810=1,J810,M809)</f>
        <v>0</v>
      </c>
      <c r="N810" s="94">
        <f t="shared" ref="N810" si="843">K810+L810</f>
        <v>0</v>
      </c>
      <c r="O810" s="94">
        <f t="shared" ref="O810" si="844">K810+M810</f>
        <v>0</v>
      </c>
      <c r="P810" s="102"/>
      <c r="Q810" s="94" t="str">
        <f>IF(AND(F810&lt;&gt;"",Q809=""),1,IF(AND(Q809&lt;emp,Q809&lt;&gt;""),Q809+1,""))</f>
        <v/>
      </c>
      <c r="R810" s="122" t="str">
        <f>IF(Q810="","",HLOOKUP(Q810,Headline!$Z$5:$CJ$6,2,FALSE))</f>
        <v/>
      </c>
      <c r="S810" s="100"/>
      <c r="T810" s="100"/>
      <c r="U810" s="100"/>
      <c r="V810" s="100"/>
      <c r="W810" s="100"/>
      <c r="X810" s="96" t="str">
        <f t="shared" ref="X810" si="845">IF(S810="","",IF(AND(AM810="-",AN810="+"),"78",IF(AM810="-","7",IF(AN810="+","8",""))))</f>
        <v/>
      </c>
      <c r="Y810" s="101"/>
      <c r="Z810" s="445"/>
      <c r="AA810" s="446"/>
      <c r="AB810" s="446"/>
      <c r="AC810" s="446"/>
      <c r="AD810" s="62"/>
      <c r="AE810" s="21"/>
      <c r="AF810" s="22"/>
      <c r="AH810" s="29" t="str">
        <f t="shared" si="835"/>
        <v/>
      </c>
      <c r="AI810" s="29" t="str">
        <f t="shared" si="836"/>
        <v/>
      </c>
      <c r="AJ810" s="29" t="str">
        <f t="shared" si="837"/>
        <v/>
      </c>
      <c r="AK810" s="29" t="str">
        <f t="shared" si="838"/>
        <v/>
      </c>
      <c r="AL810" s="29" t="str">
        <f t="shared" si="839"/>
        <v/>
      </c>
      <c r="AM810" s="29" t="str">
        <f t="shared" si="816"/>
        <v/>
      </c>
      <c r="AN810" s="29" t="str">
        <f t="shared" si="817"/>
        <v/>
      </c>
      <c r="AO810" s="83" t="str">
        <f>IF(S810="","",MIN(S810:W810))</f>
        <v/>
      </c>
      <c r="AP810" s="83" t="str">
        <f>IF(S810="","",MAX(S810:W810))</f>
        <v/>
      </c>
      <c r="AQ810" s="83" t="str">
        <f>IF(AO810="","",AP810-AO810)</f>
        <v/>
      </c>
      <c r="AR810" s="83" t="str">
        <f>IF(S810="","",AVERAGE(S810:W810))</f>
        <v/>
      </c>
      <c r="AS810" s="83" t="str">
        <f>IF(S810="","",STDEV(S810:W810))</f>
        <v/>
      </c>
      <c r="AT810" s="105" t="str">
        <f>IF(OR(Q810="",S810=""),"",IF(AND(C810="",AT809=""),"",(M810-L810)/(AS810*6)))</f>
        <v/>
      </c>
      <c r="AU810" s="105" t="str">
        <f>IF(OR(Q810="",S810=""),"",IF(AND(C810="",AU809=""),"",MIN((O810-AR810)/(3*AS810),(AR810-N810)/(3*AS810))))</f>
        <v/>
      </c>
      <c r="AV810">
        <f t="shared" si="827"/>
        <v>-1</v>
      </c>
    </row>
    <row r="811" spans="1:48" ht="17.25" customHeight="1">
      <c r="A811" s="27"/>
      <c r="B811" s="98">
        <v>607</v>
      </c>
      <c r="C811" s="104"/>
      <c r="D811" s="90"/>
      <c r="E811" s="111"/>
      <c r="F811" s="485">
        <v>5.25</v>
      </c>
      <c r="G811" s="486"/>
      <c r="H811" s="486"/>
      <c r="I811" s="99">
        <v>-0.11</v>
      </c>
      <c r="J811" s="99">
        <v>0.11</v>
      </c>
      <c r="K811" s="94">
        <f>IF(Q811=1,F811,K798)</f>
        <v>5.25</v>
      </c>
      <c r="L811" s="94">
        <f>IF(Q811=1,I811,L798)</f>
        <v>-0.11</v>
      </c>
      <c r="M811" s="94">
        <f>IF(Q811=1,J811,M798)</f>
        <v>0.11</v>
      </c>
      <c r="N811" s="94">
        <f t="shared" si="824"/>
        <v>5.14</v>
      </c>
      <c r="O811" s="94">
        <f t="shared" si="825"/>
        <v>5.36</v>
      </c>
      <c r="P811" s="102" t="s">
        <v>254</v>
      </c>
      <c r="Q811" s="94">
        <f>IF(AND(F811&lt;&gt;"",Q798=""),1,IF(AND(Q798&lt;emp,Q798&lt;&gt;""),Q798+1,""))</f>
        <v>1</v>
      </c>
      <c r="R811" s="122">
        <f>IF(Q811="","",HLOOKUP(Q811,Headline!$Z$5:$CJ$6,2,FALSE))</f>
        <v>1</v>
      </c>
      <c r="S811" s="147">
        <v>5.27</v>
      </c>
      <c r="T811" s="147">
        <v>5.23</v>
      </c>
      <c r="U811" s="147">
        <v>5.25</v>
      </c>
      <c r="V811" s="147">
        <v>5.24</v>
      </c>
      <c r="W811" s="147">
        <v>5.23</v>
      </c>
      <c r="X811" s="96" t="str">
        <f t="shared" si="826"/>
        <v/>
      </c>
      <c r="Y811" s="101">
        <v>13</v>
      </c>
      <c r="Z811" s="645" t="s">
        <v>361</v>
      </c>
      <c r="AA811" s="646"/>
      <c r="AB811" s="646"/>
      <c r="AC811" s="647"/>
      <c r="AD811" s="62"/>
      <c r="AE811" s="169" t="s">
        <v>331</v>
      </c>
      <c r="AF811" s="22"/>
      <c r="AH811" s="29" t="str">
        <f t="shared" si="811"/>
        <v/>
      </c>
      <c r="AI811" s="29" t="str">
        <f t="shared" si="812"/>
        <v/>
      </c>
      <c r="AJ811" s="29" t="str">
        <f t="shared" si="813"/>
        <v/>
      </c>
      <c r="AK811" s="29" t="str">
        <f t="shared" si="814"/>
        <v/>
      </c>
      <c r="AL811" s="29" t="str">
        <f t="shared" si="815"/>
        <v/>
      </c>
      <c r="AM811" s="29" t="str">
        <f t="shared" si="816"/>
        <v/>
      </c>
      <c r="AN811" s="29" t="str">
        <f t="shared" si="817"/>
        <v/>
      </c>
      <c r="AO811" s="83">
        <f t="shared" si="793"/>
        <v>5.23</v>
      </c>
      <c r="AP811" s="83">
        <f t="shared" si="794"/>
        <v>5.27</v>
      </c>
      <c r="AQ811" s="83">
        <f t="shared" si="795"/>
        <v>3.9999999999999147E-2</v>
      </c>
      <c r="AR811" s="83">
        <f t="shared" si="796"/>
        <v>5.2440000000000007</v>
      </c>
      <c r="AS811" s="83">
        <f t="shared" si="797"/>
        <v>1.6733200530681155E-2</v>
      </c>
      <c r="AT811" s="105" t="str">
        <f>IF(OR(Q811="",S811=""),"",IF(AND(C811="",AT798=""),"",(M811-L811)/(AS811*6)))</f>
        <v/>
      </c>
      <c r="AU811" s="105" t="str">
        <f>IF(OR(Q811="",S811=""),"",IF(AND(C811="",AU798=""),"",MIN((O811-AR811)/(3*AS811),(AR811-N811)/(3*AS811))))</f>
        <v/>
      </c>
      <c r="AV811">
        <f>IF(AT811="",-1,AS790)</f>
        <v>-1</v>
      </c>
    </row>
    <row r="812" spans="1:48" ht="17.25" customHeight="1">
      <c r="A812" s="27"/>
      <c r="B812" s="98"/>
      <c r="C812" s="104"/>
      <c r="D812" s="90"/>
      <c r="E812" s="111"/>
      <c r="F812" s="442"/>
      <c r="G812" s="443"/>
      <c r="H812" s="443"/>
      <c r="I812" s="99"/>
      <c r="J812" s="99"/>
      <c r="K812" s="94">
        <f t="shared" ref="K812:K825" si="846">IF(Q812=1,F812,K811)</f>
        <v>5.25</v>
      </c>
      <c r="L812" s="94">
        <f t="shared" ref="L812:L825" si="847">IF(Q812=1,I812,L811)</f>
        <v>-0.11</v>
      </c>
      <c r="M812" s="94">
        <f t="shared" ref="M812:M825" si="848">IF(Q812=1,J812,M811)</f>
        <v>0.11</v>
      </c>
      <c r="N812" s="94">
        <f t="shared" si="824"/>
        <v>5.14</v>
      </c>
      <c r="O812" s="94">
        <f t="shared" si="825"/>
        <v>5.36</v>
      </c>
      <c r="P812" s="102" t="s">
        <v>254</v>
      </c>
      <c r="Q812" s="94">
        <f t="shared" si="810"/>
        <v>2</v>
      </c>
      <c r="R812" s="122">
        <f>IF(Q812="","",HLOOKUP(Q812,Headline!$Z$5:$CJ$6,2,FALSE))</f>
        <v>2</v>
      </c>
      <c r="S812" s="147">
        <v>5.2629999999999999</v>
      </c>
      <c r="T812" s="147">
        <v>5.274</v>
      </c>
      <c r="U812" s="147">
        <v>5.2610000000000001</v>
      </c>
      <c r="V812" s="147">
        <v>5.2750000000000004</v>
      </c>
      <c r="W812" s="147">
        <v>5.2750000000000004</v>
      </c>
      <c r="X812" s="96" t="str">
        <f t="shared" si="826"/>
        <v/>
      </c>
      <c r="Y812" s="101">
        <v>9</v>
      </c>
      <c r="Z812" s="648"/>
      <c r="AA812" s="649"/>
      <c r="AB812" s="649"/>
      <c r="AC812" s="650"/>
      <c r="AD812" s="62"/>
      <c r="AE812" s="21"/>
      <c r="AF812" s="22"/>
      <c r="AH812" s="29" t="str">
        <f t="shared" si="811"/>
        <v/>
      </c>
      <c r="AI812" s="29" t="str">
        <f t="shared" si="812"/>
        <v/>
      </c>
      <c r="AJ812" s="29" t="str">
        <f t="shared" si="813"/>
        <v/>
      </c>
      <c r="AK812" s="29" t="str">
        <f t="shared" si="814"/>
        <v/>
      </c>
      <c r="AL812" s="29" t="str">
        <f t="shared" si="815"/>
        <v/>
      </c>
      <c r="AM812" s="29" t="str">
        <f t="shared" si="816"/>
        <v/>
      </c>
      <c r="AN812" s="29" t="str">
        <f t="shared" si="817"/>
        <v/>
      </c>
      <c r="AO812" s="83">
        <f t="shared" si="793"/>
        <v>5.2610000000000001</v>
      </c>
      <c r="AP812" s="83">
        <f t="shared" si="794"/>
        <v>5.2750000000000004</v>
      </c>
      <c r="AQ812" s="83">
        <f t="shared" si="795"/>
        <v>1.4000000000000234E-2</v>
      </c>
      <c r="AR812" s="83">
        <f t="shared" si="796"/>
        <v>5.2695999999999996</v>
      </c>
      <c r="AS812" s="83">
        <f t="shared" si="797"/>
        <v>6.9856996786293191E-3</v>
      </c>
      <c r="AT812" s="105" t="str">
        <f t="shared" si="798"/>
        <v/>
      </c>
      <c r="AU812" s="105" t="str">
        <f t="shared" si="799"/>
        <v/>
      </c>
      <c r="AV812">
        <f>IF(AT812="",-1,AS791)</f>
        <v>-1</v>
      </c>
    </row>
    <row r="813" spans="1:48" ht="17.25" customHeight="1">
      <c r="A813" s="27"/>
      <c r="B813" s="98"/>
      <c r="C813" s="104"/>
      <c r="D813" s="90"/>
      <c r="E813" s="111"/>
      <c r="F813" s="442"/>
      <c r="G813" s="443"/>
      <c r="H813" s="444"/>
      <c r="I813" s="99"/>
      <c r="J813" s="99"/>
      <c r="K813" s="94">
        <f t="shared" si="846"/>
        <v>5.25</v>
      </c>
      <c r="L813" s="94">
        <f t="shared" si="847"/>
        <v>-0.11</v>
      </c>
      <c r="M813" s="94">
        <f t="shared" si="848"/>
        <v>0.11</v>
      </c>
      <c r="N813" s="94">
        <f t="shared" si="824"/>
        <v>5.14</v>
      </c>
      <c r="O813" s="94">
        <f t="shared" si="825"/>
        <v>5.36</v>
      </c>
      <c r="P813" s="102"/>
      <c r="Q813" s="94" t="str">
        <f t="shared" si="810"/>
        <v/>
      </c>
      <c r="R813" s="122" t="str">
        <f>IF(Q813="","",HLOOKUP(Q813,Headline!$Z$5:$CJ$6,2,FALSE))</f>
        <v/>
      </c>
      <c r="S813" s="147"/>
      <c r="T813" s="147"/>
      <c r="U813" s="147"/>
      <c r="V813" s="147"/>
      <c r="W813" s="147"/>
      <c r="X813" s="96" t="str">
        <f t="shared" si="826"/>
        <v/>
      </c>
      <c r="Y813" s="101"/>
      <c r="Z813" s="445"/>
      <c r="AA813" s="446"/>
      <c r="AB813" s="446"/>
      <c r="AC813" s="446"/>
      <c r="AD813" s="62"/>
      <c r="AE813" s="21"/>
      <c r="AF813" s="22"/>
      <c r="AH813" s="29" t="str">
        <f t="shared" si="811"/>
        <v/>
      </c>
      <c r="AI813" s="29" t="str">
        <f t="shared" si="812"/>
        <v/>
      </c>
      <c r="AJ813" s="29" t="str">
        <f t="shared" si="813"/>
        <v/>
      </c>
      <c r="AK813" s="29" t="str">
        <f t="shared" si="814"/>
        <v/>
      </c>
      <c r="AL813" s="29" t="str">
        <f t="shared" si="815"/>
        <v/>
      </c>
      <c r="AM813" s="29" t="str">
        <f t="shared" si="816"/>
        <v/>
      </c>
      <c r="AN813" s="29" t="str">
        <f t="shared" si="817"/>
        <v/>
      </c>
      <c r="AO813" s="83" t="str">
        <f t="shared" ref="AO813:AO843" si="849">IF(S813="","",MIN(S813:W813))</f>
        <v/>
      </c>
      <c r="AP813" s="83" t="str">
        <f t="shared" ref="AP813:AP843" si="850">IF(S813="","",MAX(S813:W813))</f>
        <v/>
      </c>
      <c r="AQ813" s="83" t="str">
        <f t="shared" ref="AQ813:AQ845" si="851">IF(AO813="","",AP813-AO813)</f>
        <v/>
      </c>
      <c r="AR813" s="83" t="str">
        <f t="shared" ref="AR813:AR843" si="852">IF(S813="","",AVERAGE(S813:W813))</f>
        <v/>
      </c>
      <c r="AS813" s="83" t="str">
        <f t="shared" ref="AS813:AS843" si="853">IF(S813="","",STDEV(S813:W813))</f>
        <v/>
      </c>
      <c r="AT813" s="105" t="str">
        <f t="shared" ref="AT813:AT843" si="854">IF(OR(Q813="",S813=""),"",IF(AND(C813="",AT812=""),"",(M813-L813)/(AS813*6)))</f>
        <v/>
      </c>
      <c r="AU813" s="105" t="str">
        <f t="shared" ref="AU813:AU843" si="855">IF(OR(Q813="",S813=""),"",IF(AND(C813="",AU812=""),"",MIN((O813-AR813)/(3*AS813),(AR813-N813)/(3*AS813))))</f>
        <v/>
      </c>
      <c r="AV813">
        <f>IF(AT813="",-1,AS792)</f>
        <v>-1</v>
      </c>
    </row>
    <row r="814" spans="1:48" ht="17.25" customHeight="1">
      <c r="A814" s="27"/>
      <c r="B814" s="98">
        <v>608</v>
      </c>
      <c r="C814" s="104"/>
      <c r="D814" s="90"/>
      <c r="E814" s="111"/>
      <c r="F814" s="442">
        <v>3.55</v>
      </c>
      <c r="G814" s="443"/>
      <c r="H814" s="444"/>
      <c r="I814" s="99">
        <v>-0.11</v>
      </c>
      <c r="J814" s="99">
        <v>0.11</v>
      </c>
      <c r="K814" s="94">
        <f t="shared" si="846"/>
        <v>3.55</v>
      </c>
      <c r="L814" s="94">
        <f t="shared" si="847"/>
        <v>-0.11</v>
      </c>
      <c r="M814" s="94">
        <f t="shared" si="848"/>
        <v>0.11</v>
      </c>
      <c r="N814" s="94">
        <f t="shared" si="824"/>
        <v>3.44</v>
      </c>
      <c r="O814" s="94">
        <f t="shared" si="825"/>
        <v>3.6599999999999997</v>
      </c>
      <c r="P814" s="102" t="s">
        <v>254</v>
      </c>
      <c r="Q814" s="94">
        <f t="shared" si="810"/>
        <v>1</v>
      </c>
      <c r="R814" s="122">
        <f>IF(Q814="","",HLOOKUP(Q814,Headline!$Z$5:$CJ$6,2,FALSE))</f>
        <v>1</v>
      </c>
      <c r="S814" s="147">
        <v>3.62</v>
      </c>
      <c r="T814" s="147">
        <v>3.64</v>
      </c>
      <c r="U814" s="147">
        <v>3.62</v>
      </c>
      <c r="V814" s="147">
        <v>3.63</v>
      </c>
      <c r="W814" s="147">
        <v>3.64</v>
      </c>
      <c r="X814" s="96"/>
      <c r="Y814" s="101">
        <v>13</v>
      </c>
      <c r="Z814" s="445"/>
      <c r="AA814" s="446"/>
      <c r="AB814" s="446"/>
      <c r="AC814" s="446"/>
      <c r="AD814" s="62"/>
      <c r="AE814" s="21"/>
      <c r="AF814" s="22"/>
      <c r="AH814" s="29" t="str">
        <f t="shared" si="811"/>
        <v/>
      </c>
      <c r="AI814" s="29" t="str">
        <f t="shared" si="812"/>
        <v/>
      </c>
      <c r="AJ814" s="29" t="str">
        <f t="shared" si="813"/>
        <v/>
      </c>
      <c r="AK814" s="29" t="str">
        <f t="shared" si="814"/>
        <v/>
      </c>
      <c r="AL814" s="29" t="str">
        <f t="shared" si="815"/>
        <v/>
      </c>
      <c r="AM814" s="29" t="str">
        <f t="shared" si="816"/>
        <v/>
      </c>
      <c r="AN814" s="29" t="str">
        <f t="shared" si="817"/>
        <v/>
      </c>
      <c r="AO814" s="83">
        <f t="shared" si="849"/>
        <v>3.62</v>
      </c>
      <c r="AP814" s="83">
        <f t="shared" si="850"/>
        <v>3.64</v>
      </c>
      <c r="AQ814" s="83">
        <f t="shared" si="851"/>
        <v>2.0000000000000018E-2</v>
      </c>
      <c r="AR814" s="83">
        <f t="shared" si="852"/>
        <v>3.63</v>
      </c>
      <c r="AS814" s="83">
        <f t="shared" si="853"/>
        <v>1.0000000000000009E-2</v>
      </c>
      <c r="AT814" s="105" t="str">
        <f t="shared" si="854"/>
        <v/>
      </c>
      <c r="AU814" s="105" t="str">
        <f t="shared" si="855"/>
        <v/>
      </c>
      <c r="AV814">
        <f>IF(AT814="",-1,AS796)</f>
        <v>-1</v>
      </c>
    </row>
    <row r="815" spans="1:48" ht="17.25" customHeight="1">
      <c r="A815" s="27"/>
      <c r="B815" s="98"/>
      <c r="C815" s="104"/>
      <c r="D815" s="90"/>
      <c r="E815" s="111"/>
      <c r="F815" s="442"/>
      <c r="G815" s="443"/>
      <c r="H815" s="444"/>
      <c r="I815" s="99"/>
      <c r="J815" s="99"/>
      <c r="K815" s="94">
        <f t="shared" si="846"/>
        <v>3.55</v>
      </c>
      <c r="L815" s="94">
        <f t="shared" si="847"/>
        <v>-0.11</v>
      </c>
      <c r="M815" s="94">
        <f t="shared" si="848"/>
        <v>0.11</v>
      </c>
      <c r="N815" s="94">
        <f t="shared" si="824"/>
        <v>3.44</v>
      </c>
      <c r="O815" s="94">
        <f t="shared" si="825"/>
        <v>3.6599999999999997</v>
      </c>
      <c r="P815" s="102" t="s">
        <v>254</v>
      </c>
      <c r="Q815" s="94">
        <f t="shared" si="810"/>
        <v>2</v>
      </c>
      <c r="R815" s="122">
        <f>IF(Q815="","",HLOOKUP(Q815,Headline!$Z$5:$CJ$6,2,FALSE))</f>
        <v>2</v>
      </c>
      <c r="S815" s="147">
        <v>3.55</v>
      </c>
      <c r="T815" s="147">
        <v>3.54</v>
      </c>
      <c r="U815" s="147">
        <v>3.54</v>
      </c>
      <c r="V815" s="147">
        <v>3.56</v>
      </c>
      <c r="W815" s="147">
        <v>3.55</v>
      </c>
      <c r="X815" s="96"/>
      <c r="Y815" s="101">
        <v>16</v>
      </c>
      <c r="Z815" s="445"/>
      <c r="AA815" s="446"/>
      <c r="AB815" s="446"/>
      <c r="AC815" s="446"/>
      <c r="AD815" s="62"/>
      <c r="AE815" s="21"/>
      <c r="AF815" s="22"/>
      <c r="AH815" s="29" t="str">
        <f t="shared" si="811"/>
        <v/>
      </c>
      <c r="AI815" s="29" t="str">
        <f t="shared" si="812"/>
        <v/>
      </c>
      <c r="AJ815" s="29" t="str">
        <f t="shared" si="813"/>
        <v/>
      </c>
      <c r="AK815" s="29" t="str">
        <f t="shared" si="814"/>
        <v/>
      </c>
      <c r="AL815" s="29" t="str">
        <f t="shared" si="815"/>
        <v/>
      </c>
      <c r="AM815" s="29" t="str">
        <f t="shared" si="816"/>
        <v/>
      </c>
      <c r="AN815" s="29" t="str">
        <f t="shared" si="817"/>
        <v/>
      </c>
      <c r="AO815" s="83">
        <f t="shared" si="849"/>
        <v>3.54</v>
      </c>
      <c r="AP815" s="83">
        <f t="shared" si="850"/>
        <v>3.56</v>
      </c>
      <c r="AQ815" s="83">
        <f t="shared" si="851"/>
        <v>2.0000000000000018E-2</v>
      </c>
      <c r="AR815" s="83">
        <f t="shared" si="852"/>
        <v>3.5479999999999996</v>
      </c>
      <c r="AS815" s="83">
        <f t="shared" si="853"/>
        <v>8.3666002653407373E-3</v>
      </c>
      <c r="AT815" s="105" t="str">
        <f t="shared" si="854"/>
        <v/>
      </c>
      <c r="AU815" s="105" t="str">
        <f t="shared" si="855"/>
        <v/>
      </c>
      <c r="AV815">
        <f>IF(AT815="",-1,AS797)</f>
        <v>-1</v>
      </c>
    </row>
    <row r="816" spans="1:48" ht="17.25" customHeight="1">
      <c r="A816" s="27"/>
      <c r="B816" s="98"/>
      <c r="C816" s="104"/>
      <c r="D816" s="90"/>
      <c r="E816" s="111"/>
      <c r="F816" s="442"/>
      <c r="G816" s="443"/>
      <c r="H816" s="444"/>
      <c r="I816" s="99"/>
      <c r="J816" s="99"/>
      <c r="K816" s="94">
        <f t="shared" si="846"/>
        <v>3.55</v>
      </c>
      <c r="L816" s="94">
        <f t="shared" si="847"/>
        <v>-0.11</v>
      </c>
      <c r="M816" s="94">
        <f t="shared" si="848"/>
        <v>0.11</v>
      </c>
      <c r="N816" s="94">
        <f t="shared" si="824"/>
        <v>3.44</v>
      </c>
      <c r="O816" s="94">
        <f t="shared" si="825"/>
        <v>3.6599999999999997</v>
      </c>
      <c r="P816" s="102"/>
      <c r="Q816" s="94" t="str">
        <f t="shared" si="810"/>
        <v/>
      </c>
      <c r="R816" s="122" t="str">
        <f>IF(Q816="","",HLOOKUP(Q816,Headline!$Z$5:$CJ$6,2,FALSE))</f>
        <v/>
      </c>
      <c r="S816" s="147"/>
      <c r="T816" s="147"/>
      <c r="U816" s="147"/>
      <c r="V816" s="147"/>
      <c r="W816" s="147"/>
      <c r="X816" s="96" t="str">
        <f t="shared" si="826"/>
        <v/>
      </c>
      <c r="Y816" s="101"/>
      <c r="Z816" s="445"/>
      <c r="AA816" s="446"/>
      <c r="AB816" s="446"/>
      <c r="AC816" s="446"/>
      <c r="AD816" s="62"/>
      <c r="AE816" s="21"/>
      <c r="AF816" s="22"/>
      <c r="AH816" s="29" t="str">
        <f t="shared" si="811"/>
        <v/>
      </c>
      <c r="AI816" s="29" t="str">
        <f t="shared" si="812"/>
        <v/>
      </c>
      <c r="AJ816" s="29" t="str">
        <f t="shared" si="813"/>
        <v/>
      </c>
      <c r="AK816" s="29" t="str">
        <f t="shared" si="814"/>
        <v/>
      </c>
      <c r="AL816" s="29" t="str">
        <f t="shared" si="815"/>
        <v/>
      </c>
      <c r="AM816" s="29" t="str">
        <f t="shared" si="816"/>
        <v/>
      </c>
      <c r="AN816" s="29" t="str">
        <f t="shared" si="817"/>
        <v/>
      </c>
      <c r="AO816" s="83" t="str">
        <f t="shared" si="849"/>
        <v/>
      </c>
      <c r="AP816" s="83" t="str">
        <f t="shared" si="850"/>
        <v/>
      </c>
      <c r="AQ816" s="83" t="str">
        <f t="shared" si="851"/>
        <v/>
      </c>
      <c r="AR816" s="83" t="str">
        <f t="shared" si="852"/>
        <v/>
      </c>
      <c r="AS816" s="83" t="str">
        <f t="shared" si="853"/>
        <v/>
      </c>
      <c r="AT816" s="105" t="str">
        <f t="shared" si="854"/>
        <v/>
      </c>
      <c r="AU816" s="105" t="str">
        <f t="shared" si="855"/>
        <v/>
      </c>
      <c r="AV816">
        <f>IF(AT816="",-1,AS798)</f>
        <v>-1</v>
      </c>
    </row>
    <row r="817" spans="1:48" ht="17.25" customHeight="1">
      <c r="A817" s="27"/>
      <c r="B817" s="98">
        <v>609</v>
      </c>
      <c r="C817" s="104"/>
      <c r="D817" s="90"/>
      <c r="E817" s="111"/>
      <c r="F817" s="442">
        <v>2.95</v>
      </c>
      <c r="G817" s="443"/>
      <c r="H817" s="444"/>
      <c r="I817" s="99">
        <v>-0.08</v>
      </c>
      <c r="J817" s="99">
        <v>0.08</v>
      </c>
      <c r="K817" s="94">
        <f t="shared" si="846"/>
        <v>2.95</v>
      </c>
      <c r="L817" s="94">
        <f t="shared" si="847"/>
        <v>-0.08</v>
      </c>
      <c r="M817" s="94">
        <f t="shared" si="848"/>
        <v>0.08</v>
      </c>
      <c r="N817" s="94">
        <f t="shared" si="824"/>
        <v>2.87</v>
      </c>
      <c r="O817" s="94">
        <f t="shared" si="825"/>
        <v>3.0300000000000002</v>
      </c>
      <c r="P817" s="102" t="s">
        <v>51</v>
      </c>
      <c r="Q817" s="94">
        <f t="shared" si="810"/>
        <v>1</v>
      </c>
      <c r="R817" s="122">
        <f>IF(Q817="","",HLOOKUP(Q817,Headline!$Z$5:$CJ$6,2,FALSE))</f>
        <v>1</v>
      </c>
      <c r="S817" s="147">
        <f>2.75+0.13</f>
        <v>2.88</v>
      </c>
      <c r="T817" s="147">
        <f>2.75+0.13</f>
        <v>2.88</v>
      </c>
      <c r="U817" s="147">
        <f>2.76+0.13</f>
        <v>2.8899999999999997</v>
      </c>
      <c r="V817" s="147">
        <f>2.75+0.13</f>
        <v>2.88</v>
      </c>
      <c r="W817" s="147">
        <f>2.75+0.13</f>
        <v>2.88</v>
      </c>
      <c r="X817" s="96" t="str">
        <f t="shared" si="826"/>
        <v/>
      </c>
      <c r="Y817" s="101">
        <v>13</v>
      </c>
      <c r="Z817" s="445"/>
      <c r="AA817" s="446"/>
      <c r="AB817" s="446"/>
      <c r="AC817" s="446"/>
      <c r="AD817" s="62"/>
      <c r="AE817" s="21"/>
      <c r="AF817" s="22"/>
      <c r="AH817" s="29" t="str">
        <f t="shared" si="811"/>
        <v/>
      </c>
      <c r="AI817" s="29" t="str">
        <f t="shared" si="812"/>
        <v/>
      </c>
      <c r="AJ817" s="29" t="str">
        <f t="shared" si="813"/>
        <v/>
      </c>
      <c r="AK817" s="29" t="str">
        <f t="shared" si="814"/>
        <v/>
      </c>
      <c r="AL817" s="29" t="str">
        <f t="shared" si="815"/>
        <v/>
      </c>
      <c r="AM817" s="29" t="str">
        <f t="shared" si="816"/>
        <v/>
      </c>
      <c r="AN817" s="29" t="str">
        <f t="shared" si="817"/>
        <v/>
      </c>
      <c r="AO817" s="83">
        <f t="shared" si="849"/>
        <v>2.88</v>
      </c>
      <c r="AP817" s="83">
        <f t="shared" si="850"/>
        <v>2.8899999999999997</v>
      </c>
      <c r="AQ817" s="83">
        <f t="shared" si="851"/>
        <v>9.9999999999997868E-3</v>
      </c>
      <c r="AR817" s="83">
        <f t="shared" si="852"/>
        <v>2.8819999999999992</v>
      </c>
      <c r="AS817" s="83">
        <f t="shared" si="853"/>
        <v>4.4721359549994844E-3</v>
      </c>
      <c r="AT817" s="105" t="str">
        <f t="shared" si="854"/>
        <v/>
      </c>
      <c r="AU817" s="105" t="str">
        <f t="shared" si="855"/>
        <v/>
      </c>
      <c r="AV817">
        <f t="shared" ref="AV817:AV837" si="856">IF(AT817="",-1,AS811)</f>
        <v>-1</v>
      </c>
    </row>
    <row r="818" spans="1:48" ht="17.25" customHeight="1">
      <c r="A818" s="27"/>
      <c r="B818" s="98"/>
      <c r="C818" s="104"/>
      <c r="D818" s="90"/>
      <c r="E818" s="111"/>
      <c r="F818" s="442"/>
      <c r="G818" s="443"/>
      <c r="H818" s="444"/>
      <c r="I818" s="99"/>
      <c r="J818" s="99"/>
      <c r="K818" s="94">
        <f t="shared" si="846"/>
        <v>2.95</v>
      </c>
      <c r="L818" s="94">
        <f t="shared" si="847"/>
        <v>-0.08</v>
      </c>
      <c r="M818" s="94">
        <f t="shared" si="848"/>
        <v>0.08</v>
      </c>
      <c r="N818" s="94">
        <f t="shared" si="824"/>
        <v>2.87</v>
      </c>
      <c r="O818" s="94">
        <f t="shared" si="825"/>
        <v>3.0300000000000002</v>
      </c>
      <c r="P818" s="102" t="s">
        <v>51</v>
      </c>
      <c r="Q818" s="94">
        <f t="shared" si="810"/>
        <v>2</v>
      </c>
      <c r="R818" s="122">
        <f>IF(Q818="","",HLOOKUP(Q818,Headline!$Z$5:$CJ$6,2,FALSE))</f>
        <v>2</v>
      </c>
      <c r="S818" s="147">
        <v>2.81</v>
      </c>
      <c r="T818" s="147">
        <v>2.79</v>
      </c>
      <c r="U818" s="147">
        <v>2.8</v>
      </c>
      <c r="V818" s="147">
        <v>2.81</v>
      </c>
      <c r="W818" s="147">
        <v>2.82</v>
      </c>
      <c r="X818" s="96" t="str">
        <f t="shared" si="826"/>
        <v>7</v>
      </c>
      <c r="Y818" s="101">
        <v>16</v>
      </c>
      <c r="Z818" s="445"/>
      <c r="AA818" s="446"/>
      <c r="AB818" s="446"/>
      <c r="AC818" s="446"/>
      <c r="AD818" s="62"/>
      <c r="AE818" s="245" t="s">
        <v>331</v>
      </c>
      <c r="AF818" s="22"/>
      <c r="AH818" s="29" t="str">
        <f t="shared" si="811"/>
        <v>-</v>
      </c>
      <c r="AI818" s="29" t="str">
        <f t="shared" si="812"/>
        <v>-</v>
      </c>
      <c r="AJ818" s="29" t="str">
        <f t="shared" si="813"/>
        <v>-</v>
      </c>
      <c r="AK818" s="29" t="str">
        <f t="shared" si="814"/>
        <v>-</v>
      </c>
      <c r="AL818" s="29" t="str">
        <f t="shared" si="815"/>
        <v>-</v>
      </c>
      <c r="AM818" s="29" t="str">
        <f t="shared" si="816"/>
        <v>-</v>
      </c>
      <c r="AN818" s="29" t="str">
        <f t="shared" si="817"/>
        <v/>
      </c>
      <c r="AO818" s="83">
        <f t="shared" si="849"/>
        <v>2.79</v>
      </c>
      <c r="AP818" s="83">
        <f t="shared" si="850"/>
        <v>2.82</v>
      </c>
      <c r="AQ818" s="83">
        <f t="shared" si="851"/>
        <v>2.9999999999999805E-2</v>
      </c>
      <c r="AR818" s="83">
        <f t="shared" si="852"/>
        <v>2.806</v>
      </c>
      <c r="AS818" s="83">
        <f t="shared" si="853"/>
        <v>1.1401754250991351E-2</v>
      </c>
      <c r="AT818" s="105" t="str">
        <f t="shared" si="854"/>
        <v/>
      </c>
      <c r="AU818" s="105" t="str">
        <f t="shared" si="855"/>
        <v/>
      </c>
      <c r="AV818">
        <f t="shared" si="856"/>
        <v>-1</v>
      </c>
    </row>
    <row r="819" spans="1:48" ht="17.25" customHeight="1">
      <c r="A819" s="27"/>
      <c r="B819" s="98"/>
      <c r="C819" s="104"/>
      <c r="D819" s="90"/>
      <c r="E819" s="111"/>
      <c r="F819" s="442"/>
      <c r="G819" s="443"/>
      <c r="H819" s="444"/>
      <c r="I819" s="99"/>
      <c r="J819" s="99"/>
      <c r="K819" s="94">
        <f t="shared" si="846"/>
        <v>2.95</v>
      </c>
      <c r="L819" s="94">
        <f t="shared" si="847"/>
        <v>-0.08</v>
      </c>
      <c r="M819" s="94">
        <f t="shared" si="848"/>
        <v>0.08</v>
      </c>
      <c r="N819" s="94">
        <f t="shared" si="824"/>
        <v>2.87</v>
      </c>
      <c r="O819" s="94">
        <f t="shared" si="825"/>
        <v>3.0300000000000002</v>
      </c>
      <c r="P819" s="102"/>
      <c r="Q819" s="94" t="str">
        <f t="shared" si="810"/>
        <v/>
      </c>
      <c r="R819" s="122" t="str">
        <f>IF(Q819="","",HLOOKUP(Q819,Headline!$Z$5:$CJ$6,2,FALSE))</f>
        <v/>
      </c>
      <c r="S819" s="100"/>
      <c r="T819" s="100"/>
      <c r="U819" s="100"/>
      <c r="V819" s="100"/>
      <c r="W819" s="100"/>
      <c r="X819" s="96" t="str">
        <f t="shared" si="826"/>
        <v/>
      </c>
      <c r="Y819" s="101"/>
      <c r="Z819" s="445"/>
      <c r="AA819" s="446"/>
      <c r="AB819" s="446"/>
      <c r="AC819" s="446"/>
      <c r="AD819" s="62"/>
      <c r="AE819" s="21"/>
      <c r="AF819" s="22"/>
      <c r="AH819" s="29" t="str">
        <f t="shared" si="811"/>
        <v/>
      </c>
      <c r="AI819" s="29" t="str">
        <f t="shared" si="812"/>
        <v/>
      </c>
      <c r="AJ819" s="29" t="str">
        <f t="shared" si="813"/>
        <v/>
      </c>
      <c r="AK819" s="29" t="str">
        <f t="shared" si="814"/>
        <v/>
      </c>
      <c r="AL819" s="29" t="str">
        <f t="shared" si="815"/>
        <v/>
      </c>
      <c r="AM819" s="29" t="str">
        <f t="shared" si="816"/>
        <v/>
      </c>
      <c r="AN819" s="29" t="str">
        <f t="shared" si="817"/>
        <v/>
      </c>
      <c r="AO819" s="83" t="str">
        <f t="shared" si="849"/>
        <v/>
      </c>
      <c r="AP819" s="83" t="str">
        <f t="shared" si="850"/>
        <v/>
      </c>
      <c r="AQ819" s="83" t="str">
        <f t="shared" si="851"/>
        <v/>
      </c>
      <c r="AR819" s="83" t="str">
        <f t="shared" si="852"/>
        <v/>
      </c>
      <c r="AS819" s="83" t="str">
        <f t="shared" si="853"/>
        <v/>
      </c>
      <c r="AT819" s="105" t="str">
        <f t="shared" si="854"/>
        <v/>
      </c>
      <c r="AU819" s="105" t="str">
        <f t="shared" si="855"/>
        <v/>
      </c>
      <c r="AV819">
        <f t="shared" si="856"/>
        <v>-1</v>
      </c>
    </row>
    <row r="820" spans="1:48" ht="17.25" customHeight="1">
      <c r="A820" s="27"/>
      <c r="B820" s="98">
        <v>610</v>
      </c>
      <c r="C820" s="104"/>
      <c r="D820" s="90"/>
      <c r="E820" s="111"/>
      <c r="F820" s="442">
        <v>3.5</v>
      </c>
      <c r="G820" s="443"/>
      <c r="H820" s="443"/>
      <c r="I820" s="99">
        <v>0</v>
      </c>
      <c r="J820" s="99">
        <v>0.3</v>
      </c>
      <c r="K820" s="94">
        <f t="shared" si="846"/>
        <v>3.5</v>
      </c>
      <c r="L820" s="94">
        <f t="shared" si="847"/>
        <v>0</v>
      </c>
      <c r="M820" s="94">
        <f t="shared" si="848"/>
        <v>0.3</v>
      </c>
      <c r="N820" s="94">
        <f t="shared" si="824"/>
        <v>3.5</v>
      </c>
      <c r="O820" s="94">
        <f t="shared" si="825"/>
        <v>3.8</v>
      </c>
      <c r="P820" s="102" t="s">
        <v>237</v>
      </c>
      <c r="Q820" s="94">
        <f t="shared" si="810"/>
        <v>1</v>
      </c>
      <c r="R820" s="122">
        <f>IF(Q820="","",HLOOKUP(Q820,Headline!$Z$5:$CJ$6,2,FALSE))</f>
        <v>1</v>
      </c>
      <c r="S820" s="100">
        <f>+'report export 3D'!R95</f>
        <v>3.6250258999999998</v>
      </c>
      <c r="T820" s="100">
        <f>+'report export 3D'!S95</f>
        <v>3.625438366</v>
      </c>
      <c r="U820" s="100">
        <f>+'report export 3D'!T95</f>
        <v>3.6229199969999999</v>
      </c>
      <c r="V820" s="100">
        <f>+'report export 3D'!U95</f>
        <v>3.6214241249999999</v>
      </c>
      <c r="W820" s="100">
        <f>+'report export 3D'!V95</f>
        <v>3.620150824</v>
      </c>
      <c r="X820" s="96" t="str">
        <f t="shared" si="826"/>
        <v/>
      </c>
      <c r="Y820" s="101">
        <v>13</v>
      </c>
      <c r="Z820" s="445" t="s">
        <v>256</v>
      </c>
      <c r="AA820" s="446"/>
      <c r="AB820" s="446"/>
      <c r="AC820" s="446"/>
      <c r="AD820" s="62"/>
      <c r="AE820" s="21"/>
      <c r="AF820" s="22"/>
      <c r="AH820" s="29" t="str">
        <f t="shared" si="811"/>
        <v/>
      </c>
      <c r="AI820" s="29" t="str">
        <f t="shared" si="812"/>
        <v/>
      </c>
      <c r="AJ820" s="29" t="str">
        <f t="shared" si="813"/>
        <v/>
      </c>
      <c r="AK820" s="29" t="str">
        <f t="shared" si="814"/>
        <v/>
      </c>
      <c r="AL820" s="29" t="str">
        <f t="shared" si="815"/>
        <v/>
      </c>
      <c r="AM820" s="29" t="str">
        <f t="shared" si="816"/>
        <v/>
      </c>
      <c r="AN820" s="29" t="str">
        <f t="shared" si="817"/>
        <v/>
      </c>
      <c r="AO820" s="83">
        <f t="shared" si="849"/>
        <v>3.620150824</v>
      </c>
      <c r="AP820" s="83">
        <f t="shared" si="850"/>
        <v>3.625438366</v>
      </c>
      <c r="AQ820" s="83">
        <f t="shared" si="851"/>
        <v>5.2875420000000339E-3</v>
      </c>
      <c r="AR820" s="83">
        <f t="shared" si="852"/>
        <v>3.6229918423999998</v>
      </c>
      <c r="AS820" s="83">
        <f t="shared" si="853"/>
        <v>2.2725070518249744E-3</v>
      </c>
      <c r="AT820" s="105" t="str">
        <f t="shared" si="854"/>
        <v/>
      </c>
      <c r="AU820" s="105" t="str">
        <f t="shared" si="855"/>
        <v/>
      </c>
      <c r="AV820">
        <f t="shared" si="856"/>
        <v>-1</v>
      </c>
    </row>
    <row r="821" spans="1:48" ht="17.25" customHeight="1">
      <c r="A821" s="27"/>
      <c r="B821" s="98"/>
      <c r="C821" s="104"/>
      <c r="D821" s="90"/>
      <c r="E821" s="111"/>
      <c r="F821" s="442"/>
      <c r="G821" s="443"/>
      <c r="H821" s="443"/>
      <c r="I821" s="99"/>
      <c r="J821" s="99"/>
      <c r="K821" s="94">
        <f t="shared" si="846"/>
        <v>3.5</v>
      </c>
      <c r="L821" s="94">
        <f t="shared" si="847"/>
        <v>0</v>
      </c>
      <c r="M821" s="94">
        <f t="shared" si="848"/>
        <v>0.3</v>
      </c>
      <c r="N821" s="94">
        <f t="shared" si="824"/>
        <v>3.5</v>
      </c>
      <c r="O821" s="94">
        <f t="shared" si="825"/>
        <v>3.8</v>
      </c>
      <c r="P821" s="102" t="s">
        <v>237</v>
      </c>
      <c r="Q821" s="94">
        <f t="shared" si="810"/>
        <v>2</v>
      </c>
      <c r="R821" s="122">
        <f>IF(Q821="","",HLOOKUP(Q821,Headline!$Z$5:$CJ$6,2,FALSE))</f>
        <v>2</v>
      </c>
      <c r="S821" s="100">
        <f>ABS('report export 3D'!W95)</f>
        <v>3.6116649669999998</v>
      </c>
      <c r="T821" s="100">
        <f>ABS('report export 3D'!X95)</f>
        <v>3.6045073520000002</v>
      </c>
      <c r="U821" s="100">
        <f>ABS('report export 3D'!Y95)</f>
        <v>3.6153609699999998</v>
      </c>
      <c r="V821" s="100">
        <f>ABS('report export 3D'!Z95)</f>
        <v>3.6138399489999999</v>
      </c>
      <c r="W821" s="100">
        <f>ABS('report export 3D'!AA95)</f>
        <v>3.6102532190000001</v>
      </c>
      <c r="X821" s="96" t="str">
        <f t="shared" si="826"/>
        <v/>
      </c>
      <c r="Y821" s="101">
        <v>16</v>
      </c>
      <c r="Z821" s="445"/>
      <c r="AA821" s="446"/>
      <c r="AB821" s="446"/>
      <c r="AC821" s="446"/>
      <c r="AD821" s="62"/>
      <c r="AE821" s="21"/>
      <c r="AF821" s="22"/>
      <c r="AH821" s="29" t="str">
        <f t="shared" si="811"/>
        <v/>
      </c>
      <c r="AI821" s="29" t="str">
        <f t="shared" si="812"/>
        <v/>
      </c>
      <c r="AJ821" s="29" t="str">
        <f t="shared" si="813"/>
        <v/>
      </c>
      <c r="AK821" s="29" t="str">
        <f t="shared" si="814"/>
        <v/>
      </c>
      <c r="AL821" s="29" t="str">
        <f t="shared" si="815"/>
        <v/>
      </c>
      <c r="AM821" s="29" t="str">
        <f t="shared" si="816"/>
        <v/>
      </c>
      <c r="AN821" s="29" t="str">
        <f t="shared" si="817"/>
        <v/>
      </c>
      <c r="AO821" s="83">
        <f t="shared" si="849"/>
        <v>3.6045073520000002</v>
      </c>
      <c r="AP821" s="83">
        <f t="shared" si="850"/>
        <v>3.6153609699999998</v>
      </c>
      <c r="AQ821" s="83">
        <f t="shared" si="851"/>
        <v>1.0853617999999621E-2</v>
      </c>
      <c r="AR821" s="83">
        <f t="shared" si="852"/>
        <v>3.6111252913999996</v>
      </c>
      <c r="AS821" s="83">
        <f t="shared" si="853"/>
        <v>4.188055068103826E-3</v>
      </c>
      <c r="AT821" s="105" t="str">
        <f t="shared" si="854"/>
        <v/>
      </c>
      <c r="AU821" s="105" t="str">
        <f t="shared" si="855"/>
        <v/>
      </c>
      <c r="AV821">
        <f t="shared" si="856"/>
        <v>-1</v>
      </c>
    </row>
    <row r="822" spans="1:48" ht="17.25" customHeight="1">
      <c r="A822" s="27"/>
      <c r="B822" s="98"/>
      <c r="C822" s="104"/>
      <c r="D822" s="90"/>
      <c r="E822" s="111"/>
      <c r="F822" s="442"/>
      <c r="G822" s="443"/>
      <c r="H822" s="443"/>
      <c r="I822" s="99"/>
      <c r="J822" s="99"/>
      <c r="K822" s="94">
        <f t="shared" si="846"/>
        <v>3.5</v>
      </c>
      <c r="L822" s="94">
        <f t="shared" si="847"/>
        <v>0</v>
      </c>
      <c r="M822" s="94">
        <f t="shared" si="848"/>
        <v>0.3</v>
      </c>
      <c r="N822" s="94">
        <f t="shared" si="824"/>
        <v>3.5</v>
      </c>
      <c r="O822" s="94">
        <f t="shared" si="825"/>
        <v>3.8</v>
      </c>
      <c r="P822" s="102"/>
      <c r="Q822" s="94" t="str">
        <f t="shared" si="810"/>
        <v/>
      </c>
      <c r="R822" s="122" t="str">
        <f>IF(Q822="","",HLOOKUP(Q822,Headline!$Z$5:$CJ$6,2,FALSE))</f>
        <v/>
      </c>
      <c r="S822" s="100"/>
      <c r="T822" s="100"/>
      <c r="U822" s="100"/>
      <c r="V822" s="100"/>
      <c r="W822" s="100"/>
      <c r="X822" s="96" t="str">
        <f t="shared" si="826"/>
        <v/>
      </c>
      <c r="Y822" s="101"/>
      <c r="Z822" s="445"/>
      <c r="AA822" s="446"/>
      <c r="AB822" s="446"/>
      <c r="AC822" s="446"/>
      <c r="AD822" s="62"/>
      <c r="AE822" s="21"/>
      <c r="AF822" s="22"/>
      <c r="AH822" s="29" t="str">
        <f t="shared" si="811"/>
        <v/>
      </c>
      <c r="AI822" s="29" t="str">
        <f t="shared" si="812"/>
        <v/>
      </c>
      <c r="AJ822" s="29" t="str">
        <f t="shared" si="813"/>
        <v/>
      </c>
      <c r="AK822" s="29" t="str">
        <f t="shared" si="814"/>
        <v/>
      </c>
      <c r="AL822" s="29" t="str">
        <f t="shared" si="815"/>
        <v/>
      </c>
      <c r="AM822" s="29" t="str">
        <f t="shared" si="816"/>
        <v/>
      </c>
      <c r="AN822" s="29" t="str">
        <f t="shared" si="817"/>
        <v/>
      </c>
      <c r="AO822" s="83" t="str">
        <f t="shared" si="849"/>
        <v/>
      </c>
      <c r="AP822" s="83" t="str">
        <f t="shared" si="850"/>
        <v/>
      </c>
      <c r="AQ822" s="83" t="str">
        <f t="shared" si="851"/>
        <v/>
      </c>
      <c r="AR822" s="83" t="str">
        <f t="shared" si="852"/>
        <v/>
      </c>
      <c r="AS822" s="83" t="str">
        <f t="shared" si="853"/>
        <v/>
      </c>
      <c r="AT822" s="105" t="str">
        <f t="shared" si="854"/>
        <v/>
      </c>
      <c r="AU822" s="105" t="str">
        <f t="shared" si="855"/>
        <v/>
      </c>
      <c r="AV822">
        <f t="shared" si="856"/>
        <v>-1</v>
      </c>
    </row>
    <row r="823" spans="1:48" ht="17.25" customHeight="1">
      <c r="A823" s="27"/>
      <c r="B823" s="98">
        <v>610</v>
      </c>
      <c r="C823" s="104"/>
      <c r="D823" s="90"/>
      <c r="E823" s="111"/>
      <c r="F823" s="442">
        <v>3.5</v>
      </c>
      <c r="G823" s="443"/>
      <c r="H823" s="443"/>
      <c r="I823" s="99">
        <v>0</v>
      </c>
      <c r="J823" s="99">
        <v>0.3</v>
      </c>
      <c r="K823" s="94">
        <f t="shared" si="846"/>
        <v>3.5</v>
      </c>
      <c r="L823" s="94">
        <f t="shared" si="847"/>
        <v>0</v>
      </c>
      <c r="M823" s="94">
        <f t="shared" si="848"/>
        <v>0.3</v>
      </c>
      <c r="N823" s="94">
        <f t="shared" si="824"/>
        <v>3.5</v>
      </c>
      <c r="O823" s="94">
        <f t="shared" si="825"/>
        <v>3.8</v>
      </c>
      <c r="P823" s="102" t="s">
        <v>237</v>
      </c>
      <c r="Q823" s="94">
        <f>IF(AND(F823&lt;&gt;"",Q822=""),1,IF(AND(Q822&lt;emp,Q822&lt;&gt;""),Q822+1,""))</f>
        <v>1</v>
      </c>
      <c r="R823" s="122">
        <f>IF(Q823="","",HLOOKUP(Q823,Headline!$Z$5:$CJ$6,2,FALSE))</f>
        <v>1</v>
      </c>
      <c r="S823" s="100">
        <f>+'report export 3D'!R94</f>
        <v>3.695466776</v>
      </c>
      <c r="T823" s="100">
        <f>+'report export 3D'!S94</f>
        <v>3.6946567369999999</v>
      </c>
      <c r="U823" s="100">
        <f>+'report export 3D'!T94</f>
        <v>3.695304862</v>
      </c>
      <c r="V823" s="100">
        <f>+'report export 3D'!U94</f>
        <v>3.6975624850000002</v>
      </c>
      <c r="W823" s="100">
        <f>+'report export 3D'!V94</f>
        <v>3.697860054</v>
      </c>
      <c r="X823" s="96" t="str">
        <f>IF(S823="","",IF(AND(AM823="-",AN823="+"),"78",IF(AM823="-","7",IF(AN823="+","8",""))))</f>
        <v/>
      </c>
      <c r="Y823" s="101">
        <v>13</v>
      </c>
      <c r="Z823" s="445" t="s">
        <v>69</v>
      </c>
      <c r="AA823" s="446"/>
      <c r="AB823" s="446"/>
      <c r="AC823" s="446"/>
      <c r="AD823" s="62"/>
      <c r="AE823" s="21"/>
      <c r="AF823" s="22"/>
      <c r="AH823" s="29" t="str">
        <f t="shared" si="811"/>
        <v/>
      </c>
      <c r="AI823" s="29" t="str">
        <f t="shared" si="812"/>
        <v/>
      </c>
      <c r="AJ823" s="29" t="str">
        <f t="shared" si="813"/>
        <v/>
      </c>
      <c r="AK823" s="29" t="str">
        <f t="shared" si="814"/>
        <v/>
      </c>
      <c r="AL823" s="29" t="str">
        <f t="shared" si="815"/>
        <v/>
      </c>
      <c r="AM823" s="29" t="str">
        <f t="shared" si="816"/>
        <v/>
      </c>
      <c r="AN823" s="29" t="str">
        <f t="shared" si="817"/>
        <v/>
      </c>
      <c r="AO823" s="83">
        <f t="shared" si="849"/>
        <v>3.6946567369999999</v>
      </c>
      <c r="AP823" s="83">
        <f t="shared" si="850"/>
        <v>3.697860054</v>
      </c>
      <c r="AQ823" s="83">
        <f t="shared" si="851"/>
        <v>3.2033170000000943E-3</v>
      </c>
      <c r="AR823" s="83">
        <f t="shared" si="852"/>
        <v>3.6961701828000004</v>
      </c>
      <c r="AS823" s="83">
        <f t="shared" si="853"/>
        <v>1.4429353321832965E-3</v>
      </c>
      <c r="AT823" s="105" t="str">
        <f>IF(OR(Q823="",S823=""),"",IF(AND(C823="",AT822=""),"",(M823-L823)/(AS823*6)))</f>
        <v/>
      </c>
      <c r="AU823" s="105" t="str">
        <f>IF(OR(Q823="",S823=""),"",IF(AND(C823="",AU822=""),"",MIN((O823-AR823)/(3*AS823),(AR823-N823)/(3*AS823))))</f>
        <v/>
      </c>
      <c r="AV823">
        <f>IF(AT823="",-1,AS817)</f>
        <v>-1</v>
      </c>
    </row>
    <row r="824" spans="1:48" ht="17.25" customHeight="1">
      <c r="A824" s="27"/>
      <c r="B824" s="98"/>
      <c r="C824" s="104"/>
      <c r="D824" s="90"/>
      <c r="E824" s="111"/>
      <c r="F824" s="442"/>
      <c r="G824" s="443"/>
      <c r="H824" s="443"/>
      <c r="I824" s="99"/>
      <c r="J824" s="99"/>
      <c r="K824" s="94">
        <f t="shared" si="846"/>
        <v>3.5</v>
      </c>
      <c r="L824" s="94">
        <f t="shared" si="847"/>
        <v>0</v>
      </c>
      <c r="M824" s="94">
        <f t="shared" si="848"/>
        <v>0.3</v>
      </c>
      <c r="N824" s="94">
        <f t="shared" si="824"/>
        <v>3.5</v>
      </c>
      <c r="O824" s="94">
        <f t="shared" si="825"/>
        <v>3.8</v>
      </c>
      <c r="P824" s="102" t="s">
        <v>237</v>
      </c>
      <c r="Q824" s="94">
        <f>IF(AND(F824&lt;&gt;"",Q823=""),1,IF(AND(Q823&lt;emp,Q823&lt;&gt;""),Q823+1,""))</f>
        <v>2</v>
      </c>
      <c r="R824" s="122">
        <f>IF(Q824="","",HLOOKUP(Q824,Headline!$Z$5:$CJ$6,2,FALSE))</f>
        <v>2</v>
      </c>
      <c r="S824" s="100">
        <f>ABS('report export 3D'!W94)</f>
        <v>3.6721588409999999</v>
      </c>
      <c r="T824" s="100">
        <f>ABS('report export 3D'!X94)</f>
        <v>3.663975669</v>
      </c>
      <c r="U824" s="100">
        <f>ABS('report export 3D'!Y94)</f>
        <v>3.6732635870000001</v>
      </c>
      <c r="V824" s="100">
        <f>ABS('report export 3D'!Z94)</f>
        <v>3.6757596850000001</v>
      </c>
      <c r="W824" s="100">
        <f>ABS('report export 3D'!AA94)</f>
        <v>3.6710833699999998</v>
      </c>
      <c r="X824" s="96" t="str">
        <f>IF(S824="","",IF(AND(AM824="-",AN824="+"),"78",IF(AM824="-","7",IF(AN824="+","8",""))))</f>
        <v/>
      </c>
      <c r="Y824" s="101">
        <v>16</v>
      </c>
      <c r="Z824" s="445"/>
      <c r="AA824" s="446"/>
      <c r="AB824" s="446"/>
      <c r="AC824" s="446"/>
      <c r="AD824" s="62"/>
      <c r="AE824" s="21"/>
      <c r="AF824" s="22"/>
      <c r="AH824" s="29" t="str">
        <f t="shared" si="811"/>
        <v/>
      </c>
      <c r="AI824" s="29" t="str">
        <f t="shared" si="812"/>
        <v/>
      </c>
      <c r="AJ824" s="29" t="str">
        <f t="shared" si="813"/>
        <v/>
      </c>
      <c r="AK824" s="29" t="str">
        <f t="shared" si="814"/>
        <v/>
      </c>
      <c r="AL824" s="29" t="str">
        <f t="shared" si="815"/>
        <v/>
      </c>
      <c r="AM824" s="29" t="str">
        <f t="shared" si="816"/>
        <v/>
      </c>
      <c r="AN824" s="29" t="str">
        <f t="shared" si="817"/>
        <v/>
      </c>
      <c r="AO824" s="83">
        <f t="shared" si="849"/>
        <v>3.663975669</v>
      </c>
      <c r="AP824" s="83">
        <f t="shared" si="850"/>
        <v>3.6757596850000001</v>
      </c>
      <c r="AQ824" s="83">
        <f t="shared" si="851"/>
        <v>1.1784016000000008E-2</v>
      </c>
      <c r="AR824" s="83">
        <f t="shared" si="852"/>
        <v>3.6712482304000007</v>
      </c>
      <c r="AS824" s="83">
        <f t="shared" si="853"/>
        <v>4.4204475103239065E-3</v>
      </c>
      <c r="AT824" s="105" t="str">
        <f>IF(OR(Q824="",S824=""),"",IF(AND(C824="",AT823=""),"",(M824-L824)/(AS824*6)))</f>
        <v/>
      </c>
      <c r="AU824" s="105" t="str">
        <f>IF(OR(Q824="",S824=""),"",IF(AND(C824="",AU823=""),"",MIN((O824-AR824)/(3*AS824),(AR824-N824)/(3*AS824))))</f>
        <v/>
      </c>
      <c r="AV824">
        <f>IF(AT824="",-1,AS818)</f>
        <v>-1</v>
      </c>
    </row>
    <row r="825" spans="1:48" ht="17.25" customHeight="1">
      <c r="A825" s="27"/>
      <c r="B825" s="98"/>
      <c r="C825" s="104"/>
      <c r="D825" s="90"/>
      <c r="E825" s="111"/>
      <c r="F825" s="442"/>
      <c r="G825" s="443"/>
      <c r="H825" s="443"/>
      <c r="I825" s="99"/>
      <c r="J825" s="99"/>
      <c r="K825" s="94">
        <f t="shared" si="846"/>
        <v>3.5</v>
      </c>
      <c r="L825" s="94">
        <f t="shared" si="847"/>
        <v>0</v>
      </c>
      <c r="M825" s="94">
        <f t="shared" si="848"/>
        <v>0.3</v>
      </c>
      <c r="N825" s="94">
        <f t="shared" si="824"/>
        <v>3.5</v>
      </c>
      <c r="O825" s="94">
        <f t="shared" si="825"/>
        <v>3.8</v>
      </c>
      <c r="P825" s="102"/>
      <c r="Q825" s="94" t="str">
        <f>IF(AND(F825&lt;&gt;"",Q824=""),1,IF(AND(Q824&lt;emp,Q824&lt;&gt;""),Q824+1,""))</f>
        <v/>
      </c>
      <c r="R825" s="122" t="str">
        <f>IF(Q825="","",HLOOKUP(Q825,Headline!$Z$5:$CJ$6,2,FALSE))</f>
        <v/>
      </c>
      <c r="S825" s="100"/>
      <c r="T825" s="100"/>
      <c r="U825" s="100"/>
      <c r="V825" s="100"/>
      <c r="W825" s="100"/>
      <c r="X825" s="96" t="str">
        <f>IF(S825="","",IF(AND(AM825="-",AN825="+"),"78",IF(AM825="-","7",IF(AN825="+","8",""))))</f>
        <v/>
      </c>
      <c r="Y825" s="101"/>
      <c r="Z825" s="445"/>
      <c r="AA825" s="446"/>
      <c r="AB825" s="446"/>
      <c r="AC825" s="446"/>
      <c r="AD825" s="62"/>
      <c r="AE825" s="21"/>
      <c r="AF825" s="22"/>
      <c r="AH825" s="29" t="str">
        <f t="shared" si="811"/>
        <v/>
      </c>
      <c r="AI825" s="29" t="str">
        <f t="shared" si="812"/>
        <v/>
      </c>
      <c r="AJ825" s="29" t="str">
        <f t="shared" si="813"/>
        <v/>
      </c>
      <c r="AK825" s="29" t="str">
        <f t="shared" si="814"/>
        <v/>
      </c>
      <c r="AL825" s="29" t="str">
        <f t="shared" si="815"/>
        <v/>
      </c>
      <c r="AM825" s="29" t="str">
        <f t="shared" si="816"/>
        <v/>
      </c>
      <c r="AN825" s="29" t="str">
        <f t="shared" si="817"/>
        <v/>
      </c>
      <c r="AO825" s="83" t="str">
        <f t="shared" si="849"/>
        <v/>
      </c>
      <c r="AP825" s="83" t="str">
        <f t="shared" si="850"/>
        <v/>
      </c>
      <c r="AQ825" s="83" t="str">
        <f t="shared" si="851"/>
        <v/>
      </c>
      <c r="AR825" s="83" t="str">
        <f t="shared" si="852"/>
        <v/>
      </c>
      <c r="AS825" s="83" t="str">
        <f t="shared" si="853"/>
        <v/>
      </c>
      <c r="AT825" s="105" t="str">
        <f>IF(OR(Q825="",S825=""),"",IF(AND(C825="",AT824=""),"",(M825-L825)/(AS825*6)))</f>
        <v/>
      </c>
      <c r="AU825" s="105" t="str">
        <f>IF(OR(Q825="",S825=""),"",IF(AND(C825="",AU824=""),"",MIN((O825-AR825)/(3*AS825),(AR825-N825)/(3*AS825))))</f>
        <v/>
      </c>
      <c r="AV825">
        <f>IF(AT825="",-1,AS819)</f>
        <v>-1</v>
      </c>
    </row>
    <row r="826" spans="1:48" ht="17.25" customHeight="1">
      <c r="A826" s="27"/>
      <c r="B826" s="98">
        <v>611</v>
      </c>
      <c r="C826" s="104"/>
      <c r="D826" s="144" t="s">
        <v>188</v>
      </c>
      <c r="E826" s="111"/>
      <c r="F826" s="442">
        <v>1.3</v>
      </c>
      <c r="G826" s="443"/>
      <c r="H826" s="444"/>
      <c r="I826" s="99">
        <v>-0.1</v>
      </c>
      <c r="J826" s="99">
        <v>0.1</v>
      </c>
      <c r="K826" s="94">
        <f>IF(Q826=1,F826,K822)</f>
        <v>1.3</v>
      </c>
      <c r="L826" s="94">
        <f>IF(Q826=1,I826,L822)</f>
        <v>-0.1</v>
      </c>
      <c r="M826" s="94">
        <f>IF(Q826=1,J826,M822)</f>
        <v>0.1</v>
      </c>
      <c r="N826" s="94">
        <f t="shared" si="824"/>
        <v>1.2</v>
      </c>
      <c r="O826" s="94">
        <f t="shared" si="825"/>
        <v>1.4000000000000001</v>
      </c>
      <c r="P826" s="102" t="s">
        <v>50</v>
      </c>
      <c r="Q826" s="94">
        <f>IF(AND(F826&lt;&gt;"",Q822=""),1,IF(AND(Q822&lt;emp,Q822&lt;&gt;""),Q822+1,""))</f>
        <v>1</v>
      </c>
      <c r="R826" s="122">
        <f>IF(Q826="","",HLOOKUP(Q826,Headline!$Z$5:$CJ$6,2,FALSE))</f>
        <v>1</v>
      </c>
      <c r="S826" s="147">
        <v>1.2</v>
      </c>
      <c r="T826" s="147">
        <v>1.2</v>
      </c>
      <c r="U826" s="147">
        <v>1.2</v>
      </c>
      <c r="V826" s="147">
        <v>1.2</v>
      </c>
      <c r="W826" s="147">
        <v>1.2</v>
      </c>
      <c r="X826" s="96" t="str">
        <f t="shared" si="826"/>
        <v/>
      </c>
      <c r="Y826" s="101">
        <v>13</v>
      </c>
      <c r="Z826" s="445"/>
      <c r="AA826" s="446"/>
      <c r="AB826" s="446"/>
      <c r="AC826" s="446"/>
      <c r="AD826" s="62"/>
      <c r="AE826" s="21"/>
      <c r="AF826" s="22"/>
      <c r="AH826" s="29" t="str">
        <f t="shared" si="811"/>
        <v/>
      </c>
      <c r="AI826" s="29" t="str">
        <f t="shared" si="812"/>
        <v/>
      </c>
      <c r="AJ826" s="29" t="str">
        <f t="shared" si="813"/>
        <v/>
      </c>
      <c r="AK826" s="29" t="str">
        <f t="shared" si="814"/>
        <v/>
      </c>
      <c r="AL826" s="29" t="str">
        <f t="shared" si="815"/>
        <v/>
      </c>
      <c r="AM826" s="29" t="str">
        <f t="shared" si="816"/>
        <v/>
      </c>
      <c r="AN826" s="29" t="str">
        <f t="shared" si="817"/>
        <v/>
      </c>
      <c r="AO826" s="83">
        <f t="shared" si="849"/>
        <v>1.2</v>
      </c>
      <c r="AP826" s="83">
        <f t="shared" si="850"/>
        <v>1.2</v>
      </c>
      <c r="AQ826" s="83">
        <f t="shared" si="851"/>
        <v>0</v>
      </c>
      <c r="AR826" s="83">
        <f t="shared" si="852"/>
        <v>1.2</v>
      </c>
      <c r="AS826" s="83">
        <f t="shared" si="853"/>
        <v>0</v>
      </c>
      <c r="AT826" s="105" t="str">
        <f>IF(OR(Q826="",S826=""),"",IF(AND(C826="",AT822=""),"",(M826-L826)/(AS826*6)))</f>
        <v/>
      </c>
      <c r="AU826" s="105" t="str">
        <f>IF(OR(Q826="",S826=""),"",IF(AND(C826="",AU822=""),"",MIN((O826-AR826)/(3*AS826),(AR826-N826)/(3*AS826))))</f>
        <v/>
      </c>
      <c r="AV826">
        <f t="shared" ref="AV826:AV831" si="857">IF(AT826="",-1,AS817)</f>
        <v>-1</v>
      </c>
    </row>
    <row r="827" spans="1:48" ht="17.25" customHeight="1">
      <c r="A827" s="27"/>
      <c r="B827" s="98"/>
      <c r="C827" s="104"/>
      <c r="D827" s="90"/>
      <c r="E827" s="111"/>
      <c r="F827" s="442"/>
      <c r="G827" s="443"/>
      <c r="H827" s="444"/>
      <c r="I827" s="99"/>
      <c r="J827" s="99"/>
      <c r="K827" s="94">
        <f t="shared" ref="K827:K840" si="858">IF(Q827=1,F827,K826)</f>
        <v>1.3</v>
      </c>
      <c r="L827" s="94">
        <f t="shared" ref="L827:L840" si="859">IF(Q827=1,I827,L826)</f>
        <v>-0.1</v>
      </c>
      <c r="M827" s="94">
        <f t="shared" ref="M827:M840" si="860">IF(Q827=1,J827,M826)</f>
        <v>0.1</v>
      </c>
      <c r="N827" s="94">
        <f t="shared" si="824"/>
        <v>1.2</v>
      </c>
      <c r="O827" s="94">
        <f t="shared" si="825"/>
        <v>1.4000000000000001</v>
      </c>
      <c r="P827" s="102" t="s">
        <v>50</v>
      </c>
      <c r="Q827" s="94">
        <f t="shared" si="810"/>
        <v>2</v>
      </c>
      <c r="R827" s="122">
        <f>IF(Q827="","",HLOOKUP(Q827,Headline!$Z$5:$CJ$6,2,FALSE))</f>
        <v>2</v>
      </c>
      <c r="S827" s="147">
        <v>1.1499999999999999</v>
      </c>
      <c r="T827" s="147">
        <v>1.1599999999999999</v>
      </c>
      <c r="U827" s="147">
        <v>1.18</v>
      </c>
      <c r="V827" s="147">
        <v>1.1599999999999999</v>
      </c>
      <c r="W827" s="147">
        <v>1.1599999999999999</v>
      </c>
      <c r="X827" s="96" t="str">
        <f t="shared" si="826"/>
        <v>7</v>
      </c>
      <c r="Y827" s="101">
        <v>16</v>
      </c>
      <c r="Z827" s="445"/>
      <c r="AA827" s="446"/>
      <c r="AB827" s="446"/>
      <c r="AC827" s="446"/>
      <c r="AD827" s="62"/>
      <c r="AE827" s="245" t="s">
        <v>331</v>
      </c>
      <c r="AF827" s="22"/>
      <c r="AH827" s="29" t="str">
        <f t="shared" si="811"/>
        <v>-</v>
      </c>
      <c r="AI827" s="29" t="str">
        <f t="shared" si="812"/>
        <v>-</v>
      </c>
      <c r="AJ827" s="29" t="str">
        <f t="shared" si="813"/>
        <v>-</v>
      </c>
      <c r="AK827" s="29" t="str">
        <f t="shared" si="814"/>
        <v>-</v>
      </c>
      <c r="AL827" s="29" t="str">
        <f t="shared" si="815"/>
        <v>-</v>
      </c>
      <c r="AM827" s="29" t="str">
        <f t="shared" si="816"/>
        <v>-</v>
      </c>
      <c r="AN827" s="29" t="str">
        <f t="shared" si="817"/>
        <v/>
      </c>
      <c r="AO827" s="83">
        <f t="shared" si="849"/>
        <v>1.1499999999999999</v>
      </c>
      <c r="AP827" s="83">
        <f t="shared" si="850"/>
        <v>1.18</v>
      </c>
      <c r="AQ827" s="83">
        <f t="shared" si="851"/>
        <v>3.0000000000000027E-2</v>
      </c>
      <c r="AR827" s="83">
        <f t="shared" si="852"/>
        <v>1.1619999999999999</v>
      </c>
      <c r="AS827" s="83">
        <f t="shared" si="853"/>
        <v>1.0954451150103331E-2</v>
      </c>
      <c r="AT827" s="105" t="str">
        <f t="shared" si="854"/>
        <v/>
      </c>
      <c r="AU827" s="105" t="str">
        <f t="shared" si="855"/>
        <v/>
      </c>
      <c r="AV827">
        <f t="shared" si="857"/>
        <v>-1</v>
      </c>
    </row>
    <row r="828" spans="1:48" ht="17.25" customHeight="1">
      <c r="A828" s="27"/>
      <c r="B828" s="98"/>
      <c r="C828" s="104"/>
      <c r="D828" s="90"/>
      <c r="E828" s="111"/>
      <c r="F828" s="442"/>
      <c r="G828" s="443"/>
      <c r="H828" s="444"/>
      <c r="I828" s="99"/>
      <c r="J828" s="99"/>
      <c r="K828" s="94">
        <f t="shared" si="858"/>
        <v>1.3</v>
      </c>
      <c r="L828" s="94">
        <f t="shared" si="859"/>
        <v>-0.1</v>
      </c>
      <c r="M828" s="94">
        <f t="shared" si="860"/>
        <v>0.1</v>
      </c>
      <c r="N828" s="94">
        <f t="shared" si="824"/>
        <v>1.2</v>
      </c>
      <c r="O828" s="94">
        <f t="shared" si="825"/>
        <v>1.4000000000000001</v>
      </c>
      <c r="P828" s="102"/>
      <c r="Q828" s="94" t="str">
        <f t="shared" si="810"/>
        <v/>
      </c>
      <c r="R828" s="122" t="str">
        <f>IF(Q828="","",HLOOKUP(Q828,Headline!$Z$5:$CJ$6,2,FALSE))</f>
        <v/>
      </c>
      <c r="S828" s="147"/>
      <c r="T828" s="147"/>
      <c r="U828" s="147"/>
      <c r="V828" s="147"/>
      <c r="W828" s="147"/>
      <c r="X828" s="96" t="str">
        <f t="shared" si="826"/>
        <v/>
      </c>
      <c r="Y828" s="101"/>
      <c r="Z828" s="445"/>
      <c r="AA828" s="446"/>
      <c r="AB828" s="446"/>
      <c r="AC828" s="446"/>
      <c r="AD828" s="62"/>
      <c r="AE828" s="21"/>
      <c r="AF828" s="22"/>
      <c r="AH828" s="29" t="str">
        <f t="shared" si="811"/>
        <v/>
      </c>
      <c r="AI828" s="29" t="str">
        <f t="shared" si="812"/>
        <v/>
      </c>
      <c r="AJ828" s="29" t="str">
        <f t="shared" si="813"/>
        <v/>
      </c>
      <c r="AK828" s="29" t="str">
        <f t="shared" si="814"/>
        <v/>
      </c>
      <c r="AL828" s="29" t="str">
        <f t="shared" si="815"/>
        <v/>
      </c>
      <c r="AM828" s="29" t="str">
        <f t="shared" si="816"/>
        <v/>
      </c>
      <c r="AN828" s="29" t="str">
        <f t="shared" si="817"/>
        <v/>
      </c>
      <c r="AO828" s="83" t="str">
        <f t="shared" si="849"/>
        <v/>
      </c>
      <c r="AP828" s="83" t="str">
        <f t="shared" si="850"/>
        <v/>
      </c>
      <c r="AQ828" s="83" t="str">
        <f t="shared" si="851"/>
        <v/>
      </c>
      <c r="AR828" s="83" t="str">
        <f t="shared" si="852"/>
        <v/>
      </c>
      <c r="AS828" s="83" t="str">
        <f t="shared" si="853"/>
        <v/>
      </c>
      <c r="AT828" s="105" t="str">
        <f t="shared" si="854"/>
        <v/>
      </c>
      <c r="AU828" s="105" t="str">
        <f t="shared" si="855"/>
        <v/>
      </c>
      <c r="AV828">
        <f t="shared" si="857"/>
        <v>-1</v>
      </c>
    </row>
    <row r="829" spans="1:48" ht="17.25" customHeight="1">
      <c r="A829" s="27"/>
      <c r="B829" s="98">
        <v>612</v>
      </c>
      <c r="C829" s="104"/>
      <c r="D829" s="144" t="s">
        <v>188</v>
      </c>
      <c r="E829" s="111"/>
      <c r="F829" s="442">
        <v>1.5</v>
      </c>
      <c r="G829" s="443"/>
      <c r="H829" s="444"/>
      <c r="I829" s="99">
        <v>-0.2</v>
      </c>
      <c r="J829" s="99">
        <v>0.2</v>
      </c>
      <c r="K829" s="94">
        <f t="shared" si="858"/>
        <v>1.5</v>
      </c>
      <c r="L829" s="94">
        <f t="shared" si="859"/>
        <v>-0.2</v>
      </c>
      <c r="M829" s="94">
        <f t="shared" si="860"/>
        <v>0.2</v>
      </c>
      <c r="N829" s="94">
        <f t="shared" si="824"/>
        <v>1.3</v>
      </c>
      <c r="O829" s="94">
        <f t="shared" si="825"/>
        <v>1.7</v>
      </c>
      <c r="P829" s="102" t="s">
        <v>50</v>
      </c>
      <c r="Q829" s="94">
        <f t="shared" si="810"/>
        <v>1</v>
      </c>
      <c r="R829" s="122">
        <f>IF(Q829="","",HLOOKUP(Q829,Headline!$Z$5:$CJ$6,2,FALSE))</f>
        <v>1</v>
      </c>
      <c r="S829" s="147">
        <f>1+0.3</f>
        <v>1.3</v>
      </c>
      <c r="T829" s="147">
        <f>1+0.3</f>
        <v>1.3</v>
      </c>
      <c r="U829" s="147">
        <f>1+0.3</f>
        <v>1.3</v>
      </c>
      <c r="V829" s="147">
        <f>1+0.3</f>
        <v>1.3</v>
      </c>
      <c r="W829" s="147">
        <f>1+0.3</f>
        <v>1.3</v>
      </c>
      <c r="X829" s="96" t="str">
        <f t="shared" si="826"/>
        <v/>
      </c>
      <c r="Y829" s="101">
        <v>13</v>
      </c>
      <c r="Z829" s="445"/>
      <c r="AA829" s="446"/>
      <c r="AB829" s="446"/>
      <c r="AC829" s="446"/>
      <c r="AD829" s="62"/>
      <c r="AE829" s="21"/>
      <c r="AF829" s="22"/>
      <c r="AH829" s="29" t="str">
        <f t="shared" si="811"/>
        <v/>
      </c>
      <c r="AI829" s="29" t="str">
        <f t="shared" si="812"/>
        <v/>
      </c>
      <c r="AJ829" s="29" t="str">
        <f t="shared" si="813"/>
        <v/>
      </c>
      <c r="AK829" s="29" t="str">
        <f t="shared" si="814"/>
        <v/>
      </c>
      <c r="AL829" s="29" t="str">
        <f t="shared" si="815"/>
        <v/>
      </c>
      <c r="AM829" s="29" t="str">
        <f t="shared" si="816"/>
        <v/>
      </c>
      <c r="AN829" s="29" t="str">
        <f t="shared" si="817"/>
        <v/>
      </c>
      <c r="AO829" s="83">
        <f t="shared" si="849"/>
        <v>1.3</v>
      </c>
      <c r="AP829" s="83">
        <f t="shared" si="850"/>
        <v>1.3</v>
      </c>
      <c r="AQ829" s="83">
        <f t="shared" si="851"/>
        <v>0</v>
      </c>
      <c r="AR829" s="83">
        <f t="shared" si="852"/>
        <v>1.3</v>
      </c>
      <c r="AS829" s="83">
        <f t="shared" si="853"/>
        <v>0</v>
      </c>
      <c r="AT829" s="105" t="str">
        <f t="shared" si="854"/>
        <v/>
      </c>
      <c r="AU829" s="105" t="str">
        <f t="shared" si="855"/>
        <v/>
      </c>
      <c r="AV829">
        <f t="shared" si="857"/>
        <v>-1</v>
      </c>
    </row>
    <row r="830" spans="1:48" ht="17.25" customHeight="1">
      <c r="A830" s="27"/>
      <c r="B830" s="98"/>
      <c r="C830" s="104"/>
      <c r="D830" s="90"/>
      <c r="E830" s="111"/>
      <c r="F830" s="442"/>
      <c r="G830" s="443"/>
      <c r="H830" s="444"/>
      <c r="I830" s="99"/>
      <c r="J830" s="99"/>
      <c r="K830" s="94">
        <f t="shared" si="858"/>
        <v>1.5</v>
      </c>
      <c r="L830" s="94">
        <f t="shared" si="859"/>
        <v>-0.2</v>
      </c>
      <c r="M830" s="94">
        <f t="shared" si="860"/>
        <v>0.2</v>
      </c>
      <c r="N830" s="94">
        <f t="shared" si="824"/>
        <v>1.3</v>
      </c>
      <c r="O830" s="94">
        <f t="shared" si="825"/>
        <v>1.7</v>
      </c>
      <c r="P830" s="102" t="s">
        <v>50</v>
      </c>
      <c r="Q830" s="94">
        <f t="shared" si="810"/>
        <v>2</v>
      </c>
      <c r="R830" s="122">
        <f>IF(Q830="","",HLOOKUP(Q830,Headline!$Z$5:$CJ$6,2,FALSE))</f>
        <v>2</v>
      </c>
      <c r="S830" s="147">
        <v>1.52</v>
      </c>
      <c r="T830" s="147">
        <v>1.5</v>
      </c>
      <c r="U830" s="147">
        <v>1.52</v>
      </c>
      <c r="V830" s="147">
        <v>1.53</v>
      </c>
      <c r="W830" s="147">
        <v>1.51</v>
      </c>
      <c r="X830" s="96" t="str">
        <f t="shared" si="826"/>
        <v/>
      </c>
      <c r="Y830" s="101">
        <v>16</v>
      </c>
      <c r="Z830" s="445"/>
      <c r="AA830" s="446"/>
      <c r="AB830" s="446"/>
      <c r="AC830" s="446"/>
      <c r="AD830" s="62"/>
      <c r="AE830" s="21"/>
      <c r="AF830" s="22"/>
      <c r="AH830" s="29" t="str">
        <f t="shared" si="811"/>
        <v/>
      </c>
      <c r="AI830" s="29" t="str">
        <f t="shared" si="812"/>
        <v/>
      </c>
      <c r="AJ830" s="29" t="str">
        <f t="shared" si="813"/>
        <v/>
      </c>
      <c r="AK830" s="29" t="str">
        <f t="shared" si="814"/>
        <v/>
      </c>
      <c r="AL830" s="29" t="str">
        <f t="shared" si="815"/>
        <v/>
      </c>
      <c r="AM830" s="29" t="str">
        <f t="shared" si="816"/>
        <v/>
      </c>
      <c r="AN830" s="29" t="str">
        <f t="shared" si="817"/>
        <v/>
      </c>
      <c r="AO830" s="83">
        <f t="shared" si="849"/>
        <v>1.5</v>
      </c>
      <c r="AP830" s="83">
        <f t="shared" si="850"/>
        <v>1.53</v>
      </c>
      <c r="AQ830" s="83">
        <f t="shared" si="851"/>
        <v>3.0000000000000027E-2</v>
      </c>
      <c r="AR830" s="83">
        <f t="shared" si="852"/>
        <v>1.516</v>
      </c>
      <c r="AS830" s="83">
        <f t="shared" si="853"/>
        <v>1.1401754250991389E-2</v>
      </c>
      <c r="AT830" s="105" t="str">
        <f t="shared" si="854"/>
        <v/>
      </c>
      <c r="AU830" s="105" t="str">
        <f t="shared" si="855"/>
        <v/>
      </c>
      <c r="AV830">
        <f t="shared" si="857"/>
        <v>-1</v>
      </c>
    </row>
    <row r="831" spans="1:48" ht="17.25" customHeight="1">
      <c r="A831" s="27"/>
      <c r="B831" s="98"/>
      <c r="C831" s="104"/>
      <c r="D831" s="90"/>
      <c r="E831" s="111"/>
      <c r="F831" s="442"/>
      <c r="G831" s="443"/>
      <c r="H831" s="444"/>
      <c r="I831" s="99"/>
      <c r="J831" s="99"/>
      <c r="K831" s="94">
        <f t="shared" si="858"/>
        <v>1.5</v>
      </c>
      <c r="L831" s="94">
        <f t="shared" si="859"/>
        <v>-0.2</v>
      </c>
      <c r="M831" s="94">
        <f t="shared" si="860"/>
        <v>0.2</v>
      </c>
      <c r="N831" s="94">
        <f t="shared" si="824"/>
        <v>1.3</v>
      </c>
      <c r="O831" s="94">
        <f t="shared" si="825"/>
        <v>1.7</v>
      </c>
      <c r="P831" s="102"/>
      <c r="Q831" s="94" t="str">
        <f t="shared" si="810"/>
        <v/>
      </c>
      <c r="R831" s="122" t="str">
        <f>IF(Q831="","",HLOOKUP(Q831,Headline!$Z$5:$CJ$6,2,FALSE))</f>
        <v/>
      </c>
      <c r="S831" s="147"/>
      <c r="T831" s="147"/>
      <c r="U831" s="147"/>
      <c r="V831" s="147"/>
      <c r="W831" s="147"/>
      <c r="X831" s="96" t="str">
        <f t="shared" si="826"/>
        <v/>
      </c>
      <c r="Y831" s="101"/>
      <c r="Z831" s="445"/>
      <c r="AA831" s="446"/>
      <c r="AB831" s="446"/>
      <c r="AC831" s="446"/>
      <c r="AD831" s="62"/>
      <c r="AE831" s="21"/>
      <c r="AF831" s="22"/>
      <c r="AH831" s="29" t="str">
        <f t="shared" si="811"/>
        <v/>
      </c>
      <c r="AI831" s="29" t="str">
        <f t="shared" si="812"/>
        <v/>
      </c>
      <c r="AJ831" s="29" t="str">
        <f t="shared" si="813"/>
        <v/>
      </c>
      <c r="AK831" s="29" t="str">
        <f t="shared" si="814"/>
        <v/>
      </c>
      <c r="AL831" s="29" t="str">
        <f t="shared" si="815"/>
        <v/>
      </c>
      <c r="AM831" s="29" t="str">
        <f t="shared" si="816"/>
        <v/>
      </c>
      <c r="AN831" s="29" t="str">
        <f t="shared" si="817"/>
        <v/>
      </c>
      <c r="AO831" s="83" t="str">
        <f t="shared" si="849"/>
        <v/>
      </c>
      <c r="AP831" s="83" t="str">
        <f t="shared" si="850"/>
        <v/>
      </c>
      <c r="AQ831" s="83" t="str">
        <f t="shared" si="851"/>
        <v/>
      </c>
      <c r="AR831" s="83" t="str">
        <f t="shared" si="852"/>
        <v/>
      </c>
      <c r="AS831" s="83" t="str">
        <f t="shared" si="853"/>
        <v/>
      </c>
      <c r="AT831" s="105" t="str">
        <f t="shared" si="854"/>
        <v/>
      </c>
      <c r="AU831" s="105" t="str">
        <f t="shared" si="855"/>
        <v/>
      </c>
      <c r="AV831">
        <f t="shared" si="857"/>
        <v>-1</v>
      </c>
    </row>
    <row r="832" spans="1:48" ht="17.25" customHeight="1">
      <c r="A832" s="27"/>
      <c r="B832" s="98">
        <v>613</v>
      </c>
      <c r="C832" s="104"/>
      <c r="D832" s="90"/>
      <c r="E832" s="111"/>
      <c r="F832" s="442">
        <v>22.05</v>
      </c>
      <c r="G832" s="443"/>
      <c r="H832" s="444"/>
      <c r="I832" s="99">
        <v>-0.15</v>
      </c>
      <c r="J832" s="99">
        <v>0.15</v>
      </c>
      <c r="K832" s="94">
        <f t="shared" si="858"/>
        <v>22.05</v>
      </c>
      <c r="L832" s="94">
        <f t="shared" si="859"/>
        <v>-0.15</v>
      </c>
      <c r="M832" s="94">
        <f t="shared" si="860"/>
        <v>0.15</v>
      </c>
      <c r="N832" s="94">
        <f t="shared" si="824"/>
        <v>21.900000000000002</v>
      </c>
      <c r="O832" s="94">
        <f t="shared" si="825"/>
        <v>22.2</v>
      </c>
      <c r="P832" s="102" t="s">
        <v>50</v>
      </c>
      <c r="Q832" s="94">
        <f t="shared" si="810"/>
        <v>1</v>
      </c>
      <c r="R832" s="122">
        <f>IF(Q832="","",HLOOKUP(Q832,Headline!$Z$5:$CJ$6,2,FALSE))</f>
        <v>1</v>
      </c>
      <c r="S832" s="147">
        <v>22.1</v>
      </c>
      <c r="T832" s="147">
        <v>22.02</v>
      </c>
      <c r="U832" s="147">
        <v>22.01</v>
      </c>
      <c r="V832" s="147">
        <v>22.03</v>
      </c>
      <c r="W832" s="147">
        <v>22.01</v>
      </c>
      <c r="X832" s="96" t="str">
        <f t="shared" si="826"/>
        <v/>
      </c>
      <c r="Y832" s="101">
        <v>13</v>
      </c>
      <c r="Z832" s="445"/>
      <c r="AA832" s="446"/>
      <c r="AB832" s="446"/>
      <c r="AC832" s="446"/>
      <c r="AD832" s="62"/>
      <c r="AE832" s="21"/>
      <c r="AF832" s="22"/>
      <c r="AH832" s="29" t="str">
        <f t="shared" si="811"/>
        <v/>
      </c>
      <c r="AI832" s="29" t="str">
        <f t="shared" si="812"/>
        <v/>
      </c>
      <c r="AJ832" s="29" t="str">
        <f t="shared" si="813"/>
        <v/>
      </c>
      <c r="AK832" s="29" t="str">
        <f t="shared" si="814"/>
        <v/>
      </c>
      <c r="AL832" s="29" t="str">
        <f t="shared" si="815"/>
        <v/>
      </c>
      <c r="AM832" s="29" t="str">
        <f t="shared" si="816"/>
        <v/>
      </c>
      <c r="AN832" s="29" t="str">
        <f t="shared" si="817"/>
        <v/>
      </c>
      <c r="AO832" s="83">
        <f t="shared" si="849"/>
        <v>22.01</v>
      </c>
      <c r="AP832" s="83">
        <f t="shared" si="850"/>
        <v>22.1</v>
      </c>
      <c r="AQ832" s="83">
        <f t="shared" si="851"/>
        <v>8.9999999999999858E-2</v>
      </c>
      <c r="AR832" s="83">
        <f t="shared" si="852"/>
        <v>22.034000000000002</v>
      </c>
      <c r="AS832" s="83">
        <f t="shared" si="853"/>
        <v>3.7815340802378208E-2</v>
      </c>
      <c r="AT832" s="105" t="str">
        <f t="shared" si="854"/>
        <v/>
      </c>
      <c r="AU832" s="105" t="str">
        <f t="shared" si="855"/>
        <v/>
      </c>
      <c r="AV832">
        <f t="shared" si="856"/>
        <v>-1</v>
      </c>
    </row>
    <row r="833" spans="1:48" ht="17.25" customHeight="1">
      <c r="A833" s="27"/>
      <c r="B833" s="98"/>
      <c r="C833" s="104"/>
      <c r="D833" s="90"/>
      <c r="E833" s="111"/>
      <c r="F833" s="442"/>
      <c r="G833" s="443"/>
      <c r="H833" s="443"/>
      <c r="I833" s="99"/>
      <c r="J833" s="99"/>
      <c r="K833" s="94">
        <f t="shared" si="858"/>
        <v>22.05</v>
      </c>
      <c r="L833" s="94">
        <f t="shared" si="859"/>
        <v>-0.15</v>
      </c>
      <c r="M833" s="94">
        <f t="shared" si="860"/>
        <v>0.15</v>
      </c>
      <c r="N833" s="94">
        <f t="shared" si="824"/>
        <v>21.900000000000002</v>
      </c>
      <c r="O833" s="94">
        <f t="shared" si="825"/>
        <v>22.2</v>
      </c>
      <c r="P833" s="102" t="s">
        <v>50</v>
      </c>
      <c r="Q833" s="94">
        <f t="shared" si="810"/>
        <v>2</v>
      </c>
      <c r="R833" s="122">
        <f>IF(Q833="","",HLOOKUP(Q833,Headline!$Z$5:$CJ$6,2,FALSE))</f>
        <v>2</v>
      </c>
      <c r="S833" s="147">
        <v>21.98</v>
      </c>
      <c r="T833" s="147">
        <v>21.99</v>
      </c>
      <c r="U833" s="147">
        <v>21.99</v>
      </c>
      <c r="V833" s="147">
        <v>21.98</v>
      </c>
      <c r="W833" s="147">
        <v>22</v>
      </c>
      <c r="X833" s="96"/>
      <c r="Y833" s="101">
        <v>16</v>
      </c>
      <c r="Z833" s="445"/>
      <c r="AA833" s="446"/>
      <c r="AB833" s="446"/>
      <c r="AC833" s="446"/>
      <c r="AD833" s="62"/>
      <c r="AE833" s="21"/>
      <c r="AF833" s="22"/>
      <c r="AH833" s="29" t="str">
        <f t="shared" si="811"/>
        <v/>
      </c>
      <c r="AI833" s="29" t="str">
        <f t="shared" si="812"/>
        <v/>
      </c>
      <c r="AJ833" s="29" t="str">
        <f t="shared" si="813"/>
        <v/>
      </c>
      <c r="AK833" s="29" t="str">
        <f t="shared" si="814"/>
        <v/>
      </c>
      <c r="AL833" s="29" t="str">
        <f t="shared" si="815"/>
        <v/>
      </c>
      <c r="AM833" s="29" t="str">
        <f t="shared" si="816"/>
        <v/>
      </c>
      <c r="AN833" s="29" t="str">
        <f t="shared" si="817"/>
        <v/>
      </c>
      <c r="AO833" s="83">
        <f t="shared" si="849"/>
        <v>21.98</v>
      </c>
      <c r="AP833" s="83">
        <f t="shared" si="850"/>
        <v>22</v>
      </c>
      <c r="AQ833" s="83">
        <f t="shared" si="851"/>
        <v>1.9999999999999574E-2</v>
      </c>
      <c r="AR833" s="83">
        <f t="shared" si="852"/>
        <v>21.988</v>
      </c>
      <c r="AS833" s="83">
        <f t="shared" si="853"/>
        <v>8.3666002653403643E-3</v>
      </c>
      <c r="AT833" s="105" t="str">
        <f t="shared" si="854"/>
        <v/>
      </c>
      <c r="AU833" s="105" t="str">
        <f t="shared" si="855"/>
        <v/>
      </c>
      <c r="AV833">
        <f t="shared" si="856"/>
        <v>-1</v>
      </c>
    </row>
    <row r="834" spans="1:48" ht="17.25" customHeight="1">
      <c r="A834" s="27"/>
      <c r="B834" s="98"/>
      <c r="C834" s="104"/>
      <c r="D834" s="90"/>
      <c r="E834" s="111"/>
      <c r="F834" s="442"/>
      <c r="G834" s="443"/>
      <c r="H834" s="444"/>
      <c r="I834" s="99"/>
      <c r="J834" s="99"/>
      <c r="K834" s="94">
        <f t="shared" si="858"/>
        <v>22.05</v>
      </c>
      <c r="L834" s="94">
        <f t="shared" si="859"/>
        <v>-0.15</v>
      </c>
      <c r="M834" s="94">
        <f t="shared" si="860"/>
        <v>0.15</v>
      </c>
      <c r="N834" s="94">
        <f t="shared" si="824"/>
        <v>21.900000000000002</v>
      </c>
      <c r="O834" s="94">
        <f t="shared" si="825"/>
        <v>22.2</v>
      </c>
      <c r="P834" s="102"/>
      <c r="Q834" s="94" t="str">
        <f t="shared" si="810"/>
        <v/>
      </c>
      <c r="R834" s="122" t="str">
        <f>IF(Q834="","",HLOOKUP(Q834,Headline!$Z$5:$CJ$6,2,FALSE))</f>
        <v/>
      </c>
      <c r="S834" s="100"/>
      <c r="T834" s="100"/>
      <c r="U834" s="100"/>
      <c r="V834" s="100"/>
      <c r="W834" s="100"/>
      <c r="X834" s="96" t="str">
        <f t="shared" si="826"/>
        <v/>
      </c>
      <c r="Y834" s="101"/>
      <c r="Z834" s="445"/>
      <c r="AA834" s="446"/>
      <c r="AB834" s="446"/>
      <c r="AC834" s="446"/>
      <c r="AD834" s="62"/>
      <c r="AE834" s="21"/>
      <c r="AF834" s="22"/>
      <c r="AH834" s="29" t="str">
        <f t="shared" si="811"/>
        <v/>
      </c>
      <c r="AI834" s="29" t="str">
        <f t="shared" si="812"/>
        <v/>
      </c>
      <c r="AJ834" s="29" t="str">
        <f t="shared" si="813"/>
        <v/>
      </c>
      <c r="AK834" s="29" t="str">
        <f t="shared" si="814"/>
        <v/>
      </c>
      <c r="AL834" s="29" t="str">
        <f t="shared" si="815"/>
        <v/>
      </c>
      <c r="AM834" s="29" t="str">
        <f t="shared" si="816"/>
        <v/>
      </c>
      <c r="AN834" s="29" t="str">
        <f t="shared" si="817"/>
        <v/>
      </c>
      <c r="AO834" s="83" t="str">
        <f t="shared" si="849"/>
        <v/>
      </c>
      <c r="AP834" s="83" t="str">
        <f t="shared" si="850"/>
        <v/>
      </c>
      <c r="AQ834" s="83" t="str">
        <f t="shared" si="851"/>
        <v/>
      </c>
      <c r="AR834" s="83" t="str">
        <f t="shared" si="852"/>
        <v/>
      </c>
      <c r="AS834" s="83" t="str">
        <f t="shared" si="853"/>
        <v/>
      </c>
      <c r="AT834" s="105" t="str">
        <f t="shared" si="854"/>
        <v/>
      </c>
      <c r="AU834" s="105" t="str">
        <f t="shared" si="855"/>
        <v/>
      </c>
      <c r="AV834">
        <f t="shared" si="856"/>
        <v>-1</v>
      </c>
    </row>
    <row r="835" spans="1:48" ht="17.25" customHeight="1">
      <c r="A835" s="27"/>
      <c r="B835" s="98">
        <v>614</v>
      </c>
      <c r="C835" s="104"/>
      <c r="D835" s="90"/>
      <c r="E835" s="111"/>
      <c r="F835" s="442">
        <v>7</v>
      </c>
      <c r="G835" s="443"/>
      <c r="H835" s="443"/>
      <c r="I835" s="99">
        <v>0</v>
      </c>
      <c r="J835" s="99">
        <v>0.2</v>
      </c>
      <c r="K835" s="94">
        <f t="shared" si="858"/>
        <v>7</v>
      </c>
      <c r="L835" s="94">
        <f t="shared" si="859"/>
        <v>0</v>
      </c>
      <c r="M835" s="94">
        <f t="shared" si="860"/>
        <v>0.2</v>
      </c>
      <c r="N835" s="94">
        <f t="shared" si="824"/>
        <v>7</v>
      </c>
      <c r="O835" s="94">
        <f t="shared" si="825"/>
        <v>7.2</v>
      </c>
      <c r="P835" s="102" t="s">
        <v>237</v>
      </c>
      <c r="Q835" s="94">
        <f t="shared" si="810"/>
        <v>1</v>
      </c>
      <c r="R835" s="122">
        <f>IF(Q835="","",HLOOKUP(Q835,Headline!$Z$5:$CJ$6,2,FALSE))</f>
        <v>1</v>
      </c>
      <c r="S835" s="100">
        <f>+'report export 3D'!R86</f>
        <v>7.0242048668999999</v>
      </c>
      <c r="T835" s="100">
        <f>+'report export 3D'!S86</f>
        <v>7.0221707629000001</v>
      </c>
      <c r="U835" s="100">
        <f>+'report export 3D'!T86</f>
        <v>7.0167756835999997</v>
      </c>
      <c r="V835" s="100">
        <f>+'report export 3D'!U86</f>
        <v>7.0169581488999997</v>
      </c>
      <c r="W835" s="100">
        <f>+'report export 3D'!V86</f>
        <v>7.0060671221000002</v>
      </c>
      <c r="X835" s="96" t="str">
        <f t="shared" si="826"/>
        <v/>
      </c>
      <c r="Y835" s="101">
        <v>13</v>
      </c>
      <c r="Z835" s="445" t="s">
        <v>68</v>
      </c>
      <c r="AA835" s="446"/>
      <c r="AB835" s="446"/>
      <c r="AC835" s="446"/>
      <c r="AD835" s="62"/>
      <c r="AE835" s="21"/>
      <c r="AF835" s="22"/>
      <c r="AH835" s="29" t="str">
        <f t="shared" si="811"/>
        <v/>
      </c>
      <c r="AI835" s="29" t="str">
        <f t="shared" si="812"/>
        <v/>
      </c>
      <c r="AJ835" s="29" t="str">
        <f t="shared" si="813"/>
        <v/>
      </c>
      <c r="AK835" s="29" t="str">
        <f t="shared" si="814"/>
        <v/>
      </c>
      <c r="AL835" s="29" t="str">
        <f t="shared" si="815"/>
        <v/>
      </c>
      <c r="AM835" s="29" t="str">
        <f t="shared" si="816"/>
        <v/>
      </c>
      <c r="AN835" s="29" t="str">
        <f t="shared" si="817"/>
        <v/>
      </c>
      <c r="AO835" s="83">
        <f t="shared" si="849"/>
        <v>7.0060671221000002</v>
      </c>
      <c r="AP835" s="83">
        <f t="shared" si="850"/>
        <v>7.0242048668999999</v>
      </c>
      <c r="AQ835" s="83">
        <f t="shared" si="851"/>
        <v>1.8137744799999744E-2</v>
      </c>
      <c r="AR835" s="83">
        <f t="shared" si="852"/>
        <v>7.0172353168799999</v>
      </c>
      <c r="AS835" s="83">
        <f t="shared" si="853"/>
        <v>7.0347337259993774E-3</v>
      </c>
      <c r="AT835" s="105" t="str">
        <f t="shared" si="854"/>
        <v/>
      </c>
      <c r="AU835" s="105" t="str">
        <f t="shared" si="855"/>
        <v/>
      </c>
      <c r="AV835">
        <f t="shared" si="856"/>
        <v>-1</v>
      </c>
    </row>
    <row r="836" spans="1:48" ht="17.25" customHeight="1">
      <c r="A836" s="27"/>
      <c r="B836" s="98"/>
      <c r="C836" s="104"/>
      <c r="D836" s="90"/>
      <c r="E836" s="111"/>
      <c r="F836" s="442"/>
      <c r="G836" s="443"/>
      <c r="H836" s="443"/>
      <c r="I836" s="99"/>
      <c r="J836" s="99"/>
      <c r="K836" s="94">
        <f t="shared" si="858"/>
        <v>7</v>
      </c>
      <c r="L836" s="94">
        <f t="shared" si="859"/>
        <v>0</v>
      </c>
      <c r="M836" s="94">
        <f t="shared" si="860"/>
        <v>0.2</v>
      </c>
      <c r="N836" s="94">
        <f t="shared" si="824"/>
        <v>7</v>
      </c>
      <c r="O836" s="94">
        <f t="shared" si="825"/>
        <v>7.2</v>
      </c>
      <c r="P836" s="102" t="s">
        <v>237</v>
      </c>
      <c r="Q836" s="94">
        <f t="shared" si="810"/>
        <v>2</v>
      </c>
      <c r="R836" s="122">
        <f>IF(Q836="","",HLOOKUP(Q836,Headline!$Z$5:$CJ$6,2,FALSE))</f>
        <v>2</v>
      </c>
      <c r="S836" s="100">
        <f>'report export 3D'!W86</f>
        <v>6.8917218981000001</v>
      </c>
      <c r="T836" s="100">
        <f>'report export 3D'!X86</f>
        <v>6.8914104845999997</v>
      </c>
      <c r="U836" s="100">
        <f>'report export 3D'!Y86</f>
        <v>6.8892462322999997</v>
      </c>
      <c r="V836" s="100">
        <f>'report export 3D'!Z86</f>
        <v>6.8831952561999996</v>
      </c>
      <c r="W836" s="100">
        <f>'report export 3D'!AA86</f>
        <v>6.8909138681000002</v>
      </c>
      <c r="X836" s="96" t="str">
        <f t="shared" si="826"/>
        <v>7</v>
      </c>
      <c r="Y836" s="101">
        <v>16</v>
      </c>
      <c r="Z836" s="445"/>
      <c r="AA836" s="446"/>
      <c r="AB836" s="446"/>
      <c r="AC836" s="446"/>
      <c r="AD836" s="62"/>
      <c r="AE836" s="21"/>
      <c r="AF836" s="249" t="s">
        <v>331</v>
      </c>
      <c r="AH836" s="29" t="str">
        <f t="shared" si="811"/>
        <v>-</v>
      </c>
      <c r="AI836" s="29" t="str">
        <f t="shared" si="812"/>
        <v>-</v>
      </c>
      <c r="AJ836" s="29" t="str">
        <f t="shared" si="813"/>
        <v>-</v>
      </c>
      <c r="AK836" s="29" t="str">
        <f t="shared" si="814"/>
        <v>-</v>
      </c>
      <c r="AL836" s="29" t="str">
        <f t="shared" si="815"/>
        <v>-</v>
      </c>
      <c r="AM836" s="29" t="str">
        <f t="shared" si="816"/>
        <v>-</v>
      </c>
      <c r="AN836" s="29" t="str">
        <f t="shared" si="817"/>
        <v/>
      </c>
      <c r="AO836" s="83">
        <f t="shared" si="849"/>
        <v>6.8831952561999996</v>
      </c>
      <c r="AP836" s="83">
        <f t="shared" si="850"/>
        <v>6.8917218981000001</v>
      </c>
      <c r="AQ836" s="83">
        <f t="shared" si="851"/>
        <v>8.52664190000052E-3</v>
      </c>
      <c r="AR836" s="83">
        <f t="shared" si="852"/>
        <v>6.8892975478599991</v>
      </c>
      <c r="AS836" s="83">
        <f t="shared" si="853"/>
        <v>3.5424237346085518E-3</v>
      </c>
      <c r="AT836" s="105" t="str">
        <f t="shared" si="854"/>
        <v/>
      </c>
      <c r="AU836" s="105" t="str">
        <f t="shared" si="855"/>
        <v/>
      </c>
      <c r="AV836">
        <f t="shared" si="856"/>
        <v>-1</v>
      </c>
    </row>
    <row r="837" spans="1:48" ht="17.25" customHeight="1">
      <c r="A837" s="27"/>
      <c r="B837" s="98"/>
      <c r="C837" s="104"/>
      <c r="D837" s="90"/>
      <c r="E837" s="111"/>
      <c r="F837" s="442"/>
      <c r="G837" s="443"/>
      <c r="H837" s="444"/>
      <c r="I837" s="99"/>
      <c r="J837" s="99"/>
      <c r="K837" s="94">
        <f t="shared" si="858"/>
        <v>7</v>
      </c>
      <c r="L837" s="94">
        <f t="shared" si="859"/>
        <v>0</v>
      </c>
      <c r="M837" s="94">
        <f t="shared" si="860"/>
        <v>0.2</v>
      </c>
      <c r="N837" s="94">
        <f t="shared" si="824"/>
        <v>7</v>
      </c>
      <c r="O837" s="94">
        <f t="shared" si="825"/>
        <v>7.2</v>
      </c>
      <c r="P837" s="102"/>
      <c r="Q837" s="94" t="str">
        <f t="shared" si="810"/>
        <v/>
      </c>
      <c r="R837" s="122" t="str">
        <f>IF(Q837="","",HLOOKUP(Q837,Headline!$Z$5:$CJ$6,2,FALSE))</f>
        <v/>
      </c>
      <c r="S837" s="100"/>
      <c r="T837" s="100"/>
      <c r="U837" s="100"/>
      <c r="V837" s="100"/>
      <c r="W837" s="100"/>
      <c r="X837" s="96" t="str">
        <f t="shared" si="826"/>
        <v/>
      </c>
      <c r="Y837" s="101"/>
      <c r="Z837" s="445"/>
      <c r="AA837" s="446"/>
      <c r="AB837" s="446"/>
      <c r="AC837" s="446"/>
      <c r="AD837" s="62"/>
      <c r="AE837" s="21"/>
      <c r="AF837" s="22"/>
      <c r="AH837" s="29" t="str">
        <f t="shared" si="811"/>
        <v/>
      </c>
      <c r="AI837" s="29" t="str">
        <f t="shared" si="812"/>
        <v/>
      </c>
      <c r="AJ837" s="29" t="str">
        <f t="shared" si="813"/>
        <v/>
      </c>
      <c r="AK837" s="29" t="str">
        <f t="shared" si="814"/>
        <v/>
      </c>
      <c r="AL837" s="29" t="str">
        <f t="shared" si="815"/>
        <v/>
      </c>
      <c r="AM837" s="29" t="str">
        <f t="shared" si="816"/>
        <v/>
      </c>
      <c r="AN837" s="29" t="str">
        <f t="shared" si="817"/>
        <v/>
      </c>
      <c r="AO837" s="83" t="str">
        <f t="shared" si="849"/>
        <v/>
      </c>
      <c r="AP837" s="83" t="str">
        <f t="shared" si="850"/>
        <v/>
      </c>
      <c r="AQ837" s="83" t="str">
        <f t="shared" si="851"/>
        <v/>
      </c>
      <c r="AR837" s="83" t="str">
        <f t="shared" si="852"/>
        <v/>
      </c>
      <c r="AS837" s="83" t="str">
        <f t="shared" si="853"/>
        <v/>
      </c>
      <c r="AT837" s="105" t="str">
        <f t="shared" si="854"/>
        <v/>
      </c>
      <c r="AU837" s="105" t="str">
        <f t="shared" si="855"/>
        <v/>
      </c>
      <c r="AV837">
        <f t="shared" si="856"/>
        <v>-1</v>
      </c>
    </row>
    <row r="838" spans="1:48" ht="17.25" customHeight="1">
      <c r="A838" s="27"/>
      <c r="B838" s="98">
        <v>614</v>
      </c>
      <c r="C838" s="104"/>
      <c r="D838" s="90"/>
      <c r="E838" s="111"/>
      <c r="F838" s="442">
        <v>7</v>
      </c>
      <c r="G838" s="443"/>
      <c r="H838" s="443"/>
      <c r="I838" s="99">
        <v>0</v>
      </c>
      <c r="J838" s="99">
        <v>0.2</v>
      </c>
      <c r="K838" s="94">
        <f t="shared" si="858"/>
        <v>7</v>
      </c>
      <c r="L838" s="94">
        <f t="shared" si="859"/>
        <v>0</v>
      </c>
      <c r="M838" s="94">
        <f t="shared" si="860"/>
        <v>0.2</v>
      </c>
      <c r="N838" s="94">
        <f>K838+L838</f>
        <v>7</v>
      </c>
      <c r="O838" s="94">
        <f>K838+M838</f>
        <v>7.2</v>
      </c>
      <c r="P838" s="102" t="s">
        <v>237</v>
      </c>
      <c r="Q838" s="94">
        <f>IF(AND(F838&lt;&gt;"",Q837=""),1,IF(AND(Q837&lt;emp,Q837&lt;&gt;""),Q837+1,""))</f>
        <v>1</v>
      </c>
      <c r="R838" s="122">
        <f>IF(Q838="","",HLOOKUP(Q838,Headline!$Z$5:$CJ$6,2,FALSE))</f>
        <v>1</v>
      </c>
      <c r="S838" s="100">
        <f>+'report export 3D'!R87</f>
        <v>7.0272048669</v>
      </c>
      <c r="T838" s="100">
        <f>+'report export 3D'!S87</f>
        <v>7.0238248871</v>
      </c>
      <c r="U838" s="100">
        <f>+'report export 3D'!T87</f>
        <v>7.0187950856999999</v>
      </c>
      <c r="V838" s="100">
        <f>+'report export 3D'!U87</f>
        <v>7.0213358854000001</v>
      </c>
      <c r="W838" s="100">
        <f>+'report export 3D'!V87</f>
        <v>7.0212442725999997</v>
      </c>
      <c r="X838" s="96" t="str">
        <f>IF(S838="","",IF(AND(AM838="-",AN838="+"),"78",IF(AM838="-","7",IF(AN838="+","8",""))))</f>
        <v/>
      </c>
      <c r="Y838" s="101">
        <v>13</v>
      </c>
      <c r="Z838" s="445" t="s">
        <v>69</v>
      </c>
      <c r="AA838" s="446"/>
      <c r="AB838" s="446"/>
      <c r="AC838" s="446"/>
      <c r="AD838" s="62"/>
      <c r="AE838" s="21"/>
      <c r="AF838" s="22"/>
      <c r="AH838" s="29" t="str">
        <f t="shared" si="811"/>
        <v/>
      </c>
      <c r="AI838" s="29" t="str">
        <f t="shared" si="812"/>
        <v/>
      </c>
      <c r="AJ838" s="29" t="str">
        <f t="shared" si="813"/>
        <v/>
      </c>
      <c r="AK838" s="29" t="str">
        <f t="shared" si="814"/>
        <v/>
      </c>
      <c r="AL838" s="29" t="str">
        <f t="shared" si="815"/>
        <v/>
      </c>
      <c r="AM838" s="29" t="str">
        <f t="shared" si="816"/>
        <v/>
      </c>
      <c r="AN838" s="29" t="str">
        <f t="shared" si="817"/>
        <v/>
      </c>
      <c r="AO838" s="83">
        <f>IF(S838="","",MIN(S838:W838))</f>
        <v>7.0187950856999999</v>
      </c>
      <c r="AP838" s="83">
        <f>IF(S838="","",MAX(S838:W838))</f>
        <v>7.0272048669</v>
      </c>
      <c r="AQ838" s="83">
        <f>IF(AO838="","",AP838-AO838)</f>
        <v>8.4097812000001326E-3</v>
      </c>
      <c r="AR838" s="83">
        <f>IF(S838="","",AVERAGE(S838:W838))</f>
        <v>7.022480999539999</v>
      </c>
      <c r="AS838" s="83">
        <f>IF(S838="","",STDEV(S838:W838))</f>
        <v>3.1838536933428167E-3</v>
      </c>
      <c r="AT838" s="105" t="str">
        <f>IF(OR(Q838="",S838=""),"",IF(AND(C838="",AT837=""),"",(M838-L838)/(AS838*6)))</f>
        <v/>
      </c>
      <c r="AU838" s="105" t="str">
        <f>IF(OR(Q838="",S838=""),"",IF(AND(C838="",AU837=""),"",MIN((O838-AR838)/(3*AS838),(AR838-N838)/(3*AS838))))</f>
        <v/>
      </c>
      <c r="AV838">
        <f>IF(AT838="",-1,AS832)</f>
        <v>-1</v>
      </c>
    </row>
    <row r="839" spans="1:48" ht="17.25" customHeight="1">
      <c r="A839" s="27"/>
      <c r="B839" s="98"/>
      <c r="C839" s="104"/>
      <c r="D839" s="90"/>
      <c r="E839" s="111"/>
      <c r="F839" s="442"/>
      <c r="G839" s="443"/>
      <c r="H839" s="443"/>
      <c r="I839" s="99"/>
      <c r="J839" s="99"/>
      <c r="K839" s="94">
        <f t="shared" si="858"/>
        <v>7</v>
      </c>
      <c r="L839" s="94">
        <f t="shared" si="859"/>
        <v>0</v>
      </c>
      <c r="M839" s="94">
        <f t="shared" si="860"/>
        <v>0.2</v>
      </c>
      <c r="N839" s="94">
        <f>K839+L839</f>
        <v>7</v>
      </c>
      <c r="O839" s="94">
        <f>K839+M839</f>
        <v>7.2</v>
      </c>
      <c r="P839" s="102" t="s">
        <v>237</v>
      </c>
      <c r="Q839" s="94">
        <f>IF(AND(F839&lt;&gt;"",Q838=""),1,IF(AND(Q838&lt;emp,Q838&lt;&gt;""),Q838+1,""))</f>
        <v>2</v>
      </c>
      <c r="R839" s="122">
        <f>IF(Q839="","",HLOOKUP(Q839,Headline!$Z$5:$CJ$6,2,FALSE))</f>
        <v>2</v>
      </c>
      <c r="S839" s="100">
        <f>'report export 3D'!W87</f>
        <v>6.9292155299999996</v>
      </c>
      <c r="T839" s="100">
        <f>'report export 3D'!X87</f>
        <v>6.9283684935999998</v>
      </c>
      <c r="U839" s="100">
        <f>'report export 3D'!Y87</f>
        <v>6.9219568778999996</v>
      </c>
      <c r="V839" s="100">
        <f>'report export 3D'!Z87</f>
        <v>6.9231283280999998</v>
      </c>
      <c r="W839" s="100">
        <f>'report export 3D'!AA87</f>
        <v>6.9252267034999999</v>
      </c>
      <c r="X839" s="96" t="str">
        <f>IF(S839="","",IF(AND(AM839="-",AN839="+"),"78",IF(AM839="-","7",IF(AN839="+","8",""))))</f>
        <v>7</v>
      </c>
      <c r="Y839" s="101">
        <v>16</v>
      </c>
      <c r="Z839" s="445"/>
      <c r="AA839" s="446"/>
      <c r="AB839" s="446"/>
      <c r="AC839" s="446"/>
      <c r="AD839" s="62"/>
      <c r="AE839" s="21"/>
      <c r="AF839" s="249" t="s">
        <v>331</v>
      </c>
      <c r="AH839" s="29" t="str">
        <f t="shared" si="811"/>
        <v>-</v>
      </c>
      <c r="AI839" s="29" t="str">
        <f t="shared" si="812"/>
        <v>-</v>
      </c>
      <c r="AJ839" s="29" t="str">
        <f t="shared" si="813"/>
        <v>-</v>
      </c>
      <c r="AK839" s="29" t="str">
        <f t="shared" si="814"/>
        <v>-</v>
      </c>
      <c r="AL839" s="29" t="str">
        <f t="shared" si="815"/>
        <v>-</v>
      </c>
      <c r="AM839" s="29" t="str">
        <f t="shared" si="816"/>
        <v>-</v>
      </c>
      <c r="AN839" s="29" t="str">
        <f t="shared" si="817"/>
        <v/>
      </c>
      <c r="AO839" s="83">
        <f>IF(S839="","",MIN(S839:W839))</f>
        <v>6.9219568778999996</v>
      </c>
      <c r="AP839" s="83">
        <f>IF(S839="","",MAX(S839:W839))</f>
        <v>6.9292155299999996</v>
      </c>
      <c r="AQ839" s="83">
        <f>IF(AO839="","",AP839-AO839)</f>
        <v>7.2586520999999848E-3</v>
      </c>
      <c r="AR839" s="83">
        <f>IF(S839="","",AVERAGE(S839:W839))</f>
        <v>6.9255791866200003</v>
      </c>
      <c r="AS839" s="83">
        <f>IF(S839="","",STDEV(S839:W839))</f>
        <v>3.1723531843048402E-3</v>
      </c>
      <c r="AT839" s="105" t="str">
        <f>IF(OR(Q839="",S839=""),"",IF(AND(C839="",AT838=""),"",(M839-L839)/(AS839*6)))</f>
        <v/>
      </c>
      <c r="AU839" s="105" t="str">
        <f>IF(OR(Q839="",S839=""),"",IF(AND(C839="",AU838=""),"",MIN((O839-AR839)/(3*AS839),(AR839-N839)/(3*AS839))))</f>
        <v/>
      </c>
      <c r="AV839">
        <f>IF(AT839="",-1,AS833)</f>
        <v>-1</v>
      </c>
    </row>
    <row r="840" spans="1:48" ht="17.25" customHeight="1">
      <c r="A840" s="27"/>
      <c r="B840" s="98"/>
      <c r="C840" s="104"/>
      <c r="D840" s="90"/>
      <c r="E840" s="111"/>
      <c r="F840" s="442"/>
      <c r="G840" s="443"/>
      <c r="H840" s="444"/>
      <c r="I840" s="99"/>
      <c r="J840" s="99"/>
      <c r="K840" s="94">
        <f t="shared" si="858"/>
        <v>7</v>
      </c>
      <c r="L840" s="94">
        <f t="shared" si="859"/>
        <v>0</v>
      </c>
      <c r="M840" s="94">
        <f t="shared" si="860"/>
        <v>0.2</v>
      </c>
      <c r="N840" s="94">
        <f>K840+L840</f>
        <v>7</v>
      </c>
      <c r="O840" s="94">
        <f>K840+M840</f>
        <v>7.2</v>
      </c>
      <c r="P840" s="102"/>
      <c r="Q840" s="94" t="str">
        <f>IF(AND(F840&lt;&gt;"",Q839=""),1,IF(AND(Q839&lt;emp,Q839&lt;&gt;""),Q839+1,""))</f>
        <v/>
      </c>
      <c r="R840" s="122" t="str">
        <f>IF(Q840="","",HLOOKUP(Q840,Headline!$Z$5:$CJ$6,2,FALSE))</f>
        <v/>
      </c>
      <c r="S840" s="100"/>
      <c r="T840" s="100"/>
      <c r="U840" s="100"/>
      <c r="V840" s="100"/>
      <c r="W840" s="100"/>
      <c r="X840" s="96" t="str">
        <f>IF(S840="","",IF(AND(AM840="-",AN840="+"),"78",IF(AM840="-","7",IF(AN840="+","8",""))))</f>
        <v/>
      </c>
      <c r="Y840" s="101"/>
      <c r="Z840" s="445"/>
      <c r="AA840" s="446"/>
      <c r="AB840" s="446"/>
      <c r="AC840" s="446"/>
      <c r="AD840" s="62"/>
      <c r="AE840" s="21"/>
      <c r="AF840" s="22"/>
      <c r="AH840" s="29" t="str">
        <f t="shared" si="811"/>
        <v/>
      </c>
      <c r="AI840" s="29" t="str">
        <f t="shared" si="812"/>
        <v/>
      </c>
      <c r="AJ840" s="29" t="str">
        <f t="shared" si="813"/>
        <v/>
      </c>
      <c r="AK840" s="29" t="str">
        <f t="shared" si="814"/>
        <v/>
      </c>
      <c r="AL840" s="29" t="str">
        <f t="shared" si="815"/>
        <v/>
      </c>
      <c r="AM840" s="29" t="str">
        <f t="shared" si="816"/>
        <v/>
      </c>
      <c r="AN840" s="29" t="str">
        <f t="shared" si="817"/>
        <v/>
      </c>
      <c r="AO840" s="83" t="str">
        <f>IF(S840="","",MIN(S840:W840))</f>
        <v/>
      </c>
      <c r="AP840" s="83" t="str">
        <f>IF(S840="","",MAX(S840:W840))</f>
        <v/>
      </c>
      <c r="AQ840" s="83" t="str">
        <f>IF(AO840="","",AP840-AO840)</f>
        <v/>
      </c>
      <c r="AR840" s="83" t="str">
        <f>IF(S840="","",AVERAGE(S840:W840))</f>
        <v/>
      </c>
      <c r="AS840" s="83" t="str">
        <f>IF(S840="","",STDEV(S840:W840))</f>
        <v/>
      </c>
      <c r="AT840" s="105" t="str">
        <f>IF(OR(Q840="",S840=""),"",IF(AND(C840="",AT839=""),"",(M840-L840)/(AS840*6)))</f>
        <v/>
      </c>
      <c r="AU840" s="105" t="str">
        <f>IF(OR(Q840="",S840=""),"",IF(AND(C840="",AU839=""),"",MIN((O840-AR840)/(3*AS840),(AR840-N840)/(3*AS840))))</f>
        <v/>
      </c>
      <c r="AV840">
        <f>IF(AT840="",-1,AS834)</f>
        <v>-1</v>
      </c>
    </row>
    <row r="841" spans="1:48" ht="17.25" customHeight="1">
      <c r="A841" s="27"/>
      <c r="B841" s="98">
        <v>615</v>
      </c>
      <c r="C841" s="104"/>
      <c r="D841" s="90"/>
      <c r="E841" s="111"/>
      <c r="F841" s="442">
        <v>2.5</v>
      </c>
      <c r="G841" s="443"/>
      <c r="H841" s="444"/>
      <c r="I841" s="99">
        <v>-0.08</v>
      </c>
      <c r="J841" s="99">
        <v>0.08</v>
      </c>
      <c r="K841" s="94">
        <f>IF(Q841=1,F841,K837)</f>
        <v>2.5</v>
      </c>
      <c r="L841" s="94">
        <f>IF(Q841=1,I841,L837)</f>
        <v>-0.08</v>
      </c>
      <c r="M841" s="94">
        <f>IF(Q841=1,J841,M837)</f>
        <v>0.08</v>
      </c>
      <c r="N841" s="94">
        <f t="shared" si="824"/>
        <v>2.42</v>
      </c>
      <c r="O841" s="94">
        <f t="shared" si="825"/>
        <v>2.58</v>
      </c>
      <c r="P841" s="102" t="s">
        <v>51</v>
      </c>
      <c r="Q841" s="94">
        <f>IF(AND(F841&lt;&gt;"",Q837=""),1,IF(AND(Q837&lt;emp,Q837&lt;&gt;""),Q837+1,""))</f>
        <v>1</v>
      </c>
      <c r="R841" s="122">
        <f>IF(Q841="","",HLOOKUP(Q841,Headline!$Z$5:$CJ$6,2,FALSE))</f>
        <v>1</v>
      </c>
      <c r="S841" s="147">
        <f>2.31+0.11</f>
        <v>2.42</v>
      </c>
      <c r="T841" s="147">
        <f>2.32+0.11</f>
        <v>2.4299999999999997</v>
      </c>
      <c r="U841" s="147">
        <f>2.31+0.11</f>
        <v>2.42</v>
      </c>
      <c r="V841" s="147">
        <f>2.32+0.11</f>
        <v>2.4299999999999997</v>
      </c>
      <c r="W841" s="147">
        <f>2.31+0.11</f>
        <v>2.42</v>
      </c>
      <c r="X841" s="96" t="str">
        <f>IF(S841="","",IF(AND(AM841="-",AN841="+"),"78",IF(AM841="-","7",IF(AN841="+","8",""))))</f>
        <v/>
      </c>
      <c r="Y841" s="101">
        <v>13</v>
      </c>
      <c r="Z841" s="479"/>
      <c r="AA841" s="480"/>
      <c r="AB841" s="480"/>
      <c r="AC841" s="480"/>
      <c r="AD841" s="62"/>
      <c r="AE841" s="21"/>
      <c r="AF841" s="22"/>
      <c r="AH841" s="29" t="str">
        <f t="shared" si="811"/>
        <v/>
      </c>
      <c r="AI841" s="29" t="str">
        <f t="shared" si="812"/>
        <v/>
      </c>
      <c r="AJ841" s="29" t="str">
        <f t="shared" si="813"/>
        <v/>
      </c>
      <c r="AK841" s="29" t="str">
        <f t="shared" si="814"/>
        <v/>
      </c>
      <c r="AL841" s="29" t="str">
        <f t="shared" si="815"/>
        <v/>
      </c>
      <c r="AM841" s="29" t="str">
        <f t="shared" si="816"/>
        <v/>
      </c>
      <c r="AN841" s="29" t="str">
        <f t="shared" si="817"/>
        <v/>
      </c>
      <c r="AO841" s="83">
        <f t="shared" si="849"/>
        <v>2.42</v>
      </c>
      <c r="AP841" s="83">
        <f t="shared" si="850"/>
        <v>2.4299999999999997</v>
      </c>
      <c r="AQ841" s="83">
        <f t="shared" si="851"/>
        <v>9.9999999999997868E-3</v>
      </c>
      <c r="AR841" s="83">
        <f t="shared" si="852"/>
        <v>2.4239999999999999</v>
      </c>
      <c r="AS841" s="83">
        <f t="shared" si="853"/>
        <v>5.4772255750515442E-3</v>
      </c>
      <c r="AT841" s="105" t="str">
        <f>IF(OR(Q841="",S841=""),"",IF(AND(C841="",AT837=""),"",(M841-L841)/(AS841*6)))</f>
        <v/>
      </c>
      <c r="AU841" s="105" t="str">
        <f>IF(OR(Q841="",S841=""),"",IF(AND(C841="",AU837=""),"",MIN((O841-AR841)/(3*AS841),(AR841-N841)/(3*AS841))))</f>
        <v/>
      </c>
      <c r="AV841">
        <f>IF(AT841="",-1,AS832)</f>
        <v>-1</v>
      </c>
    </row>
    <row r="842" spans="1:48" ht="17.25" customHeight="1">
      <c r="A842" s="27"/>
      <c r="B842" s="98"/>
      <c r="C842" s="104"/>
      <c r="D842" s="90"/>
      <c r="E842" s="111"/>
      <c r="F842" s="442"/>
      <c r="G842" s="443"/>
      <c r="H842" s="444"/>
      <c r="I842" s="99"/>
      <c r="J842" s="99"/>
      <c r="K842" s="94">
        <f t="shared" ref="K842:K848" si="861">IF(Q842=1,F842,K841)</f>
        <v>2.5</v>
      </c>
      <c r="L842" s="94">
        <f t="shared" ref="L842:L848" si="862">IF(Q842=1,I842,L841)</f>
        <v>-0.08</v>
      </c>
      <c r="M842" s="94">
        <f t="shared" ref="M842:M848" si="863">IF(Q842=1,J842,M841)</f>
        <v>0.08</v>
      </c>
      <c r="N842" s="94">
        <f t="shared" si="824"/>
        <v>2.42</v>
      </c>
      <c r="O842" s="94">
        <f t="shared" si="825"/>
        <v>2.58</v>
      </c>
      <c r="P842" s="102" t="s">
        <v>51</v>
      </c>
      <c r="Q842" s="94">
        <f t="shared" si="810"/>
        <v>2</v>
      </c>
      <c r="R842" s="122">
        <f>IF(Q842="","",HLOOKUP(Q842,Headline!$Z$5:$CJ$6,2,FALSE))</f>
        <v>2</v>
      </c>
      <c r="S842" s="147">
        <v>2.42</v>
      </c>
      <c r="T842" s="147">
        <v>2.4300000000000002</v>
      </c>
      <c r="U842" s="147">
        <v>2.4300000000000002</v>
      </c>
      <c r="V842" s="147">
        <v>2.42</v>
      </c>
      <c r="W842" s="147">
        <v>2.4300000000000002</v>
      </c>
      <c r="X842" s="96" t="str">
        <f>IF(S842="","",IF(AND(AM842="-",AN842="+"),"78",IF(AM842="-","7",IF(AN842="+","8",""))))</f>
        <v/>
      </c>
      <c r="Y842" s="101">
        <v>16</v>
      </c>
      <c r="Z842" s="445"/>
      <c r="AA842" s="446"/>
      <c r="AB842" s="446"/>
      <c r="AC842" s="446"/>
      <c r="AD842" s="62"/>
      <c r="AE842" s="21"/>
      <c r="AF842" s="22"/>
      <c r="AH842" s="29" t="str">
        <f t="shared" si="811"/>
        <v/>
      </c>
      <c r="AI842" s="29" t="str">
        <f t="shared" si="812"/>
        <v/>
      </c>
      <c r="AJ842" s="29" t="str">
        <f t="shared" si="813"/>
        <v/>
      </c>
      <c r="AK842" s="29" t="str">
        <f t="shared" si="814"/>
        <v/>
      </c>
      <c r="AL842" s="29" t="str">
        <f t="shared" si="815"/>
        <v/>
      </c>
      <c r="AM842" s="29" t="str">
        <f t="shared" si="816"/>
        <v/>
      </c>
      <c r="AN842" s="29" t="str">
        <f t="shared" si="817"/>
        <v/>
      </c>
      <c r="AO842" s="83">
        <f t="shared" si="849"/>
        <v>2.42</v>
      </c>
      <c r="AP842" s="83">
        <f t="shared" si="850"/>
        <v>2.4300000000000002</v>
      </c>
      <c r="AQ842" s="83">
        <f t="shared" si="851"/>
        <v>1.0000000000000231E-2</v>
      </c>
      <c r="AR842" s="83">
        <f t="shared" si="852"/>
        <v>2.4259999999999997</v>
      </c>
      <c r="AS842" s="83">
        <f t="shared" si="853"/>
        <v>5.4772255750517879E-3</v>
      </c>
      <c r="AT842" s="105" t="str">
        <f t="shared" si="854"/>
        <v/>
      </c>
      <c r="AU842" s="105" t="str">
        <f t="shared" si="855"/>
        <v/>
      </c>
      <c r="AV842">
        <f>IF(AT842="",-1,AS833)</f>
        <v>-1</v>
      </c>
    </row>
    <row r="843" spans="1:48" ht="17.25" customHeight="1">
      <c r="A843" s="27"/>
      <c r="B843" s="98"/>
      <c r="C843" s="104"/>
      <c r="D843" s="90"/>
      <c r="E843" s="111"/>
      <c r="F843" s="442"/>
      <c r="G843" s="443"/>
      <c r="H843" s="444"/>
      <c r="I843" s="99"/>
      <c r="J843" s="99"/>
      <c r="K843" s="94">
        <f t="shared" si="861"/>
        <v>2.5</v>
      </c>
      <c r="L843" s="94">
        <f t="shared" si="862"/>
        <v>-0.08</v>
      </c>
      <c r="M843" s="94">
        <f t="shared" si="863"/>
        <v>0.08</v>
      </c>
      <c r="N843" s="94">
        <f t="shared" ref="N843:N848" si="864">K843+L843</f>
        <v>2.42</v>
      </c>
      <c r="O843" s="94">
        <f t="shared" ref="O843:O848" si="865">K843+M843</f>
        <v>2.58</v>
      </c>
      <c r="P843" s="102"/>
      <c r="Q843" s="94" t="str">
        <f t="shared" si="810"/>
        <v/>
      </c>
      <c r="R843" s="122" t="str">
        <f>IF(Q843="","",HLOOKUP(Q843,Headline!$Z$5:$CJ$6,2,FALSE))</f>
        <v/>
      </c>
      <c r="S843" s="100"/>
      <c r="T843" s="100"/>
      <c r="U843" s="100"/>
      <c r="V843" s="100"/>
      <c r="W843" s="100"/>
      <c r="X843" s="96" t="str">
        <f t="shared" si="826"/>
        <v/>
      </c>
      <c r="Y843" s="101"/>
      <c r="Z843" s="445"/>
      <c r="AA843" s="446"/>
      <c r="AB843" s="446"/>
      <c r="AC843" s="446"/>
      <c r="AD843" s="62"/>
      <c r="AE843" s="21"/>
      <c r="AF843" s="22"/>
      <c r="AH843" s="29" t="str">
        <f t="shared" si="811"/>
        <v/>
      </c>
      <c r="AI843" s="29" t="str">
        <f t="shared" si="812"/>
        <v/>
      </c>
      <c r="AJ843" s="29" t="str">
        <f t="shared" si="813"/>
        <v/>
      </c>
      <c r="AK843" s="29" t="str">
        <f t="shared" si="814"/>
        <v/>
      </c>
      <c r="AL843" s="29" t="str">
        <f t="shared" si="815"/>
        <v/>
      </c>
      <c r="AM843" s="29" t="str">
        <f t="shared" si="816"/>
        <v/>
      </c>
      <c r="AN843" s="29" t="str">
        <f t="shared" si="817"/>
        <v/>
      </c>
      <c r="AO843" s="83" t="str">
        <f t="shared" si="849"/>
        <v/>
      </c>
      <c r="AP843" s="83" t="str">
        <f t="shared" si="850"/>
        <v/>
      </c>
      <c r="AQ843" s="83" t="str">
        <f t="shared" si="851"/>
        <v/>
      </c>
      <c r="AR843" s="83" t="str">
        <f t="shared" si="852"/>
        <v/>
      </c>
      <c r="AS843" s="83" t="str">
        <f t="shared" si="853"/>
        <v/>
      </c>
      <c r="AT843" s="105" t="str">
        <f t="shared" si="854"/>
        <v/>
      </c>
      <c r="AU843" s="105" t="str">
        <f t="shared" si="855"/>
        <v/>
      </c>
      <c r="AV843">
        <f>IF(AT843="",-1,AS834)</f>
        <v>-1</v>
      </c>
    </row>
    <row r="844" spans="1:48" ht="17.25" customHeight="1">
      <c r="A844" s="162"/>
      <c r="B844" s="98">
        <v>616</v>
      </c>
      <c r="C844" s="104"/>
      <c r="D844" s="144" t="s">
        <v>189</v>
      </c>
      <c r="E844" s="111"/>
      <c r="F844" s="442">
        <v>6</v>
      </c>
      <c r="G844" s="443"/>
      <c r="H844" s="444"/>
      <c r="I844" s="99">
        <v>0</v>
      </c>
      <c r="J844" s="99">
        <v>0.3</v>
      </c>
      <c r="K844" s="94">
        <f t="shared" si="861"/>
        <v>6</v>
      </c>
      <c r="L844" s="94">
        <f t="shared" si="862"/>
        <v>0</v>
      </c>
      <c r="M844" s="94">
        <f t="shared" si="863"/>
        <v>0.3</v>
      </c>
      <c r="N844" s="94">
        <f t="shared" si="864"/>
        <v>6</v>
      </c>
      <c r="O844" s="94">
        <f t="shared" si="865"/>
        <v>6.3</v>
      </c>
      <c r="P844" s="102" t="s">
        <v>237</v>
      </c>
      <c r="Q844" s="94">
        <f t="shared" ref="Q844:Q849" si="866">IF(AND(F844&lt;&gt;"",Q843=""),1,IF(AND(Q843&lt;emp,Q843&lt;&gt;""),Q843+1,""))</f>
        <v>1</v>
      </c>
      <c r="R844" s="122">
        <f>IF(Q844="","",HLOOKUP(Q844,Headline!$Z$5:$CJ$6,2,FALSE))</f>
        <v>1</v>
      </c>
      <c r="S844" s="147">
        <v>6.0696944031999998</v>
      </c>
      <c r="T844" s="147">
        <v>6.0581168019999998</v>
      </c>
      <c r="U844" s="147">
        <v>6.0762464702000001</v>
      </c>
      <c r="V844" s="147">
        <v>6.0689021703000003</v>
      </c>
      <c r="W844" s="147">
        <v>6.0772489788000001</v>
      </c>
      <c r="X844" s="96" t="s">
        <v>255</v>
      </c>
      <c r="Y844" s="101">
        <v>13</v>
      </c>
      <c r="Z844" s="445"/>
      <c r="AA844" s="446"/>
      <c r="AB844" s="446"/>
      <c r="AC844" s="454"/>
      <c r="AD844" s="62"/>
      <c r="AE844" s="21"/>
      <c r="AF844" s="22"/>
      <c r="AG844" s="161" t="s">
        <v>701</v>
      </c>
      <c r="AH844" s="29" t="str">
        <f t="shared" ref="AH844:AH860" si="867">IF(S844="","",IF(S844&lt;$N844,"-",IF(S844&gt;$O844,"+","")))</f>
        <v/>
      </c>
      <c r="AI844" s="29" t="str">
        <f t="shared" ref="AI844:AI860" si="868">IF(T844="","",IF(T844&lt;$N844,"-",IF(T844&gt;$O844,"+","")))</f>
        <v/>
      </c>
      <c r="AJ844" s="29" t="str">
        <f t="shared" si="813"/>
        <v/>
      </c>
      <c r="AK844" s="29" t="str">
        <f t="shared" si="814"/>
        <v/>
      </c>
      <c r="AL844" s="29" t="str">
        <f t="shared" si="815"/>
        <v/>
      </c>
      <c r="AM844" s="29" t="str">
        <f t="shared" si="816"/>
        <v/>
      </c>
      <c r="AN844" s="29" t="str">
        <f t="shared" si="817"/>
        <v/>
      </c>
      <c r="AO844" s="83">
        <f>IF(S844="","",MIN(S844:W844))</f>
        <v>6.0581168019999998</v>
      </c>
      <c r="AP844" s="83">
        <f>IF(S844="","",MAX(S844:W844))</f>
        <v>6.0772489788000001</v>
      </c>
      <c r="AQ844" s="83">
        <f t="shared" si="851"/>
        <v>1.9132176800000344E-2</v>
      </c>
      <c r="AR844" s="83">
        <f>IF(S844="","",AVERAGE(S844:W844))</f>
        <v>6.0700417649</v>
      </c>
      <c r="AS844" s="83">
        <f>IF(S844="","",STDEV(S844:W844))</f>
        <v>7.6496139809398393E-3</v>
      </c>
      <c r="AT844" s="105" t="str">
        <f>IF(OR(Q844="",S844=""),"",IF(AND(C844="",AT843=""),"",(M844-L844)/(AS844*6)))</f>
        <v/>
      </c>
      <c r="AU844" s="105" t="str">
        <f>IF(OR(Q844="",S844=""),"",IF(AND(C844="",AU843=""),"",MIN((O844-AR844)/(3*AS844),(AR844-N844)/(3*AS844))))</f>
        <v/>
      </c>
      <c r="AV844">
        <f>IF(AT844="",-1,AS835)</f>
        <v>-1</v>
      </c>
    </row>
    <row r="845" spans="1:48" ht="17.25" customHeight="1">
      <c r="A845" s="162"/>
      <c r="B845" s="98"/>
      <c r="C845" s="104"/>
      <c r="D845" s="90"/>
      <c r="E845" s="111"/>
      <c r="F845" s="442" t="s">
        <v>221</v>
      </c>
      <c r="G845" s="443"/>
      <c r="H845" s="444"/>
      <c r="I845" s="99"/>
      <c r="J845" s="99"/>
      <c r="K845" s="94">
        <f t="shared" si="861"/>
        <v>6</v>
      </c>
      <c r="L845" s="94">
        <f t="shared" si="862"/>
        <v>0</v>
      </c>
      <c r="M845" s="94">
        <f t="shared" si="863"/>
        <v>0.3</v>
      </c>
      <c r="N845" s="94">
        <f t="shared" si="864"/>
        <v>6</v>
      </c>
      <c r="O845" s="94">
        <f t="shared" si="865"/>
        <v>6.3</v>
      </c>
      <c r="P845" s="102" t="s">
        <v>237</v>
      </c>
      <c r="Q845" s="94">
        <f t="shared" si="866"/>
        <v>2</v>
      </c>
      <c r="R845" s="122">
        <f>IF(Q845="","",HLOOKUP(Q845,Headline!$Z$5:$CJ$6,2,FALSE))</f>
        <v>2</v>
      </c>
      <c r="S845" s="147">
        <f>'report export 3D'!M50</f>
        <v>6.0414190249999997</v>
      </c>
      <c r="T845" s="147">
        <f>'report export 3D'!N50</f>
        <v>6.0230733249000004</v>
      </c>
      <c r="U845" s="147">
        <f>'report export 3D'!O50</f>
        <v>6.0446770349000003</v>
      </c>
      <c r="V845" s="147">
        <f>'report export 3D'!P50</f>
        <v>6.1836541801999996</v>
      </c>
      <c r="W845" s="147">
        <f>'report export 3D'!Q50</f>
        <v>6.0359281418000004</v>
      </c>
      <c r="X845" s="96" t="str">
        <f>IF(S845="","",IF(AND(AM845="-",AN845="+"),"78",IF(AM845="-","7",IF(AN845="+","8",""))))</f>
        <v/>
      </c>
      <c r="Y845" s="101">
        <v>16</v>
      </c>
      <c r="Z845" s="461" t="s">
        <v>193</v>
      </c>
      <c r="AA845" s="462"/>
      <c r="AB845" s="462"/>
      <c r="AC845" s="462"/>
      <c r="AD845" s="62"/>
      <c r="AE845" s="21"/>
      <c r="AF845" s="22"/>
      <c r="AH845" s="29" t="str">
        <f t="shared" si="867"/>
        <v/>
      </c>
      <c r="AI845" s="29" t="str">
        <f t="shared" si="868"/>
        <v/>
      </c>
      <c r="AJ845" s="29" t="str">
        <f t="shared" si="813"/>
        <v/>
      </c>
      <c r="AK845" s="29" t="str">
        <f t="shared" si="814"/>
        <v/>
      </c>
      <c r="AL845" s="29" t="str">
        <f t="shared" si="815"/>
        <v/>
      </c>
      <c r="AM845" s="29" t="str">
        <f t="shared" si="816"/>
        <v/>
      </c>
      <c r="AN845" s="29" t="str">
        <f t="shared" si="817"/>
        <v/>
      </c>
      <c r="AO845" s="83">
        <f>IF(S845="","",MIN(S845:W845))</f>
        <v>6.0230733249000004</v>
      </c>
      <c r="AP845" s="83">
        <f>IF(S845="","",MAX(S845:W845))</f>
        <v>6.1836541801999996</v>
      </c>
      <c r="AQ845" s="83">
        <f t="shared" si="851"/>
        <v>0.16058085529999921</v>
      </c>
      <c r="AR845" s="83">
        <f>IF(S845="","",AVERAGE(S845:W845))</f>
        <v>6.0657503413599994</v>
      </c>
      <c r="AS845" s="83">
        <f>IF(S845="","",STDEV(S845:W845))</f>
        <v>6.642308283778238E-2</v>
      </c>
      <c r="AT845" s="105" t="str">
        <f>IF(OR(Q845="",S845=""),"",IF(AND(C845="",AT844=""),"",(M845-L845)/(AS845*6)))</f>
        <v/>
      </c>
      <c r="AU845" s="105" t="str">
        <f>IF(OR(Q845="",S845=""),"",IF(AND(C845="",AU844=""),"",MIN((O845-AR845)/(3*AS845),(AR845-N845)/(3*AS845))))</f>
        <v/>
      </c>
      <c r="AV845">
        <f>IF(AT845="",-1,AS836)</f>
        <v>-1</v>
      </c>
    </row>
    <row r="846" spans="1:48" ht="17.25" customHeight="1">
      <c r="A846" s="162"/>
      <c r="B846" s="98"/>
      <c r="C846" s="104"/>
      <c r="D846" s="138"/>
      <c r="E846" s="137"/>
      <c r="F846" s="455"/>
      <c r="G846" s="456"/>
      <c r="H846" s="457"/>
      <c r="I846" s="99"/>
      <c r="J846" s="99"/>
      <c r="K846" s="94">
        <f t="shared" si="861"/>
        <v>6</v>
      </c>
      <c r="L846" s="94">
        <f t="shared" si="862"/>
        <v>0</v>
      </c>
      <c r="M846" s="94">
        <f t="shared" si="863"/>
        <v>0.3</v>
      </c>
      <c r="N846" s="94">
        <f t="shared" si="864"/>
        <v>6</v>
      </c>
      <c r="O846" s="94">
        <f t="shared" si="865"/>
        <v>6.3</v>
      </c>
      <c r="P846" s="102"/>
      <c r="Q846" s="94" t="str">
        <f t="shared" si="866"/>
        <v/>
      </c>
      <c r="R846" s="122" t="str">
        <f>IF(Q846="","",HLOOKUP(Q846,Headline!$Z$5:$CJ$6,2,FALSE))</f>
        <v/>
      </c>
      <c r="S846" s="147"/>
      <c r="T846" s="147"/>
      <c r="U846" s="147"/>
      <c r="V846" s="147"/>
      <c r="W846" s="147"/>
      <c r="X846" s="96" t="str">
        <f>IF(S846="","",IF(AND(AM846="-",AN846="+"),"78",IF(AM846="-","7",IF(AN846="+","8",""))))</f>
        <v/>
      </c>
      <c r="Y846" s="101"/>
      <c r="Z846" s="445"/>
      <c r="AA846" s="446"/>
      <c r="AB846" s="446"/>
      <c r="AC846" s="446"/>
      <c r="AD846" s="62"/>
      <c r="AE846" s="21"/>
      <c r="AF846" s="22"/>
      <c r="AH846" s="29" t="str">
        <f t="shared" si="867"/>
        <v/>
      </c>
      <c r="AI846" s="29" t="str">
        <f t="shared" si="868"/>
        <v/>
      </c>
      <c r="AJ846" s="29" t="str">
        <f t="shared" si="813"/>
        <v/>
      </c>
      <c r="AK846" s="29" t="str">
        <f t="shared" si="814"/>
        <v/>
      </c>
      <c r="AL846" s="29" t="str">
        <f t="shared" si="815"/>
        <v/>
      </c>
      <c r="AM846" s="29" t="str">
        <f t="shared" si="816"/>
        <v/>
      </c>
      <c r="AN846" s="29" t="str">
        <f t="shared" si="817"/>
        <v/>
      </c>
      <c r="AO846" s="83" t="str">
        <f>IF(S846="","",MIN(S846:W846))</f>
        <v/>
      </c>
      <c r="AP846" s="83" t="str">
        <f>IF(S846="","",MAX(S846:W846))</f>
        <v/>
      </c>
      <c r="AQ846" s="83" t="str">
        <f t="shared" ref="AQ846:AQ852" si="869">IF(AO846="","",AP846-AO846)</f>
        <v/>
      </c>
      <c r="AR846" s="83" t="str">
        <f>IF(S846="","",AVERAGE(S846:W846))</f>
        <v/>
      </c>
      <c r="AS846" s="83" t="str">
        <f>IF(S846="","",STDEV(S846:W846))</f>
        <v/>
      </c>
      <c r="AT846" s="105" t="str">
        <f>IF(OR(Q846="",S846=""),"",IF(AND(C846="",#REF!=""),"",(M846-L846)/(AS846*6)))</f>
        <v/>
      </c>
      <c r="AU846" s="105" t="str">
        <f>IF(OR(Q846="",S846=""),"",IF(AND(C846="",#REF!=""),"",MIN((O846-AR846)/(3*AS846),(AR846-N846)/(3*AS846))))</f>
        <v/>
      </c>
      <c r="AV846">
        <f>IF(AT846="",-1,#REF!)</f>
        <v>-1</v>
      </c>
    </row>
    <row r="847" spans="1:48" ht="17.25" customHeight="1">
      <c r="A847" s="162"/>
      <c r="B847" s="98">
        <v>616</v>
      </c>
      <c r="C847" s="104"/>
      <c r="D847" s="144" t="s">
        <v>189</v>
      </c>
      <c r="E847" s="111"/>
      <c r="F847" s="442">
        <v>6</v>
      </c>
      <c r="G847" s="443"/>
      <c r="H847" s="444"/>
      <c r="I847" s="99">
        <v>0</v>
      </c>
      <c r="J847" s="99">
        <v>0.3</v>
      </c>
      <c r="K847" s="94">
        <f t="shared" si="861"/>
        <v>6</v>
      </c>
      <c r="L847" s="94">
        <f t="shared" si="862"/>
        <v>0</v>
      </c>
      <c r="M847" s="94">
        <f t="shared" si="863"/>
        <v>0.3</v>
      </c>
      <c r="N847" s="94">
        <f t="shared" si="864"/>
        <v>6</v>
      </c>
      <c r="O847" s="94">
        <f t="shared" si="865"/>
        <v>6.3</v>
      </c>
      <c r="P847" s="102" t="s">
        <v>237</v>
      </c>
      <c r="Q847" s="94">
        <f t="shared" si="866"/>
        <v>1</v>
      </c>
      <c r="R847" s="122">
        <f>IF(Q847="","",HLOOKUP(Q847,Headline!$Z$5:$CJ$6,2,FALSE))</f>
        <v>1</v>
      </c>
      <c r="S847" s="147">
        <v>6.0087837569999998</v>
      </c>
      <c r="T847" s="147">
        <v>6.0000665606000005</v>
      </c>
      <c r="U847" s="147">
        <v>6.0113723555999998</v>
      </c>
      <c r="V847" s="147">
        <v>6.0048920300999997</v>
      </c>
      <c r="W847" s="147">
        <v>6.0184865895000002</v>
      </c>
      <c r="X847" s="96" t="s">
        <v>255</v>
      </c>
      <c r="Y847" s="101">
        <v>13</v>
      </c>
      <c r="Z847" s="445" t="s">
        <v>349</v>
      </c>
      <c r="AA847" s="446"/>
      <c r="AB847" s="446"/>
      <c r="AC847" s="454"/>
      <c r="AD847" s="62"/>
      <c r="AE847" s="21"/>
      <c r="AF847" s="22"/>
      <c r="AG847" s="161" t="s">
        <v>701</v>
      </c>
      <c r="AH847" s="29" t="str">
        <f t="shared" si="867"/>
        <v/>
      </c>
      <c r="AI847" s="29" t="str">
        <f t="shared" si="868"/>
        <v/>
      </c>
      <c r="AJ847" s="29" t="str">
        <f t="shared" si="813"/>
        <v/>
      </c>
      <c r="AK847" s="29" t="str">
        <f t="shared" si="814"/>
        <v/>
      </c>
      <c r="AL847" s="29" t="str">
        <f t="shared" si="815"/>
        <v/>
      </c>
      <c r="AM847" s="29" t="str">
        <f t="shared" si="816"/>
        <v/>
      </c>
      <c r="AN847" s="29" t="str">
        <f t="shared" si="817"/>
        <v/>
      </c>
      <c r="AO847" s="83">
        <f>IF(S847="","",MIN(S847:W847))</f>
        <v>6.0000665606000005</v>
      </c>
      <c r="AP847" s="83">
        <f>IF(S847="","",MAX(S847:W847))</f>
        <v>6.0184865895000002</v>
      </c>
      <c r="AQ847" s="83">
        <f t="shared" si="869"/>
        <v>1.8420028899999608E-2</v>
      </c>
      <c r="AR847" s="83">
        <f>IF(S847="","",AVERAGE(S847:W847))</f>
        <v>6.0087202585599995</v>
      </c>
      <c r="AS847" s="83">
        <f>IF(S847="","",STDEV(S847:W847))</f>
        <v>6.9274939970366874E-3</v>
      </c>
      <c r="AT847" s="105" t="str">
        <f>IF(OR(Q847="",S847=""),"",IF(AND(C847="",AT846=""),"",(M847-L847)/(AS847*6)))</f>
        <v/>
      </c>
      <c r="AU847" s="105" t="str">
        <f>IF(OR(Q847="",S847=""),"",IF(AND(C847="",AU846=""),"",MIN((O847-AR847)/(3*AS847),(AR847-N847)/(3*AS847))))</f>
        <v/>
      </c>
      <c r="AV847">
        <f>IF(AT847="",-1,#REF!)</f>
        <v>-1</v>
      </c>
    </row>
    <row r="848" spans="1:48" ht="17.25" customHeight="1">
      <c r="A848" s="162"/>
      <c r="B848" s="98"/>
      <c r="C848" s="104"/>
      <c r="D848" s="90"/>
      <c r="E848" s="111"/>
      <c r="F848" s="442" t="s">
        <v>221</v>
      </c>
      <c r="G848" s="443"/>
      <c r="H848" s="444"/>
      <c r="I848" s="99"/>
      <c r="J848" s="99"/>
      <c r="K848" s="94">
        <f t="shared" si="861"/>
        <v>6</v>
      </c>
      <c r="L848" s="94">
        <f t="shared" si="862"/>
        <v>0</v>
      </c>
      <c r="M848" s="94">
        <f t="shared" si="863"/>
        <v>0.3</v>
      </c>
      <c r="N848" s="94">
        <f t="shared" si="864"/>
        <v>6</v>
      </c>
      <c r="O848" s="94">
        <f t="shared" si="865"/>
        <v>6.3</v>
      </c>
      <c r="P848" s="102" t="s">
        <v>237</v>
      </c>
      <c r="Q848" s="94">
        <f t="shared" si="866"/>
        <v>2</v>
      </c>
      <c r="R848" s="122">
        <f>IF(Q848="","",HLOOKUP(Q848,Headline!$Z$5:$CJ$6,2,FALSE))</f>
        <v>2</v>
      </c>
      <c r="S848" s="147">
        <v>5.97</v>
      </c>
      <c r="T848" s="147">
        <v>5.98</v>
      </c>
      <c r="U848" s="147">
        <v>5.97</v>
      </c>
      <c r="V848" s="147">
        <v>5.98</v>
      </c>
      <c r="W848" s="147">
        <v>5.98</v>
      </c>
      <c r="X848" s="96" t="str">
        <f>IF(S848="","",IF(AND(AM848="-",AN848="+"),"78",IF(AM848="-","7",IF(AN848="+","8",""))))</f>
        <v>7</v>
      </c>
      <c r="Y848" s="101">
        <v>17</v>
      </c>
      <c r="Z848" s="461" t="s">
        <v>196</v>
      </c>
      <c r="AA848" s="462"/>
      <c r="AB848" s="462"/>
      <c r="AC848" s="462"/>
      <c r="AD848" s="62"/>
      <c r="AE848" s="169" t="s">
        <v>331</v>
      </c>
      <c r="AF848" s="22"/>
      <c r="AH848" s="29" t="str">
        <f t="shared" si="867"/>
        <v>-</v>
      </c>
      <c r="AI848" s="29" t="str">
        <f t="shared" si="868"/>
        <v>-</v>
      </c>
      <c r="AJ848" s="29" t="str">
        <f t="shared" si="813"/>
        <v>-</v>
      </c>
      <c r="AK848" s="29" t="str">
        <f t="shared" si="814"/>
        <v>-</v>
      </c>
      <c r="AL848" s="29" t="str">
        <f t="shared" si="815"/>
        <v>-</v>
      </c>
      <c r="AM848" s="29" t="str">
        <f t="shared" si="816"/>
        <v>-</v>
      </c>
      <c r="AN848" s="29" t="str">
        <f t="shared" si="817"/>
        <v/>
      </c>
      <c r="AO848" s="83">
        <f>IF(S848="","",MIN(S848:W848))</f>
        <v>5.97</v>
      </c>
      <c r="AP848" s="83">
        <f>IF(S848="","",MAX(S848:W848))</f>
        <v>5.98</v>
      </c>
      <c r="AQ848" s="83">
        <f t="shared" si="869"/>
        <v>1.0000000000000675E-2</v>
      </c>
      <c r="AR848" s="83">
        <f>IF(S848="","",AVERAGE(S848:W848))</f>
        <v>5.976</v>
      </c>
      <c r="AS848" s="83">
        <f>IF(S848="","",STDEV(S848:W848))</f>
        <v>5.4772255750520317E-3</v>
      </c>
      <c r="AT848" s="105" t="str">
        <f>IF(OR(Q848="",S848=""),"",IF(AND(C848="",AT847=""),"",(M848-L848)/(AS848*6)))</f>
        <v/>
      </c>
      <c r="AU848" s="105" t="str">
        <f>IF(OR(Q848="",S848=""),"",IF(AND(C848="",AU847=""),"",MIN((O848-AR848)/(3*AS848),(AR848-N848)/(3*AS848))))</f>
        <v/>
      </c>
      <c r="AV848">
        <f>IF(AT848="",-1,#REF!)</f>
        <v>-1</v>
      </c>
    </row>
    <row r="849" spans="1:48" ht="17.25" customHeight="1">
      <c r="A849" s="162"/>
      <c r="B849" s="98"/>
      <c r="C849" s="104"/>
      <c r="D849" s="138"/>
      <c r="E849" s="137"/>
      <c r="F849" s="165"/>
      <c r="G849" s="166"/>
      <c r="H849" s="167"/>
      <c r="I849" s="99"/>
      <c r="J849" s="99"/>
      <c r="K849" s="94"/>
      <c r="L849" s="94"/>
      <c r="M849" s="94"/>
      <c r="N849" s="94"/>
      <c r="O849" s="94"/>
      <c r="P849" s="102"/>
      <c r="Q849" s="94" t="str">
        <f t="shared" si="866"/>
        <v/>
      </c>
      <c r="R849" s="122" t="str">
        <f>IF(Q849="","",HLOOKUP(Q849,Headline!$Z$5:$CJ$6,2,FALSE))</f>
        <v/>
      </c>
      <c r="S849" s="147"/>
      <c r="T849" s="147"/>
      <c r="U849" s="147"/>
      <c r="V849" s="147"/>
      <c r="W849" s="147"/>
      <c r="X849" s="96"/>
      <c r="Y849" s="101"/>
      <c r="Z849" s="445"/>
      <c r="AA849" s="446"/>
      <c r="AB849" s="446"/>
      <c r="AC849" s="446"/>
      <c r="AD849" s="62"/>
      <c r="AE849" s="21"/>
      <c r="AF849" s="22"/>
      <c r="AH849" s="29" t="str">
        <f t="shared" si="867"/>
        <v/>
      </c>
      <c r="AI849" s="29" t="str">
        <f t="shared" si="868"/>
        <v/>
      </c>
      <c r="AJ849" s="29" t="str">
        <f t="shared" si="813"/>
        <v/>
      </c>
      <c r="AK849" s="29" t="str">
        <f t="shared" si="814"/>
        <v/>
      </c>
      <c r="AL849" s="29" t="str">
        <f t="shared" si="815"/>
        <v/>
      </c>
      <c r="AM849" s="29" t="str">
        <f t="shared" si="816"/>
        <v/>
      </c>
      <c r="AN849" s="29" t="str">
        <f t="shared" si="817"/>
        <v/>
      </c>
      <c r="AO849" s="83"/>
      <c r="AP849" s="83"/>
      <c r="AQ849" s="83"/>
      <c r="AR849" s="83"/>
      <c r="AS849" s="83"/>
      <c r="AT849" s="105"/>
      <c r="AU849" s="105"/>
    </row>
    <row r="850" spans="1:48" ht="17.25" customHeight="1">
      <c r="A850" s="162"/>
      <c r="B850" s="98">
        <v>616</v>
      </c>
      <c r="C850" s="104"/>
      <c r="D850" s="144" t="s">
        <v>189</v>
      </c>
      <c r="E850" s="111"/>
      <c r="F850" s="442">
        <v>6</v>
      </c>
      <c r="G850" s="443"/>
      <c r="H850" s="444"/>
      <c r="I850" s="99">
        <v>0</v>
      </c>
      <c r="J850" s="99">
        <v>0.3</v>
      </c>
      <c r="K850" s="94">
        <f>IF(Q850=1,F850,#REF!)</f>
        <v>6</v>
      </c>
      <c r="L850" s="94">
        <f>IF(Q850=1,I850,#REF!)</f>
        <v>0</v>
      </c>
      <c r="M850" s="94">
        <f>IF(Q850=1,J850,#REF!)</f>
        <v>0.3</v>
      </c>
      <c r="N850" s="94">
        <f t="shared" ref="N850:N855" si="870">K850+L850</f>
        <v>6</v>
      </c>
      <c r="O850" s="94">
        <f t="shared" ref="O850:O855" si="871">K850+M850</f>
        <v>6.3</v>
      </c>
      <c r="P850" s="102" t="s">
        <v>237</v>
      </c>
      <c r="Q850" s="94">
        <f>IF(AND(F850&lt;&gt;"",Q846=""),1,IF(AND(Q846&lt;emp,Q846&lt;&gt;""),Q846+1,""))</f>
        <v>1</v>
      </c>
      <c r="R850" s="122">
        <f>IF(Q850="","",HLOOKUP(Q850,Headline!$Z$5:$CJ$6,2,FALSE))</f>
        <v>1</v>
      </c>
      <c r="S850" s="147">
        <v>6.0254184617000002</v>
      </c>
      <c r="T850" s="147">
        <v>6.0241290270999999</v>
      </c>
      <c r="U850" s="147">
        <v>6.0296547664000002</v>
      </c>
      <c r="V850" s="147">
        <v>6.0257093200999998</v>
      </c>
      <c r="W850" s="147">
        <v>6.0283929749</v>
      </c>
      <c r="X850" s="96" t="s">
        <v>255</v>
      </c>
      <c r="Y850" s="101">
        <v>13</v>
      </c>
      <c r="Z850" s="445"/>
      <c r="AA850" s="446"/>
      <c r="AB850" s="446"/>
      <c r="AC850" s="454"/>
      <c r="AD850" s="62"/>
      <c r="AE850" s="21"/>
      <c r="AF850" s="22"/>
      <c r="AG850" s="161" t="s">
        <v>701</v>
      </c>
      <c r="AH850" s="29" t="str">
        <f t="shared" si="867"/>
        <v/>
      </c>
      <c r="AI850" s="29" t="str">
        <f t="shared" si="868"/>
        <v/>
      </c>
      <c r="AJ850" s="29" t="str">
        <f t="shared" si="813"/>
        <v/>
      </c>
      <c r="AK850" s="29" t="str">
        <f t="shared" si="814"/>
        <v/>
      </c>
      <c r="AL850" s="29" t="str">
        <f t="shared" si="815"/>
        <v/>
      </c>
      <c r="AM850" s="29" t="str">
        <f t="shared" si="816"/>
        <v/>
      </c>
      <c r="AN850" s="29" t="str">
        <f t="shared" si="817"/>
        <v/>
      </c>
      <c r="AO850" s="83">
        <f t="shared" ref="AO850:AO860" si="872">IF(S850="","",MIN(S850:W850))</f>
        <v>6.0241290270999999</v>
      </c>
      <c r="AP850" s="83">
        <f t="shared" ref="AP850:AP860" si="873">IF(S850="","",MAX(S850:W850))</f>
        <v>6.0296547664000002</v>
      </c>
      <c r="AQ850" s="83">
        <f t="shared" si="869"/>
        <v>5.5257393000003319E-3</v>
      </c>
      <c r="AR850" s="83">
        <f t="shared" ref="AR850:AR860" si="874">IF(S850="","",AVERAGE(S850:W850))</f>
        <v>6.0266609100400004</v>
      </c>
      <c r="AS850" s="83">
        <f t="shared" ref="AS850:AS860" si="875">IF(S850="","",STDEV(S850:W850))</f>
        <v>2.2816034436828722E-3</v>
      </c>
      <c r="AT850" s="105" t="e">
        <f>IF(OR(Q850="",S850=""),"",IF(AND(C850="",#REF!=""),"",(M850-L850)/(AS850*6)))</f>
        <v>#REF!</v>
      </c>
      <c r="AU850" s="105" t="e">
        <f>IF(OR(Q850="",S850=""),"",IF(AND(C850="",#REF!=""),"",MIN((O850-AR850)/(3*AS850),(AR850-N850)/(3*AS850))))</f>
        <v>#REF!</v>
      </c>
      <c r="AV850" t="e">
        <f>IF(AT850="",-1,#REF!)</f>
        <v>#REF!</v>
      </c>
    </row>
    <row r="851" spans="1:48" ht="17.25" customHeight="1">
      <c r="A851" s="162"/>
      <c r="B851" s="98"/>
      <c r="C851" s="104"/>
      <c r="D851" s="90"/>
      <c r="E851" s="111"/>
      <c r="F851" s="442" t="s">
        <v>224</v>
      </c>
      <c r="G851" s="443"/>
      <c r="H851" s="444"/>
      <c r="I851" s="99"/>
      <c r="J851" s="99"/>
      <c r="K851" s="94">
        <f>IF(Q851=1,F851,K850)</f>
        <v>6</v>
      </c>
      <c r="L851" s="94">
        <f>IF(Q851=1,I851,L850)</f>
        <v>0</v>
      </c>
      <c r="M851" s="94">
        <f>IF(Q851=1,J851,M850)</f>
        <v>0.3</v>
      </c>
      <c r="N851" s="94">
        <f t="shared" si="870"/>
        <v>6</v>
      </c>
      <c r="O851" s="94">
        <f t="shared" si="871"/>
        <v>6.3</v>
      </c>
      <c r="P851" s="102" t="s">
        <v>237</v>
      </c>
      <c r="Q851" s="94">
        <f>IF(AND(F851&lt;&gt;"",Q850=""),1,IF(AND(Q850&lt;emp,Q850&lt;&gt;""),Q850+1,""))</f>
        <v>2</v>
      </c>
      <c r="R851" s="122">
        <f>IF(Q851="","",HLOOKUP(Q851,Headline!$Z$5:$CJ$6,2,FALSE))</f>
        <v>2</v>
      </c>
      <c r="S851" s="147">
        <f>'report export 3D'!M52</f>
        <v>6.0977765954000001</v>
      </c>
      <c r="T851" s="147">
        <f>'report export 3D'!N52</f>
        <v>6.0951480951999999</v>
      </c>
      <c r="U851" s="147">
        <f>'report export 3D'!O52</f>
        <v>6.0938583323</v>
      </c>
      <c r="V851" s="147">
        <f>'report export 3D'!P52</f>
        <v>6.1047499054000003</v>
      </c>
      <c r="W851" s="147">
        <f>'report export 3D'!Q52</f>
        <v>6.0967438343999998</v>
      </c>
      <c r="X851" s="96" t="str">
        <f t="shared" ref="X851:X860" si="876">IF(S851="","",IF(AND(AM851="-",AN851="+"),"78",IF(AM851="-","7",IF(AN851="+","8",""))))</f>
        <v/>
      </c>
      <c r="Y851" s="101">
        <v>16</v>
      </c>
      <c r="Z851" s="461" t="s">
        <v>193</v>
      </c>
      <c r="AA851" s="462"/>
      <c r="AB851" s="462"/>
      <c r="AC851" s="462"/>
      <c r="AD851" s="62"/>
      <c r="AE851" s="21"/>
      <c r="AF851" s="22"/>
      <c r="AH851" s="29" t="str">
        <f t="shared" si="867"/>
        <v/>
      </c>
      <c r="AI851" s="29" t="str">
        <f t="shared" si="868"/>
        <v/>
      </c>
      <c r="AJ851" s="29" t="str">
        <f t="shared" si="813"/>
        <v/>
      </c>
      <c r="AK851" s="29" t="str">
        <f t="shared" si="814"/>
        <v/>
      </c>
      <c r="AL851" s="29" t="str">
        <f t="shared" si="815"/>
        <v/>
      </c>
      <c r="AM851" s="29" t="str">
        <f t="shared" si="816"/>
        <v/>
      </c>
      <c r="AN851" s="29" t="str">
        <f t="shared" si="817"/>
        <v/>
      </c>
      <c r="AO851" s="83">
        <f t="shared" si="872"/>
        <v>6.0938583323</v>
      </c>
      <c r="AP851" s="83">
        <f t="shared" si="873"/>
        <v>6.1047499054000003</v>
      </c>
      <c r="AQ851" s="83">
        <f t="shared" si="869"/>
        <v>1.0891573100000329E-2</v>
      </c>
      <c r="AR851" s="83">
        <f t="shared" si="874"/>
        <v>6.0976553525400004</v>
      </c>
      <c r="AS851" s="83">
        <f t="shared" si="875"/>
        <v>4.2391611052761098E-3</v>
      </c>
      <c r="AT851" s="105" t="e">
        <f>IF(OR(Q851="",S851=""),"",IF(AND(C851="",AT850=""),"",(M851-L851)/(AS851*6)))</f>
        <v>#REF!</v>
      </c>
      <c r="AU851" s="105" t="e">
        <f>IF(OR(Q851="",S851=""),"",IF(AND(C851="",AU850=""),"",MIN((O851-AR851)/(3*AS851),(AR851-N851)/(3*AS851))))</f>
        <v>#REF!</v>
      </c>
      <c r="AV851" t="e">
        <f>IF(AT851="",-1,#REF!)</f>
        <v>#REF!</v>
      </c>
    </row>
    <row r="852" spans="1:48" ht="17.25" customHeight="1">
      <c r="A852" s="162"/>
      <c r="B852" s="98"/>
      <c r="C852" s="104"/>
      <c r="D852" s="138"/>
      <c r="E852" s="137"/>
      <c r="F852" s="455"/>
      <c r="G852" s="456"/>
      <c r="H852" s="457"/>
      <c r="I852" s="99"/>
      <c r="J852" s="99"/>
      <c r="K852" s="94">
        <f>IF(Q852=1,F852,K851)</f>
        <v>6</v>
      </c>
      <c r="L852" s="94">
        <f>IF(Q852=1,I852,L851)</f>
        <v>0</v>
      </c>
      <c r="M852" s="94">
        <f>IF(Q852=1,J852,M851)</f>
        <v>0.3</v>
      </c>
      <c r="N852" s="94">
        <f t="shared" si="870"/>
        <v>6</v>
      </c>
      <c r="O852" s="94">
        <f t="shared" si="871"/>
        <v>6.3</v>
      </c>
      <c r="P852" s="102"/>
      <c r="Q852" s="94" t="str">
        <f>IF(AND(F852&lt;&gt;"",Q851=""),1,IF(AND(Q851&lt;emp,Q851&lt;&gt;""),Q851+1,""))</f>
        <v/>
      </c>
      <c r="R852" s="122" t="str">
        <f>IF(Q852="","",HLOOKUP(Q852,Headline!$Z$5:$CJ$6,2,FALSE))</f>
        <v/>
      </c>
      <c r="S852" s="147"/>
      <c r="T852" s="147"/>
      <c r="U852" s="147"/>
      <c r="V852" s="147"/>
      <c r="W852" s="147"/>
      <c r="X852" s="96" t="str">
        <f t="shared" si="876"/>
        <v/>
      </c>
      <c r="Y852" s="101"/>
      <c r="Z852" s="445"/>
      <c r="AA852" s="446"/>
      <c r="AB852" s="446"/>
      <c r="AC852" s="446"/>
      <c r="AD852" s="62"/>
      <c r="AE852" s="21"/>
      <c r="AF852" s="22"/>
      <c r="AH852" s="29" t="str">
        <f t="shared" si="867"/>
        <v/>
      </c>
      <c r="AI852" s="29" t="str">
        <f t="shared" si="868"/>
        <v/>
      </c>
      <c r="AJ852" s="29" t="str">
        <f t="shared" si="813"/>
        <v/>
      </c>
      <c r="AK852" s="29" t="str">
        <f t="shared" si="814"/>
        <v/>
      </c>
      <c r="AL852" s="29" t="str">
        <f t="shared" si="815"/>
        <v/>
      </c>
      <c r="AM852" s="29" t="str">
        <f t="shared" si="816"/>
        <v/>
      </c>
      <c r="AN852" s="29" t="str">
        <f t="shared" si="817"/>
        <v/>
      </c>
      <c r="AO852" s="83" t="str">
        <f t="shared" si="872"/>
        <v/>
      </c>
      <c r="AP852" s="83" t="str">
        <f t="shared" si="873"/>
        <v/>
      </c>
      <c r="AQ852" s="83" t="str">
        <f t="shared" si="869"/>
        <v/>
      </c>
      <c r="AR852" s="83" t="str">
        <f t="shared" si="874"/>
        <v/>
      </c>
      <c r="AS852" s="83" t="str">
        <f t="shared" si="875"/>
        <v/>
      </c>
      <c r="AT852" s="105" t="str">
        <f>IF(OR(Q852="",S852=""),"",IF(AND(C852="",AT851=""),"",(M852-L852)/(AS852*6)))</f>
        <v/>
      </c>
      <c r="AU852" s="105" t="str">
        <f>IF(OR(Q852="",S852=""),"",IF(AND(C852="",AU851=""),"",MIN((O852-AR852)/(3*AS852),(AR852-N852)/(3*AS852))))</f>
        <v/>
      </c>
      <c r="AV852">
        <f>IF(AT852="",-1,#REF!)</f>
        <v>-1</v>
      </c>
    </row>
    <row r="853" spans="1:48" ht="17.25" customHeight="1">
      <c r="A853" s="162"/>
      <c r="B853" s="98">
        <v>616</v>
      </c>
      <c r="C853" s="104"/>
      <c r="D853" s="144" t="s">
        <v>189</v>
      </c>
      <c r="E853" s="111"/>
      <c r="F853" s="442">
        <v>6</v>
      </c>
      <c r="G853" s="443"/>
      <c r="H853" s="444"/>
      <c r="I853" s="99">
        <v>0</v>
      </c>
      <c r="J853" s="99">
        <v>0.3</v>
      </c>
      <c r="K853" s="94">
        <f>IF(Q853=1,F853,#REF!)</f>
        <v>6</v>
      </c>
      <c r="L853" s="94">
        <f>IF(Q853=1,I853,#REF!)</f>
        <v>0</v>
      </c>
      <c r="M853" s="94">
        <f>IF(Q853=1,J853,#REF!)</f>
        <v>0.3</v>
      </c>
      <c r="N853" s="94">
        <f t="shared" si="870"/>
        <v>6</v>
      </c>
      <c r="O853" s="94">
        <f t="shared" si="871"/>
        <v>6.3</v>
      </c>
      <c r="P853" s="102" t="s">
        <v>237</v>
      </c>
      <c r="Q853" s="94">
        <f>IF(AND(F853&lt;&gt;"",Q849=""),1,IF(AND(Q849&lt;emp,Q849&lt;&gt;""),Q849+1,""))</f>
        <v>1</v>
      </c>
      <c r="R853" s="122">
        <f>IF(Q853="","",HLOOKUP(Q853,Headline!$Z$5:$CJ$6,2,FALSE))</f>
        <v>1</v>
      </c>
      <c r="S853" s="147">
        <v>5.9534329941999999</v>
      </c>
      <c r="T853" s="147">
        <v>5.9544821101999998</v>
      </c>
      <c r="U853" s="147">
        <v>5.9597445675999996</v>
      </c>
      <c r="V853" s="147">
        <v>5.9535913911999998</v>
      </c>
      <c r="W853" s="147">
        <v>5.9596582290000004</v>
      </c>
      <c r="X853" s="96" t="s">
        <v>393</v>
      </c>
      <c r="Y853" s="101">
        <v>13</v>
      </c>
      <c r="Z853" s="445" t="s">
        <v>349</v>
      </c>
      <c r="AA853" s="446"/>
      <c r="AB853" s="446"/>
      <c r="AC853" s="454"/>
      <c r="AD853" s="62"/>
      <c r="AE853" s="169" t="s">
        <v>331</v>
      </c>
      <c r="AF853" s="22"/>
      <c r="AG853" s="161" t="s">
        <v>701</v>
      </c>
      <c r="AH853" s="29" t="str">
        <f t="shared" si="867"/>
        <v>-</v>
      </c>
      <c r="AI853" s="29" t="str">
        <f t="shared" si="868"/>
        <v>-</v>
      </c>
      <c r="AJ853" s="29" t="str">
        <f t="shared" si="813"/>
        <v>-</v>
      </c>
      <c r="AK853" s="29" t="str">
        <f t="shared" si="814"/>
        <v>-</v>
      </c>
      <c r="AL853" s="29" t="str">
        <f t="shared" si="815"/>
        <v>-</v>
      </c>
      <c r="AM853" s="29" t="str">
        <f t="shared" si="816"/>
        <v>-</v>
      </c>
      <c r="AN853" s="29" t="str">
        <f t="shared" si="817"/>
        <v/>
      </c>
      <c r="AO853" s="83">
        <f t="shared" si="872"/>
        <v>5.9534329941999999</v>
      </c>
      <c r="AP853" s="83">
        <f t="shared" si="873"/>
        <v>5.9597445675999996</v>
      </c>
      <c r="AQ853" s="83">
        <f>IF(AO853="","",AP853-AO853)</f>
        <v>6.3115733999996593E-3</v>
      </c>
      <c r="AR853" s="83">
        <f t="shared" si="874"/>
        <v>5.9561818584399999</v>
      </c>
      <c r="AS853" s="83">
        <f t="shared" si="875"/>
        <v>3.2378221090739231E-3</v>
      </c>
      <c r="AT853" s="105" t="e">
        <f>IF(OR(Q853="",S853=""),"",IF(AND(C853="",#REF!=""),"",(M853-L853)/(AS853*6)))</f>
        <v>#REF!</v>
      </c>
      <c r="AU853" s="105" t="e">
        <f>IF(OR(Q853="",S853=""),"",IF(AND(C853="",#REF!=""),"",MIN((O853-AR853)/(3*AS853),(AR853-N853)/(3*AS853))))</f>
        <v>#REF!</v>
      </c>
      <c r="AV853" t="e">
        <f>IF(AT853="",-1,#REF!)</f>
        <v>#REF!</v>
      </c>
    </row>
    <row r="854" spans="1:48" ht="17.25" customHeight="1">
      <c r="A854" s="162"/>
      <c r="B854" s="98"/>
      <c r="C854" s="104"/>
      <c r="D854" s="90"/>
      <c r="E854" s="111"/>
      <c r="F854" s="442" t="s">
        <v>224</v>
      </c>
      <c r="G854" s="443"/>
      <c r="H854" s="444"/>
      <c r="I854" s="99"/>
      <c r="J854" s="99"/>
      <c r="K854" s="94">
        <f>IF(Q854=1,F854,K853)</f>
        <v>6</v>
      </c>
      <c r="L854" s="94">
        <f>IF(Q854=1,I854,L853)</f>
        <v>0</v>
      </c>
      <c r="M854" s="94">
        <f>IF(Q854=1,J854,M853)</f>
        <v>0.3</v>
      </c>
      <c r="N854" s="94">
        <f t="shared" si="870"/>
        <v>6</v>
      </c>
      <c r="O854" s="94">
        <f t="shared" si="871"/>
        <v>6.3</v>
      </c>
      <c r="P854" s="102" t="s">
        <v>237</v>
      </c>
      <c r="Q854" s="94">
        <f>IF(AND(F854&lt;&gt;"",Q853=""),1,IF(AND(Q853&lt;emp,Q853&lt;&gt;""),Q853+1,""))</f>
        <v>2</v>
      </c>
      <c r="R854" s="122">
        <f>IF(Q854="","",HLOOKUP(Q854,Headline!$Z$5:$CJ$6,2,FALSE))</f>
        <v>2</v>
      </c>
      <c r="S854" s="147">
        <v>5.95</v>
      </c>
      <c r="T854" s="147">
        <v>5.96</v>
      </c>
      <c r="U854" s="147">
        <v>5.95</v>
      </c>
      <c r="V854" s="147">
        <v>5.95</v>
      </c>
      <c r="W854" s="147">
        <v>5.95</v>
      </c>
      <c r="X854" s="96" t="str">
        <f t="shared" si="876"/>
        <v>7</v>
      </c>
      <c r="Y854" s="101">
        <v>17</v>
      </c>
      <c r="Z854" s="461" t="s">
        <v>196</v>
      </c>
      <c r="AA854" s="462"/>
      <c r="AB854" s="462"/>
      <c r="AC854" s="462"/>
      <c r="AD854" s="62"/>
      <c r="AE854" s="245" t="s">
        <v>331</v>
      </c>
      <c r="AF854" s="22"/>
      <c r="AH854" s="29" t="str">
        <f t="shared" si="867"/>
        <v>-</v>
      </c>
      <c r="AI854" s="29" t="str">
        <f t="shared" si="868"/>
        <v>-</v>
      </c>
      <c r="AJ854" s="29" t="str">
        <f t="shared" si="813"/>
        <v>-</v>
      </c>
      <c r="AK854" s="29" t="str">
        <f t="shared" si="814"/>
        <v>-</v>
      </c>
      <c r="AL854" s="29" t="str">
        <f t="shared" si="815"/>
        <v>-</v>
      </c>
      <c r="AM854" s="29" t="str">
        <f t="shared" si="816"/>
        <v>-</v>
      </c>
      <c r="AN854" s="29" t="str">
        <f t="shared" si="817"/>
        <v/>
      </c>
      <c r="AO854" s="83">
        <f t="shared" si="872"/>
        <v>5.95</v>
      </c>
      <c r="AP854" s="83">
        <f t="shared" si="873"/>
        <v>5.96</v>
      </c>
      <c r="AQ854" s="83">
        <f>IF(AO854="","",AP854-AO854)</f>
        <v>9.9999999999997868E-3</v>
      </c>
      <c r="AR854" s="83">
        <f t="shared" si="874"/>
        <v>5.952</v>
      </c>
      <c r="AS854" s="83">
        <f t="shared" si="875"/>
        <v>4.4721359549994844E-3</v>
      </c>
      <c r="AT854" s="105" t="e">
        <f>IF(OR(Q854="",S854=""),"",IF(AND(C854="",AT853=""),"",(M854-L854)/(AS854*6)))</f>
        <v>#REF!</v>
      </c>
      <c r="AU854" s="105" t="e">
        <f>IF(OR(Q854="",S854=""),"",IF(AND(C854="",AU853=""),"",MIN((O854-AR854)/(3*AS854),(AR854-N854)/(3*AS854))))</f>
        <v>#REF!</v>
      </c>
      <c r="AV854" t="e">
        <f>IF(AT854="",-1,#REF!)</f>
        <v>#REF!</v>
      </c>
    </row>
    <row r="855" spans="1:48" ht="17.25" customHeight="1" thickBot="1">
      <c r="A855" s="162"/>
      <c r="B855" s="98"/>
      <c r="C855" s="104"/>
      <c r="D855" s="138"/>
      <c r="E855" s="137"/>
      <c r="F855" s="455"/>
      <c r="G855" s="456"/>
      <c r="H855" s="457"/>
      <c r="I855" s="99"/>
      <c r="J855" s="99"/>
      <c r="K855" s="94">
        <f>IF(Q855=1,F855,K854)</f>
        <v>6</v>
      </c>
      <c r="L855" s="94">
        <f>IF(Q855=1,I855,L854)</f>
        <v>0</v>
      </c>
      <c r="M855" s="94">
        <f>IF(Q855=1,J855,M854)</f>
        <v>0.3</v>
      </c>
      <c r="N855" s="94">
        <f t="shared" si="870"/>
        <v>6</v>
      </c>
      <c r="O855" s="94">
        <f t="shared" si="871"/>
        <v>6.3</v>
      </c>
      <c r="P855" s="102"/>
      <c r="Q855" s="94" t="str">
        <f>IF(AND(F855&lt;&gt;"",Q854=""),1,IF(AND(Q854&lt;emp,Q854&lt;&gt;""),Q854+1,""))</f>
        <v/>
      </c>
      <c r="R855" s="122" t="str">
        <f>IF(Q855="","",HLOOKUP(Q855,Headline!$Z$5:$CJ$6,2,FALSE))</f>
        <v/>
      </c>
      <c r="S855" s="100"/>
      <c r="T855" s="100"/>
      <c r="U855" s="100"/>
      <c r="V855" s="100"/>
      <c r="W855" s="100"/>
      <c r="X855" s="96" t="str">
        <f t="shared" si="876"/>
        <v/>
      </c>
      <c r="Y855" s="101"/>
      <c r="Z855" s="445"/>
      <c r="AA855" s="446"/>
      <c r="AB855" s="446"/>
      <c r="AC855" s="446"/>
      <c r="AD855" s="62"/>
      <c r="AE855" s="21"/>
      <c r="AF855" s="22"/>
      <c r="AH855" s="29" t="str">
        <f t="shared" si="867"/>
        <v/>
      </c>
      <c r="AI855" s="29" t="str">
        <f t="shared" si="868"/>
        <v/>
      </c>
      <c r="AJ855" s="29" t="str">
        <f t="shared" ref="AJ855:AJ918" si="877">IF(U855="","",IF(U855&lt;$N855,"-",IF(U855&gt;$O855,"+","")))</f>
        <v/>
      </c>
      <c r="AK855" s="29" t="str">
        <f t="shared" ref="AK855:AK918" si="878">IF(V855="","",IF(V855&lt;$N855,"-",IF(V855&gt;$O855,"+","")))</f>
        <v/>
      </c>
      <c r="AL855" s="29" t="str">
        <f t="shared" ref="AL855:AL918" si="879">IF(W855="","",IF(W855&lt;$N855,"-",IF(W855&gt;$O855,"+","")))</f>
        <v/>
      </c>
      <c r="AM855" s="29" t="str">
        <f t="shared" ref="AM855:AM918" si="880">IF(OR($AH855="-",$AI855="-",$AJ855="-",$AK855="-",$AL855="-"),"-","")</f>
        <v/>
      </c>
      <c r="AN855" s="29" t="str">
        <f t="shared" ref="AN855:AN918" si="881">IF(OR($AH855="+",$AI855="+",$AJ855="+",$AK855="+",$AL855="+"),"+","")</f>
        <v/>
      </c>
      <c r="AO855" s="83" t="str">
        <f t="shared" si="872"/>
        <v/>
      </c>
      <c r="AP855" s="83" t="str">
        <f t="shared" si="873"/>
        <v/>
      </c>
      <c r="AQ855" s="83" t="str">
        <f>IF(AO855="","",AP855-AO855)</f>
        <v/>
      </c>
      <c r="AR855" s="83" t="str">
        <f t="shared" si="874"/>
        <v/>
      </c>
      <c r="AS855" s="83" t="str">
        <f t="shared" si="875"/>
        <v/>
      </c>
      <c r="AT855" s="105" t="str">
        <f>IF(OR(Q855="",S855=""),"",IF(AND(C855="",AT854=""),"",(M855-L855)/(AS855*6)))</f>
        <v/>
      </c>
      <c r="AU855" s="105" t="str">
        <f>IF(OR(Q855="",S855=""),"",IF(AND(C855="",AU854=""),"",MIN((O855-AR855)/(3*AS855),(AR855-N855)/(3*AS855))))</f>
        <v/>
      </c>
      <c r="AV855">
        <f>IF(AT855="",-1,#REF!)</f>
        <v>-1</v>
      </c>
    </row>
    <row r="856" spans="1:48" ht="17.25" customHeight="1" thickBot="1">
      <c r="A856" s="162"/>
      <c r="B856" s="98">
        <v>617</v>
      </c>
      <c r="C856" s="104"/>
      <c r="D856" s="142" t="s">
        <v>81</v>
      </c>
      <c r="E856" s="142" t="s">
        <v>189</v>
      </c>
      <c r="F856" s="141">
        <v>0.3</v>
      </c>
      <c r="G856" s="463" t="s">
        <v>202</v>
      </c>
      <c r="H856" s="465"/>
      <c r="I856" s="136">
        <v>-0.3</v>
      </c>
      <c r="J856" s="99">
        <v>0</v>
      </c>
      <c r="K856" s="94">
        <f>IF(Q856=1,F856,#REF!)</f>
        <v>0.3</v>
      </c>
      <c r="L856" s="94">
        <f>IF(Q856=1,I856,#REF!)</f>
        <v>-0.3</v>
      </c>
      <c r="M856" s="94">
        <f>IF(Q856=1,J856,#REF!)</f>
        <v>0</v>
      </c>
      <c r="N856" s="94">
        <f t="shared" ref="N856:N870" si="882">K856+L856</f>
        <v>0</v>
      </c>
      <c r="O856" s="94">
        <f t="shared" ref="O856:O870" si="883">K856+M856</f>
        <v>0.3</v>
      </c>
      <c r="P856" s="102" t="s">
        <v>237</v>
      </c>
      <c r="Q856" s="94">
        <f>IF(AND(F856&lt;&gt;"",Q852=""),1,IF(AND(Q852&lt;emp,Q852&lt;&gt;""),Q852+1,""))</f>
        <v>1</v>
      </c>
      <c r="R856" s="122">
        <f>IF(Q856="","",HLOOKUP(Q856,Headline!$Z$5:$CJ$6,2,FALSE))</f>
        <v>1</v>
      </c>
      <c r="S856" s="100">
        <v>0.1193212352</v>
      </c>
      <c r="T856" s="100">
        <v>0.13059903859999999</v>
      </c>
      <c r="U856" s="100">
        <v>0.14069355720000001</v>
      </c>
      <c r="V856" s="100">
        <v>0.12891302700000001</v>
      </c>
      <c r="W856" s="100">
        <v>0.1325376285</v>
      </c>
      <c r="X856" s="96" t="s">
        <v>255</v>
      </c>
      <c r="Y856" s="101">
        <v>13</v>
      </c>
      <c r="Z856" s="445"/>
      <c r="AA856" s="446"/>
      <c r="AB856" s="446"/>
      <c r="AC856" s="454"/>
      <c r="AD856" s="62"/>
      <c r="AE856" s="21"/>
      <c r="AF856" s="22"/>
      <c r="AH856" s="29" t="str">
        <f t="shared" si="867"/>
        <v/>
      </c>
      <c r="AI856" s="29" t="str">
        <f t="shared" si="868"/>
        <v/>
      </c>
      <c r="AJ856" s="29" t="str">
        <f t="shared" si="877"/>
        <v/>
      </c>
      <c r="AK856" s="29" t="str">
        <f t="shared" si="878"/>
        <v/>
      </c>
      <c r="AL856" s="29" t="str">
        <f t="shared" si="879"/>
        <v/>
      </c>
      <c r="AM856" s="29" t="str">
        <f t="shared" si="880"/>
        <v/>
      </c>
      <c r="AN856" s="29" t="str">
        <f t="shared" si="881"/>
        <v/>
      </c>
      <c r="AO856" s="83">
        <f t="shared" si="872"/>
        <v>0.1193212352</v>
      </c>
      <c r="AP856" s="83">
        <f t="shared" si="873"/>
        <v>0.14069355720000001</v>
      </c>
      <c r="AQ856" s="83">
        <f t="shared" ref="AQ856:AQ902" si="884">IF(AO856="","",AP856-AO856)</f>
        <v>2.1372322000000013E-2</v>
      </c>
      <c r="AR856" s="83">
        <f t="shared" si="874"/>
        <v>0.1304128973</v>
      </c>
      <c r="AS856" s="83">
        <f t="shared" si="875"/>
        <v>7.6732600355501751E-3</v>
      </c>
      <c r="AT856" s="105" t="e">
        <f>IF(OR(Q856="",S856=""),"",IF(AND(C856="",#REF!=""),"",(M856-L856)/(AS856*6)))</f>
        <v>#REF!</v>
      </c>
      <c r="AU856" s="105" t="e">
        <f>IF(OR(Q856="",S856=""),"",IF(AND(C856="",#REF!=""),"",MIN((O856-AR856)/(3*AS856),(AR856-N856)/(3*AS856))))</f>
        <v>#REF!</v>
      </c>
      <c r="AV856" t="e">
        <f>IF(AT856="",-1,#REF!)</f>
        <v>#REF!</v>
      </c>
    </row>
    <row r="857" spans="1:48" ht="17.25" customHeight="1">
      <c r="A857" s="162"/>
      <c r="B857" s="98"/>
      <c r="C857" s="104"/>
      <c r="D857" s="140"/>
      <c r="E857" s="139"/>
      <c r="F857" s="471" t="s">
        <v>224</v>
      </c>
      <c r="G857" s="472"/>
      <c r="H857" s="472"/>
      <c r="I857" s="99"/>
      <c r="J857" s="99"/>
      <c r="K857" s="94">
        <f>IF(Q857=1,F857,K856)</f>
        <v>0.3</v>
      </c>
      <c r="L857" s="94">
        <f>IF(Q857=1,I857,L856)</f>
        <v>-0.3</v>
      </c>
      <c r="M857" s="94">
        <f>IF(Q857=1,J857,M856)</f>
        <v>0</v>
      </c>
      <c r="N857" s="94">
        <f t="shared" si="882"/>
        <v>0</v>
      </c>
      <c r="O857" s="94">
        <f t="shared" si="883"/>
        <v>0.3</v>
      </c>
      <c r="P857" s="102" t="s">
        <v>237</v>
      </c>
      <c r="Q857" s="94">
        <f>IF(AND(F857&lt;&gt;"",Q856=""),1,IF(AND(Q856&lt;emp,Q856&lt;&gt;""),Q856+1,""))</f>
        <v>2</v>
      </c>
      <c r="R857" s="122">
        <f>IF(Q857="","",HLOOKUP(Q857,Headline!$Z$5:$CJ$6,2,FALSE))</f>
        <v>2</v>
      </c>
      <c r="S857" s="100">
        <f>'report export 3D'!M55</f>
        <v>8.2572241899999996E-2</v>
      </c>
      <c r="T857" s="100">
        <f>'report export 3D'!N55</f>
        <v>9.1329698599999995E-2</v>
      </c>
      <c r="U857" s="100">
        <f>'report export 3D'!O55</f>
        <v>9.2774338600000006E-2</v>
      </c>
      <c r="V857" s="100">
        <f>'report export 3D'!P55</f>
        <v>6.5219449099999993E-2</v>
      </c>
      <c r="W857" s="100">
        <f>'report export 3D'!Q55</f>
        <v>9.1937623699999999E-2</v>
      </c>
      <c r="X857" s="96" t="str">
        <f t="shared" si="876"/>
        <v/>
      </c>
      <c r="Y857" s="101">
        <v>16</v>
      </c>
      <c r="Z857" s="445"/>
      <c r="AA857" s="446"/>
      <c r="AB857" s="446"/>
      <c r="AC857" s="446"/>
      <c r="AD857" s="62"/>
      <c r="AE857" s="21"/>
      <c r="AF857" s="22"/>
      <c r="AH857" s="29" t="str">
        <f t="shared" si="867"/>
        <v/>
      </c>
      <c r="AI857" s="29" t="str">
        <f t="shared" si="868"/>
        <v/>
      </c>
      <c r="AJ857" s="29" t="str">
        <f t="shared" si="877"/>
        <v/>
      </c>
      <c r="AK857" s="29" t="str">
        <f t="shared" si="878"/>
        <v/>
      </c>
      <c r="AL857" s="29" t="str">
        <f t="shared" si="879"/>
        <v/>
      </c>
      <c r="AM857" s="29" t="str">
        <f t="shared" si="880"/>
        <v/>
      </c>
      <c r="AN857" s="29" t="str">
        <f t="shared" si="881"/>
        <v/>
      </c>
      <c r="AO857" s="83">
        <f t="shared" si="872"/>
        <v>6.5219449099999993E-2</v>
      </c>
      <c r="AP857" s="83">
        <f t="shared" si="873"/>
        <v>9.2774338600000006E-2</v>
      </c>
      <c r="AQ857" s="83">
        <f t="shared" si="884"/>
        <v>2.7554889500000013E-2</v>
      </c>
      <c r="AR857" s="83">
        <f t="shared" si="874"/>
        <v>8.4766670380000006E-2</v>
      </c>
      <c r="AS857" s="83">
        <f t="shared" si="875"/>
        <v>1.1678270819976373E-2</v>
      </c>
      <c r="AT857" s="105" t="e">
        <f>IF(OR(Q857="",S857=""),"",IF(AND(C857="",AT856=""),"",(M857-L857)/(AS857*6)))</f>
        <v>#REF!</v>
      </c>
      <c r="AU857" s="105" t="e">
        <f>IF(OR(Q857="",S857=""),"",IF(AND(C857="",AU856=""),"",MIN((O857-AR857)/(3*AS857),(AR857-N857)/(3*AS857))))</f>
        <v>#REF!</v>
      </c>
      <c r="AV857" t="e">
        <f>IF(AT857="",-1,#REF!)</f>
        <v>#REF!</v>
      </c>
    </row>
    <row r="858" spans="1:48" ht="17.25" customHeight="1" thickBot="1">
      <c r="A858" s="162"/>
      <c r="B858" s="98"/>
      <c r="C858" s="104"/>
      <c r="D858" s="90"/>
      <c r="E858" s="111"/>
      <c r="F858" s="442"/>
      <c r="G858" s="443"/>
      <c r="H858" s="444"/>
      <c r="I858" s="99"/>
      <c r="J858" s="99"/>
      <c r="K858" s="94">
        <f>IF(Q858=1,F858,K857)</f>
        <v>0.3</v>
      </c>
      <c r="L858" s="94">
        <f>IF(Q858=1,I858,L857)</f>
        <v>-0.3</v>
      </c>
      <c r="M858" s="94">
        <f>IF(Q858=1,J858,M857)</f>
        <v>0</v>
      </c>
      <c r="N858" s="94">
        <f t="shared" si="882"/>
        <v>0</v>
      </c>
      <c r="O858" s="94">
        <f t="shared" si="883"/>
        <v>0.3</v>
      </c>
      <c r="P858" s="102"/>
      <c r="Q858" s="94" t="str">
        <f>IF(AND(F858&lt;&gt;"",Q857=""),1,IF(AND(Q857&lt;emp,Q857&lt;&gt;""),Q857+1,""))</f>
        <v/>
      </c>
      <c r="R858" s="122" t="str">
        <f>IF(Q858="","",HLOOKUP(Q858,Headline!$Z$5:$CJ$6,2,FALSE))</f>
        <v/>
      </c>
      <c r="S858" s="100"/>
      <c r="T858" s="100"/>
      <c r="U858" s="100"/>
      <c r="V858" s="100"/>
      <c r="W858" s="100"/>
      <c r="X858" s="96" t="str">
        <f t="shared" si="876"/>
        <v/>
      </c>
      <c r="Y858" s="101"/>
      <c r="Z858" s="445"/>
      <c r="AA858" s="446"/>
      <c r="AB858" s="446"/>
      <c r="AC858" s="446"/>
      <c r="AD858" s="62"/>
      <c r="AE858" s="21"/>
      <c r="AF858" s="22"/>
      <c r="AH858" s="29" t="str">
        <f t="shared" si="867"/>
        <v/>
      </c>
      <c r="AI858" s="29" t="str">
        <f t="shared" si="868"/>
        <v/>
      </c>
      <c r="AJ858" s="29" t="str">
        <f t="shared" si="877"/>
        <v/>
      </c>
      <c r="AK858" s="29" t="str">
        <f t="shared" si="878"/>
        <v/>
      </c>
      <c r="AL858" s="29" t="str">
        <f t="shared" si="879"/>
        <v/>
      </c>
      <c r="AM858" s="29" t="str">
        <f t="shared" si="880"/>
        <v/>
      </c>
      <c r="AN858" s="29" t="str">
        <f t="shared" si="881"/>
        <v/>
      </c>
      <c r="AO858" s="83" t="str">
        <f t="shared" si="872"/>
        <v/>
      </c>
      <c r="AP858" s="83" t="str">
        <f t="shared" si="873"/>
        <v/>
      </c>
      <c r="AQ858" s="83" t="str">
        <f t="shared" si="884"/>
        <v/>
      </c>
      <c r="AR858" s="83" t="str">
        <f t="shared" si="874"/>
        <v/>
      </c>
      <c r="AS858" s="83" t="str">
        <f t="shared" si="875"/>
        <v/>
      </c>
      <c r="AT858" s="105" t="str">
        <f>IF(OR(Q858="",S858=""),"",IF(AND(C858="",AT857=""),"",(M858-L858)/(AS858*6)))</f>
        <v/>
      </c>
      <c r="AU858" s="105" t="str">
        <f>IF(OR(Q858="",S858=""),"",IF(AND(C858="",AU857=""),"",MIN((O858-AR858)/(3*AS858),(AR858-N858)/(3*AS858))))</f>
        <v/>
      </c>
      <c r="AV858">
        <f>IF(AT858="",-1,#REF!)</f>
        <v>-1</v>
      </c>
    </row>
    <row r="859" spans="1:48" ht="17.25" customHeight="1" thickBot="1">
      <c r="A859" s="162"/>
      <c r="B859" s="98">
        <v>617</v>
      </c>
      <c r="C859" s="104"/>
      <c r="D859" s="142" t="s">
        <v>81</v>
      </c>
      <c r="E859" s="142" t="s">
        <v>189</v>
      </c>
      <c r="F859" s="141">
        <v>0.3</v>
      </c>
      <c r="G859" s="463" t="s">
        <v>202</v>
      </c>
      <c r="H859" s="465"/>
      <c r="I859" s="136">
        <v>-0.3</v>
      </c>
      <c r="J859" s="99">
        <v>0</v>
      </c>
      <c r="K859" s="94">
        <f>IF(Q859=1,F859,#REF!)</f>
        <v>0.3</v>
      </c>
      <c r="L859" s="94">
        <f>IF(Q859=1,I859,#REF!)</f>
        <v>-0.3</v>
      </c>
      <c r="M859" s="94">
        <f>IF(Q859=1,J859,#REF!)</f>
        <v>0</v>
      </c>
      <c r="N859" s="94">
        <f>K859+L859</f>
        <v>0</v>
      </c>
      <c r="O859" s="94">
        <f>K859+M859</f>
        <v>0.3</v>
      </c>
      <c r="P859" s="102" t="s">
        <v>237</v>
      </c>
      <c r="Q859" s="94">
        <f>IF(AND(F859&lt;&gt;"",Q855=""),1,IF(AND(Q855&lt;emp,Q855&lt;&gt;""),Q855+1,""))</f>
        <v>1</v>
      </c>
      <c r="R859" s="122">
        <f>IF(Q859="","",HLOOKUP(Q859,Headline!$Z$5:$CJ$6,2,FALSE))</f>
        <v>1</v>
      </c>
      <c r="S859" s="100">
        <v>0.32421866459999998</v>
      </c>
      <c r="T859" s="100">
        <v>0.32921574469999998</v>
      </c>
      <c r="U859" s="100">
        <v>0.35099037840000002</v>
      </c>
      <c r="V859" s="100">
        <v>0.3375376745</v>
      </c>
      <c r="W859" s="100">
        <v>0.3309951303</v>
      </c>
      <c r="X859" s="96" t="s">
        <v>756</v>
      </c>
      <c r="Y859" s="101">
        <v>13</v>
      </c>
      <c r="Z859" s="445" t="s">
        <v>350</v>
      </c>
      <c r="AA859" s="446"/>
      <c r="AB859" s="446"/>
      <c r="AC859" s="454"/>
      <c r="AD859" s="62"/>
      <c r="AE859" s="169" t="s">
        <v>331</v>
      </c>
      <c r="AF859" s="22"/>
      <c r="AH859" s="29" t="str">
        <f t="shared" si="867"/>
        <v>+</v>
      </c>
      <c r="AI859" s="29" t="str">
        <f t="shared" si="868"/>
        <v>+</v>
      </c>
      <c r="AJ859" s="29" t="str">
        <f t="shared" si="877"/>
        <v>+</v>
      </c>
      <c r="AK859" s="29" t="str">
        <f t="shared" si="878"/>
        <v>+</v>
      </c>
      <c r="AL859" s="29" t="str">
        <f t="shared" si="879"/>
        <v>+</v>
      </c>
      <c r="AM859" s="29" t="str">
        <f t="shared" si="880"/>
        <v/>
      </c>
      <c r="AN859" s="29" t="str">
        <f t="shared" si="881"/>
        <v>+</v>
      </c>
      <c r="AO859" s="83">
        <f t="shared" si="872"/>
        <v>0.32421866459999998</v>
      </c>
      <c r="AP859" s="83">
        <f t="shared" si="873"/>
        <v>0.35099037840000002</v>
      </c>
      <c r="AQ859" s="83">
        <f>IF(AO859="","",AP859-AO859)</f>
        <v>2.6771713800000041E-2</v>
      </c>
      <c r="AR859" s="83">
        <f t="shared" si="874"/>
        <v>0.33459151850000002</v>
      </c>
      <c r="AS859" s="83">
        <f t="shared" si="875"/>
        <v>1.033237014509227E-2</v>
      </c>
      <c r="AT859" s="105" t="e">
        <f>IF(OR(Q859="",S859=""),"",IF(AND(C859="",#REF!=""),"",(M859-L859)/(AS859*6)))</f>
        <v>#REF!</v>
      </c>
      <c r="AU859" s="105" t="e">
        <f>IF(OR(Q859="",S859=""),"",IF(AND(C859="",#REF!=""),"",MIN((O859-AR859)/(3*AS859),(AR859-N859)/(3*AS859))))</f>
        <v>#REF!</v>
      </c>
      <c r="AV859" t="e">
        <f>IF(AT859="",-1,#REF!)</f>
        <v>#REF!</v>
      </c>
    </row>
    <row r="860" spans="1:48" ht="17.25" customHeight="1">
      <c r="A860" s="27"/>
      <c r="B860" s="98"/>
      <c r="C860" s="104"/>
      <c r="D860" s="140"/>
      <c r="E860" s="139"/>
      <c r="F860" s="471" t="s">
        <v>221</v>
      </c>
      <c r="G860" s="472"/>
      <c r="H860" s="472"/>
      <c r="I860" s="99"/>
      <c r="J860" s="99"/>
      <c r="K860" s="94">
        <f>IF(Q860=1,F860,K859)</f>
        <v>0.3</v>
      </c>
      <c r="L860" s="94">
        <f>IF(Q860=1,I860,L859)</f>
        <v>-0.3</v>
      </c>
      <c r="M860" s="94">
        <f>IF(Q860=1,J860,M859)</f>
        <v>0</v>
      </c>
      <c r="N860" s="94">
        <f>K860+L860</f>
        <v>0</v>
      </c>
      <c r="O860" s="94">
        <f>K860+M860</f>
        <v>0.3</v>
      </c>
      <c r="P860" s="102" t="s">
        <v>237</v>
      </c>
      <c r="Q860" s="94">
        <f>IF(AND(F860&lt;&gt;"",Q859=""),1,IF(AND(Q859&lt;emp,Q859&lt;&gt;""),Q859+1,""))</f>
        <v>2</v>
      </c>
      <c r="R860" s="122">
        <f>IF(Q860="","",HLOOKUP(Q860,Headline!$Z$5:$CJ$6,2,FALSE))</f>
        <v>2</v>
      </c>
      <c r="S860" s="100">
        <f>'report export 3D'!M54</f>
        <v>0.13976495429999999</v>
      </c>
      <c r="T860" s="100">
        <f>'report export 3D'!N54</f>
        <v>0.129109741</v>
      </c>
      <c r="U860" s="100">
        <f>'report export 3D'!O54</f>
        <v>0.13910488670000001</v>
      </c>
      <c r="V860" s="100">
        <f>'report export 3D'!P54</f>
        <v>0.19850743970000001</v>
      </c>
      <c r="W860" s="100">
        <f>'report export 3D'!Q54</f>
        <v>0.1204680358</v>
      </c>
      <c r="X860" s="96" t="str">
        <f t="shared" si="876"/>
        <v/>
      </c>
      <c r="Y860" s="101">
        <v>16</v>
      </c>
      <c r="Z860" s="445" t="s">
        <v>740</v>
      </c>
      <c r="AA860" s="446"/>
      <c r="AB860" s="446"/>
      <c r="AC860" s="446"/>
      <c r="AD860" s="62"/>
      <c r="AE860" s="21"/>
      <c r="AF860" s="22"/>
      <c r="AH860" s="29" t="str">
        <f t="shared" si="867"/>
        <v/>
      </c>
      <c r="AI860" s="29" t="str">
        <f t="shared" si="868"/>
        <v/>
      </c>
      <c r="AJ860" s="29" t="str">
        <f t="shared" si="877"/>
        <v/>
      </c>
      <c r="AK860" s="29" t="str">
        <f t="shared" si="878"/>
        <v/>
      </c>
      <c r="AL860" s="29" t="str">
        <f t="shared" si="879"/>
        <v/>
      </c>
      <c r="AM860" s="29" t="str">
        <f t="shared" si="880"/>
        <v/>
      </c>
      <c r="AN860" s="29" t="str">
        <f t="shared" si="881"/>
        <v/>
      </c>
      <c r="AO860" s="83">
        <f t="shared" si="872"/>
        <v>0.1204680358</v>
      </c>
      <c r="AP860" s="83">
        <f t="shared" si="873"/>
        <v>0.19850743970000001</v>
      </c>
      <c r="AQ860" s="83">
        <f>IF(AO860="","",AP860-AO860)</f>
        <v>7.8039403900000012E-2</v>
      </c>
      <c r="AR860" s="83">
        <f t="shared" si="874"/>
        <v>0.1453910115</v>
      </c>
      <c r="AS860" s="83">
        <f t="shared" si="875"/>
        <v>3.0735798819054527E-2</v>
      </c>
      <c r="AT860" s="105" t="e">
        <f>IF(OR(Q860="",S860=""),"",IF(AND(C860="",AT859=""),"",(M860-L860)/(AS860*6)))</f>
        <v>#REF!</v>
      </c>
      <c r="AU860" s="105" t="e">
        <f>IF(OR(Q860="",S860=""),"",IF(AND(C860="",AU859=""),"",MIN((O860-AR860)/(3*AS860),(AR860-N860)/(3*AS860))))</f>
        <v>#REF!</v>
      </c>
      <c r="AV860" t="e">
        <f>IF(AT860="",-1,#REF!)</f>
        <v>#REF!</v>
      </c>
    </row>
    <row r="861" spans="1:48" ht="17.25" customHeight="1">
      <c r="A861" s="27"/>
      <c r="B861" s="98"/>
      <c r="C861" s="104"/>
      <c r="D861" s="90"/>
      <c r="E861" s="111"/>
      <c r="F861" s="442"/>
      <c r="G861" s="443"/>
      <c r="H861" s="444"/>
      <c r="I861" s="99"/>
      <c r="J861" s="99"/>
      <c r="K861" s="94">
        <f>IF(Q861=1,F861,K860)</f>
        <v>0.3</v>
      </c>
      <c r="L861" s="94">
        <f>IF(Q861=1,I861,L860)</f>
        <v>-0.3</v>
      </c>
      <c r="M861" s="94">
        <f>IF(Q861=1,J861,M860)</f>
        <v>0</v>
      </c>
      <c r="N861" s="94">
        <f>K861+L861</f>
        <v>0</v>
      </c>
      <c r="O861" s="94">
        <f>K861+M861</f>
        <v>0.3</v>
      </c>
      <c r="P861" s="102"/>
      <c r="Q861" s="94" t="str">
        <f>IF(AND(F861&lt;&gt;"",Q860=""),1,IF(AND(Q860&lt;emp,Q860&lt;&gt;""),Q860+1,""))</f>
        <v/>
      </c>
      <c r="R861" s="122" t="str">
        <f>IF(Q861="","",HLOOKUP(Q861,Headline!$Z$5:$CJ$6,2,FALSE))</f>
        <v/>
      </c>
      <c r="S861" s="100"/>
      <c r="T861" s="100"/>
      <c r="U861" s="100"/>
      <c r="V861" s="100"/>
      <c r="W861" s="100"/>
      <c r="X861" s="96" t="str">
        <f>IF(S861="","",IF(AND(AM861="-",AN861="+"),"78",IF(AM861="-","7",IF(AN861="+","8",""))))</f>
        <v/>
      </c>
      <c r="Y861" s="101"/>
      <c r="Z861" s="445"/>
      <c r="AA861" s="446"/>
      <c r="AB861" s="446"/>
      <c r="AC861" s="446"/>
      <c r="AD861" s="62"/>
      <c r="AE861" s="21"/>
      <c r="AF861" s="22"/>
      <c r="AH861" s="29" t="str">
        <f t="shared" ref="AH861:AH892" si="885">IF(S861="","",IF(S861&lt;$N861,"-",IF(S861&gt;$O861,"+","")))</f>
        <v/>
      </c>
      <c r="AI861" s="29" t="str">
        <f t="shared" ref="AI861:AI892" si="886">IF(T861="","",IF(T861&lt;$N861,"-",IF(T861&gt;$O861,"+","")))</f>
        <v/>
      </c>
      <c r="AJ861" s="29" t="str">
        <f t="shared" si="877"/>
        <v/>
      </c>
      <c r="AK861" s="29" t="str">
        <f t="shared" si="878"/>
        <v/>
      </c>
      <c r="AL861" s="29" t="str">
        <f t="shared" si="879"/>
        <v/>
      </c>
      <c r="AM861" s="29" t="str">
        <f t="shared" si="880"/>
        <v/>
      </c>
      <c r="AN861" s="29" t="str">
        <f t="shared" si="881"/>
        <v/>
      </c>
      <c r="AO861" s="83" t="str">
        <f>IF(S861="","",MIN(S861:W861))</f>
        <v/>
      </c>
      <c r="AP861" s="83" t="str">
        <f>IF(S861="","",MAX(S861:W861))</f>
        <v/>
      </c>
      <c r="AQ861" s="83" t="str">
        <f>IF(AO861="","",AP861-AO861)</f>
        <v/>
      </c>
      <c r="AR861" s="83" t="str">
        <f>IF(S861="","",AVERAGE(S861:W861))</f>
        <v/>
      </c>
      <c r="AS861" s="83" t="str">
        <f>IF(S861="","",STDEV(S861:W861))</f>
        <v/>
      </c>
      <c r="AT861" s="105" t="str">
        <f>IF(OR(Q861="",S861=""),"",IF(AND(C861="",AT860=""),"",(M861-L861)/(AS861*6)))</f>
        <v/>
      </c>
      <c r="AU861" s="105" t="str">
        <f>IF(OR(Q861="",S861=""),"",IF(AND(C861="",AU860=""),"",MIN((O861-AR861)/(3*AS861),(AR861-N861)/(3*AS861))))</f>
        <v/>
      </c>
      <c r="AV861">
        <f>IF(AT861="",-1,#REF!)</f>
        <v>-1</v>
      </c>
    </row>
    <row r="862" spans="1:48" ht="17.25" customHeight="1">
      <c r="A862" s="27"/>
      <c r="B862" s="98">
        <v>618</v>
      </c>
      <c r="C862" s="104"/>
      <c r="D862" s="144" t="s">
        <v>171</v>
      </c>
      <c r="E862" s="111"/>
      <c r="F862" s="442">
        <v>0.2</v>
      </c>
      <c r="G862" s="443"/>
      <c r="H862" s="444"/>
      <c r="I862" s="99">
        <v>-0.2</v>
      </c>
      <c r="J862" s="99">
        <v>0</v>
      </c>
      <c r="K862" s="94">
        <f>IF(Q862=1,F862,#REF!)</f>
        <v>0.2</v>
      </c>
      <c r="L862" s="94">
        <f>IF(Q862=1,I862,#REF!)</f>
        <v>-0.2</v>
      </c>
      <c r="M862" s="94">
        <f>IF(Q862=1,J862,#REF!)</f>
        <v>0</v>
      </c>
      <c r="N862" s="94">
        <f t="shared" si="882"/>
        <v>0</v>
      </c>
      <c r="O862" s="94">
        <f t="shared" si="883"/>
        <v>0.2</v>
      </c>
      <c r="P862" s="102" t="s">
        <v>50</v>
      </c>
      <c r="Q862" s="94">
        <f>IF(AND(F862&lt;&gt;"",Q858=""),1,IF(AND(Q858&lt;emp,Q858&lt;&gt;""),Q858+1,""))</f>
        <v>1</v>
      </c>
      <c r="R862" s="122">
        <f>IF(Q862="","",HLOOKUP(Q862,Headline!$Z$5:$CJ$6,2,FALSE))</f>
        <v>1</v>
      </c>
      <c r="S862" s="147">
        <v>0.14000000000000001</v>
      </c>
      <c r="T862" s="147">
        <v>0.1</v>
      </c>
      <c r="U862" s="147">
        <v>0.12</v>
      </c>
      <c r="V862" s="147">
        <v>0.11</v>
      </c>
      <c r="W862" s="147">
        <v>0.15</v>
      </c>
      <c r="X862" s="96" t="str">
        <f t="shared" ref="X862:X870" si="887">IF(S862="","",IF(AND(AM862="-",AN862="+"),"78",IF(AM862="-","7",IF(AN862="+","8",""))))</f>
        <v/>
      </c>
      <c r="Y862" s="101">
        <v>13</v>
      </c>
      <c r="Z862" s="529"/>
      <c r="AA862" s="530"/>
      <c r="AB862" s="530"/>
      <c r="AC862" s="530"/>
      <c r="AD862" s="62"/>
      <c r="AE862" s="21"/>
      <c r="AF862" s="22"/>
      <c r="AG862" s="6" t="s">
        <v>713</v>
      </c>
      <c r="AH862" s="29" t="str">
        <f t="shared" si="885"/>
        <v/>
      </c>
      <c r="AI862" s="29" t="str">
        <f t="shared" si="886"/>
        <v/>
      </c>
      <c r="AJ862" s="29" t="str">
        <f t="shared" si="877"/>
        <v/>
      </c>
      <c r="AK862" s="29" t="str">
        <f t="shared" si="878"/>
        <v/>
      </c>
      <c r="AL862" s="29" t="str">
        <f t="shared" si="879"/>
        <v/>
      </c>
      <c r="AM862" s="29" t="str">
        <f t="shared" si="880"/>
        <v/>
      </c>
      <c r="AN862" s="29" t="str">
        <f t="shared" si="881"/>
        <v/>
      </c>
      <c r="AO862" s="83">
        <f t="shared" ref="AO862:AO902" si="888">IF(S862="","",MIN(S862:W862))</f>
        <v>0.1</v>
      </c>
      <c r="AP862" s="83">
        <f t="shared" ref="AP862:AP902" si="889">IF(S862="","",MAX(S862:W862))</f>
        <v>0.15</v>
      </c>
      <c r="AQ862" s="83">
        <f t="shared" si="884"/>
        <v>4.9999999999999989E-2</v>
      </c>
      <c r="AR862" s="83">
        <f t="shared" ref="AR862:AR902" si="890">IF(S862="","",AVERAGE(S862:W862))</f>
        <v>0.124</v>
      </c>
      <c r="AS862" s="83">
        <f t="shared" ref="AS862:AS902" si="891">IF(S862="","",STDEV(S862:W862))</f>
        <v>2.0736441353327716E-2</v>
      </c>
      <c r="AT862" s="105" t="e">
        <f>IF(OR(Q862="",S862=""),"",IF(AND(C862="",#REF!=""),"",(M862-L862)/(AS862*6)))</f>
        <v>#REF!</v>
      </c>
      <c r="AU862" s="105" t="e">
        <f>IF(OR(Q862="",S862=""),"",IF(AND(C862="",#REF!=""),"",MIN((O862-AR862)/(3*AS862),(AR862-N862)/(3*AS862))))</f>
        <v>#REF!</v>
      </c>
      <c r="AV862" t="e">
        <f>IF(AT862="",-1,AS844)</f>
        <v>#REF!</v>
      </c>
    </row>
    <row r="863" spans="1:48" ht="17.25" customHeight="1">
      <c r="A863" s="27"/>
      <c r="B863" s="98"/>
      <c r="C863" s="104"/>
      <c r="D863" s="90"/>
      <c r="E863" s="111"/>
      <c r="F863" s="442"/>
      <c r="G863" s="443"/>
      <c r="H863" s="444"/>
      <c r="I863" s="99"/>
      <c r="J863" s="99"/>
      <c r="K863" s="94">
        <f t="shared" ref="K863:K869" si="892">IF(Q863=1,F863,K862)</f>
        <v>0.2</v>
      </c>
      <c r="L863" s="94">
        <f t="shared" ref="L863:L869" si="893">IF(Q863=1,I863,L862)</f>
        <v>-0.2</v>
      </c>
      <c r="M863" s="94">
        <f t="shared" ref="M863:M869" si="894">IF(Q863=1,J863,M862)</f>
        <v>0</v>
      </c>
      <c r="N863" s="94">
        <f t="shared" si="882"/>
        <v>0</v>
      </c>
      <c r="O863" s="94">
        <f t="shared" si="883"/>
        <v>0.2</v>
      </c>
      <c r="P863" s="102" t="s">
        <v>50</v>
      </c>
      <c r="Q863" s="94">
        <f t="shared" ref="Q863:Q870" si="895">IF(AND(F863&lt;&gt;"",Q862=""),1,IF(AND(Q862&lt;emp,Q862&lt;&gt;""),Q862+1,""))</f>
        <v>2</v>
      </c>
      <c r="R863" s="122">
        <f>IF(Q863="","",HLOOKUP(Q863,Headline!$Z$5:$CJ$6,2,FALSE))</f>
        <v>2</v>
      </c>
      <c r="S863" s="147">
        <v>0.18</v>
      </c>
      <c r="T863" s="147">
        <v>0.16</v>
      </c>
      <c r="U863" s="147">
        <v>0.17</v>
      </c>
      <c r="V863" s="147">
        <v>0.15</v>
      </c>
      <c r="W863" s="147">
        <v>0.16</v>
      </c>
      <c r="X863" s="96" t="str">
        <f t="shared" si="887"/>
        <v/>
      </c>
      <c r="Y863" s="101">
        <v>16</v>
      </c>
      <c r="Z863" s="445"/>
      <c r="AA863" s="446"/>
      <c r="AB863" s="446"/>
      <c r="AC863" s="446"/>
      <c r="AD863" s="62"/>
      <c r="AE863" s="21"/>
      <c r="AF863" s="22"/>
      <c r="AH863" s="29" t="str">
        <f t="shared" si="885"/>
        <v/>
      </c>
      <c r="AI863" s="29" t="str">
        <f t="shared" si="886"/>
        <v/>
      </c>
      <c r="AJ863" s="29" t="str">
        <f t="shared" si="877"/>
        <v/>
      </c>
      <c r="AK863" s="29" t="str">
        <f t="shared" si="878"/>
        <v/>
      </c>
      <c r="AL863" s="29" t="str">
        <f t="shared" si="879"/>
        <v/>
      </c>
      <c r="AM863" s="29" t="str">
        <f t="shared" si="880"/>
        <v/>
      </c>
      <c r="AN863" s="29" t="str">
        <f t="shared" si="881"/>
        <v/>
      </c>
      <c r="AO863" s="83">
        <f t="shared" si="888"/>
        <v>0.15</v>
      </c>
      <c r="AP863" s="83">
        <f t="shared" si="889"/>
        <v>0.18</v>
      </c>
      <c r="AQ863" s="83">
        <f t="shared" si="884"/>
        <v>0.03</v>
      </c>
      <c r="AR863" s="83">
        <f t="shared" si="890"/>
        <v>0.16400000000000001</v>
      </c>
      <c r="AS863" s="83">
        <f t="shared" si="891"/>
        <v>1.1401754250991381E-2</v>
      </c>
      <c r="AT863" s="105" t="e">
        <f t="shared" ref="AT863:AT875" si="896">IF(OR(Q863="",S863=""),"",IF(AND(C863="",AT862=""),"",(M863-L863)/(AS863*6)))</f>
        <v>#REF!</v>
      </c>
      <c r="AU863" s="105" t="e">
        <f t="shared" ref="AU863:AU875" si="897">IF(OR(Q863="",S863=""),"",IF(AND(C863="",AU862=""),"",MIN((O863-AR863)/(3*AS863),(AR863-N863)/(3*AS863))))</f>
        <v>#REF!</v>
      </c>
      <c r="AV863" t="e">
        <f>IF(AT863="",-1,AS845)</f>
        <v>#REF!</v>
      </c>
    </row>
    <row r="864" spans="1:48" ht="17.25" customHeight="1">
      <c r="A864" s="27"/>
      <c r="B864" s="98"/>
      <c r="C864" s="104"/>
      <c r="D864" s="90"/>
      <c r="E864" s="111"/>
      <c r="F864" s="442"/>
      <c r="G864" s="443"/>
      <c r="H864" s="444"/>
      <c r="I864" s="99"/>
      <c r="J864" s="99"/>
      <c r="K864" s="94">
        <f t="shared" si="892"/>
        <v>0.2</v>
      </c>
      <c r="L864" s="94">
        <f t="shared" si="893"/>
        <v>-0.2</v>
      </c>
      <c r="M864" s="94">
        <f t="shared" si="894"/>
        <v>0</v>
      </c>
      <c r="N864" s="94">
        <f t="shared" si="882"/>
        <v>0</v>
      </c>
      <c r="O864" s="94">
        <f t="shared" si="883"/>
        <v>0.2</v>
      </c>
      <c r="P864" s="102"/>
      <c r="Q864" s="94" t="str">
        <f t="shared" si="895"/>
        <v/>
      </c>
      <c r="R864" s="122" t="str">
        <f>IF(Q864="","",HLOOKUP(Q864,Headline!$Z$5:$CJ$6,2,FALSE))</f>
        <v/>
      </c>
      <c r="S864" s="100"/>
      <c r="T864" s="100"/>
      <c r="U864" s="100"/>
      <c r="V864" s="100"/>
      <c r="W864" s="100"/>
      <c r="X864" s="96" t="str">
        <f t="shared" si="887"/>
        <v/>
      </c>
      <c r="Y864" s="101"/>
      <c r="Z864" s="445"/>
      <c r="AA864" s="446"/>
      <c r="AB864" s="446"/>
      <c r="AC864" s="446"/>
      <c r="AD864" s="62"/>
      <c r="AE864" s="21"/>
      <c r="AF864" s="22"/>
      <c r="AH864" s="29" t="str">
        <f t="shared" si="885"/>
        <v/>
      </c>
      <c r="AI864" s="29" t="str">
        <f t="shared" si="886"/>
        <v/>
      </c>
      <c r="AJ864" s="29" t="str">
        <f t="shared" si="877"/>
        <v/>
      </c>
      <c r="AK864" s="29" t="str">
        <f t="shared" si="878"/>
        <v/>
      </c>
      <c r="AL864" s="29" t="str">
        <f t="shared" si="879"/>
        <v/>
      </c>
      <c r="AM864" s="29" t="str">
        <f t="shared" si="880"/>
        <v/>
      </c>
      <c r="AN864" s="29" t="str">
        <f t="shared" si="881"/>
        <v/>
      </c>
      <c r="AO864" s="83" t="str">
        <f t="shared" si="888"/>
        <v/>
      </c>
      <c r="AP864" s="83" t="str">
        <f t="shared" si="889"/>
        <v/>
      </c>
      <c r="AQ864" s="83" t="str">
        <f t="shared" si="884"/>
        <v/>
      </c>
      <c r="AR864" s="83" t="str">
        <f t="shared" si="890"/>
        <v/>
      </c>
      <c r="AS864" s="83" t="str">
        <f t="shared" si="891"/>
        <v/>
      </c>
      <c r="AT864" s="105" t="str">
        <f t="shared" si="896"/>
        <v/>
      </c>
      <c r="AU864" s="105" t="str">
        <f t="shared" si="897"/>
        <v/>
      </c>
      <c r="AV864">
        <f>IF(AT864="",-1,#REF!)</f>
        <v>-1</v>
      </c>
    </row>
    <row r="865" spans="1:48" ht="17.25" customHeight="1">
      <c r="A865" s="27"/>
      <c r="B865" s="98"/>
      <c r="C865" s="104"/>
      <c r="D865" s="144" t="s">
        <v>210</v>
      </c>
      <c r="E865" s="111"/>
      <c r="F865" s="442">
        <v>33.299999999999997</v>
      </c>
      <c r="G865" s="443"/>
      <c r="H865" s="444"/>
      <c r="I865" s="99">
        <v>-0.1</v>
      </c>
      <c r="J865" s="99">
        <v>0</v>
      </c>
      <c r="K865" s="94">
        <f>IF(Q865=1,F865,K864)</f>
        <v>33.299999999999997</v>
      </c>
      <c r="L865" s="94">
        <f>IF(Q865=1,I865,L864)</f>
        <v>-0.1</v>
      </c>
      <c r="M865" s="94">
        <f>IF(Q865=1,J865,M864)</f>
        <v>0</v>
      </c>
      <c r="N865" s="94">
        <f t="shared" si="882"/>
        <v>33.199999999999996</v>
      </c>
      <c r="O865" s="94">
        <f t="shared" si="883"/>
        <v>33.299999999999997</v>
      </c>
      <c r="P865" s="102" t="s">
        <v>237</v>
      </c>
      <c r="Q865" s="94">
        <f t="shared" si="895"/>
        <v>1</v>
      </c>
      <c r="R865" s="122">
        <f>IF(Q865="","",HLOOKUP(Q865,Headline!$Z$5:$CJ$6,2,FALSE))</f>
        <v>1</v>
      </c>
      <c r="S865" s="100">
        <f>+'report export 3D'!R96-0.0101</f>
        <v>33.299996725</v>
      </c>
      <c r="T865" s="100">
        <f>+'report export 3D'!S96</f>
        <v>33.294841904999998</v>
      </c>
      <c r="U865" s="100">
        <f>+'report export 3D'!T96</f>
        <v>33.299026105999999</v>
      </c>
      <c r="V865" s="100">
        <f>+'report export 3D'!U96-0.006</f>
        <v>33.299021934999999</v>
      </c>
      <c r="W865" s="100">
        <f>+'report export 3D'!V96-0.001</f>
        <v>33.299928729000001</v>
      </c>
      <c r="X865" s="96" t="str">
        <f t="shared" si="887"/>
        <v/>
      </c>
      <c r="Y865" s="101">
        <v>13</v>
      </c>
      <c r="Z865" s="445" t="s">
        <v>68</v>
      </c>
      <c r="AA865" s="446"/>
      <c r="AB865" s="446"/>
      <c r="AC865" s="446"/>
      <c r="AD865" s="62"/>
      <c r="AE865" s="21"/>
      <c r="AF865" s="22"/>
      <c r="AH865" s="29" t="str">
        <f t="shared" si="885"/>
        <v/>
      </c>
      <c r="AI865" s="29" t="str">
        <f t="shared" si="886"/>
        <v/>
      </c>
      <c r="AJ865" s="29" t="str">
        <f t="shared" si="877"/>
        <v/>
      </c>
      <c r="AK865" s="29" t="str">
        <f t="shared" si="878"/>
        <v/>
      </c>
      <c r="AL865" s="29" t="str">
        <f t="shared" si="879"/>
        <v/>
      </c>
      <c r="AM865" s="29" t="str">
        <f t="shared" si="880"/>
        <v/>
      </c>
      <c r="AN865" s="29" t="str">
        <f t="shared" si="881"/>
        <v/>
      </c>
      <c r="AO865" s="83">
        <f t="shared" si="888"/>
        <v>33.294841904999998</v>
      </c>
      <c r="AP865" s="83">
        <f t="shared" si="889"/>
        <v>33.299996725</v>
      </c>
      <c r="AQ865" s="83">
        <f t="shared" si="884"/>
        <v>5.1548200000013367E-3</v>
      </c>
      <c r="AR865" s="83">
        <f t="shared" si="890"/>
        <v>33.298563079999994</v>
      </c>
      <c r="AS865" s="83">
        <f t="shared" si="891"/>
        <v>2.1326286330233999E-3</v>
      </c>
      <c r="AT865" s="105" t="str">
        <f>IF(OR(Q865="",S865=""),"",IF(AND(C865="",AT864=""),"",(M865-L865)/(AS865*6)))</f>
        <v/>
      </c>
      <c r="AU865" s="105" t="str">
        <f>IF(OR(Q865="",S865=""),"",IF(AND(C865="",AU864=""),"",MIN((O865-AR865)/(3*AS865),(AR865-N865)/(3*AS865))))</f>
        <v/>
      </c>
      <c r="AV865">
        <f>IF(AT865="",-1,#REF!)</f>
        <v>-1</v>
      </c>
    </row>
    <row r="866" spans="1:48" ht="17.25" customHeight="1">
      <c r="A866" s="27"/>
      <c r="B866" s="98"/>
      <c r="C866" s="104"/>
      <c r="D866" s="90"/>
      <c r="E866" s="111"/>
      <c r="F866" s="442"/>
      <c r="G866" s="443"/>
      <c r="H866" s="444"/>
      <c r="I866" s="99"/>
      <c r="J866" s="99"/>
      <c r="K866" s="94">
        <f t="shared" si="892"/>
        <v>33.299999999999997</v>
      </c>
      <c r="L866" s="94">
        <f t="shared" si="893"/>
        <v>-0.1</v>
      </c>
      <c r="M866" s="94">
        <f t="shared" si="894"/>
        <v>0</v>
      </c>
      <c r="N866" s="94">
        <f t="shared" si="882"/>
        <v>33.199999999999996</v>
      </c>
      <c r="O866" s="94">
        <f t="shared" si="883"/>
        <v>33.299999999999997</v>
      </c>
      <c r="P866" s="102" t="s">
        <v>237</v>
      </c>
      <c r="Q866" s="94">
        <f t="shared" si="895"/>
        <v>2</v>
      </c>
      <c r="R866" s="122">
        <f>IF(Q866="","",HLOOKUP(Q866,Headline!$Z$5:$CJ$6,2,FALSE))</f>
        <v>2</v>
      </c>
      <c r="S866" s="100">
        <v>33.291939606</v>
      </c>
      <c r="T866" s="100">
        <v>33.293047940999998</v>
      </c>
      <c r="U866" s="100">
        <v>33.283878065000003</v>
      </c>
      <c r="V866" s="100">
        <v>33.283793578000001</v>
      </c>
      <c r="W866" s="100">
        <v>33.296068194</v>
      </c>
      <c r="X866" s="96" t="str">
        <f t="shared" si="887"/>
        <v/>
      </c>
      <c r="Y866" s="101">
        <v>2</v>
      </c>
      <c r="Z866" s="445"/>
      <c r="AA866" s="446"/>
      <c r="AB866" s="446"/>
      <c r="AC866" s="446"/>
      <c r="AD866" s="62"/>
      <c r="AE866" s="21"/>
      <c r="AF866" s="22"/>
      <c r="AH866" s="29" t="str">
        <f t="shared" si="885"/>
        <v/>
      </c>
      <c r="AI866" s="29" t="str">
        <f t="shared" si="886"/>
        <v/>
      </c>
      <c r="AJ866" s="29" t="str">
        <f t="shared" si="877"/>
        <v/>
      </c>
      <c r="AK866" s="29" t="str">
        <f t="shared" si="878"/>
        <v/>
      </c>
      <c r="AL866" s="29" t="str">
        <f t="shared" si="879"/>
        <v/>
      </c>
      <c r="AM866" s="29" t="str">
        <f t="shared" si="880"/>
        <v/>
      </c>
      <c r="AN866" s="29" t="str">
        <f t="shared" si="881"/>
        <v/>
      </c>
      <c r="AO866" s="83">
        <f t="shared" si="888"/>
        <v>33.283793578000001</v>
      </c>
      <c r="AP866" s="83">
        <f t="shared" si="889"/>
        <v>33.296068194</v>
      </c>
      <c r="AQ866" s="83">
        <f t="shared" si="884"/>
        <v>1.2274615999999128E-2</v>
      </c>
      <c r="AR866" s="83">
        <f t="shared" si="890"/>
        <v>33.2897454768</v>
      </c>
      <c r="AS866" s="83">
        <f t="shared" si="891"/>
        <v>5.6024290733106318E-3</v>
      </c>
      <c r="AT866" s="105" t="str">
        <f t="shared" si="896"/>
        <v/>
      </c>
      <c r="AU866" s="105" t="str">
        <f t="shared" si="897"/>
        <v/>
      </c>
      <c r="AV866">
        <f>IF(AT866="",-1,#REF!)</f>
        <v>-1</v>
      </c>
    </row>
    <row r="867" spans="1:48" ht="17.25" customHeight="1">
      <c r="A867" s="27"/>
      <c r="B867" s="98"/>
      <c r="C867" s="104"/>
      <c r="D867" s="90"/>
      <c r="E867" s="111"/>
      <c r="F867" s="442"/>
      <c r="G867" s="443"/>
      <c r="H867" s="444"/>
      <c r="I867" s="99"/>
      <c r="J867" s="99"/>
      <c r="K867" s="94">
        <f t="shared" si="892"/>
        <v>33.299999999999997</v>
      </c>
      <c r="L867" s="94">
        <f t="shared" si="893"/>
        <v>-0.1</v>
      </c>
      <c r="M867" s="94">
        <f t="shared" si="894"/>
        <v>0</v>
      </c>
      <c r="N867" s="94">
        <f t="shared" si="882"/>
        <v>33.199999999999996</v>
      </c>
      <c r="O867" s="94">
        <f t="shared" si="883"/>
        <v>33.299999999999997</v>
      </c>
      <c r="P867" s="102"/>
      <c r="Q867" s="94" t="str">
        <f t="shared" si="895"/>
        <v/>
      </c>
      <c r="R867" s="122" t="str">
        <f>IF(Q867="","",HLOOKUP(Q867,Headline!$Z$5:$CJ$6,2,FALSE))</f>
        <v/>
      </c>
      <c r="S867" s="100"/>
      <c r="T867" s="100"/>
      <c r="U867" s="100"/>
      <c r="V867" s="100"/>
      <c r="W867" s="100"/>
      <c r="X867" s="96" t="str">
        <f>IF(S867="","",IF(AND(AM867="-",AN867="+"),"78",IF(AM867="-","7",IF(AN867="+","8",""))))</f>
        <v/>
      </c>
      <c r="Y867" s="101"/>
      <c r="Z867" s="445"/>
      <c r="AA867" s="446"/>
      <c r="AB867" s="446"/>
      <c r="AC867" s="446"/>
      <c r="AD867" s="62"/>
      <c r="AE867" s="21"/>
      <c r="AF867" s="22"/>
      <c r="AH867" s="29" t="str">
        <f t="shared" si="885"/>
        <v/>
      </c>
      <c r="AI867" s="29" t="str">
        <f t="shared" si="886"/>
        <v/>
      </c>
      <c r="AJ867" s="29" t="str">
        <f t="shared" si="877"/>
        <v/>
      </c>
      <c r="AK867" s="29" t="str">
        <f t="shared" si="878"/>
        <v/>
      </c>
      <c r="AL867" s="29" t="str">
        <f t="shared" si="879"/>
        <v/>
      </c>
      <c r="AM867" s="29" t="str">
        <f t="shared" si="880"/>
        <v/>
      </c>
      <c r="AN867" s="29" t="str">
        <f t="shared" si="881"/>
        <v/>
      </c>
      <c r="AO867" s="83" t="str">
        <f t="shared" si="888"/>
        <v/>
      </c>
      <c r="AP867" s="83" t="str">
        <f t="shared" si="889"/>
        <v/>
      </c>
      <c r="AQ867" s="83" t="str">
        <f t="shared" si="884"/>
        <v/>
      </c>
      <c r="AR867" s="83" t="str">
        <f t="shared" si="890"/>
        <v/>
      </c>
      <c r="AS867" s="83" t="str">
        <f t="shared" si="891"/>
        <v/>
      </c>
      <c r="AT867" s="105" t="str">
        <f>IF(OR(Q867="",S867=""),"",IF(AND(C867="",AT866=""),"",(M867-L867)/(AS867*6)))</f>
        <v/>
      </c>
      <c r="AU867" s="105" t="str">
        <f>IF(OR(Q867="",S867=""),"",IF(AND(C867="",AU866=""),"",MIN((O867-AR867)/(3*AS867),(AR867-N867)/(3*AS867))))</f>
        <v/>
      </c>
      <c r="AV867">
        <f>IF(AT867="",-1,#REF!)</f>
        <v>-1</v>
      </c>
    </row>
    <row r="868" spans="1:48" ht="17.25" customHeight="1">
      <c r="A868" s="27"/>
      <c r="B868" s="98"/>
      <c r="C868" s="104"/>
      <c r="D868" s="144" t="s">
        <v>210</v>
      </c>
      <c r="E868" s="111"/>
      <c r="F868" s="442">
        <v>33.299999999999997</v>
      </c>
      <c r="G868" s="443"/>
      <c r="H868" s="444"/>
      <c r="I868" s="99">
        <v>-0.1</v>
      </c>
      <c r="J868" s="99">
        <v>0</v>
      </c>
      <c r="K868" s="94">
        <f t="shared" si="892"/>
        <v>33.299999999999997</v>
      </c>
      <c r="L868" s="94">
        <f t="shared" si="893"/>
        <v>-0.1</v>
      </c>
      <c r="M868" s="94">
        <f t="shared" si="894"/>
        <v>0</v>
      </c>
      <c r="N868" s="94">
        <f t="shared" si="882"/>
        <v>33.199999999999996</v>
      </c>
      <c r="O868" s="94">
        <f t="shared" si="883"/>
        <v>33.299999999999997</v>
      </c>
      <c r="P868" s="102" t="s">
        <v>237</v>
      </c>
      <c r="Q868" s="94">
        <f t="shared" si="895"/>
        <v>1</v>
      </c>
      <c r="R868" s="122">
        <f>IF(Q868="","",HLOOKUP(Q868,Headline!$Z$5:$CJ$6,2,FALSE))</f>
        <v>1</v>
      </c>
      <c r="S868" s="100">
        <f>+'report export 3D'!R97</f>
        <v>33.455166826000003</v>
      </c>
      <c r="T868" s="100">
        <f>+'report export 3D'!S97</f>
        <v>33.451046826999999</v>
      </c>
      <c r="U868" s="100">
        <f>+'report export 3D'!T97</f>
        <v>33.452017142000003</v>
      </c>
      <c r="V868" s="100">
        <f>+'report export 3D'!U97</f>
        <v>33.450078589</v>
      </c>
      <c r="W868" s="100">
        <f>+'report export 3D'!V97</f>
        <v>33.448031223999998</v>
      </c>
      <c r="X868" s="96" t="str">
        <f>IF(S868="","",IF(AND(AM868="-",AN868="+"),"78",IF(AM868="-","7",IF(AN868="+","8",""))))</f>
        <v>8</v>
      </c>
      <c r="Y868" s="101">
        <v>13</v>
      </c>
      <c r="Z868" s="445" t="s">
        <v>69</v>
      </c>
      <c r="AA868" s="446"/>
      <c r="AB868" s="446"/>
      <c r="AC868" s="446"/>
      <c r="AD868" s="62"/>
      <c r="AE868" s="254" t="s">
        <v>80</v>
      </c>
      <c r="AF868" s="22"/>
      <c r="AH868" s="29" t="str">
        <f t="shared" si="885"/>
        <v>+</v>
      </c>
      <c r="AI868" s="29" t="str">
        <f t="shared" si="886"/>
        <v>+</v>
      </c>
      <c r="AJ868" s="29" t="str">
        <f t="shared" si="877"/>
        <v>+</v>
      </c>
      <c r="AK868" s="29" t="str">
        <f t="shared" si="878"/>
        <v>+</v>
      </c>
      <c r="AL868" s="29" t="str">
        <f t="shared" si="879"/>
        <v>+</v>
      </c>
      <c r="AM868" s="29" t="str">
        <f t="shared" si="880"/>
        <v/>
      </c>
      <c r="AN868" s="29" t="str">
        <f t="shared" si="881"/>
        <v>+</v>
      </c>
      <c r="AO868" s="83">
        <f t="shared" si="888"/>
        <v>33.448031223999998</v>
      </c>
      <c r="AP868" s="83">
        <f t="shared" si="889"/>
        <v>33.455166826000003</v>
      </c>
      <c r="AQ868" s="83">
        <f t="shared" si="884"/>
        <v>7.1356020000052922E-3</v>
      </c>
      <c r="AR868" s="83">
        <f t="shared" si="890"/>
        <v>33.451268121600002</v>
      </c>
      <c r="AS868" s="83">
        <f t="shared" si="891"/>
        <v>2.6316531276734919E-3</v>
      </c>
      <c r="AT868" s="105" t="str">
        <f>IF(OR(Q868="",S868=""),"",IF(AND(C868="",AT867=""),"",(M868-L868)/(AS868*6)))</f>
        <v/>
      </c>
      <c r="AU868" s="105" t="str">
        <f>IF(OR(Q868="",S868=""),"",IF(AND(C868="",AU867=""),"",MIN((O868-AR868)/(3*AS868),(AR868-N868)/(3*AS868))))</f>
        <v/>
      </c>
      <c r="AV868">
        <f>IF(AT868="",-1,#REF!)</f>
        <v>-1</v>
      </c>
    </row>
    <row r="869" spans="1:48" ht="17.25" customHeight="1">
      <c r="A869" s="27"/>
      <c r="B869" s="98"/>
      <c r="C869" s="104"/>
      <c r="D869" s="90"/>
      <c r="E869" s="111"/>
      <c r="F869" s="442"/>
      <c r="G869" s="443"/>
      <c r="H869" s="444"/>
      <c r="I869" s="99"/>
      <c r="J869" s="99"/>
      <c r="K869" s="94">
        <f t="shared" si="892"/>
        <v>33.299999999999997</v>
      </c>
      <c r="L869" s="94">
        <f t="shared" si="893"/>
        <v>-0.1</v>
      </c>
      <c r="M869" s="94">
        <f t="shared" si="894"/>
        <v>0</v>
      </c>
      <c r="N869" s="94">
        <f t="shared" si="882"/>
        <v>33.199999999999996</v>
      </c>
      <c r="O869" s="94">
        <f t="shared" si="883"/>
        <v>33.299999999999997</v>
      </c>
      <c r="P869" s="102" t="s">
        <v>237</v>
      </c>
      <c r="Q869" s="94">
        <f t="shared" si="895"/>
        <v>2</v>
      </c>
      <c r="R869" s="122">
        <f>IF(Q869="","",HLOOKUP(Q869,Headline!$Z$5:$CJ$6,2,FALSE))</f>
        <v>2</v>
      </c>
      <c r="S869" s="100">
        <v>33.422768554000001</v>
      </c>
      <c r="T869" s="100">
        <v>33.422426663000003</v>
      </c>
      <c r="U869" s="100">
        <v>33.416876772999998</v>
      </c>
      <c r="V869" s="100">
        <v>33.41694476</v>
      </c>
      <c r="W869" s="100">
        <v>33.405873644000003</v>
      </c>
      <c r="X869" s="96" t="str">
        <f>IF(S869="","",IF(AND(AM869="-",AN869="+"),"78",IF(AM869="-","7",IF(AN869="+","8",""))))</f>
        <v>8</v>
      </c>
      <c r="Y869" s="101">
        <v>2</v>
      </c>
      <c r="Z869" s="445"/>
      <c r="AA869" s="446"/>
      <c r="AB869" s="446"/>
      <c r="AC869" s="446"/>
      <c r="AD869" s="62"/>
      <c r="AE869" s="254" t="s">
        <v>80</v>
      </c>
      <c r="AF869" s="22"/>
      <c r="AH869" s="29" t="str">
        <f t="shared" si="885"/>
        <v>+</v>
      </c>
      <c r="AI869" s="29" t="str">
        <f t="shared" si="886"/>
        <v>+</v>
      </c>
      <c r="AJ869" s="29" t="str">
        <f t="shared" si="877"/>
        <v>+</v>
      </c>
      <c r="AK869" s="29" t="str">
        <f t="shared" si="878"/>
        <v>+</v>
      </c>
      <c r="AL869" s="29" t="str">
        <f t="shared" si="879"/>
        <v>+</v>
      </c>
      <c r="AM869" s="29" t="str">
        <f t="shared" si="880"/>
        <v/>
      </c>
      <c r="AN869" s="29" t="str">
        <f t="shared" si="881"/>
        <v>+</v>
      </c>
      <c r="AO869" s="83">
        <f t="shared" si="888"/>
        <v>33.405873644000003</v>
      </c>
      <c r="AP869" s="83">
        <f t="shared" si="889"/>
        <v>33.422768554000001</v>
      </c>
      <c r="AQ869" s="83">
        <f t="shared" si="884"/>
        <v>1.6894909999997765E-2</v>
      </c>
      <c r="AR869" s="83">
        <f t="shared" si="890"/>
        <v>33.4169780788</v>
      </c>
      <c r="AS869" s="83">
        <f t="shared" si="891"/>
        <v>6.8289186197610435E-3</v>
      </c>
      <c r="AT869" s="105" t="str">
        <f>IF(OR(Q869="",S869=""),"",IF(AND(C869="",AT868=""),"",(M869-L869)/(AS869*6)))</f>
        <v/>
      </c>
      <c r="AU869" s="105" t="str">
        <f>IF(OR(Q869="",S869=""),"",IF(AND(C869="",AU868=""),"",MIN((O869-AR869)/(3*AS869),(AR869-N869)/(3*AS869))))</f>
        <v/>
      </c>
      <c r="AV869">
        <f>IF(AT869="",-1,#REF!)</f>
        <v>-1</v>
      </c>
    </row>
    <row r="870" spans="1:48" ht="17.25" customHeight="1" thickBot="1">
      <c r="A870" s="27"/>
      <c r="B870" s="98"/>
      <c r="C870" s="104"/>
      <c r="D870" s="90"/>
      <c r="E870" s="111"/>
      <c r="F870" s="442"/>
      <c r="G870" s="443"/>
      <c r="H870" s="444"/>
      <c r="I870" s="99"/>
      <c r="J870" s="99"/>
      <c r="K870" s="94">
        <f>IF(Q870=1,F870,K866)</f>
        <v>33.299999999999997</v>
      </c>
      <c r="L870" s="94">
        <f>IF(Q870=1,I870,L866)</f>
        <v>-0.1</v>
      </c>
      <c r="M870" s="94">
        <f>IF(Q870=1,J870,M866)</f>
        <v>0</v>
      </c>
      <c r="N870" s="94">
        <f t="shared" si="882"/>
        <v>33.199999999999996</v>
      </c>
      <c r="O870" s="94">
        <f t="shared" si="883"/>
        <v>33.299999999999997</v>
      </c>
      <c r="P870" s="102"/>
      <c r="Q870" s="94" t="str">
        <f t="shared" si="895"/>
        <v/>
      </c>
      <c r="R870" s="122" t="str">
        <f>IF(Q870="","",HLOOKUP(Q870,Headline!$Z$5:$CJ$6,2,FALSE))</f>
        <v/>
      </c>
      <c r="S870" s="100"/>
      <c r="T870" s="100"/>
      <c r="U870" s="100"/>
      <c r="V870" s="100"/>
      <c r="W870" s="100"/>
      <c r="X870" s="96" t="str">
        <f t="shared" si="887"/>
        <v/>
      </c>
      <c r="Y870" s="101"/>
      <c r="Z870" s="445"/>
      <c r="AA870" s="446"/>
      <c r="AB870" s="446"/>
      <c r="AC870" s="446"/>
      <c r="AD870" s="62"/>
      <c r="AE870" s="21"/>
      <c r="AF870" s="22"/>
      <c r="AH870" s="29" t="str">
        <f t="shared" si="885"/>
        <v/>
      </c>
      <c r="AI870" s="29" t="str">
        <f t="shared" si="886"/>
        <v/>
      </c>
      <c r="AJ870" s="29" t="str">
        <f t="shared" si="877"/>
        <v/>
      </c>
      <c r="AK870" s="29" t="str">
        <f t="shared" si="878"/>
        <v/>
      </c>
      <c r="AL870" s="29" t="str">
        <f t="shared" si="879"/>
        <v/>
      </c>
      <c r="AM870" s="29" t="str">
        <f t="shared" si="880"/>
        <v/>
      </c>
      <c r="AN870" s="29" t="str">
        <f t="shared" si="881"/>
        <v/>
      </c>
      <c r="AO870" s="83" t="str">
        <f t="shared" si="888"/>
        <v/>
      </c>
      <c r="AP870" s="83" t="str">
        <f t="shared" si="889"/>
        <v/>
      </c>
      <c r="AQ870" s="83" t="str">
        <f t="shared" si="884"/>
        <v/>
      </c>
      <c r="AR870" s="83" t="str">
        <f t="shared" si="890"/>
        <v/>
      </c>
      <c r="AS870" s="83" t="str">
        <f t="shared" si="891"/>
        <v/>
      </c>
      <c r="AT870" s="105" t="str">
        <f>IF(OR(Q870="",S870=""),"",IF(AND(C870="",AT866=""),"",(M870-L870)/(AS870*6)))</f>
        <v/>
      </c>
      <c r="AU870" s="105" t="str">
        <f>IF(OR(Q870="",S870=""),"",IF(AND(C870="",AU866=""),"",MIN((O870-AR870)/(3*AS870),(AR870-N870)/(3*AS870))))</f>
        <v/>
      </c>
      <c r="AV870">
        <f>IF(AT870="",-1,#REF!)</f>
        <v>-1</v>
      </c>
    </row>
    <row r="871" spans="1:48" ht="26.25" customHeight="1" thickBot="1">
      <c r="A871" s="27"/>
      <c r="B871" s="466" t="s">
        <v>211</v>
      </c>
      <c r="C871" s="467"/>
      <c r="D871" s="467"/>
      <c r="E871" s="467"/>
      <c r="F871" s="467"/>
      <c r="G871" s="467"/>
      <c r="H871" s="467"/>
      <c r="I871" s="467"/>
      <c r="J871" s="467"/>
      <c r="K871" s="467"/>
      <c r="L871" s="467"/>
      <c r="M871" s="467"/>
      <c r="N871" s="467"/>
      <c r="O871" s="467"/>
      <c r="P871" s="467"/>
      <c r="Q871" s="467"/>
      <c r="R871" s="467"/>
      <c r="S871" s="467"/>
      <c r="T871" s="467"/>
      <c r="U871" s="467"/>
      <c r="V871" s="467"/>
      <c r="W871" s="467"/>
      <c r="X871" s="467"/>
      <c r="Y871" s="467"/>
      <c r="Z871" s="467"/>
      <c r="AA871" s="467"/>
      <c r="AB871" s="467"/>
      <c r="AC871" s="467"/>
      <c r="AD871" s="467"/>
      <c r="AE871" s="467"/>
      <c r="AF871" s="468"/>
      <c r="AH871" s="29" t="str">
        <f t="shared" si="885"/>
        <v/>
      </c>
      <c r="AI871" s="29" t="str">
        <f t="shared" si="886"/>
        <v/>
      </c>
      <c r="AJ871" s="29" t="str">
        <f t="shared" si="877"/>
        <v/>
      </c>
      <c r="AK871" s="29" t="str">
        <f t="shared" si="878"/>
        <v/>
      </c>
      <c r="AL871" s="29" t="str">
        <f t="shared" si="879"/>
        <v/>
      </c>
      <c r="AM871" s="29" t="str">
        <f t="shared" si="880"/>
        <v/>
      </c>
      <c r="AN871" s="29" t="str">
        <f t="shared" si="881"/>
        <v/>
      </c>
      <c r="AO871" s="83" t="str">
        <f t="shared" si="888"/>
        <v/>
      </c>
      <c r="AP871" s="83" t="str">
        <f t="shared" si="889"/>
        <v/>
      </c>
      <c r="AQ871" s="83" t="str">
        <f t="shared" si="884"/>
        <v/>
      </c>
      <c r="AR871" s="83" t="str">
        <f t="shared" si="890"/>
        <v/>
      </c>
      <c r="AS871" s="83" t="str">
        <f t="shared" si="891"/>
        <v/>
      </c>
      <c r="AT871" s="105" t="str">
        <f t="shared" si="896"/>
        <v/>
      </c>
      <c r="AU871" s="105" t="str">
        <f t="shared" si="897"/>
        <v/>
      </c>
      <c r="AV871">
        <f>IF(AT871="",-1,AS862)</f>
        <v>-1</v>
      </c>
    </row>
    <row r="872" spans="1:48" ht="17.25" customHeight="1">
      <c r="A872" s="27"/>
      <c r="B872" s="98"/>
      <c r="C872" s="104"/>
      <c r="D872" s="90"/>
      <c r="E872" s="111"/>
      <c r="F872" s="442"/>
      <c r="G872" s="443"/>
      <c r="H872" s="444"/>
      <c r="I872" s="99"/>
      <c r="J872" s="99"/>
      <c r="K872" s="94">
        <f>IF(Q872=1,F872,K871)</f>
        <v>0</v>
      </c>
      <c r="L872" s="94">
        <f>IF(Q872=1,I872,L871)</f>
        <v>0</v>
      </c>
      <c r="M872" s="94">
        <f>IF(Q872=1,J872,M871)</f>
        <v>0</v>
      </c>
      <c r="N872" s="94">
        <f t="shared" ref="N872:N892" si="898">K872+L872</f>
        <v>0</v>
      </c>
      <c r="O872" s="94">
        <f t="shared" ref="O872:O892" si="899">K872+M872</f>
        <v>0</v>
      </c>
      <c r="P872" s="102"/>
      <c r="Q872" s="94" t="str">
        <f t="shared" ref="Q872:Q878" si="900">IF(AND(F872&lt;&gt;"",Q871=""),1,IF(AND(Q871&lt;emp,Q871&lt;&gt;""),Q871+1,""))</f>
        <v/>
      </c>
      <c r="R872" s="122" t="s">
        <v>255</v>
      </c>
      <c r="S872" s="100"/>
      <c r="T872" s="100"/>
      <c r="U872" s="100"/>
      <c r="V872" s="100"/>
      <c r="W872" s="100"/>
      <c r="X872" s="96" t="str">
        <f t="shared" ref="X872:X935" si="901">IF(S872="","",IF(AND(AM872="-",AN872="+"),"78",IF(AM872="-","7",IF(AN872="+","8",""))))</f>
        <v/>
      </c>
      <c r="Y872" s="101"/>
      <c r="Z872" s="445"/>
      <c r="AA872" s="446"/>
      <c r="AB872" s="446"/>
      <c r="AC872" s="446"/>
      <c r="AD872" s="62"/>
      <c r="AE872" s="21"/>
      <c r="AF872" s="22"/>
      <c r="AH872" s="29" t="str">
        <f t="shared" si="885"/>
        <v/>
      </c>
      <c r="AI872" s="29" t="str">
        <f t="shared" si="886"/>
        <v/>
      </c>
      <c r="AJ872" s="29" t="str">
        <f t="shared" si="877"/>
        <v/>
      </c>
      <c r="AK872" s="29" t="str">
        <f t="shared" si="878"/>
        <v/>
      </c>
      <c r="AL872" s="29" t="str">
        <f t="shared" si="879"/>
        <v/>
      </c>
      <c r="AM872" s="29" t="str">
        <f t="shared" si="880"/>
        <v/>
      </c>
      <c r="AN872" s="29" t="str">
        <f t="shared" si="881"/>
        <v/>
      </c>
      <c r="AO872" s="83" t="str">
        <f t="shared" si="888"/>
        <v/>
      </c>
      <c r="AP872" s="83" t="str">
        <f t="shared" si="889"/>
        <v/>
      </c>
      <c r="AQ872" s="83" t="str">
        <f t="shared" si="884"/>
        <v/>
      </c>
      <c r="AR872" s="83" t="str">
        <f t="shared" si="890"/>
        <v/>
      </c>
      <c r="AS872" s="83" t="str">
        <f t="shared" si="891"/>
        <v/>
      </c>
      <c r="AT872" s="105" t="str">
        <f t="shared" si="896"/>
        <v/>
      </c>
      <c r="AU872" s="105" t="str">
        <f t="shared" si="897"/>
        <v/>
      </c>
      <c r="AV872">
        <f>IF(AT872="",-1,AS863)</f>
        <v>-1</v>
      </c>
    </row>
    <row r="873" spans="1:48" ht="17.25" customHeight="1">
      <c r="A873" s="27"/>
      <c r="B873" s="98">
        <v>700</v>
      </c>
      <c r="C873" s="104"/>
      <c r="D873" s="90"/>
      <c r="E873" s="111"/>
      <c r="F873" s="442">
        <v>3.35</v>
      </c>
      <c r="G873" s="443"/>
      <c r="H873" s="443"/>
      <c r="I873" s="99">
        <v>-0.11</v>
      </c>
      <c r="J873" s="99">
        <v>0.11</v>
      </c>
      <c r="K873" s="94">
        <f>IF(Q873=1,F873,K872)</f>
        <v>3.35</v>
      </c>
      <c r="L873" s="94">
        <f>IF(Q873=1,I873,L872)</f>
        <v>-0.11</v>
      </c>
      <c r="M873" s="94">
        <f>IF(Q873=1,J873,M872)</f>
        <v>0.11</v>
      </c>
      <c r="N873" s="94">
        <f t="shared" si="898"/>
        <v>3.24</v>
      </c>
      <c r="O873" s="94">
        <f t="shared" si="899"/>
        <v>3.46</v>
      </c>
      <c r="P873" s="102" t="s">
        <v>254</v>
      </c>
      <c r="Q873" s="94">
        <f t="shared" si="900"/>
        <v>1</v>
      </c>
      <c r="R873" s="122">
        <v>1</v>
      </c>
      <c r="S873" s="147">
        <v>3.38</v>
      </c>
      <c r="T873" s="147">
        <v>3.37</v>
      </c>
      <c r="U873" s="147">
        <v>3.36</v>
      </c>
      <c r="V873" s="147">
        <v>3.38</v>
      </c>
      <c r="W873" s="147">
        <v>3.38</v>
      </c>
      <c r="X873" s="96" t="str">
        <f t="shared" si="901"/>
        <v/>
      </c>
      <c r="Y873" s="101"/>
      <c r="Z873" s="479"/>
      <c r="AA873" s="480"/>
      <c r="AB873" s="480"/>
      <c r="AC873" s="480"/>
      <c r="AD873" s="62"/>
      <c r="AE873" s="21"/>
      <c r="AF873" s="22"/>
      <c r="AH873" s="29" t="str">
        <f t="shared" si="885"/>
        <v/>
      </c>
      <c r="AI873" s="29" t="str">
        <f t="shared" si="886"/>
        <v/>
      </c>
      <c r="AJ873" s="29" t="str">
        <f t="shared" si="877"/>
        <v/>
      </c>
      <c r="AK873" s="29" t="str">
        <f t="shared" si="878"/>
        <v/>
      </c>
      <c r="AL873" s="29" t="str">
        <f t="shared" si="879"/>
        <v/>
      </c>
      <c r="AM873" s="29" t="str">
        <f t="shared" si="880"/>
        <v/>
      </c>
      <c r="AN873" s="29" t="str">
        <f t="shared" si="881"/>
        <v/>
      </c>
      <c r="AO873" s="83">
        <f t="shared" si="888"/>
        <v>3.36</v>
      </c>
      <c r="AP873" s="83">
        <f t="shared" si="889"/>
        <v>3.38</v>
      </c>
      <c r="AQ873" s="83">
        <f t="shared" si="884"/>
        <v>2.0000000000000018E-2</v>
      </c>
      <c r="AR873" s="83">
        <f t="shared" si="890"/>
        <v>3.3739999999999997</v>
      </c>
      <c r="AS873" s="83">
        <f t="shared" si="891"/>
        <v>8.9442719099991422E-3</v>
      </c>
      <c r="AT873" s="105" t="str">
        <f t="shared" si="896"/>
        <v/>
      </c>
      <c r="AU873" s="105" t="str">
        <f t="shared" si="897"/>
        <v/>
      </c>
      <c r="AV873">
        <f>IF(AT873="",-1,AS864)</f>
        <v>-1</v>
      </c>
    </row>
    <row r="874" spans="1:48" ht="17.25" customHeight="1">
      <c r="A874" s="27"/>
      <c r="B874" s="98"/>
      <c r="C874" s="104"/>
      <c r="D874" s="90"/>
      <c r="E874" s="111"/>
      <c r="F874" s="442"/>
      <c r="G874" s="443"/>
      <c r="H874" s="443"/>
      <c r="I874" s="99"/>
      <c r="J874" s="99"/>
      <c r="K874" s="94">
        <f>IF(Q874=1,F874,K873)</f>
        <v>3.35</v>
      </c>
      <c r="L874" s="94">
        <f>IF(Q874=1,I874,L873)</f>
        <v>-0.11</v>
      </c>
      <c r="M874" s="94">
        <f>IF(Q874=1,J874,M873)</f>
        <v>0.11</v>
      </c>
      <c r="N874" s="94">
        <f t="shared" si="898"/>
        <v>3.24</v>
      </c>
      <c r="O874" s="94">
        <f t="shared" si="899"/>
        <v>3.46</v>
      </c>
      <c r="P874" s="102" t="s">
        <v>254</v>
      </c>
      <c r="Q874" s="94">
        <f t="shared" si="900"/>
        <v>2</v>
      </c>
      <c r="R874" s="122">
        <v>2</v>
      </c>
      <c r="S874" s="147">
        <v>3.33</v>
      </c>
      <c r="T874" s="147">
        <v>3.32</v>
      </c>
      <c r="U874" s="147">
        <v>3.3</v>
      </c>
      <c r="V874" s="147">
        <v>3.32</v>
      </c>
      <c r="W874" s="147">
        <v>3.31</v>
      </c>
      <c r="X874" s="96" t="str">
        <f t="shared" si="901"/>
        <v/>
      </c>
      <c r="Y874" s="101">
        <v>16</v>
      </c>
      <c r="Z874" s="445"/>
      <c r="AA874" s="446"/>
      <c r="AB874" s="446"/>
      <c r="AC874" s="446"/>
      <c r="AD874" s="62"/>
      <c r="AE874" s="21"/>
      <c r="AF874" s="22"/>
      <c r="AH874" s="29" t="str">
        <f t="shared" si="885"/>
        <v/>
      </c>
      <c r="AI874" s="29" t="str">
        <f t="shared" si="886"/>
        <v/>
      </c>
      <c r="AJ874" s="29" t="str">
        <f t="shared" si="877"/>
        <v/>
      </c>
      <c r="AK874" s="29" t="str">
        <f t="shared" si="878"/>
        <v/>
      </c>
      <c r="AL874" s="29" t="str">
        <f t="shared" si="879"/>
        <v/>
      </c>
      <c r="AM874" s="29" t="str">
        <f t="shared" si="880"/>
        <v/>
      </c>
      <c r="AN874" s="29" t="str">
        <f t="shared" si="881"/>
        <v/>
      </c>
      <c r="AO874" s="83">
        <f t="shared" si="888"/>
        <v>3.3</v>
      </c>
      <c r="AP874" s="83">
        <f t="shared" si="889"/>
        <v>3.33</v>
      </c>
      <c r="AQ874" s="83">
        <f t="shared" si="884"/>
        <v>3.0000000000000249E-2</v>
      </c>
      <c r="AR874" s="83">
        <f t="shared" si="890"/>
        <v>3.3159999999999998</v>
      </c>
      <c r="AS874" s="83">
        <f t="shared" si="891"/>
        <v>1.1401754250991427E-2</v>
      </c>
      <c r="AT874" s="105" t="str">
        <f t="shared" si="896"/>
        <v/>
      </c>
      <c r="AU874" s="105" t="str">
        <f t="shared" si="897"/>
        <v/>
      </c>
      <c r="AV874">
        <f>IF(AT874="",-1,AS865)</f>
        <v>-1</v>
      </c>
    </row>
    <row r="875" spans="1:48" ht="17.25" customHeight="1">
      <c r="A875" s="27"/>
      <c r="B875" s="98"/>
      <c r="C875" s="104"/>
      <c r="D875" s="90"/>
      <c r="E875" s="111"/>
      <c r="F875" s="442"/>
      <c r="G875" s="443"/>
      <c r="H875" s="444"/>
      <c r="I875" s="99"/>
      <c r="J875" s="99"/>
      <c r="K875" s="94">
        <f>IF(Q875=1,F875,K874)</f>
        <v>3.35</v>
      </c>
      <c r="L875" s="94">
        <f>IF(Q875=1,I875,L874)</f>
        <v>-0.11</v>
      </c>
      <c r="M875" s="94">
        <f>IF(Q875=1,J875,M874)</f>
        <v>0.11</v>
      </c>
      <c r="N875" s="94">
        <f t="shared" si="898"/>
        <v>3.24</v>
      </c>
      <c r="O875" s="94">
        <f t="shared" si="899"/>
        <v>3.46</v>
      </c>
      <c r="P875" s="102"/>
      <c r="Q875" s="94" t="str">
        <f t="shared" si="900"/>
        <v/>
      </c>
      <c r="R875" s="122" t="s">
        <v>255</v>
      </c>
      <c r="S875" s="147"/>
      <c r="T875" s="147"/>
      <c r="U875" s="147"/>
      <c r="V875" s="147"/>
      <c r="W875" s="147"/>
      <c r="X875" s="96" t="str">
        <f t="shared" si="901"/>
        <v/>
      </c>
      <c r="Y875" s="101"/>
      <c r="Z875" s="445"/>
      <c r="AA875" s="446"/>
      <c r="AB875" s="446"/>
      <c r="AC875" s="446"/>
      <c r="AD875" s="62"/>
      <c r="AE875" s="21"/>
      <c r="AF875" s="22"/>
      <c r="AH875" s="29" t="str">
        <f t="shared" si="885"/>
        <v/>
      </c>
      <c r="AI875" s="29" t="str">
        <f t="shared" si="886"/>
        <v/>
      </c>
      <c r="AJ875" s="29" t="str">
        <f>IF(U875="","",IF(U875&lt;$N875,"-",IF(U875&gt;$O875,"+","")))</f>
        <v/>
      </c>
      <c r="AK875" s="29" t="str">
        <f>IF(V875="","",IF(V875&lt;$N875,"-",IF(V875&gt;$O875,"+","")))</f>
        <v/>
      </c>
      <c r="AL875" s="29" t="str">
        <f>IF(W875="","",IF(W875&lt;$N875,"-",IF(W875&gt;$O875,"+","")))</f>
        <v/>
      </c>
      <c r="AM875" s="29" t="str">
        <f t="shared" si="880"/>
        <v/>
      </c>
      <c r="AN875" s="29" t="str">
        <f t="shared" si="881"/>
        <v/>
      </c>
      <c r="AO875" s="83" t="str">
        <f t="shared" si="888"/>
        <v/>
      </c>
      <c r="AP875" s="83" t="str">
        <f t="shared" si="889"/>
        <v/>
      </c>
      <c r="AQ875" s="83" t="str">
        <f t="shared" si="884"/>
        <v/>
      </c>
      <c r="AR875" s="83" t="str">
        <f t="shared" si="890"/>
        <v/>
      </c>
      <c r="AS875" s="83" t="str">
        <f t="shared" si="891"/>
        <v/>
      </c>
      <c r="AT875" s="105" t="str">
        <f t="shared" si="896"/>
        <v/>
      </c>
      <c r="AU875" s="105" t="str">
        <f t="shared" si="897"/>
        <v/>
      </c>
      <c r="AV875">
        <f>IF(AT875="",-1,AS866)</f>
        <v>-1</v>
      </c>
    </row>
    <row r="876" spans="1:48" ht="17.25" customHeight="1">
      <c r="A876" s="27"/>
      <c r="B876" s="98">
        <v>701</v>
      </c>
      <c r="C876" s="104"/>
      <c r="D876" s="90"/>
      <c r="E876" s="111"/>
      <c r="F876" s="442">
        <v>16.3</v>
      </c>
      <c r="G876" s="443"/>
      <c r="H876" s="444"/>
      <c r="I876" s="99">
        <v>-0.1</v>
      </c>
      <c r="J876" s="99">
        <v>0.1</v>
      </c>
      <c r="K876" s="94">
        <f>IF(Q876=1,F876,K874)</f>
        <v>16.3</v>
      </c>
      <c r="L876" s="94">
        <f>IF(Q876=1,I876,L874)</f>
        <v>-0.1</v>
      </c>
      <c r="M876" s="94">
        <f>IF(Q876=1,J876,M874)</f>
        <v>0.1</v>
      </c>
      <c r="N876" s="94">
        <f t="shared" si="898"/>
        <v>16.2</v>
      </c>
      <c r="O876" s="94">
        <f t="shared" si="899"/>
        <v>16.400000000000002</v>
      </c>
      <c r="P876" s="102" t="s">
        <v>254</v>
      </c>
      <c r="Q876" s="94">
        <f t="shared" si="900"/>
        <v>1</v>
      </c>
      <c r="R876" s="122">
        <v>1</v>
      </c>
      <c r="S876" s="147">
        <v>16.239999999999998</v>
      </c>
      <c r="T876" s="147">
        <v>16.25</v>
      </c>
      <c r="U876" s="147">
        <v>16.23</v>
      </c>
      <c r="V876" s="147">
        <v>16.239999999999998</v>
      </c>
      <c r="W876" s="147">
        <v>16.25</v>
      </c>
      <c r="X876" s="96" t="str">
        <f t="shared" si="901"/>
        <v/>
      </c>
      <c r="Y876" s="101"/>
      <c r="Z876" s="445"/>
      <c r="AA876" s="446"/>
      <c r="AB876" s="446"/>
      <c r="AC876" s="446"/>
      <c r="AD876" s="62"/>
      <c r="AE876" s="21"/>
      <c r="AF876" s="22"/>
      <c r="AH876" s="29" t="str">
        <f t="shared" si="885"/>
        <v/>
      </c>
      <c r="AI876" s="29" t="str">
        <f t="shared" si="886"/>
        <v/>
      </c>
      <c r="AJ876" s="29" t="str">
        <f t="shared" si="877"/>
        <v/>
      </c>
      <c r="AK876" s="29" t="str">
        <f t="shared" si="878"/>
        <v/>
      </c>
      <c r="AL876" s="29" t="str">
        <f t="shared" si="879"/>
        <v/>
      </c>
      <c r="AM876" s="29" t="str">
        <f t="shared" si="880"/>
        <v/>
      </c>
      <c r="AN876" s="29" t="str">
        <f t="shared" si="881"/>
        <v/>
      </c>
      <c r="AO876" s="83">
        <f t="shared" si="888"/>
        <v>16.23</v>
      </c>
      <c r="AP876" s="83">
        <f t="shared" si="889"/>
        <v>16.25</v>
      </c>
      <c r="AQ876" s="83">
        <f t="shared" si="884"/>
        <v>1.9999999999999574E-2</v>
      </c>
      <c r="AR876" s="83">
        <f t="shared" si="890"/>
        <v>16.241999999999997</v>
      </c>
      <c r="AS876" s="83">
        <f t="shared" si="891"/>
        <v>8.3666002653407893E-3</v>
      </c>
      <c r="AT876" s="105" t="str">
        <f>IF(OR(Q876="",S876=""),"",IF(AND(C876="",AT874=""),"",(M876-L876)/(AS876*6)))</f>
        <v/>
      </c>
      <c r="AU876" s="105" t="str">
        <f>IF(OR(Q876="",S876=""),"",IF(AND(C876="",AU874=""),"",MIN((O876-AR876)/(3*AS876),(AR876-N876)/(3*AS876))))</f>
        <v/>
      </c>
      <c r="AV876">
        <f>IF(AT876="",-1,AS866)</f>
        <v>-1</v>
      </c>
    </row>
    <row r="877" spans="1:48" ht="17.25" customHeight="1">
      <c r="A877" s="27"/>
      <c r="B877" s="98"/>
      <c r="C877" s="104"/>
      <c r="D877" s="90"/>
      <c r="E877" s="111"/>
      <c r="F877" s="442"/>
      <c r="G877" s="443"/>
      <c r="H877" s="444"/>
      <c r="I877" s="99"/>
      <c r="J877" s="99"/>
      <c r="K877" s="94">
        <f t="shared" ref="K877:K887" si="902">IF(Q877=1,F877,K876)</f>
        <v>16.3</v>
      </c>
      <c r="L877" s="94">
        <f t="shared" ref="L877:L887" si="903">IF(Q877=1,I877,L876)</f>
        <v>-0.1</v>
      </c>
      <c r="M877" s="94">
        <f t="shared" ref="M877:M887" si="904">IF(Q877=1,J877,M876)</f>
        <v>0.1</v>
      </c>
      <c r="N877" s="94">
        <f t="shared" si="898"/>
        <v>16.2</v>
      </c>
      <c r="O877" s="94">
        <f t="shared" si="899"/>
        <v>16.400000000000002</v>
      </c>
      <c r="P877" s="102" t="s">
        <v>254</v>
      </c>
      <c r="Q877" s="94">
        <f t="shared" si="900"/>
        <v>2</v>
      </c>
      <c r="R877" s="122">
        <v>2</v>
      </c>
      <c r="S877" s="147">
        <v>16.32</v>
      </c>
      <c r="T877" s="147">
        <v>16.28</v>
      </c>
      <c r="U877" s="147"/>
      <c r="V877" s="147"/>
      <c r="W877" s="147"/>
      <c r="X877" s="96" t="str">
        <f t="shared" si="901"/>
        <v/>
      </c>
      <c r="Y877" s="101">
        <v>15</v>
      </c>
      <c r="Z877" s="445"/>
      <c r="AA877" s="446"/>
      <c r="AB877" s="446"/>
      <c r="AC877" s="446"/>
      <c r="AD877" s="62"/>
      <c r="AE877" s="21"/>
      <c r="AF877" s="22"/>
      <c r="AH877" s="29" t="str">
        <f t="shared" si="885"/>
        <v/>
      </c>
      <c r="AI877" s="29" t="str">
        <f t="shared" si="886"/>
        <v/>
      </c>
      <c r="AJ877" s="29" t="str">
        <f t="shared" si="877"/>
        <v/>
      </c>
      <c r="AK877" s="29" t="str">
        <f t="shared" si="878"/>
        <v/>
      </c>
      <c r="AL877" s="29" t="str">
        <f t="shared" si="879"/>
        <v/>
      </c>
      <c r="AM877" s="29" t="str">
        <f t="shared" si="880"/>
        <v/>
      </c>
      <c r="AN877" s="29" t="str">
        <f t="shared" si="881"/>
        <v/>
      </c>
      <c r="AO877" s="83">
        <f t="shared" si="888"/>
        <v>16.28</v>
      </c>
      <c r="AP877" s="83">
        <f t="shared" si="889"/>
        <v>16.32</v>
      </c>
      <c r="AQ877" s="83">
        <f t="shared" si="884"/>
        <v>3.9999999999999147E-2</v>
      </c>
      <c r="AR877" s="83">
        <f t="shared" si="890"/>
        <v>16.3</v>
      </c>
      <c r="AS877" s="83">
        <f t="shared" si="891"/>
        <v>2.8284271247461298E-2</v>
      </c>
      <c r="AT877" s="105" t="str">
        <f>IF(OR(Q877="",S877=""),"",IF(AND(C877="",AT876=""),"",(M877-L877)/(AS877*6)))</f>
        <v/>
      </c>
      <c r="AU877" s="105" t="str">
        <f>IF(OR(Q877="",S877=""),"",IF(AND(C877="",AU876=""),"",MIN((O877-AR877)/(3*AS877),(AR877-N877)/(3*AS877))))</f>
        <v/>
      </c>
      <c r="AV877">
        <f>IF(AT877="",-1,AS870)</f>
        <v>-1</v>
      </c>
    </row>
    <row r="878" spans="1:48" ht="17.25" customHeight="1">
      <c r="A878" s="27"/>
      <c r="B878" s="98"/>
      <c r="C878" s="104"/>
      <c r="D878" s="90"/>
      <c r="E878" s="111"/>
      <c r="F878" s="442"/>
      <c r="G878" s="443"/>
      <c r="H878" s="444"/>
      <c r="I878" s="99"/>
      <c r="J878" s="99"/>
      <c r="K878" s="94">
        <f t="shared" si="902"/>
        <v>16.3</v>
      </c>
      <c r="L878" s="94">
        <f t="shared" si="903"/>
        <v>-0.1</v>
      </c>
      <c r="M878" s="94">
        <f t="shared" si="904"/>
        <v>0.1</v>
      </c>
      <c r="N878" s="94">
        <f t="shared" si="898"/>
        <v>16.2</v>
      </c>
      <c r="O878" s="94">
        <f t="shared" si="899"/>
        <v>16.400000000000002</v>
      </c>
      <c r="P878" s="102"/>
      <c r="Q878" s="94" t="str">
        <f t="shared" si="900"/>
        <v/>
      </c>
      <c r="R878" s="122" t="s">
        <v>255</v>
      </c>
      <c r="S878" s="100"/>
      <c r="T878" s="100"/>
      <c r="U878" s="100"/>
      <c r="V878" s="100"/>
      <c r="W878" s="100"/>
      <c r="X878" s="96" t="str">
        <f t="shared" si="901"/>
        <v/>
      </c>
      <c r="Y878" s="101"/>
      <c r="Z878" s="445"/>
      <c r="AA878" s="446"/>
      <c r="AB878" s="446"/>
      <c r="AC878" s="446"/>
      <c r="AD878" s="62"/>
      <c r="AE878" s="21"/>
      <c r="AF878" s="22"/>
      <c r="AH878" s="29" t="str">
        <f t="shared" si="885"/>
        <v/>
      </c>
      <c r="AI878" s="29" t="str">
        <f t="shared" si="886"/>
        <v/>
      </c>
      <c r="AJ878" s="29" t="str">
        <f t="shared" si="877"/>
        <v/>
      </c>
      <c r="AK878" s="29" t="str">
        <f t="shared" si="878"/>
        <v/>
      </c>
      <c r="AL878" s="29" t="str">
        <f t="shared" si="879"/>
        <v/>
      </c>
      <c r="AM878" s="29" t="str">
        <f t="shared" si="880"/>
        <v/>
      </c>
      <c r="AN878" s="29" t="str">
        <f t="shared" si="881"/>
        <v/>
      </c>
      <c r="AO878" s="83" t="str">
        <f t="shared" si="888"/>
        <v/>
      </c>
      <c r="AP878" s="83" t="str">
        <f t="shared" si="889"/>
        <v/>
      </c>
      <c r="AQ878" s="83" t="str">
        <f t="shared" si="884"/>
        <v/>
      </c>
      <c r="AR878" s="83" t="str">
        <f t="shared" si="890"/>
        <v/>
      </c>
      <c r="AS878" s="83" t="str">
        <f t="shared" si="891"/>
        <v/>
      </c>
      <c r="AT878" s="105" t="str">
        <f>IF(OR(Q878="",S878=""),"",IF(AND(C878="",AT877=""),"",(M878-L878)/(AS878*6)))</f>
        <v/>
      </c>
      <c r="AU878" s="105" t="str">
        <f>IF(OR(Q878="",S878=""),"",IF(AND(C878="",AU877=""),"",MIN((O878-AR878)/(3*AS878),(AR878-N878)/(3*AS878))))</f>
        <v/>
      </c>
      <c r="AV878">
        <f>IF(AT878="",-1,AS871)</f>
        <v>-1</v>
      </c>
    </row>
    <row r="879" spans="1:48" ht="17.25" customHeight="1">
      <c r="A879" s="27"/>
      <c r="B879" s="98">
        <v>702</v>
      </c>
      <c r="C879" s="104"/>
      <c r="D879" s="144" t="s">
        <v>189</v>
      </c>
      <c r="E879" s="111"/>
      <c r="F879" s="442">
        <v>6</v>
      </c>
      <c r="G879" s="443"/>
      <c r="H879" s="444"/>
      <c r="I879" s="99">
        <v>0</v>
      </c>
      <c r="J879" s="99">
        <v>0.3</v>
      </c>
      <c r="K879" s="94">
        <f t="shared" si="902"/>
        <v>6</v>
      </c>
      <c r="L879" s="94">
        <f t="shared" si="903"/>
        <v>0</v>
      </c>
      <c r="M879" s="94">
        <f t="shared" si="904"/>
        <v>0.3</v>
      </c>
      <c r="N879" s="94">
        <f t="shared" si="898"/>
        <v>6</v>
      </c>
      <c r="O879" s="94">
        <f t="shared" si="899"/>
        <v>6.3</v>
      </c>
      <c r="P879" s="102" t="s">
        <v>346</v>
      </c>
      <c r="Q879" s="94">
        <f t="shared" ref="Q879:Q902" si="905">IF(AND(F879&lt;&gt;"",Q878=""),1,IF(AND(Q878&lt;emp,Q878&lt;&gt;""),Q878+1,""))</f>
        <v>1</v>
      </c>
      <c r="R879" s="122">
        <v>1</v>
      </c>
      <c r="S879" s="147">
        <v>6.3380000000000001</v>
      </c>
      <c r="T879" s="147"/>
      <c r="U879" s="100"/>
      <c r="V879" s="100"/>
      <c r="W879" s="100"/>
      <c r="X879" s="96" t="str">
        <f t="shared" si="901"/>
        <v>8</v>
      </c>
      <c r="Y879" s="101">
        <v>14</v>
      </c>
      <c r="Z879" s="445" t="s">
        <v>757</v>
      </c>
      <c r="AA879" s="446"/>
      <c r="AB879" s="446"/>
      <c r="AC879" s="446"/>
      <c r="AD879" s="62"/>
      <c r="AE879" s="169" t="s">
        <v>331</v>
      </c>
      <c r="AF879" s="22"/>
      <c r="AH879" s="29" t="str">
        <f t="shared" si="885"/>
        <v>+</v>
      </c>
      <c r="AI879" s="29" t="str">
        <f t="shared" si="886"/>
        <v/>
      </c>
      <c r="AJ879" s="29" t="str">
        <f t="shared" si="877"/>
        <v/>
      </c>
      <c r="AK879" s="29" t="str">
        <f t="shared" si="878"/>
        <v/>
      </c>
      <c r="AL879" s="29" t="str">
        <f t="shared" si="879"/>
        <v/>
      </c>
      <c r="AM879" s="29" t="str">
        <f t="shared" si="880"/>
        <v/>
      </c>
      <c r="AN879" s="29" t="str">
        <f t="shared" si="881"/>
        <v>+</v>
      </c>
      <c r="AO879" s="83">
        <f t="shared" si="888"/>
        <v>6.3380000000000001</v>
      </c>
      <c r="AP879" s="83">
        <f t="shared" si="889"/>
        <v>6.3380000000000001</v>
      </c>
      <c r="AQ879" s="83">
        <f t="shared" si="884"/>
        <v>0</v>
      </c>
      <c r="AR879" s="83">
        <f t="shared" si="890"/>
        <v>6.3380000000000001</v>
      </c>
      <c r="AS879" s="83" t="e">
        <f t="shared" si="891"/>
        <v>#DIV/0!</v>
      </c>
      <c r="AT879" s="105" t="str">
        <f>IF(OR(Q879="",S879=""),"",IF(AND(C879="",AT878=""),"",(M879-L879)/(AS879*6)))</f>
        <v/>
      </c>
      <c r="AU879" s="105" t="str">
        <f>IF(OR(Q879="",S879=""),"",IF(AND(C879="",AU878=""),"",MIN((O879-AR879)/(3*AS879),(AR879-N879)/(3*AS879))))</f>
        <v/>
      </c>
      <c r="AV879">
        <f>IF(AT879="",-1,AS872)</f>
        <v>-1</v>
      </c>
    </row>
    <row r="880" spans="1:48" ht="17.25" customHeight="1">
      <c r="A880" s="27"/>
      <c r="B880" s="98"/>
      <c r="C880" s="104"/>
      <c r="D880" s="90"/>
      <c r="E880" s="111"/>
      <c r="F880" s="442" t="s">
        <v>221</v>
      </c>
      <c r="G880" s="443"/>
      <c r="H880" s="444"/>
      <c r="I880" s="99"/>
      <c r="J880" s="99"/>
      <c r="K880" s="94">
        <f t="shared" si="902"/>
        <v>6</v>
      </c>
      <c r="L880" s="94">
        <f t="shared" si="903"/>
        <v>0</v>
      </c>
      <c r="M880" s="94">
        <f t="shared" si="904"/>
        <v>0.3</v>
      </c>
      <c r="N880" s="94">
        <f>K880+L880</f>
        <v>6</v>
      </c>
      <c r="O880" s="94">
        <f>K880+M880</f>
        <v>6.3</v>
      </c>
      <c r="P880" s="102" t="s">
        <v>346</v>
      </c>
      <c r="Q880" s="94">
        <f t="shared" si="905"/>
        <v>2</v>
      </c>
      <c r="R880" s="122">
        <v>2</v>
      </c>
      <c r="S880" s="147">
        <v>6.3319999999999999</v>
      </c>
      <c r="T880" s="147">
        <v>6.3289999999999997</v>
      </c>
      <c r="U880" s="100"/>
      <c r="V880" s="100"/>
      <c r="W880" s="100"/>
      <c r="X880" s="96" t="str">
        <f t="shared" si="901"/>
        <v>8</v>
      </c>
      <c r="Y880" s="101">
        <v>16</v>
      </c>
      <c r="Z880" s="461" t="s">
        <v>193</v>
      </c>
      <c r="AA880" s="462"/>
      <c r="AB880" s="462"/>
      <c r="AC880" s="528"/>
      <c r="AD880" s="62"/>
      <c r="AE880" s="62"/>
      <c r="AF880" s="252" t="s">
        <v>331</v>
      </c>
      <c r="AH880" s="29" t="str">
        <f t="shared" si="885"/>
        <v>+</v>
      </c>
      <c r="AI880" s="29" t="str">
        <f t="shared" si="886"/>
        <v>+</v>
      </c>
      <c r="AJ880" s="29" t="str">
        <f t="shared" si="877"/>
        <v/>
      </c>
      <c r="AK880" s="29" t="str">
        <f t="shared" si="878"/>
        <v/>
      </c>
      <c r="AL880" s="29" t="str">
        <f t="shared" si="879"/>
        <v/>
      </c>
      <c r="AM880" s="29" t="str">
        <f t="shared" si="880"/>
        <v/>
      </c>
      <c r="AN880" s="29" t="str">
        <f t="shared" si="881"/>
        <v>+</v>
      </c>
      <c r="AO880" s="83">
        <f t="shared" si="888"/>
        <v>6.3289999999999997</v>
      </c>
      <c r="AP880" s="83">
        <f t="shared" si="889"/>
        <v>6.3319999999999999</v>
      </c>
      <c r="AQ880" s="83">
        <f t="shared" si="884"/>
        <v>3.0000000000001137E-3</v>
      </c>
      <c r="AR880" s="83">
        <f t="shared" si="890"/>
        <v>6.3304999999999998</v>
      </c>
      <c r="AS880" s="83">
        <f t="shared" si="891"/>
        <v>2.1213203435597231E-3</v>
      </c>
      <c r="AT880" s="105" t="str">
        <f>IF(OR(Q880="",S880=""),"",IF(AND(C880="",AT879=""),"",(M880-L880)/(AS880*6)))</f>
        <v/>
      </c>
      <c r="AU880" s="105" t="str">
        <f>IF(OR(Q880="",S880=""),"",IF(AND(C880="",AU879=""),"",MIN((O880-AR880)/(3*AS880),(AR880-N880)/(3*AS880))))</f>
        <v/>
      </c>
      <c r="AV880">
        <f>IF(AT880="",-1,AS873)</f>
        <v>-1</v>
      </c>
    </row>
    <row r="881" spans="1:48" ht="17.25" customHeight="1">
      <c r="A881" s="27"/>
      <c r="B881" s="98"/>
      <c r="C881" s="104"/>
      <c r="D881" s="90"/>
      <c r="E881" s="111"/>
      <c r="F881" s="455"/>
      <c r="G881" s="456"/>
      <c r="H881" s="457"/>
      <c r="I881" s="99"/>
      <c r="J881" s="99"/>
      <c r="K881" s="94">
        <f t="shared" si="902"/>
        <v>6</v>
      </c>
      <c r="L881" s="94">
        <f t="shared" si="903"/>
        <v>0</v>
      </c>
      <c r="M881" s="94">
        <f t="shared" si="904"/>
        <v>0.3</v>
      </c>
      <c r="N881" s="94">
        <f>K881+L881</f>
        <v>6</v>
      </c>
      <c r="O881" s="94">
        <f>K881+M881</f>
        <v>6.3</v>
      </c>
      <c r="P881" s="102"/>
      <c r="Q881" s="94" t="str">
        <f t="shared" si="905"/>
        <v/>
      </c>
      <c r="R881" s="122" t="s">
        <v>255</v>
      </c>
      <c r="S881" s="147"/>
      <c r="T881" s="147"/>
      <c r="U881" s="100"/>
      <c r="V881" s="100"/>
      <c r="W881" s="100"/>
      <c r="X881" s="96" t="str">
        <f t="shared" si="901"/>
        <v/>
      </c>
      <c r="Y881" s="101"/>
      <c r="Z881" s="445"/>
      <c r="AA881" s="446"/>
      <c r="AB881" s="446"/>
      <c r="AC881" s="454"/>
      <c r="AD881" s="62"/>
      <c r="AE881" s="21"/>
      <c r="AF881" s="22"/>
      <c r="AH881" s="29" t="str">
        <f t="shared" si="885"/>
        <v/>
      </c>
      <c r="AI881" s="29" t="str">
        <f t="shared" si="886"/>
        <v/>
      </c>
      <c r="AJ881" s="29" t="str">
        <f t="shared" si="877"/>
        <v/>
      </c>
      <c r="AK881" s="29" t="str">
        <f t="shared" si="878"/>
        <v/>
      </c>
      <c r="AL881" s="29" t="str">
        <f t="shared" si="879"/>
        <v/>
      </c>
      <c r="AM881" s="29" t="str">
        <f t="shared" si="880"/>
        <v/>
      </c>
      <c r="AN881" s="29" t="str">
        <f t="shared" si="881"/>
        <v/>
      </c>
      <c r="AO881" s="83" t="str">
        <f t="shared" si="888"/>
        <v/>
      </c>
      <c r="AP881" s="83" t="str">
        <f t="shared" si="889"/>
        <v/>
      </c>
      <c r="AQ881" s="83" t="str">
        <f t="shared" si="884"/>
        <v/>
      </c>
      <c r="AR881" s="83" t="str">
        <f t="shared" si="890"/>
        <v/>
      </c>
      <c r="AS881" s="83" t="str">
        <f t="shared" si="891"/>
        <v/>
      </c>
      <c r="AT881" s="105" t="str">
        <f>IF(OR(Q881="",S881=""),"",IF(AND(C881="",#REF!=""),"",(M881-L881)/(AS881*6)))</f>
        <v/>
      </c>
      <c r="AU881" s="105" t="str">
        <f>IF(OR(Q881="",S881=""),"",IF(AND(C881="",#REF!=""),"",MIN((O881-AR881)/(3*AS881),(AR881-N881)/(3*AS881))))</f>
        <v/>
      </c>
      <c r="AV881">
        <f>IF(AT881="",-1,AS880)</f>
        <v>-1</v>
      </c>
    </row>
    <row r="882" spans="1:48" ht="17.25" customHeight="1">
      <c r="A882" s="27"/>
      <c r="B882" s="98">
        <v>702</v>
      </c>
      <c r="C882" s="104"/>
      <c r="D882" s="144" t="s">
        <v>189</v>
      </c>
      <c r="E882" s="111"/>
      <c r="F882" s="442">
        <v>6</v>
      </c>
      <c r="G882" s="443"/>
      <c r="H882" s="444"/>
      <c r="I882" s="99">
        <v>0</v>
      </c>
      <c r="J882" s="99">
        <v>0.3</v>
      </c>
      <c r="K882" s="94">
        <f t="shared" si="902"/>
        <v>6</v>
      </c>
      <c r="L882" s="94">
        <f t="shared" si="903"/>
        <v>0</v>
      </c>
      <c r="M882" s="94">
        <f t="shared" si="904"/>
        <v>0.3</v>
      </c>
      <c r="N882" s="94">
        <f>K882+L882</f>
        <v>6</v>
      </c>
      <c r="O882" s="94">
        <f>K882+M882</f>
        <v>6.3</v>
      </c>
      <c r="P882" s="102" t="s">
        <v>346</v>
      </c>
      <c r="Q882" s="94">
        <f t="shared" si="905"/>
        <v>1</v>
      </c>
      <c r="R882" s="122">
        <v>1</v>
      </c>
      <c r="S882" s="147">
        <v>6.234</v>
      </c>
      <c r="T882" s="147"/>
      <c r="U882" s="100"/>
      <c r="V882" s="100"/>
      <c r="W882" s="100"/>
      <c r="X882" s="96" t="str">
        <f t="shared" si="901"/>
        <v/>
      </c>
      <c r="Y882" s="101">
        <v>14</v>
      </c>
      <c r="Z882" s="445"/>
      <c r="AA882" s="446"/>
      <c r="AB882" s="446"/>
      <c r="AC882" s="446"/>
      <c r="AD882" s="62"/>
      <c r="AE882" s="21"/>
      <c r="AF882" s="22"/>
      <c r="AH882" s="29" t="str">
        <f t="shared" si="885"/>
        <v/>
      </c>
      <c r="AI882" s="29" t="str">
        <f t="shared" si="886"/>
        <v/>
      </c>
      <c r="AJ882" s="29" t="str">
        <f t="shared" ref="AJ882:AJ890" si="906">IF(U882="","",IF(U882&lt;$N882,"-",IF(U882&gt;$O882,"+","")))</f>
        <v/>
      </c>
      <c r="AK882" s="29" t="str">
        <f t="shared" si="878"/>
        <v/>
      </c>
      <c r="AL882" s="29" t="str">
        <f t="shared" si="879"/>
        <v/>
      </c>
      <c r="AM882" s="29" t="str">
        <f t="shared" si="880"/>
        <v/>
      </c>
      <c r="AN882" s="29" t="str">
        <f t="shared" si="881"/>
        <v/>
      </c>
      <c r="AO882" s="83">
        <f t="shared" si="888"/>
        <v>6.234</v>
      </c>
      <c r="AP882" s="83">
        <f t="shared" si="889"/>
        <v>6.234</v>
      </c>
      <c r="AQ882" s="83">
        <f t="shared" si="884"/>
        <v>0</v>
      </c>
      <c r="AR882" s="83">
        <f t="shared" si="890"/>
        <v>6.234</v>
      </c>
      <c r="AS882" s="83" t="e">
        <f t="shared" si="891"/>
        <v>#DIV/0!</v>
      </c>
      <c r="AT882" s="105" t="str">
        <f t="shared" ref="AT882:AT887" si="907">IF(OR(Q882="",S882=""),"",IF(AND(C882="",AT881=""),"",(M882-L882)/(AS882*6)))</f>
        <v/>
      </c>
      <c r="AU882" s="105" t="str">
        <f t="shared" ref="AU882:AU887" si="908">IF(OR(Q882="",S882=""),"",IF(AND(C882="",AU881=""),"",MIN((O882-AR882)/(3*AS882),(AR882-N882)/(3*AS882))))</f>
        <v/>
      </c>
      <c r="AV882">
        <f>IF(AT882="",-1,#REF!)</f>
        <v>-1</v>
      </c>
    </row>
    <row r="883" spans="1:48" ht="17.25" customHeight="1">
      <c r="A883" s="27"/>
      <c r="B883" s="98"/>
      <c r="C883" s="104"/>
      <c r="D883" s="90"/>
      <c r="E883" s="111"/>
      <c r="F883" s="442" t="s">
        <v>221</v>
      </c>
      <c r="G883" s="443"/>
      <c r="H883" s="444"/>
      <c r="I883" s="99"/>
      <c r="J883" s="99"/>
      <c r="K883" s="94">
        <f t="shared" si="902"/>
        <v>6</v>
      </c>
      <c r="L883" s="94">
        <f t="shared" si="903"/>
        <v>0</v>
      </c>
      <c r="M883" s="94">
        <f t="shared" si="904"/>
        <v>0.3</v>
      </c>
      <c r="N883" s="94">
        <f t="shared" si="898"/>
        <v>6</v>
      </c>
      <c r="O883" s="94">
        <f t="shared" si="899"/>
        <v>6.3</v>
      </c>
      <c r="P883" s="102" t="s">
        <v>346</v>
      </c>
      <c r="Q883" s="94">
        <f t="shared" si="905"/>
        <v>2</v>
      </c>
      <c r="R883" s="122">
        <v>2</v>
      </c>
      <c r="S883" s="147">
        <v>5.7469999999999999</v>
      </c>
      <c r="T883" s="147">
        <v>5.8010000000000002</v>
      </c>
      <c r="U883" s="100"/>
      <c r="V883" s="100"/>
      <c r="W883" s="100"/>
      <c r="X883" s="96" t="str">
        <f t="shared" si="901"/>
        <v>7</v>
      </c>
      <c r="Y883" s="101">
        <v>16</v>
      </c>
      <c r="Z883" s="461" t="s">
        <v>196</v>
      </c>
      <c r="AA883" s="462"/>
      <c r="AB883" s="462"/>
      <c r="AC883" s="528"/>
      <c r="AD883" s="62"/>
      <c r="AE883" s="62"/>
      <c r="AF883" s="252" t="s">
        <v>331</v>
      </c>
      <c r="AH883" s="29" t="str">
        <f t="shared" si="885"/>
        <v>-</v>
      </c>
      <c r="AI883" s="29" t="str">
        <f t="shared" si="886"/>
        <v>-</v>
      </c>
      <c r="AJ883" s="29" t="str">
        <f t="shared" si="906"/>
        <v/>
      </c>
      <c r="AK883" s="29" t="str">
        <f t="shared" si="878"/>
        <v/>
      </c>
      <c r="AL883" s="29" t="str">
        <f t="shared" si="879"/>
        <v/>
      </c>
      <c r="AM883" s="29" t="str">
        <f t="shared" si="880"/>
        <v>-</v>
      </c>
      <c r="AN883" s="29" t="str">
        <f t="shared" si="881"/>
        <v/>
      </c>
      <c r="AO883" s="83">
        <f t="shared" si="888"/>
        <v>5.7469999999999999</v>
      </c>
      <c r="AP883" s="83">
        <f t="shared" si="889"/>
        <v>5.8010000000000002</v>
      </c>
      <c r="AQ883" s="83">
        <f t="shared" si="884"/>
        <v>5.400000000000027E-2</v>
      </c>
      <c r="AR883" s="83">
        <f t="shared" si="890"/>
        <v>5.774</v>
      </c>
      <c r="AS883" s="83">
        <f t="shared" si="891"/>
        <v>3.8183766184073757E-2</v>
      </c>
      <c r="AT883" s="105" t="str">
        <f t="shared" si="907"/>
        <v/>
      </c>
      <c r="AU883" s="105" t="str">
        <f t="shared" si="908"/>
        <v/>
      </c>
      <c r="AV883">
        <f>IF(AT883="",-1,#REF!)</f>
        <v>-1</v>
      </c>
    </row>
    <row r="884" spans="1:48" ht="17.25" customHeight="1">
      <c r="A884" s="27"/>
      <c r="B884" s="98"/>
      <c r="C884" s="104"/>
      <c r="D884" s="90"/>
      <c r="E884" s="111"/>
      <c r="F884" s="455"/>
      <c r="G884" s="456"/>
      <c r="H884" s="457"/>
      <c r="I884" s="99"/>
      <c r="J884" s="99"/>
      <c r="K884" s="94">
        <f t="shared" si="902"/>
        <v>6</v>
      </c>
      <c r="L884" s="94">
        <f t="shared" si="903"/>
        <v>0</v>
      </c>
      <c r="M884" s="94">
        <f t="shared" si="904"/>
        <v>0.3</v>
      </c>
      <c r="N884" s="94">
        <f t="shared" si="898"/>
        <v>6</v>
      </c>
      <c r="O884" s="94">
        <f t="shared" si="899"/>
        <v>6.3</v>
      </c>
      <c r="P884" s="102"/>
      <c r="Q884" s="94" t="str">
        <f t="shared" si="905"/>
        <v/>
      </c>
      <c r="R884" s="122" t="s">
        <v>255</v>
      </c>
      <c r="S884" s="147"/>
      <c r="T884" s="147"/>
      <c r="U884" s="100"/>
      <c r="V884" s="100"/>
      <c r="W884" s="100"/>
      <c r="X884" s="96" t="str">
        <f t="shared" si="901"/>
        <v/>
      </c>
      <c r="Y884" s="101"/>
      <c r="Z884" s="445"/>
      <c r="AA884" s="446"/>
      <c r="AB884" s="446"/>
      <c r="AC884" s="454"/>
      <c r="AD884" s="62"/>
      <c r="AE884" s="21"/>
      <c r="AF884" s="22"/>
      <c r="AH884" s="29" t="str">
        <f t="shared" si="885"/>
        <v/>
      </c>
      <c r="AI884" s="29" t="str">
        <f t="shared" si="886"/>
        <v/>
      </c>
      <c r="AJ884" s="29" t="str">
        <f t="shared" si="906"/>
        <v/>
      </c>
      <c r="AK884" s="29" t="str">
        <f t="shared" si="878"/>
        <v/>
      </c>
      <c r="AL884" s="29" t="str">
        <f t="shared" si="879"/>
        <v/>
      </c>
      <c r="AM884" s="29" t="str">
        <f t="shared" si="880"/>
        <v/>
      </c>
      <c r="AN884" s="29" t="str">
        <f t="shared" si="881"/>
        <v/>
      </c>
      <c r="AO884" s="83" t="str">
        <f t="shared" si="888"/>
        <v/>
      </c>
      <c r="AP884" s="83" t="str">
        <f t="shared" si="889"/>
        <v/>
      </c>
      <c r="AQ884" s="83" t="str">
        <f t="shared" si="884"/>
        <v/>
      </c>
      <c r="AR884" s="83" t="str">
        <f t="shared" si="890"/>
        <v/>
      </c>
      <c r="AS884" s="83" t="str">
        <f t="shared" si="891"/>
        <v/>
      </c>
      <c r="AT884" s="105" t="str">
        <f t="shared" si="907"/>
        <v/>
      </c>
      <c r="AU884" s="105" t="str">
        <f t="shared" si="908"/>
        <v/>
      </c>
      <c r="AV884">
        <f>IF(AT884="",-1,#REF!)</f>
        <v>-1</v>
      </c>
    </row>
    <row r="885" spans="1:48" ht="17.25" customHeight="1">
      <c r="A885" s="27"/>
      <c r="B885" s="98">
        <v>702</v>
      </c>
      <c r="C885" s="104"/>
      <c r="D885" s="144" t="s">
        <v>189</v>
      </c>
      <c r="E885" s="111"/>
      <c r="F885" s="442">
        <v>6</v>
      </c>
      <c r="G885" s="443"/>
      <c r="H885" s="444"/>
      <c r="I885" s="99">
        <v>0</v>
      </c>
      <c r="J885" s="99">
        <v>0.3</v>
      </c>
      <c r="K885" s="94">
        <f t="shared" si="902"/>
        <v>6</v>
      </c>
      <c r="L885" s="94">
        <f t="shared" si="903"/>
        <v>0</v>
      </c>
      <c r="M885" s="94">
        <f t="shared" si="904"/>
        <v>0.3</v>
      </c>
      <c r="N885" s="94">
        <f t="shared" si="898"/>
        <v>6</v>
      </c>
      <c r="O885" s="94">
        <f t="shared" si="899"/>
        <v>6.3</v>
      </c>
      <c r="P885" s="102" t="s">
        <v>346</v>
      </c>
      <c r="Q885" s="94">
        <f t="shared" si="905"/>
        <v>1</v>
      </c>
      <c r="R885" s="122">
        <v>1</v>
      </c>
      <c r="S885" s="147">
        <v>6.2069999999999999</v>
      </c>
      <c r="T885" s="147"/>
      <c r="U885" s="100"/>
      <c r="V885" s="100"/>
      <c r="W885" s="100"/>
      <c r="X885" s="96" t="str">
        <f t="shared" si="901"/>
        <v/>
      </c>
      <c r="Y885" s="101">
        <v>14</v>
      </c>
      <c r="Z885" s="445"/>
      <c r="AA885" s="446"/>
      <c r="AB885" s="446"/>
      <c r="AC885" s="446"/>
      <c r="AD885" s="62"/>
      <c r="AE885" s="21"/>
      <c r="AF885" s="22"/>
      <c r="AH885" s="29" t="str">
        <f t="shared" si="885"/>
        <v/>
      </c>
      <c r="AI885" s="29" t="str">
        <f t="shared" si="886"/>
        <v/>
      </c>
      <c r="AJ885" s="29" t="str">
        <f t="shared" si="906"/>
        <v/>
      </c>
      <c r="AK885" s="29" t="str">
        <f t="shared" si="878"/>
        <v/>
      </c>
      <c r="AL885" s="29" t="str">
        <f t="shared" si="879"/>
        <v/>
      </c>
      <c r="AM885" s="29" t="str">
        <f t="shared" si="880"/>
        <v/>
      </c>
      <c r="AN885" s="29" t="str">
        <f t="shared" si="881"/>
        <v/>
      </c>
      <c r="AO885" s="83">
        <f t="shared" si="888"/>
        <v>6.2069999999999999</v>
      </c>
      <c r="AP885" s="83">
        <f t="shared" si="889"/>
        <v>6.2069999999999999</v>
      </c>
      <c r="AQ885" s="83">
        <f t="shared" si="884"/>
        <v>0</v>
      </c>
      <c r="AR885" s="83">
        <f t="shared" si="890"/>
        <v>6.2069999999999999</v>
      </c>
      <c r="AS885" s="83" t="e">
        <f t="shared" si="891"/>
        <v>#DIV/0!</v>
      </c>
      <c r="AT885" s="105" t="str">
        <f t="shared" si="907"/>
        <v/>
      </c>
      <c r="AU885" s="105" t="str">
        <f t="shared" si="908"/>
        <v/>
      </c>
      <c r="AV885">
        <f>IF(AT885="",-1,#REF!)</f>
        <v>-1</v>
      </c>
    </row>
    <row r="886" spans="1:48" ht="17.25" customHeight="1">
      <c r="A886" s="27"/>
      <c r="B886" s="98"/>
      <c r="C886" s="104"/>
      <c r="D886" s="90"/>
      <c r="E886" s="111"/>
      <c r="F886" s="442" t="s">
        <v>222</v>
      </c>
      <c r="G886" s="443"/>
      <c r="H886" s="444"/>
      <c r="I886" s="99"/>
      <c r="J886" s="99"/>
      <c r="K886" s="94">
        <f t="shared" si="902"/>
        <v>6</v>
      </c>
      <c r="L886" s="94">
        <f t="shared" si="903"/>
        <v>0</v>
      </c>
      <c r="M886" s="94">
        <f t="shared" si="904"/>
        <v>0.3</v>
      </c>
      <c r="N886" s="94">
        <f t="shared" si="898"/>
        <v>6</v>
      </c>
      <c r="O886" s="94">
        <f t="shared" si="899"/>
        <v>6.3</v>
      </c>
      <c r="P886" s="102" t="s">
        <v>346</v>
      </c>
      <c r="Q886" s="94">
        <f t="shared" si="905"/>
        <v>2</v>
      </c>
      <c r="R886" s="122">
        <v>2</v>
      </c>
      <c r="S886" s="147">
        <v>6.2720000000000002</v>
      </c>
      <c r="T886" s="147">
        <v>6.2489999999999997</v>
      </c>
      <c r="U886" s="100"/>
      <c r="V886" s="100"/>
      <c r="W886" s="100"/>
      <c r="X886" s="96" t="str">
        <f t="shared" si="901"/>
        <v/>
      </c>
      <c r="Y886" s="101">
        <v>16</v>
      </c>
      <c r="Z886" s="461" t="s">
        <v>193</v>
      </c>
      <c r="AA886" s="462"/>
      <c r="AB886" s="462"/>
      <c r="AC886" s="528"/>
      <c r="AD886" s="62"/>
      <c r="AE886" s="21"/>
      <c r="AF886" s="22"/>
      <c r="AH886" s="29" t="str">
        <f t="shared" si="885"/>
        <v/>
      </c>
      <c r="AI886" s="29" t="str">
        <f t="shared" si="886"/>
        <v/>
      </c>
      <c r="AJ886" s="29" t="str">
        <f t="shared" si="906"/>
        <v/>
      </c>
      <c r="AK886" s="29" t="str">
        <f t="shared" si="878"/>
        <v/>
      </c>
      <c r="AL886" s="29" t="str">
        <f t="shared" si="879"/>
        <v/>
      </c>
      <c r="AM886" s="29" t="str">
        <f t="shared" si="880"/>
        <v/>
      </c>
      <c r="AN886" s="29" t="str">
        <f t="shared" si="881"/>
        <v/>
      </c>
      <c r="AO886" s="83">
        <f t="shared" si="888"/>
        <v>6.2489999999999997</v>
      </c>
      <c r="AP886" s="83">
        <f t="shared" si="889"/>
        <v>6.2720000000000002</v>
      </c>
      <c r="AQ886" s="83">
        <f t="shared" si="884"/>
        <v>2.3000000000000576E-2</v>
      </c>
      <c r="AR886" s="83">
        <f t="shared" si="890"/>
        <v>6.2605000000000004</v>
      </c>
      <c r="AS886" s="83">
        <f t="shared" si="891"/>
        <v>1.6263455967291E-2</v>
      </c>
      <c r="AT886" s="105" t="str">
        <f t="shared" si="907"/>
        <v/>
      </c>
      <c r="AU886" s="105" t="str">
        <f t="shared" si="908"/>
        <v/>
      </c>
      <c r="AV886">
        <f>IF(AT886="",-1,#REF!)</f>
        <v>-1</v>
      </c>
    </row>
    <row r="887" spans="1:48" ht="17.25" customHeight="1">
      <c r="A887" s="27"/>
      <c r="B887" s="98"/>
      <c r="C887" s="104"/>
      <c r="D887" s="90"/>
      <c r="E887" s="111"/>
      <c r="F887" s="455"/>
      <c r="G887" s="456"/>
      <c r="H887" s="457"/>
      <c r="I887" s="99"/>
      <c r="J887" s="99"/>
      <c r="K887" s="94">
        <f t="shared" si="902"/>
        <v>6</v>
      </c>
      <c r="L887" s="94">
        <f t="shared" si="903"/>
        <v>0</v>
      </c>
      <c r="M887" s="94">
        <f t="shared" si="904"/>
        <v>0.3</v>
      </c>
      <c r="N887" s="94">
        <f t="shared" si="898"/>
        <v>6</v>
      </c>
      <c r="O887" s="94">
        <f t="shared" si="899"/>
        <v>6.3</v>
      </c>
      <c r="P887" s="102"/>
      <c r="Q887" s="94" t="str">
        <f t="shared" si="905"/>
        <v/>
      </c>
      <c r="R887" s="122" t="s">
        <v>255</v>
      </c>
      <c r="S887" s="147"/>
      <c r="T887" s="147"/>
      <c r="U887" s="100"/>
      <c r="V887" s="100"/>
      <c r="W887" s="100"/>
      <c r="X887" s="96" t="str">
        <f t="shared" si="901"/>
        <v/>
      </c>
      <c r="Y887" s="101"/>
      <c r="Z887" s="445"/>
      <c r="AA887" s="446"/>
      <c r="AB887" s="446"/>
      <c r="AC887" s="454"/>
      <c r="AD887" s="62"/>
      <c r="AE887" s="21"/>
      <c r="AF887" s="22"/>
      <c r="AH887" s="29" t="str">
        <f t="shared" si="885"/>
        <v/>
      </c>
      <c r="AI887" s="29" t="str">
        <f t="shared" si="886"/>
        <v/>
      </c>
      <c r="AJ887" s="29" t="str">
        <f t="shared" si="906"/>
        <v/>
      </c>
      <c r="AK887" s="29" t="str">
        <f t="shared" si="878"/>
        <v/>
      </c>
      <c r="AL887" s="29" t="str">
        <f t="shared" si="879"/>
        <v/>
      </c>
      <c r="AM887" s="29" t="str">
        <f t="shared" si="880"/>
        <v/>
      </c>
      <c r="AN887" s="29" t="str">
        <f t="shared" si="881"/>
        <v/>
      </c>
      <c r="AO887" s="83" t="str">
        <f t="shared" si="888"/>
        <v/>
      </c>
      <c r="AP887" s="83" t="str">
        <f t="shared" si="889"/>
        <v/>
      </c>
      <c r="AQ887" s="83" t="str">
        <f t="shared" si="884"/>
        <v/>
      </c>
      <c r="AR887" s="83" t="str">
        <f t="shared" si="890"/>
        <v/>
      </c>
      <c r="AS887" s="83" t="str">
        <f t="shared" si="891"/>
        <v/>
      </c>
      <c r="AT887" s="105" t="str">
        <f t="shared" si="907"/>
        <v/>
      </c>
      <c r="AU887" s="105" t="str">
        <f t="shared" si="908"/>
        <v/>
      </c>
      <c r="AV887">
        <f>IF(AT887="",-1,#REF!)</f>
        <v>-1</v>
      </c>
    </row>
    <row r="888" spans="1:48" ht="17.25" customHeight="1">
      <c r="A888" s="27"/>
      <c r="B888" s="98">
        <v>702</v>
      </c>
      <c r="C888" s="104"/>
      <c r="D888" s="144" t="s">
        <v>189</v>
      </c>
      <c r="E888" s="111"/>
      <c r="F888" s="442">
        <v>6</v>
      </c>
      <c r="G888" s="443"/>
      <c r="H888" s="444"/>
      <c r="I888" s="99">
        <v>0</v>
      </c>
      <c r="J888" s="99">
        <v>0.3</v>
      </c>
      <c r="K888" s="94">
        <f>IF(Q888=1,F888,#REF!)</f>
        <v>6</v>
      </c>
      <c r="L888" s="94">
        <f>IF(Q888=1,I888,#REF!)</f>
        <v>0</v>
      </c>
      <c r="M888" s="94">
        <f>IF(Q888=1,J888,#REF!)</f>
        <v>0.3</v>
      </c>
      <c r="N888" s="94">
        <f t="shared" si="898"/>
        <v>6</v>
      </c>
      <c r="O888" s="94">
        <f t="shared" si="899"/>
        <v>6.3</v>
      </c>
      <c r="P888" s="102" t="s">
        <v>346</v>
      </c>
      <c r="Q888" s="94">
        <f t="shared" si="905"/>
        <v>1</v>
      </c>
      <c r="R888" s="122">
        <v>1</v>
      </c>
      <c r="S888" s="147">
        <v>6.1609999999999996</v>
      </c>
      <c r="T888" s="147"/>
      <c r="U888" s="100"/>
      <c r="V888" s="100"/>
      <c r="W888" s="100"/>
      <c r="X888" s="96" t="str">
        <f t="shared" si="901"/>
        <v/>
      </c>
      <c r="Y888" s="101">
        <v>14</v>
      </c>
      <c r="Z888" s="445"/>
      <c r="AA888" s="446"/>
      <c r="AB888" s="446"/>
      <c r="AC888" s="446"/>
      <c r="AD888" s="62"/>
      <c r="AE888" s="21"/>
      <c r="AF888" s="22"/>
      <c r="AH888" s="29" t="str">
        <f t="shared" si="885"/>
        <v/>
      </c>
      <c r="AI888" s="29" t="str">
        <f t="shared" si="886"/>
        <v/>
      </c>
      <c r="AJ888" s="29" t="str">
        <f t="shared" si="906"/>
        <v/>
      </c>
      <c r="AK888" s="29" t="str">
        <f t="shared" si="878"/>
        <v/>
      </c>
      <c r="AL888" s="29" t="str">
        <f t="shared" si="879"/>
        <v/>
      </c>
      <c r="AM888" s="29" t="str">
        <f t="shared" si="880"/>
        <v/>
      </c>
      <c r="AN888" s="29" t="str">
        <f t="shared" si="881"/>
        <v/>
      </c>
      <c r="AO888" s="83">
        <f t="shared" si="888"/>
        <v>6.1609999999999996</v>
      </c>
      <c r="AP888" s="83">
        <f t="shared" si="889"/>
        <v>6.1609999999999996</v>
      </c>
      <c r="AQ888" s="83">
        <f t="shared" si="884"/>
        <v>0</v>
      </c>
      <c r="AR888" s="83">
        <f t="shared" si="890"/>
        <v>6.1609999999999996</v>
      </c>
      <c r="AS888" s="83" t="e">
        <f t="shared" si="891"/>
        <v>#DIV/0!</v>
      </c>
      <c r="AT888" s="105" t="e">
        <f>IF(OR(Q888="",S888=""),"",IF(AND(C888="",#REF!=""),"",(M888-L888)/(AS888*6)))</f>
        <v>#REF!</v>
      </c>
      <c r="AU888" s="105" t="e">
        <f>IF(OR(Q888="",S888=""),"",IF(AND(C888="",#REF!=""),"",MIN((O888-AR888)/(3*AS888),(AR888-N888)/(3*AS888))))</f>
        <v>#REF!</v>
      </c>
      <c r="AV888" t="e">
        <f>IF(AT888="",-1,#REF!)</f>
        <v>#REF!</v>
      </c>
    </row>
    <row r="889" spans="1:48" ht="17.25" customHeight="1">
      <c r="A889" s="27"/>
      <c r="B889" s="98"/>
      <c r="C889" s="104"/>
      <c r="D889" s="90"/>
      <c r="E889" s="111"/>
      <c r="F889" s="442" t="s">
        <v>222</v>
      </c>
      <c r="G889" s="443"/>
      <c r="H889" s="444"/>
      <c r="I889" s="99"/>
      <c r="J889" s="99"/>
      <c r="K889" s="94">
        <f>IF(Q889=1,F889,K888)</f>
        <v>6</v>
      </c>
      <c r="L889" s="94">
        <f>IF(Q889=1,I889,L888)</f>
        <v>0</v>
      </c>
      <c r="M889" s="94">
        <f>IF(Q889=1,J889,M888)</f>
        <v>0.3</v>
      </c>
      <c r="N889" s="94">
        <f t="shared" si="898"/>
        <v>6</v>
      </c>
      <c r="O889" s="94">
        <f t="shared" si="899"/>
        <v>6.3</v>
      </c>
      <c r="P889" s="102" t="s">
        <v>346</v>
      </c>
      <c r="Q889" s="94">
        <f t="shared" si="905"/>
        <v>2</v>
      </c>
      <c r="R889" s="122">
        <v>2</v>
      </c>
      <c r="S889" s="147">
        <v>5.9669999999999996</v>
      </c>
      <c r="T889" s="147">
        <v>5.9710000000000001</v>
      </c>
      <c r="U889" s="100"/>
      <c r="V889" s="100"/>
      <c r="W889" s="100"/>
      <c r="X889" s="96" t="str">
        <f t="shared" si="901"/>
        <v>7</v>
      </c>
      <c r="Y889" s="101">
        <v>16</v>
      </c>
      <c r="Z889" s="461" t="s">
        <v>196</v>
      </c>
      <c r="AA889" s="462"/>
      <c r="AB889" s="462"/>
      <c r="AC889" s="528"/>
      <c r="AD889" s="62"/>
      <c r="AE889" s="21"/>
      <c r="AF889" s="315" t="s">
        <v>95</v>
      </c>
      <c r="AH889" s="29" t="str">
        <f t="shared" si="885"/>
        <v>-</v>
      </c>
      <c r="AI889" s="29" t="str">
        <f t="shared" si="886"/>
        <v>-</v>
      </c>
      <c r="AJ889" s="29" t="str">
        <f t="shared" si="906"/>
        <v/>
      </c>
      <c r="AK889" s="29" t="str">
        <f t="shared" si="878"/>
        <v/>
      </c>
      <c r="AL889" s="29" t="str">
        <f t="shared" si="879"/>
        <v/>
      </c>
      <c r="AM889" s="29" t="str">
        <f t="shared" si="880"/>
        <v>-</v>
      </c>
      <c r="AN889" s="29" t="str">
        <f t="shared" si="881"/>
        <v/>
      </c>
      <c r="AO889" s="83">
        <f t="shared" si="888"/>
        <v>5.9669999999999996</v>
      </c>
      <c r="AP889" s="83">
        <f t="shared" si="889"/>
        <v>5.9710000000000001</v>
      </c>
      <c r="AQ889" s="83">
        <f t="shared" si="884"/>
        <v>4.0000000000004476E-3</v>
      </c>
      <c r="AR889" s="83">
        <f t="shared" si="890"/>
        <v>5.9689999999999994</v>
      </c>
      <c r="AS889" s="83">
        <f t="shared" si="891"/>
        <v>2.8284271247465066E-3</v>
      </c>
      <c r="AT889" s="105" t="e">
        <f>IF(OR(Q889="",S889=""),"",IF(AND(C889="",AT888=""),"",(M889-L889)/(AS889*6)))</f>
        <v>#REF!</v>
      </c>
      <c r="AU889" s="105" t="e">
        <f>IF(OR(Q889="",S889=""),"",IF(AND(C889="",AU888=""),"",MIN((O889-AR889)/(3*AS889),(AR889-N889)/(3*AS889))))</f>
        <v>#REF!</v>
      </c>
      <c r="AV889" t="e">
        <f>IF(AT889="",-1,#REF!)</f>
        <v>#REF!</v>
      </c>
    </row>
    <row r="890" spans="1:48" ht="17.25" customHeight="1">
      <c r="A890" s="27"/>
      <c r="B890" s="98"/>
      <c r="C890" s="104"/>
      <c r="D890" s="90"/>
      <c r="E890" s="111"/>
      <c r="F890" s="455"/>
      <c r="G890" s="456"/>
      <c r="H890" s="457"/>
      <c r="I890" s="99"/>
      <c r="J890" s="99"/>
      <c r="K890" s="94">
        <f>IF(Q890=1,F890,K889)</f>
        <v>6</v>
      </c>
      <c r="L890" s="94">
        <f>IF(Q890=1,I890,L889)</f>
        <v>0</v>
      </c>
      <c r="M890" s="94">
        <f>IF(Q890=1,J890,M889)</f>
        <v>0.3</v>
      </c>
      <c r="N890" s="94">
        <f t="shared" si="898"/>
        <v>6</v>
      </c>
      <c r="O890" s="94">
        <f t="shared" si="899"/>
        <v>6.3</v>
      </c>
      <c r="P890" s="102"/>
      <c r="Q890" s="94" t="str">
        <f t="shared" si="905"/>
        <v/>
      </c>
      <c r="R890" s="122" t="s">
        <v>255</v>
      </c>
      <c r="S890" s="147"/>
      <c r="T890" s="147"/>
      <c r="U890" s="100"/>
      <c r="V890" s="100"/>
      <c r="W890" s="100"/>
      <c r="X890" s="96" t="str">
        <f t="shared" si="901"/>
        <v/>
      </c>
      <c r="Y890" s="101"/>
      <c r="Z890" s="445"/>
      <c r="AA890" s="446"/>
      <c r="AB890" s="446"/>
      <c r="AC890" s="454"/>
      <c r="AD890" s="62"/>
      <c r="AE890" s="21"/>
      <c r="AF890" s="22"/>
      <c r="AH890" s="29" t="str">
        <f t="shared" si="885"/>
        <v/>
      </c>
      <c r="AI890" s="29" t="str">
        <f t="shared" si="886"/>
        <v/>
      </c>
      <c r="AJ890" s="29" t="str">
        <f t="shared" si="906"/>
        <v/>
      </c>
      <c r="AK890" s="29" t="str">
        <f t="shared" si="878"/>
        <v/>
      </c>
      <c r="AL890" s="29" t="str">
        <f t="shared" si="879"/>
        <v/>
      </c>
      <c r="AM890" s="29" t="str">
        <f t="shared" si="880"/>
        <v/>
      </c>
      <c r="AN890" s="29" t="str">
        <f t="shared" si="881"/>
        <v/>
      </c>
      <c r="AO890" s="83" t="str">
        <f t="shared" si="888"/>
        <v/>
      </c>
      <c r="AP890" s="83" t="str">
        <f t="shared" si="889"/>
        <v/>
      </c>
      <c r="AQ890" s="83" t="str">
        <f t="shared" si="884"/>
        <v/>
      </c>
      <c r="AR890" s="83" t="str">
        <f t="shared" si="890"/>
        <v/>
      </c>
      <c r="AS890" s="83" t="str">
        <f t="shared" si="891"/>
        <v/>
      </c>
      <c r="AT890" s="105" t="str">
        <f>IF(OR(Q890="",S890=""),"",IF(AND(C890="",AT889=""),"",(M890-L890)/(AS890*6)))</f>
        <v/>
      </c>
      <c r="AU890" s="105" t="str">
        <f>IF(OR(Q890="",S890=""),"",IF(AND(C890="",AU889=""),"",MIN((O890-AR890)/(3*AS890),(AR890-N890)/(3*AS890))))</f>
        <v/>
      </c>
      <c r="AV890">
        <f>IF(AT890="",-1,#REF!)</f>
        <v>-1</v>
      </c>
    </row>
    <row r="891" spans="1:48" ht="17.25" customHeight="1">
      <c r="A891" s="27"/>
      <c r="B891" s="98">
        <v>702</v>
      </c>
      <c r="C891" s="104"/>
      <c r="D891" s="144" t="s">
        <v>189</v>
      </c>
      <c r="E891" s="111"/>
      <c r="F891" s="442">
        <v>6</v>
      </c>
      <c r="G891" s="443"/>
      <c r="H891" s="444"/>
      <c r="I891" s="99">
        <v>0</v>
      </c>
      <c r="J891" s="99">
        <v>0.3</v>
      </c>
      <c r="K891" s="94">
        <f>IF(Q891=1,F891,#REF!)</f>
        <v>6</v>
      </c>
      <c r="L891" s="94">
        <f>IF(Q891=1,I891,#REF!)</f>
        <v>0</v>
      </c>
      <c r="M891" s="94">
        <f>IF(Q891=1,J891,#REF!)</f>
        <v>0.3</v>
      </c>
      <c r="N891" s="94">
        <f t="shared" si="898"/>
        <v>6</v>
      </c>
      <c r="O891" s="94">
        <f t="shared" si="899"/>
        <v>6.3</v>
      </c>
      <c r="P891" s="102" t="s">
        <v>346</v>
      </c>
      <c r="Q891" s="94">
        <f t="shared" si="905"/>
        <v>1</v>
      </c>
      <c r="R891" s="122">
        <v>1</v>
      </c>
      <c r="S891" s="147">
        <v>6.1159999999999997</v>
      </c>
      <c r="T891" s="147"/>
      <c r="U891" s="100"/>
      <c r="V891" s="100"/>
      <c r="W891" s="100"/>
      <c r="X891" s="96" t="str">
        <f t="shared" si="901"/>
        <v/>
      </c>
      <c r="Y891" s="101">
        <v>14</v>
      </c>
      <c r="Z891" s="445"/>
      <c r="AA891" s="446"/>
      <c r="AB891" s="446"/>
      <c r="AC891" s="446"/>
      <c r="AD891" s="62"/>
      <c r="AE891" s="21"/>
      <c r="AF891" s="22"/>
      <c r="AH891" s="29" t="str">
        <f t="shared" si="885"/>
        <v/>
      </c>
      <c r="AI891" s="29" t="str">
        <f t="shared" si="886"/>
        <v/>
      </c>
      <c r="AJ891" s="29" t="str">
        <f t="shared" si="877"/>
        <v/>
      </c>
      <c r="AK891" s="29" t="str">
        <f t="shared" si="878"/>
        <v/>
      </c>
      <c r="AL891" s="29" t="str">
        <f t="shared" si="879"/>
        <v/>
      </c>
      <c r="AM891" s="29" t="str">
        <f t="shared" si="880"/>
        <v/>
      </c>
      <c r="AN891" s="29" t="str">
        <f t="shared" si="881"/>
        <v/>
      </c>
      <c r="AO891" s="83">
        <f t="shared" si="888"/>
        <v>6.1159999999999997</v>
      </c>
      <c r="AP891" s="83">
        <f t="shared" si="889"/>
        <v>6.1159999999999997</v>
      </c>
      <c r="AQ891" s="83">
        <f t="shared" si="884"/>
        <v>0</v>
      </c>
      <c r="AR891" s="83">
        <f t="shared" si="890"/>
        <v>6.1159999999999997</v>
      </c>
      <c r="AS891" s="83" t="e">
        <f t="shared" si="891"/>
        <v>#DIV/0!</v>
      </c>
      <c r="AT891" s="105" t="e">
        <f>IF(OR(Q891="",S891=""),"",IF(AND(C891="",#REF!=""),"",(M891-L891)/(AS891*6)))</f>
        <v>#REF!</v>
      </c>
      <c r="AU891" s="105" t="e">
        <f>IF(OR(Q891="",S891=""),"",IF(AND(C891="",#REF!=""),"",MIN((O891-AR891)/(3*AS891),(AR891-N891)/(3*AS891))))</f>
        <v>#REF!</v>
      </c>
      <c r="AV891" t="e">
        <f>IF(AT891="",-1,AS878)</f>
        <v>#REF!</v>
      </c>
    </row>
    <row r="892" spans="1:48" ht="17.25" customHeight="1">
      <c r="A892" s="27"/>
      <c r="B892" s="98"/>
      <c r="C892" s="104"/>
      <c r="D892" s="90"/>
      <c r="E892" s="111"/>
      <c r="F892" s="442" t="s">
        <v>223</v>
      </c>
      <c r="G892" s="443"/>
      <c r="H892" s="444"/>
      <c r="I892" s="99"/>
      <c r="J892" s="99"/>
      <c r="K892" s="94">
        <f>IF(Q892=1,F892,K891)</f>
        <v>6</v>
      </c>
      <c r="L892" s="94">
        <f>IF(Q892=1,I892,L891)</f>
        <v>0</v>
      </c>
      <c r="M892" s="94">
        <f>IF(Q892=1,J892,M891)</f>
        <v>0.3</v>
      </c>
      <c r="N892" s="94">
        <f t="shared" si="898"/>
        <v>6</v>
      </c>
      <c r="O892" s="94">
        <f t="shared" si="899"/>
        <v>6.3</v>
      </c>
      <c r="P892" s="102" t="s">
        <v>346</v>
      </c>
      <c r="Q892" s="94">
        <f t="shared" si="905"/>
        <v>2</v>
      </c>
      <c r="R892" s="122">
        <v>2</v>
      </c>
      <c r="S892" s="147">
        <v>6.1609999999999996</v>
      </c>
      <c r="T892" s="147">
        <v>6.1539999999999999</v>
      </c>
      <c r="U892" s="100"/>
      <c r="V892" s="100"/>
      <c r="W892" s="100"/>
      <c r="X892" s="96" t="str">
        <f t="shared" si="901"/>
        <v/>
      </c>
      <c r="Y892" s="101">
        <v>16</v>
      </c>
      <c r="Z892" s="461" t="s">
        <v>193</v>
      </c>
      <c r="AA892" s="462"/>
      <c r="AB892" s="462"/>
      <c r="AC892" s="528"/>
      <c r="AD892" s="62"/>
      <c r="AE892" s="21"/>
      <c r="AF892" s="22"/>
      <c r="AH892" s="29" t="str">
        <f t="shared" si="885"/>
        <v/>
      </c>
      <c r="AI892" s="29" t="str">
        <f t="shared" si="886"/>
        <v/>
      </c>
      <c r="AJ892" s="29" t="str">
        <f t="shared" si="877"/>
        <v/>
      </c>
      <c r="AK892" s="29" t="str">
        <f t="shared" si="878"/>
        <v/>
      </c>
      <c r="AL892" s="29" t="str">
        <f t="shared" si="879"/>
        <v/>
      </c>
      <c r="AM892" s="29" t="str">
        <f t="shared" si="880"/>
        <v/>
      </c>
      <c r="AN892" s="29" t="str">
        <f t="shared" si="881"/>
        <v/>
      </c>
      <c r="AO892" s="83">
        <f t="shared" si="888"/>
        <v>6.1539999999999999</v>
      </c>
      <c r="AP892" s="83">
        <f t="shared" si="889"/>
        <v>6.1609999999999996</v>
      </c>
      <c r="AQ892" s="83">
        <f t="shared" si="884"/>
        <v>6.9999999999996732E-3</v>
      </c>
      <c r="AR892" s="83">
        <f t="shared" si="890"/>
        <v>6.1574999999999998</v>
      </c>
      <c r="AS892" s="83">
        <f t="shared" si="891"/>
        <v>4.9497474683056018E-3</v>
      </c>
      <c r="AT892" s="105" t="e">
        <f>IF(OR(Q892="",S892=""),"",IF(AND(C892="",AT891=""),"",(M892-L892)/(AS892*6)))</f>
        <v>#REF!</v>
      </c>
      <c r="AU892" s="105" t="e">
        <f>IF(OR(Q892="",S892=""),"",IF(AND(C892="",AU891=""),"",MIN((O892-AR892)/(3*AS892),(AR892-N892)/(3*AS892))))</f>
        <v>#REF!</v>
      </c>
      <c r="AV892" t="e">
        <f>IF(AT892="",-1,AS879)</f>
        <v>#REF!</v>
      </c>
    </row>
    <row r="893" spans="1:48" ht="17.25" customHeight="1">
      <c r="A893" s="27"/>
      <c r="B893" s="98"/>
      <c r="C893" s="104"/>
      <c r="D893" s="90"/>
      <c r="E893" s="111"/>
      <c r="F893" s="455"/>
      <c r="G893" s="456"/>
      <c r="H893" s="457"/>
      <c r="I893" s="99"/>
      <c r="J893" s="99"/>
      <c r="K893" s="94">
        <f t="shared" ref="K893:K912" si="909">IF(Q893=1,F893,K892)</f>
        <v>6</v>
      </c>
      <c r="L893" s="94">
        <f t="shared" ref="L893:L912" si="910">IF(Q893=1,I893,L892)</f>
        <v>0</v>
      </c>
      <c r="M893" s="94">
        <f t="shared" ref="M893:M912" si="911">IF(Q893=1,J893,M892)</f>
        <v>0.3</v>
      </c>
      <c r="N893" s="94">
        <f t="shared" ref="N893:N913" si="912">K893+L893</f>
        <v>6</v>
      </c>
      <c r="O893" s="94">
        <f t="shared" ref="O893:O913" si="913">K893+M893</f>
        <v>6.3</v>
      </c>
      <c r="P893" s="102"/>
      <c r="Q893" s="94" t="str">
        <f t="shared" si="905"/>
        <v/>
      </c>
      <c r="R893" s="122" t="s">
        <v>255</v>
      </c>
      <c r="S893" s="147"/>
      <c r="T893" s="147"/>
      <c r="U893" s="100"/>
      <c r="V893" s="100"/>
      <c r="W893" s="100"/>
      <c r="X893" s="96" t="str">
        <f t="shared" si="901"/>
        <v/>
      </c>
      <c r="Y893" s="101"/>
      <c r="Z893" s="445"/>
      <c r="AA893" s="446"/>
      <c r="AB893" s="446"/>
      <c r="AC893" s="446"/>
      <c r="AD893" s="62"/>
      <c r="AE893" s="21"/>
      <c r="AF893" s="22"/>
      <c r="AH893" s="29" t="str">
        <f t="shared" ref="AH893:AH918" si="914">IF(S893="","",IF(S893&lt;$N893,"-",IF(S893&gt;$O893,"+","")))</f>
        <v/>
      </c>
      <c r="AI893" s="29" t="str">
        <f t="shared" ref="AI893:AI918" si="915">IF(T893="","",IF(T893&lt;$N893,"-",IF(T893&gt;$O893,"+","")))</f>
        <v/>
      </c>
      <c r="AJ893" s="29" t="str">
        <f t="shared" si="877"/>
        <v/>
      </c>
      <c r="AK893" s="29" t="str">
        <f t="shared" si="878"/>
        <v/>
      </c>
      <c r="AL893" s="29" t="str">
        <f t="shared" si="879"/>
        <v/>
      </c>
      <c r="AM893" s="29" t="str">
        <f t="shared" si="880"/>
        <v/>
      </c>
      <c r="AN893" s="29" t="str">
        <f t="shared" si="881"/>
        <v/>
      </c>
      <c r="AO893" s="83" t="str">
        <f t="shared" si="888"/>
        <v/>
      </c>
      <c r="AP893" s="83" t="str">
        <f t="shared" si="889"/>
        <v/>
      </c>
      <c r="AQ893" s="83" t="str">
        <f t="shared" si="884"/>
        <v/>
      </c>
      <c r="AR893" s="83" t="str">
        <f t="shared" si="890"/>
        <v/>
      </c>
      <c r="AS893" s="83" t="str">
        <f t="shared" si="891"/>
        <v/>
      </c>
      <c r="AT893" s="105" t="str">
        <f>IF(OR(Q893="",S893=""),"",IF(AND(C893="",#REF!=""),"",(M893-L893)/(AS893*6)))</f>
        <v/>
      </c>
      <c r="AU893" s="105" t="str">
        <f>IF(OR(Q893="",S893=""),"",IF(AND(C893="",#REF!=""),"",MIN((O893-AR893)/(3*AS893),(AR893-N893)/(3*AS893))))</f>
        <v/>
      </c>
      <c r="AV893">
        <f>IF(AT893="",-1,AS892)</f>
        <v>-1</v>
      </c>
    </row>
    <row r="894" spans="1:48" ht="17.25" customHeight="1">
      <c r="A894" s="27"/>
      <c r="B894" s="98">
        <v>702</v>
      </c>
      <c r="C894" s="104"/>
      <c r="D894" s="144" t="s">
        <v>189</v>
      </c>
      <c r="E894" s="111"/>
      <c r="F894" s="442">
        <v>6</v>
      </c>
      <c r="G894" s="443"/>
      <c r="H894" s="444"/>
      <c r="I894" s="99">
        <v>0</v>
      </c>
      <c r="J894" s="99">
        <v>0.3</v>
      </c>
      <c r="K894" s="94">
        <f t="shared" si="909"/>
        <v>6</v>
      </c>
      <c r="L894" s="94">
        <f t="shared" si="910"/>
        <v>0</v>
      </c>
      <c r="M894" s="94">
        <f t="shared" si="911"/>
        <v>0.3</v>
      </c>
      <c r="N894" s="94">
        <f t="shared" si="912"/>
        <v>6</v>
      </c>
      <c r="O894" s="94">
        <f t="shared" si="913"/>
        <v>6.3</v>
      </c>
      <c r="P894" s="102" t="s">
        <v>346</v>
      </c>
      <c r="Q894" s="94">
        <f t="shared" si="905"/>
        <v>1</v>
      </c>
      <c r="R894" s="122">
        <v>1</v>
      </c>
      <c r="S894" s="147">
        <v>6.077</v>
      </c>
      <c r="T894" s="147"/>
      <c r="U894" s="100"/>
      <c r="V894" s="100"/>
      <c r="W894" s="100"/>
      <c r="X894" s="96" t="str">
        <f t="shared" si="901"/>
        <v/>
      </c>
      <c r="Y894" s="101">
        <v>14</v>
      </c>
      <c r="Z894" s="445"/>
      <c r="AA894" s="446"/>
      <c r="AB894" s="446"/>
      <c r="AC894" s="446"/>
      <c r="AD894" s="62"/>
      <c r="AE894" s="21"/>
      <c r="AF894" s="22"/>
      <c r="AH894" s="29" t="str">
        <f t="shared" si="914"/>
        <v/>
      </c>
      <c r="AI894" s="29" t="str">
        <f t="shared" si="915"/>
        <v/>
      </c>
      <c r="AJ894" s="29" t="str">
        <f t="shared" si="877"/>
        <v/>
      </c>
      <c r="AK894" s="29" t="str">
        <f t="shared" si="878"/>
        <v/>
      </c>
      <c r="AL894" s="29" t="str">
        <f t="shared" si="879"/>
        <v/>
      </c>
      <c r="AM894" s="29" t="str">
        <f t="shared" si="880"/>
        <v/>
      </c>
      <c r="AN894" s="29" t="str">
        <f t="shared" si="881"/>
        <v/>
      </c>
      <c r="AO894" s="83">
        <f t="shared" si="888"/>
        <v>6.077</v>
      </c>
      <c r="AP894" s="83">
        <f t="shared" si="889"/>
        <v>6.077</v>
      </c>
      <c r="AQ894" s="83">
        <f t="shared" si="884"/>
        <v>0</v>
      </c>
      <c r="AR894" s="83">
        <f t="shared" si="890"/>
        <v>6.077</v>
      </c>
      <c r="AS894" s="83" t="e">
        <f t="shared" si="891"/>
        <v>#DIV/0!</v>
      </c>
      <c r="AT894" s="105" t="e">
        <f>IF(OR(Q894="",S894=""),"",IF(AND(C894="",#REF!=""),"",(M894-L894)/(AS894*6)))</f>
        <v>#REF!</v>
      </c>
      <c r="AU894" s="105" t="e">
        <f>IF(OR(Q894="",S894=""),"",IF(AND(C894="",#REF!=""),"",MIN((O894-AR894)/(3*AS894),(AR894-N894)/(3*AS894))))</f>
        <v>#REF!</v>
      </c>
      <c r="AV894" t="e">
        <f>IF(AT894="",-1,#REF!)</f>
        <v>#REF!</v>
      </c>
    </row>
    <row r="895" spans="1:48" ht="17.25" customHeight="1">
      <c r="A895" s="27"/>
      <c r="B895" s="98"/>
      <c r="C895" s="104"/>
      <c r="D895" s="90"/>
      <c r="E895" s="111"/>
      <c r="F895" s="442" t="s">
        <v>223</v>
      </c>
      <c r="G895" s="443"/>
      <c r="H895" s="444"/>
      <c r="I895" s="99"/>
      <c r="J895" s="99"/>
      <c r="K895" s="94">
        <f t="shared" si="909"/>
        <v>6</v>
      </c>
      <c r="L895" s="94">
        <f t="shared" si="910"/>
        <v>0</v>
      </c>
      <c r="M895" s="94">
        <f t="shared" si="911"/>
        <v>0.3</v>
      </c>
      <c r="N895" s="94">
        <f t="shared" si="912"/>
        <v>6</v>
      </c>
      <c r="O895" s="94">
        <f t="shared" si="913"/>
        <v>6.3</v>
      </c>
      <c r="P895" s="102" t="s">
        <v>346</v>
      </c>
      <c r="Q895" s="94">
        <f t="shared" si="905"/>
        <v>2</v>
      </c>
      <c r="R895" s="122">
        <v>2</v>
      </c>
      <c r="S895" s="147">
        <v>5.9390000000000001</v>
      </c>
      <c r="T895" s="147">
        <v>6.0540000000000003</v>
      </c>
      <c r="U895" s="100"/>
      <c r="V895" s="100"/>
      <c r="W895" s="100"/>
      <c r="X895" s="96" t="str">
        <f t="shared" si="901"/>
        <v>7</v>
      </c>
      <c r="Y895" s="101">
        <v>16</v>
      </c>
      <c r="Z895" s="461" t="s">
        <v>196</v>
      </c>
      <c r="AA895" s="462"/>
      <c r="AB895" s="462"/>
      <c r="AC895" s="528"/>
      <c r="AD895" s="62"/>
      <c r="AE895" s="21"/>
      <c r="AF895" s="315" t="s">
        <v>95</v>
      </c>
      <c r="AH895" s="29" t="str">
        <f t="shared" si="914"/>
        <v>-</v>
      </c>
      <c r="AI895" s="29" t="str">
        <f t="shared" si="915"/>
        <v/>
      </c>
      <c r="AJ895" s="29" t="str">
        <f t="shared" si="877"/>
        <v/>
      </c>
      <c r="AK895" s="29" t="str">
        <f t="shared" si="878"/>
        <v/>
      </c>
      <c r="AL895" s="29" t="str">
        <f t="shared" si="879"/>
        <v/>
      </c>
      <c r="AM895" s="29" t="str">
        <f t="shared" si="880"/>
        <v>-</v>
      </c>
      <c r="AN895" s="29" t="str">
        <f t="shared" si="881"/>
        <v/>
      </c>
      <c r="AO895" s="83">
        <f t="shared" si="888"/>
        <v>5.9390000000000001</v>
      </c>
      <c r="AP895" s="83">
        <f t="shared" si="889"/>
        <v>6.0540000000000003</v>
      </c>
      <c r="AQ895" s="83">
        <f t="shared" si="884"/>
        <v>0.11500000000000021</v>
      </c>
      <c r="AR895" s="83">
        <f t="shared" si="890"/>
        <v>5.9965000000000002</v>
      </c>
      <c r="AS895" s="83">
        <f t="shared" si="891"/>
        <v>8.1317279836453121E-2</v>
      </c>
      <c r="AT895" s="105" t="e">
        <f>IF(OR(Q895="",S895=""),"",IF(AND(C895="",AT894=""),"",(M895-L895)/(AS895*6)))</f>
        <v>#REF!</v>
      </c>
      <c r="AU895" s="105" t="e">
        <f>IF(OR(Q895="",S895=""),"",IF(AND(C895="",AU894=""),"",MIN((O895-AR895)/(3*AS895),(AR895-N895)/(3*AS895))))</f>
        <v>#REF!</v>
      </c>
      <c r="AV895" t="e">
        <f>IF(AT895="",-1,#REF!)</f>
        <v>#REF!</v>
      </c>
    </row>
    <row r="896" spans="1:48" ht="17.25" customHeight="1">
      <c r="A896" s="27"/>
      <c r="B896" s="98"/>
      <c r="C896" s="104"/>
      <c r="D896" s="90"/>
      <c r="E896" s="111"/>
      <c r="F896" s="455"/>
      <c r="G896" s="456"/>
      <c r="H896" s="457"/>
      <c r="I896" s="99"/>
      <c r="J896" s="99"/>
      <c r="K896" s="94">
        <f t="shared" si="909"/>
        <v>6</v>
      </c>
      <c r="L896" s="94">
        <f t="shared" si="910"/>
        <v>0</v>
      </c>
      <c r="M896" s="94">
        <f t="shared" si="911"/>
        <v>0.3</v>
      </c>
      <c r="N896" s="94">
        <f t="shared" si="912"/>
        <v>6</v>
      </c>
      <c r="O896" s="94">
        <f t="shared" si="913"/>
        <v>6.3</v>
      </c>
      <c r="P896" s="102"/>
      <c r="Q896" s="94" t="str">
        <f t="shared" si="905"/>
        <v/>
      </c>
      <c r="R896" s="122" t="s">
        <v>255</v>
      </c>
      <c r="S896" s="147"/>
      <c r="T896" s="147"/>
      <c r="U896" s="100"/>
      <c r="V896" s="100"/>
      <c r="W896" s="100"/>
      <c r="X896" s="96" t="str">
        <f t="shared" si="901"/>
        <v/>
      </c>
      <c r="Y896" s="101"/>
      <c r="Z896" s="445"/>
      <c r="AA896" s="446"/>
      <c r="AB896" s="446"/>
      <c r="AC896" s="454"/>
      <c r="AD896" s="62"/>
      <c r="AE896" s="21"/>
      <c r="AF896" s="22"/>
      <c r="AH896" s="29" t="str">
        <f t="shared" si="914"/>
        <v/>
      </c>
      <c r="AI896" s="29" t="str">
        <f t="shared" si="915"/>
        <v/>
      </c>
      <c r="AJ896" s="29" t="str">
        <f t="shared" si="877"/>
        <v/>
      </c>
      <c r="AK896" s="29" t="str">
        <f t="shared" si="878"/>
        <v/>
      </c>
      <c r="AL896" s="29" t="str">
        <f t="shared" si="879"/>
        <v/>
      </c>
      <c r="AM896" s="29" t="str">
        <f t="shared" si="880"/>
        <v/>
      </c>
      <c r="AN896" s="29" t="str">
        <f t="shared" si="881"/>
        <v/>
      </c>
      <c r="AO896" s="83" t="str">
        <f t="shared" si="888"/>
        <v/>
      </c>
      <c r="AP896" s="83" t="str">
        <f t="shared" si="889"/>
        <v/>
      </c>
      <c r="AQ896" s="83" t="str">
        <f t="shared" si="884"/>
        <v/>
      </c>
      <c r="AR896" s="83" t="str">
        <f t="shared" si="890"/>
        <v/>
      </c>
      <c r="AS896" s="83" t="str">
        <f t="shared" si="891"/>
        <v/>
      </c>
      <c r="AT896" s="105" t="str">
        <f>IF(OR(Q896="",S896=""),"",IF(AND(C896="",AT895=""),"",(M896-L896)/(AS896*6)))</f>
        <v/>
      </c>
      <c r="AU896" s="105" t="str">
        <f>IF(OR(Q896="",S896=""),"",IF(AND(C896="",AU895=""),"",MIN((O896-AR896)/(3*AS896),(AR896-N896)/(3*AS896))))</f>
        <v/>
      </c>
      <c r="AV896">
        <f>IF(AT896="",-1,#REF!)</f>
        <v>-1</v>
      </c>
    </row>
    <row r="897" spans="1:48" ht="17.25" customHeight="1">
      <c r="A897" s="27"/>
      <c r="B897" s="98">
        <v>702</v>
      </c>
      <c r="C897" s="104"/>
      <c r="D897" s="144" t="s">
        <v>189</v>
      </c>
      <c r="E897" s="111"/>
      <c r="F897" s="442">
        <v>6</v>
      </c>
      <c r="G897" s="443"/>
      <c r="H897" s="444"/>
      <c r="I897" s="99">
        <v>0</v>
      </c>
      <c r="J897" s="99">
        <v>0.3</v>
      </c>
      <c r="K897" s="94">
        <f t="shared" si="909"/>
        <v>6</v>
      </c>
      <c r="L897" s="94">
        <f t="shared" si="910"/>
        <v>0</v>
      </c>
      <c r="M897" s="94">
        <f t="shared" si="911"/>
        <v>0.3</v>
      </c>
      <c r="N897" s="94">
        <f t="shared" si="912"/>
        <v>6</v>
      </c>
      <c r="O897" s="94">
        <f t="shared" si="913"/>
        <v>6.3</v>
      </c>
      <c r="P897" s="102" t="s">
        <v>346</v>
      </c>
      <c r="Q897" s="94">
        <f t="shared" si="905"/>
        <v>1</v>
      </c>
      <c r="R897" s="122">
        <v>1</v>
      </c>
      <c r="S897" s="147">
        <v>6.0919999999999996</v>
      </c>
      <c r="T897" s="147"/>
      <c r="U897" s="100"/>
      <c r="V897" s="100"/>
      <c r="W897" s="100"/>
      <c r="X897" s="96" t="str">
        <f t="shared" si="901"/>
        <v/>
      </c>
      <c r="Y897" s="101">
        <v>14</v>
      </c>
      <c r="Z897" s="445"/>
      <c r="AA897" s="446"/>
      <c r="AB897" s="446"/>
      <c r="AC897" s="446"/>
      <c r="AD897" s="62"/>
      <c r="AE897" s="21"/>
      <c r="AF897" s="22"/>
      <c r="AH897" s="29" t="str">
        <f t="shared" si="914"/>
        <v/>
      </c>
      <c r="AI897" s="29" t="str">
        <f t="shared" si="915"/>
        <v/>
      </c>
      <c r="AJ897" s="29" t="str">
        <f t="shared" si="877"/>
        <v/>
      </c>
      <c r="AK897" s="29" t="str">
        <f t="shared" si="878"/>
        <v/>
      </c>
      <c r="AL897" s="29" t="str">
        <f t="shared" si="879"/>
        <v/>
      </c>
      <c r="AM897" s="29" t="str">
        <f t="shared" si="880"/>
        <v/>
      </c>
      <c r="AN897" s="29" t="str">
        <f t="shared" si="881"/>
        <v/>
      </c>
      <c r="AO897" s="83">
        <f t="shared" si="888"/>
        <v>6.0919999999999996</v>
      </c>
      <c r="AP897" s="83">
        <f t="shared" si="889"/>
        <v>6.0919999999999996</v>
      </c>
      <c r="AQ897" s="83">
        <f t="shared" si="884"/>
        <v>0</v>
      </c>
      <c r="AR897" s="83">
        <f t="shared" si="890"/>
        <v>6.0919999999999996</v>
      </c>
      <c r="AS897" s="83" t="e">
        <f t="shared" si="891"/>
        <v>#DIV/0!</v>
      </c>
      <c r="AT897" s="105" t="e">
        <f>IF(OR(Q897="",S897=""),"",IF(AND(C897="",#REF!=""),"",(M897-L897)/(AS897*6)))</f>
        <v>#REF!</v>
      </c>
      <c r="AU897" s="105" t="e">
        <f>IF(OR(Q897="",S897=""),"",IF(AND(C897="",#REF!=""),"",MIN((O897-AR897)/(3*AS897),(AR897-N897)/(3*AS897))))</f>
        <v>#REF!</v>
      </c>
      <c r="AV897" t="e">
        <f>IF(AT897="",-1,AS884)</f>
        <v>#REF!</v>
      </c>
    </row>
    <row r="898" spans="1:48" ht="17.25" customHeight="1">
      <c r="A898" s="27"/>
      <c r="B898" s="98"/>
      <c r="C898" s="104"/>
      <c r="D898" s="90"/>
      <c r="E898" s="111"/>
      <c r="F898" s="442" t="s">
        <v>224</v>
      </c>
      <c r="G898" s="443"/>
      <c r="H898" s="444"/>
      <c r="I898" s="99"/>
      <c r="J898" s="99"/>
      <c r="K898" s="94">
        <f t="shared" si="909"/>
        <v>6</v>
      </c>
      <c r="L898" s="94">
        <f t="shared" si="910"/>
        <v>0</v>
      </c>
      <c r="M898" s="94">
        <f t="shared" si="911"/>
        <v>0.3</v>
      </c>
      <c r="N898" s="94">
        <f t="shared" si="912"/>
        <v>6</v>
      </c>
      <c r="O898" s="94">
        <f t="shared" si="913"/>
        <v>6.3</v>
      </c>
      <c r="P898" s="102" t="s">
        <v>346</v>
      </c>
      <c r="Q898" s="94">
        <f t="shared" si="905"/>
        <v>2</v>
      </c>
      <c r="R898" s="122">
        <v>2</v>
      </c>
      <c r="S898" s="147">
        <v>6.0910000000000002</v>
      </c>
      <c r="T898" s="147">
        <v>6.0890000000000004</v>
      </c>
      <c r="U898" s="100"/>
      <c r="V898" s="100"/>
      <c r="W898" s="100"/>
      <c r="X898" s="96" t="str">
        <f t="shared" si="901"/>
        <v/>
      </c>
      <c r="Y898" s="101">
        <v>16</v>
      </c>
      <c r="Z898" s="461" t="s">
        <v>193</v>
      </c>
      <c r="AA898" s="462"/>
      <c r="AB898" s="462"/>
      <c r="AC898" s="528"/>
      <c r="AD898" s="62"/>
      <c r="AE898" s="21"/>
      <c r="AF898" s="22"/>
      <c r="AH898" s="29" t="str">
        <f t="shared" si="914"/>
        <v/>
      </c>
      <c r="AI898" s="29" t="str">
        <f t="shared" si="915"/>
        <v/>
      </c>
      <c r="AJ898" s="29" t="str">
        <f t="shared" si="877"/>
        <v/>
      </c>
      <c r="AK898" s="29" t="str">
        <f t="shared" si="878"/>
        <v/>
      </c>
      <c r="AL898" s="29" t="str">
        <f t="shared" si="879"/>
        <v/>
      </c>
      <c r="AM898" s="29" t="str">
        <f t="shared" si="880"/>
        <v/>
      </c>
      <c r="AN898" s="29" t="str">
        <f t="shared" si="881"/>
        <v/>
      </c>
      <c r="AO898" s="83">
        <f t="shared" si="888"/>
        <v>6.0890000000000004</v>
      </c>
      <c r="AP898" s="83">
        <f t="shared" si="889"/>
        <v>6.0910000000000002</v>
      </c>
      <c r="AQ898" s="83">
        <f t="shared" si="884"/>
        <v>1.9999999999997797E-3</v>
      </c>
      <c r="AR898" s="83">
        <f t="shared" si="890"/>
        <v>6.09</v>
      </c>
      <c r="AS898" s="83">
        <f t="shared" si="891"/>
        <v>1.4142135623729393E-3</v>
      </c>
      <c r="AT898" s="105" t="e">
        <f>IF(OR(Q898="",S898=""),"",IF(AND(C898="",AT897=""),"",(M898-L898)/(AS898*6)))</f>
        <v>#REF!</v>
      </c>
      <c r="AU898" s="105" t="e">
        <f>IF(OR(Q898="",S898=""),"",IF(AND(C898="",AU897=""),"",MIN((O898-AR898)/(3*AS898),(AR898-N898)/(3*AS898))))</f>
        <v>#REF!</v>
      </c>
      <c r="AV898" t="e">
        <f>IF(AT898="",-1,AS885)</f>
        <v>#REF!</v>
      </c>
    </row>
    <row r="899" spans="1:48" ht="17.25" customHeight="1">
      <c r="A899" s="27"/>
      <c r="B899" s="98"/>
      <c r="C899" s="104"/>
      <c r="D899" s="90"/>
      <c r="E899" s="111"/>
      <c r="F899" s="455"/>
      <c r="G899" s="456"/>
      <c r="H899" s="457"/>
      <c r="I899" s="99"/>
      <c r="J899" s="99"/>
      <c r="K899" s="94">
        <f t="shared" si="909"/>
        <v>6</v>
      </c>
      <c r="L899" s="94">
        <f t="shared" si="910"/>
        <v>0</v>
      </c>
      <c r="M899" s="94">
        <f t="shared" si="911"/>
        <v>0.3</v>
      </c>
      <c r="N899" s="94">
        <f t="shared" si="912"/>
        <v>6</v>
      </c>
      <c r="O899" s="94">
        <f t="shared" si="913"/>
        <v>6.3</v>
      </c>
      <c r="P899" s="102"/>
      <c r="Q899" s="94" t="str">
        <f t="shared" si="905"/>
        <v/>
      </c>
      <c r="R899" s="122" t="s">
        <v>255</v>
      </c>
      <c r="S899" s="147"/>
      <c r="T899" s="147"/>
      <c r="U899" s="100"/>
      <c r="V899" s="100"/>
      <c r="W899" s="100"/>
      <c r="X899" s="96" t="str">
        <f t="shared" si="901"/>
        <v/>
      </c>
      <c r="Y899" s="101"/>
      <c r="Z899" s="445"/>
      <c r="AA899" s="446"/>
      <c r="AB899" s="446"/>
      <c r="AC899" s="446"/>
      <c r="AD899" s="62"/>
      <c r="AE899" s="21"/>
      <c r="AF899" s="22"/>
      <c r="AH899" s="29" t="str">
        <f t="shared" si="914"/>
        <v/>
      </c>
      <c r="AI899" s="29" t="str">
        <f t="shared" si="915"/>
        <v/>
      </c>
      <c r="AJ899" s="29" t="str">
        <f t="shared" si="877"/>
        <v/>
      </c>
      <c r="AK899" s="29" t="str">
        <f t="shared" si="878"/>
        <v/>
      </c>
      <c r="AL899" s="29" t="str">
        <f t="shared" si="879"/>
        <v/>
      </c>
      <c r="AM899" s="29" t="str">
        <f t="shared" si="880"/>
        <v/>
      </c>
      <c r="AN899" s="29" t="str">
        <f t="shared" si="881"/>
        <v/>
      </c>
      <c r="AO899" s="83" t="str">
        <f t="shared" si="888"/>
        <v/>
      </c>
      <c r="AP899" s="83" t="str">
        <f t="shared" si="889"/>
        <v/>
      </c>
      <c r="AQ899" s="83" t="str">
        <f t="shared" si="884"/>
        <v/>
      </c>
      <c r="AR899" s="83" t="str">
        <f t="shared" si="890"/>
        <v/>
      </c>
      <c r="AS899" s="83" t="str">
        <f t="shared" si="891"/>
        <v/>
      </c>
      <c r="AT899" s="105" t="str">
        <f>IF(OR(Q899="",S899=""),"",IF(AND(C899="",#REF!=""),"",(M899-L899)/(AS899*6)))</f>
        <v/>
      </c>
      <c r="AU899" s="105" t="str">
        <f>IF(OR(Q899="",S899=""),"",IF(AND(C899="",#REF!=""),"",MIN((O899-AR899)/(3*AS899),(AR899-N899)/(3*AS899))))</f>
        <v/>
      </c>
      <c r="AV899">
        <f>IF(AT899="",-1,AS898)</f>
        <v>-1</v>
      </c>
    </row>
    <row r="900" spans="1:48" ht="17.25" customHeight="1">
      <c r="A900" s="27"/>
      <c r="B900" s="98">
        <v>702</v>
      </c>
      <c r="C900" s="104"/>
      <c r="D900" s="144" t="s">
        <v>189</v>
      </c>
      <c r="E900" s="111"/>
      <c r="F900" s="442">
        <v>6</v>
      </c>
      <c r="G900" s="443"/>
      <c r="H900" s="444"/>
      <c r="I900" s="99">
        <v>0</v>
      </c>
      <c r="J900" s="99">
        <v>0.3</v>
      </c>
      <c r="K900" s="94">
        <f t="shared" si="909"/>
        <v>6</v>
      </c>
      <c r="L900" s="94">
        <f t="shared" si="910"/>
        <v>0</v>
      </c>
      <c r="M900" s="94">
        <f t="shared" si="911"/>
        <v>0.3</v>
      </c>
      <c r="N900" s="94">
        <f t="shared" si="912"/>
        <v>6</v>
      </c>
      <c r="O900" s="94">
        <f t="shared" si="913"/>
        <v>6.3</v>
      </c>
      <c r="P900" s="102" t="s">
        <v>346</v>
      </c>
      <c r="Q900" s="94">
        <f t="shared" si="905"/>
        <v>1</v>
      </c>
      <c r="R900" s="122">
        <v>1</v>
      </c>
      <c r="S900" s="147">
        <v>5.9909999999999997</v>
      </c>
      <c r="T900" s="147"/>
      <c r="U900" s="100"/>
      <c r="V900" s="100"/>
      <c r="W900" s="100"/>
      <c r="X900" s="96" t="str">
        <f t="shared" si="901"/>
        <v>7</v>
      </c>
      <c r="Y900" s="101">
        <v>14</v>
      </c>
      <c r="Z900" s="445"/>
      <c r="AA900" s="446"/>
      <c r="AB900" s="446"/>
      <c r="AC900" s="446"/>
      <c r="AD900" s="62"/>
      <c r="AE900" s="245" t="s">
        <v>95</v>
      </c>
      <c r="AF900" s="22"/>
      <c r="AH900" s="29" t="str">
        <f t="shared" si="914"/>
        <v>-</v>
      </c>
      <c r="AI900" s="29" t="str">
        <f t="shared" si="915"/>
        <v/>
      </c>
      <c r="AJ900" s="29" t="str">
        <f t="shared" si="877"/>
        <v/>
      </c>
      <c r="AK900" s="29" t="str">
        <f t="shared" si="878"/>
        <v/>
      </c>
      <c r="AL900" s="29" t="str">
        <f t="shared" si="879"/>
        <v/>
      </c>
      <c r="AM900" s="29" t="str">
        <f t="shared" si="880"/>
        <v>-</v>
      </c>
      <c r="AN900" s="29" t="str">
        <f t="shared" si="881"/>
        <v/>
      </c>
      <c r="AO900" s="83">
        <f t="shared" si="888"/>
        <v>5.9909999999999997</v>
      </c>
      <c r="AP900" s="83">
        <f t="shared" si="889"/>
        <v>5.9909999999999997</v>
      </c>
      <c r="AQ900" s="83">
        <f t="shared" si="884"/>
        <v>0</v>
      </c>
      <c r="AR900" s="83">
        <f t="shared" si="890"/>
        <v>5.9909999999999997</v>
      </c>
      <c r="AS900" s="83" t="e">
        <f t="shared" si="891"/>
        <v>#DIV/0!</v>
      </c>
      <c r="AT900" s="105" t="e">
        <f>IF(OR(Q900="",S900=""),"",IF(AND(C900="",#REF!=""),"",(M900-L900)/(AS900*6)))</f>
        <v>#REF!</v>
      </c>
      <c r="AU900" s="105" t="e">
        <f>IF(OR(Q900="",S900=""),"",IF(AND(C900="",#REF!=""),"",MIN((O900-AR900)/(3*AS900),(AR900-N900)/(3*AS900))))</f>
        <v>#REF!</v>
      </c>
      <c r="AV900" t="e">
        <f>IF(AT900="",-1,#REF!)</f>
        <v>#REF!</v>
      </c>
    </row>
    <row r="901" spans="1:48" ht="17.25" customHeight="1">
      <c r="A901" s="27"/>
      <c r="B901" s="98"/>
      <c r="C901" s="104"/>
      <c r="D901" s="90"/>
      <c r="E901" s="111"/>
      <c r="F901" s="442" t="s">
        <v>224</v>
      </c>
      <c r="G901" s="443"/>
      <c r="H901" s="444"/>
      <c r="I901" s="99"/>
      <c r="J901" s="99"/>
      <c r="K901" s="94">
        <f t="shared" si="909"/>
        <v>6</v>
      </c>
      <c r="L901" s="94">
        <f t="shared" si="910"/>
        <v>0</v>
      </c>
      <c r="M901" s="94">
        <f t="shared" si="911"/>
        <v>0.3</v>
      </c>
      <c r="N901" s="94">
        <f t="shared" si="912"/>
        <v>6</v>
      </c>
      <c r="O901" s="94">
        <f t="shared" si="913"/>
        <v>6.3</v>
      </c>
      <c r="P901" s="102" t="s">
        <v>346</v>
      </c>
      <c r="Q901" s="94">
        <f t="shared" si="905"/>
        <v>2</v>
      </c>
      <c r="R901" s="122">
        <v>2</v>
      </c>
      <c r="S901" s="147">
        <v>5.8630000000000004</v>
      </c>
      <c r="T901" s="147">
        <v>5.8879999999999999</v>
      </c>
      <c r="U901" s="100"/>
      <c r="V901" s="100"/>
      <c r="W901" s="100"/>
      <c r="X901" s="96" t="str">
        <f t="shared" si="901"/>
        <v>7</v>
      </c>
      <c r="Y901" s="101">
        <v>16</v>
      </c>
      <c r="Z901" s="461" t="s">
        <v>196</v>
      </c>
      <c r="AA901" s="462"/>
      <c r="AB901" s="462"/>
      <c r="AC901" s="528"/>
      <c r="AD901" s="62"/>
      <c r="AE901" s="245" t="s">
        <v>95</v>
      </c>
      <c r="AF901" s="22"/>
      <c r="AH901" s="29" t="str">
        <f t="shared" si="914"/>
        <v>-</v>
      </c>
      <c r="AI901" s="29" t="str">
        <f t="shared" si="915"/>
        <v>-</v>
      </c>
      <c r="AJ901" s="29" t="str">
        <f t="shared" si="877"/>
        <v/>
      </c>
      <c r="AK901" s="29" t="str">
        <f t="shared" si="878"/>
        <v/>
      </c>
      <c r="AL901" s="29" t="str">
        <f t="shared" si="879"/>
        <v/>
      </c>
      <c r="AM901" s="29" t="str">
        <f t="shared" si="880"/>
        <v>-</v>
      </c>
      <c r="AN901" s="29" t="str">
        <f t="shared" si="881"/>
        <v/>
      </c>
      <c r="AO901" s="83">
        <f t="shared" si="888"/>
        <v>5.8630000000000004</v>
      </c>
      <c r="AP901" s="83">
        <f t="shared" si="889"/>
        <v>5.8879999999999999</v>
      </c>
      <c r="AQ901" s="83">
        <f t="shared" si="884"/>
        <v>2.4999999999999467E-2</v>
      </c>
      <c r="AR901" s="83">
        <f t="shared" si="890"/>
        <v>5.8755000000000006</v>
      </c>
      <c r="AS901" s="83">
        <f t="shared" si="891"/>
        <v>1.7677669529663313E-2</v>
      </c>
      <c r="AT901" s="105" t="e">
        <f>IF(OR(Q901="",S901=""),"",IF(AND(C901="",AT900=""),"",(M901-L901)/(AS901*6)))</f>
        <v>#REF!</v>
      </c>
      <c r="AU901" s="105" t="e">
        <f>IF(OR(Q901="",S901=""),"",IF(AND(C901="",AU900=""),"",MIN((O901-AR901)/(3*AS901),(AR901-N901)/(3*AS901))))</f>
        <v>#REF!</v>
      </c>
      <c r="AV901" t="e">
        <f>IF(AT901="",-1,#REF!)</f>
        <v>#REF!</v>
      </c>
    </row>
    <row r="902" spans="1:48" ht="17.25" customHeight="1">
      <c r="A902" s="27"/>
      <c r="B902" s="98"/>
      <c r="C902" s="104"/>
      <c r="D902" s="90"/>
      <c r="E902" s="111"/>
      <c r="F902" s="455"/>
      <c r="G902" s="456"/>
      <c r="H902" s="457"/>
      <c r="I902" s="99"/>
      <c r="J902" s="99"/>
      <c r="K902" s="94">
        <f t="shared" si="909"/>
        <v>6</v>
      </c>
      <c r="L902" s="94">
        <f t="shared" si="910"/>
        <v>0</v>
      </c>
      <c r="M902" s="94">
        <f t="shared" si="911"/>
        <v>0.3</v>
      </c>
      <c r="N902" s="94">
        <f t="shared" si="912"/>
        <v>6</v>
      </c>
      <c r="O902" s="94">
        <f t="shared" si="913"/>
        <v>6.3</v>
      </c>
      <c r="P902" s="102"/>
      <c r="Q902" s="94" t="str">
        <f t="shared" si="905"/>
        <v/>
      </c>
      <c r="R902" s="122" t="s">
        <v>255</v>
      </c>
      <c r="S902" s="147"/>
      <c r="T902" s="147"/>
      <c r="U902" s="100"/>
      <c r="V902" s="100"/>
      <c r="W902" s="100"/>
      <c r="X902" s="96" t="str">
        <f t="shared" si="901"/>
        <v/>
      </c>
      <c r="Y902" s="101"/>
      <c r="Z902" s="445"/>
      <c r="AA902" s="446"/>
      <c r="AB902" s="446"/>
      <c r="AC902" s="454"/>
      <c r="AD902" s="62"/>
      <c r="AE902" s="21"/>
      <c r="AF902" s="22"/>
      <c r="AH902" s="29" t="str">
        <f t="shared" si="914"/>
        <v/>
      </c>
      <c r="AI902" s="29" t="str">
        <f t="shared" si="915"/>
        <v/>
      </c>
      <c r="AJ902" s="29" t="str">
        <f t="shared" si="877"/>
        <v/>
      </c>
      <c r="AK902" s="29" t="str">
        <f t="shared" si="878"/>
        <v/>
      </c>
      <c r="AL902" s="29" t="str">
        <f t="shared" si="879"/>
        <v/>
      </c>
      <c r="AM902" s="29" t="str">
        <f t="shared" si="880"/>
        <v/>
      </c>
      <c r="AN902" s="29" t="str">
        <f t="shared" si="881"/>
        <v/>
      </c>
      <c r="AO902" s="83" t="str">
        <f t="shared" si="888"/>
        <v/>
      </c>
      <c r="AP902" s="83" t="str">
        <f t="shared" si="889"/>
        <v/>
      </c>
      <c r="AQ902" s="83" t="str">
        <f t="shared" si="884"/>
        <v/>
      </c>
      <c r="AR902" s="83" t="str">
        <f t="shared" si="890"/>
        <v/>
      </c>
      <c r="AS902" s="83" t="str">
        <f t="shared" si="891"/>
        <v/>
      </c>
      <c r="AT902" s="105" t="str">
        <f>IF(OR(Q902="",S902=""),"",IF(AND(C902="",AT901=""),"",(M902-L902)/(AS902*6)))</f>
        <v/>
      </c>
      <c r="AU902" s="105" t="str">
        <f>IF(OR(Q902="",S902=""),"",IF(AND(C902="",AU901=""),"",MIN((O902-AR902)/(3*AS902),(AR902-N902)/(3*AS902))))</f>
        <v/>
      </c>
      <c r="AV902">
        <f>IF(AT902="",-1,#REF!)</f>
        <v>-1</v>
      </c>
    </row>
    <row r="903" spans="1:48" ht="17.25" customHeight="1">
      <c r="A903" s="27"/>
      <c r="B903" s="98">
        <v>702</v>
      </c>
      <c r="C903" s="104"/>
      <c r="D903" s="144" t="s">
        <v>189</v>
      </c>
      <c r="E903" s="111"/>
      <c r="F903" s="442">
        <v>6</v>
      </c>
      <c r="G903" s="443"/>
      <c r="H903" s="444"/>
      <c r="I903" s="99">
        <v>0</v>
      </c>
      <c r="J903" s="99">
        <v>0.3</v>
      </c>
      <c r="K903" s="94">
        <f t="shared" si="909"/>
        <v>6</v>
      </c>
      <c r="L903" s="94">
        <f t="shared" si="910"/>
        <v>0</v>
      </c>
      <c r="M903" s="94">
        <f t="shared" si="911"/>
        <v>0.3</v>
      </c>
      <c r="N903" s="94">
        <f t="shared" si="912"/>
        <v>6</v>
      </c>
      <c r="O903" s="94">
        <f t="shared" si="913"/>
        <v>6.3</v>
      </c>
      <c r="P903" s="102" t="s">
        <v>346</v>
      </c>
      <c r="Q903" s="94">
        <f>IF(AND(F903&lt;&gt;"",Q890=""),1,IF(AND(Q890&lt;emp,Q890&lt;&gt;""),Q890+1,""))</f>
        <v>1</v>
      </c>
      <c r="R903" s="122">
        <v>1</v>
      </c>
      <c r="S903" s="147">
        <v>6.1470000000000002</v>
      </c>
      <c r="T903" s="147"/>
      <c r="U903" s="100"/>
      <c r="V903" s="100"/>
      <c r="W903" s="100"/>
      <c r="X903" s="96" t="str">
        <f t="shared" si="901"/>
        <v/>
      </c>
      <c r="Y903" s="101">
        <v>14</v>
      </c>
      <c r="Z903" s="445"/>
      <c r="AA903" s="446"/>
      <c r="AB903" s="446"/>
      <c r="AC903" s="446"/>
      <c r="AD903" s="62"/>
      <c r="AE903" s="21"/>
      <c r="AF903" s="22"/>
      <c r="AH903" s="29" t="str">
        <f t="shared" si="914"/>
        <v/>
      </c>
      <c r="AI903" s="29" t="str">
        <f t="shared" si="915"/>
        <v/>
      </c>
      <c r="AJ903" s="29" t="str">
        <f t="shared" si="877"/>
        <v/>
      </c>
      <c r="AK903" s="29" t="str">
        <f t="shared" si="878"/>
        <v/>
      </c>
      <c r="AL903" s="29" t="str">
        <f t="shared" si="879"/>
        <v/>
      </c>
      <c r="AM903" s="29" t="str">
        <f t="shared" si="880"/>
        <v/>
      </c>
      <c r="AN903" s="29" t="str">
        <f t="shared" si="881"/>
        <v/>
      </c>
      <c r="AO903" s="83">
        <f t="shared" ref="AO903:AO916" si="916">IF(S903="","",MIN(S903:W903))</f>
        <v>6.1470000000000002</v>
      </c>
      <c r="AP903" s="83">
        <f t="shared" ref="AP903:AP916" si="917">IF(S903="","",MAX(S903:W903))</f>
        <v>6.1470000000000002</v>
      </c>
      <c r="AQ903" s="83">
        <f t="shared" ref="AQ903:AQ916" si="918">IF(AO903="","",AP903-AO903)</f>
        <v>0</v>
      </c>
      <c r="AR903" s="83">
        <f t="shared" ref="AR903:AR916" si="919">IF(S903="","",AVERAGE(S903:W903))</f>
        <v>6.1470000000000002</v>
      </c>
      <c r="AS903" s="83" t="e">
        <f t="shared" ref="AS903:AS916" si="920">IF(S903="","",STDEV(S903:W903))</f>
        <v>#DIV/0!</v>
      </c>
      <c r="AT903" s="105" t="str">
        <f>IF(OR(Q903="",S903=""),"",IF(AND(C903="",AT890=""),"",(M903-L903)/(AS903*6)))</f>
        <v/>
      </c>
      <c r="AU903" s="105" t="str">
        <f>IF(OR(Q903="",S903=""),"",IF(AND(C903="",AU890=""),"",MIN((O903-AR903)/(3*AS903),(AR903-N903)/(3*AS903))))</f>
        <v/>
      </c>
      <c r="AV903">
        <f>IF(AT903="",-1,#REF!)</f>
        <v>-1</v>
      </c>
    </row>
    <row r="904" spans="1:48" ht="17.25" customHeight="1">
      <c r="A904" s="27"/>
      <c r="B904" s="98"/>
      <c r="C904" s="104"/>
      <c r="D904" s="90"/>
      <c r="E904" s="111"/>
      <c r="F904" s="442" t="s">
        <v>230</v>
      </c>
      <c r="G904" s="443"/>
      <c r="H904" s="444"/>
      <c r="I904" s="99"/>
      <c r="J904" s="99"/>
      <c r="K904" s="94">
        <f t="shared" si="909"/>
        <v>6</v>
      </c>
      <c r="L904" s="94">
        <f t="shared" si="910"/>
        <v>0</v>
      </c>
      <c r="M904" s="94">
        <f t="shared" si="911"/>
        <v>0.3</v>
      </c>
      <c r="N904" s="94">
        <f t="shared" si="912"/>
        <v>6</v>
      </c>
      <c r="O904" s="94">
        <f t="shared" si="913"/>
        <v>6.3</v>
      </c>
      <c r="P904" s="102" t="s">
        <v>346</v>
      </c>
      <c r="Q904" s="94">
        <f>IF(AND(F904&lt;&gt;"",Q903=""),1,IF(AND(Q903&lt;emp,Q903&lt;&gt;""),Q903+1,""))</f>
        <v>2</v>
      </c>
      <c r="R904" s="122">
        <v>2</v>
      </c>
      <c r="S904" s="147">
        <v>6.1440000000000001</v>
      </c>
      <c r="T904" s="147">
        <v>6.13</v>
      </c>
      <c r="U904" s="100"/>
      <c r="V904" s="100"/>
      <c r="W904" s="100"/>
      <c r="X904" s="96" t="str">
        <f t="shared" si="901"/>
        <v/>
      </c>
      <c r="Y904" s="101">
        <v>16</v>
      </c>
      <c r="Z904" s="461" t="s">
        <v>193</v>
      </c>
      <c r="AA904" s="462"/>
      <c r="AB904" s="462"/>
      <c r="AC904" s="528"/>
      <c r="AD904" s="62"/>
      <c r="AE904" s="21"/>
      <c r="AF904" s="22"/>
      <c r="AH904" s="29" t="str">
        <f t="shared" si="914"/>
        <v/>
      </c>
      <c r="AI904" s="29" t="str">
        <f t="shared" si="915"/>
        <v/>
      </c>
      <c r="AJ904" s="29" t="str">
        <f t="shared" si="877"/>
        <v/>
      </c>
      <c r="AK904" s="29" t="str">
        <f t="shared" si="878"/>
        <v/>
      </c>
      <c r="AL904" s="29" t="str">
        <f t="shared" si="879"/>
        <v/>
      </c>
      <c r="AM904" s="29" t="str">
        <f t="shared" si="880"/>
        <v/>
      </c>
      <c r="AN904" s="29" t="str">
        <f t="shared" si="881"/>
        <v/>
      </c>
      <c r="AO904" s="83">
        <f t="shared" si="916"/>
        <v>6.13</v>
      </c>
      <c r="AP904" s="83">
        <f t="shared" si="917"/>
        <v>6.1440000000000001</v>
      </c>
      <c r="AQ904" s="83">
        <f t="shared" si="918"/>
        <v>1.4000000000000234E-2</v>
      </c>
      <c r="AR904" s="83">
        <f t="shared" si="919"/>
        <v>6.1370000000000005</v>
      </c>
      <c r="AS904" s="83">
        <f t="shared" si="920"/>
        <v>9.8994949366118315E-3</v>
      </c>
      <c r="AT904" s="105" t="str">
        <f>IF(OR(Q904="",S904=""),"",IF(AND(C904="",AT903=""),"",(M904-L904)/(AS904*6)))</f>
        <v/>
      </c>
      <c r="AU904" s="105" t="str">
        <f>IF(OR(Q904="",S904=""),"",IF(AND(C904="",AU903=""),"",MIN((O904-AR904)/(3*AS904),(AR904-N904)/(3*AS904))))</f>
        <v/>
      </c>
      <c r="AV904">
        <f>IF(AT904="",-1,#REF!)</f>
        <v>-1</v>
      </c>
    </row>
    <row r="905" spans="1:48" ht="17.25" customHeight="1">
      <c r="A905" s="27"/>
      <c r="B905" s="98"/>
      <c r="C905" s="104"/>
      <c r="D905" s="90"/>
      <c r="E905" s="111"/>
      <c r="F905" s="442"/>
      <c r="G905" s="443"/>
      <c r="H905" s="444"/>
      <c r="I905" s="99"/>
      <c r="J905" s="99"/>
      <c r="K905" s="94">
        <f t="shared" si="909"/>
        <v>6</v>
      </c>
      <c r="L905" s="94">
        <f t="shared" si="910"/>
        <v>0</v>
      </c>
      <c r="M905" s="94">
        <f t="shared" si="911"/>
        <v>0.3</v>
      </c>
      <c r="N905" s="94">
        <f t="shared" si="912"/>
        <v>6</v>
      </c>
      <c r="O905" s="94">
        <f t="shared" si="913"/>
        <v>6.3</v>
      </c>
      <c r="P905" s="102"/>
      <c r="Q905" s="94" t="str">
        <f>IF(AND(F905&lt;&gt;"",Q904=""),1,IF(AND(Q904&lt;emp,Q904&lt;&gt;""),Q904+1,""))</f>
        <v/>
      </c>
      <c r="R905" s="122" t="s">
        <v>255</v>
      </c>
      <c r="S905" s="147"/>
      <c r="T905" s="147"/>
      <c r="U905" s="100"/>
      <c r="V905" s="100"/>
      <c r="W905" s="100"/>
      <c r="X905" s="96" t="str">
        <f t="shared" si="901"/>
        <v/>
      </c>
      <c r="Y905" s="101"/>
      <c r="Z905" s="445"/>
      <c r="AA905" s="446"/>
      <c r="AB905" s="446"/>
      <c r="AC905" s="454"/>
      <c r="AD905" s="62"/>
      <c r="AE905" s="21"/>
      <c r="AF905" s="22"/>
      <c r="AH905" s="29" t="str">
        <f t="shared" si="914"/>
        <v/>
      </c>
      <c r="AI905" s="29" t="str">
        <f t="shared" si="915"/>
        <v/>
      </c>
      <c r="AJ905" s="29" t="str">
        <f t="shared" si="877"/>
        <v/>
      </c>
      <c r="AK905" s="29" t="str">
        <f t="shared" si="878"/>
        <v/>
      </c>
      <c r="AL905" s="29" t="str">
        <f t="shared" si="879"/>
        <v/>
      </c>
      <c r="AM905" s="29" t="str">
        <f t="shared" si="880"/>
        <v/>
      </c>
      <c r="AN905" s="29" t="str">
        <f t="shared" si="881"/>
        <v/>
      </c>
      <c r="AO905" s="83" t="str">
        <f t="shared" si="916"/>
        <v/>
      </c>
      <c r="AP905" s="83" t="str">
        <f t="shared" si="917"/>
        <v/>
      </c>
      <c r="AQ905" s="83" t="str">
        <f t="shared" si="918"/>
        <v/>
      </c>
      <c r="AR905" s="83" t="str">
        <f t="shared" si="919"/>
        <v/>
      </c>
      <c r="AS905" s="83" t="str">
        <f t="shared" si="920"/>
        <v/>
      </c>
      <c r="AT905" s="105" t="str">
        <f>IF(OR(Q905="",S905=""),"",IF(AND(C905="",#REF!=""),"",(M905-L905)/(AS905*6)))</f>
        <v/>
      </c>
      <c r="AU905" s="105" t="str">
        <f>IF(OR(Q905="",S905=""),"",IF(AND(C905="",#REF!=""),"",MIN((O905-AR905)/(3*AS905),(AR905-N905)/(3*AS905))))</f>
        <v/>
      </c>
      <c r="AV905">
        <f>IF(AT905="",-1,#REF!)</f>
        <v>-1</v>
      </c>
    </row>
    <row r="906" spans="1:48" ht="17.25" customHeight="1">
      <c r="A906" s="27"/>
      <c r="B906" s="98">
        <v>702</v>
      </c>
      <c r="C906" s="104"/>
      <c r="D906" s="144" t="s">
        <v>189</v>
      </c>
      <c r="E906" s="111"/>
      <c r="F906" s="442">
        <v>6</v>
      </c>
      <c r="G906" s="443"/>
      <c r="H906" s="444"/>
      <c r="I906" s="99">
        <v>0</v>
      </c>
      <c r="J906" s="99">
        <v>0.3</v>
      </c>
      <c r="K906" s="94">
        <f t="shared" si="909"/>
        <v>6</v>
      </c>
      <c r="L906" s="94">
        <f t="shared" si="910"/>
        <v>0</v>
      </c>
      <c r="M906" s="94">
        <f t="shared" si="911"/>
        <v>0.3</v>
      </c>
      <c r="N906" s="94">
        <f t="shared" si="912"/>
        <v>6</v>
      </c>
      <c r="O906" s="94">
        <f t="shared" si="913"/>
        <v>6.3</v>
      </c>
      <c r="P906" s="102" t="s">
        <v>346</v>
      </c>
      <c r="Q906" s="94">
        <f>IF(AND(F906&lt;&gt;"",Q893=""),1,IF(AND(Q893&lt;emp,Q893&lt;&gt;""),Q893+1,""))</f>
        <v>1</v>
      </c>
      <c r="R906" s="122">
        <v>1</v>
      </c>
      <c r="S906" s="147">
        <v>5.8460000000000001</v>
      </c>
      <c r="T906" s="147"/>
      <c r="U906" s="100"/>
      <c r="V906" s="100"/>
      <c r="W906" s="100"/>
      <c r="X906" s="96" t="str">
        <f t="shared" si="901"/>
        <v>7</v>
      </c>
      <c r="Y906" s="101">
        <v>14</v>
      </c>
      <c r="Z906" s="445"/>
      <c r="AA906" s="446"/>
      <c r="AB906" s="446"/>
      <c r="AC906" s="446"/>
      <c r="AD906" s="62"/>
      <c r="AE906" s="245" t="s">
        <v>95</v>
      </c>
      <c r="AF906" s="22"/>
      <c r="AH906" s="29" t="str">
        <f t="shared" si="914"/>
        <v>-</v>
      </c>
      <c r="AI906" s="29" t="str">
        <f t="shared" si="915"/>
        <v/>
      </c>
      <c r="AJ906" s="29" t="str">
        <f t="shared" ref="AJ906:AL908" si="921">IF(U906="","",IF(U906&lt;$N906,"-",IF(U906&gt;$O906,"+","")))</f>
        <v/>
      </c>
      <c r="AK906" s="29" t="str">
        <f t="shared" si="921"/>
        <v/>
      </c>
      <c r="AL906" s="29" t="str">
        <f t="shared" si="921"/>
        <v/>
      </c>
      <c r="AM906" s="29" t="str">
        <f t="shared" si="880"/>
        <v>-</v>
      </c>
      <c r="AN906" s="29" t="str">
        <f t="shared" si="881"/>
        <v/>
      </c>
      <c r="AO906" s="83">
        <f t="shared" si="916"/>
        <v>5.8460000000000001</v>
      </c>
      <c r="AP906" s="83">
        <f t="shared" si="917"/>
        <v>5.8460000000000001</v>
      </c>
      <c r="AQ906" s="83">
        <f t="shared" si="918"/>
        <v>0</v>
      </c>
      <c r="AR906" s="83">
        <f t="shared" si="919"/>
        <v>5.8460000000000001</v>
      </c>
      <c r="AS906" s="83" t="e">
        <f t="shared" si="920"/>
        <v>#DIV/0!</v>
      </c>
      <c r="AT906" s="105" t="str">
        <f>IF(OR(Q906="",S906=""),"",IF(AND(C906="",AT893=""),"",(M906-L906)/(AS906*6)))</f>
        <v/>
      </c>
      <c r="AU906" s="105" t="str">
        <f>IF(OR(Q906="",S906=""),"",IF(AND(C906="",AU893=""),"",MIN((O906-AR906)/(3*AS906),(AR906-N906)/(3*AS906))))</f>
        <v/>
      </c>
      <c r="AV906">
        <f>IF(AT906="",-1,#REF!)</f>
        <v>-1</v>
      </c>
    </row>
    <row r="907" spans="1:48" ht="17.25" customHeight="1">
      <c r="A907" s="27"/>
      <c r="B907" s="98"/>
      <c r="C907" s="104"/>
      <c r="D907" s="90"/>
      <c r="E907" s="111"/>
      <c r="F907" s="442" t="s">
        <v>230</v>
      </c>
      <c r="G907" s="443"/>
      <c r="H907" s="444"/>
      <c r="I907" s="99"/>
      <c r="J907" s="99"/>
      <c r="K907" s="94">
        <f t="shared" si="909"/>
        <v>6</v>
      </c>
      <c r="L907" s="94">
        <f t="shared" si="910"/>
        <v>0</v>
      </c>
      <c r="M907" s="94">
        <f t="shared" si="911"/>
        <v>0.3</v>
      </c>
      <c r="N907" s="94">
        <f t="shared" si="912"/>
        <v>6</v>
      </c>
      <c r="O907" s="94">
        <f t="shared" si="913"/>
        <v>6.3</v>
      </c>
      <c r="P907" s="102" t="s">
        <v>346</v>
      </c>
      <c r="Q907" s="94">
        <f>IF(AND(F907&lt;&gt;"",Q906=""),1,IF(AND(Q906&lt;emp,Q906&lt;&gt;""),Q906+1,""))</f>
        <v>2</v>
      </c>
      <c r="R907" s="122">
        <v>2</v>
      </c>
      <c r="S907" s="147">
        <v>5.7789999999999999</v>
      </c>
      <c r="T907" s="147">
        <v>5.7510000000000003</v>
      </c>
      <c r="U907" s="100"/>
      <c r="V907" s="100"/>
      <c r="W907" s="100"/>
      <c r="X907" s="96" t="str">
        <f t="shared" si="901"/>
        <v>7</v>
      </c>
      <c r="Y907" s="101">
        <v>16</v>
      </c>
      <c r="Z907" s="461" t="s">
        <v>196</v>
      </c>
      <c r="AA907" s="462"/>
      <c r="AB907" s="462"/>
      <c r="AC907" s="528"/>
      <c r="AD907" s="62"/>
      <c r="AE907" s="245" t="s">
        <v>95</v>
      </c>
      <c r="AF907" s="22"/>
      <c r="AH907" s="29" t="str">
        <f t="shared" si="914"/>
        <v>-</v>
      </c>
      <c r="AI907" s="29" t="str">
        <f t="shared" si="915"/>
        <v>-</v>
      </c>
      <c r="AJ907" s="29" t="str">
        <f t="shared" si="921"/>
        <v/>
      </c>
      <c r="AK907" s="29" t="str">
        <f t="shared" si="921"/>
        <v/>
      </c>
      <c r="AL907" s="29" t="str">
        <f t="shared" si="921"/>
        <v/>
      </c>
      <c r="AM907" s="29" t="str">
        <f t="shared" si="880"/>
        <v>-</v>
      </c>
      <c r="AN907" s="29" t="str">
        <f t="shared" si="881"/>
        <v/>
      </c>
      <c r="AO907" s="83">
        <f t="shared" si="916"/>
        <v>5.7510000000000003</v>
      </c>
      <c r="AP907" s="83">
        <f t="shared" si="917"/>
        <v>5.7789999999999999</v>
      </c>
      <c r="AQ907" s="83">
        <f t="shared" si="918"/>
        <v>2.7999999999999581E-2</v>
      </c>
      <c r="AR907" s="83">
        <f t="shared" si="919"/>
        <v>5.7650000000000006</v>
      </c>
      <c r="AS907" s="83">
        <f t="shared" si="920"/>
        <v>1.9798989873223035E-2</v>
      </c>
      <c r="AT907" s="105" t="str">
        <f>IF(OR(Q907="",S907=""),"",IF(AND(C907="",AT906=""),"",(M907-L907)/(AS907*6)))</f>
        <v/>
      </c>
      <c r="AU907" s="105" t="str">
        <f>IF(OR(Q907="",S907=""),"",IF(AND(C907="",AU906=""),"",MIN((O907-AR907)/(3*AS907),(AR907-N907)/(3*AS907))))</f>
        <v/>
      </c>
      <c r="AV907">
        <f>IF(AT907="",-1,#REF!)</f>
        <v>-1</v>
      </c>
    </row>
    <row r="908" spans="1:48" ht="17.25" customHeight="1" thickBot="1">
      <c r="A908" s="27"/>
      <c r="B908" s="98"/>
      <c r="C908" s="104"/>
      <c r="D908" s="90"/>
      <c r="E908" s="111"/>
      <c r="F908" s="442"/>
      <c r="G908" s="443"/>
      <c r="H908" s="444"/>
      <c r="I908" s="99"/>
      <c r="J908" s="99"/>
      <c r="K908" s="94">
        <f t="shared" si="909"/>
        <v>6</v>
      </c>
      <c r="L908" s="94">
        <f t="shared" si="910"/>
        <v>0</v>
      </c>
      <c r="M908" s="94">
        <f t="shared" si="911"/>
        <v>0.3</v>
      </c>
      <c r="N908" s="94">
        <f t="shared" si="912"/>
        <v>6</v>
      </c>
      <c r="O908" s="94">
        <f t="shared" si="913"/>
        <v>6.3</v>
      </c>
      <c r="P908" s="102"/>
      <c r="Q908" s="94" t="str">
        <f>IF(AND(F908&lt;&gt;"",Q907=""),1,IF(AND(Q907&lt;emp,Q907&lt;&gt;""),Q907+1,""))</f>
        <v/>
      </c>
      <c r="R908" s="122" t="s">
        <v>255</v>
      </c>
      <c r="S908" s="100"/>
      <c r="T908" s="100"/>
      <c r="U908" s="100"/>
      <c r="V908" s="100"/>
      <c r="W908" s="100"/>
      <c r="X908" s="96" t="str">
        <f t="shared" si="901"/>
        <v/>
      </c>
      <c r="Y908" s="101"/>
      <c r="Z908" s="445"/>
      <c r="AA908" s="446"/>
      <c r="AB908" s="446"/>
      <c r="AC908" s="454"/>
      <c r="AD908" s="62"/>
      <c r="AE908" s="21"/>
      <c r="AF908" s="22"/>
      <c r="AH908" s="29" t="str">
        <f t="shared" si="914"/>
        <v/>
      </c>
      <c r="AI908" s="29" t="str">
        <f t="shared" si="915"/>
        <v/>
      </c>
      <c r="AJ908" s="29" t="str">
        <f t="shared" si="921"/>
        <v/>
      </c>
      <c r="AK908" s="29" t="str">
        <f t="shared" si="921"/>
        <v/>
      </c>
      <c r="AL908" s="29" t="str">
        <f t="shared" si="921"/>
        <v/>
      </c>
      <c r="AM908" s="29" t="str">
        <f t="shared" si="880"/>
        <v/>
      </c>
      <c r="AN908" s="29" t="str">
        <f t="shared" si="881"/>
        <v/>
      </c>
      <c r="AO908" s="83" t="str">
        <f t="shared" si="916"/>
        <v/>
      </c>
      <c r="AP908" s="83" t="str">
        <f t="shared" si="917"/>
        <v/>
      </c>
      <c r="AQ908" s="83" t="str">
        <f t="shared" si="918"/>
        <v/>
      </c>
      <c r="AR908" s="83" t="str">
        <f t="shared" si="919"/>
        <v/>
      </c>
      <c r="AS908" s="83" t="str">
        <f t="shared" si="920"/>
        <v/>
      </c>
      <c r="AT908" s="105" t="str">
        <f>IF(OR(Q908="",S908=""),"",IF(AND(C908="",#REF!=""),"",(M908-L908)/(AS908*6)))</f>
        <v/>
      </c>
      <c r="AU908" s="105" t="str">
        <f>IF(OR(Q908="",S908=""),"",IF(AND(C908="",#REF!=""),"",MIN((O908-AR908)/(3*AS908),(AR908-N908)/(3*AS908))))</f>
        <v/>
      </c>
      <c r="AV908">
        <f>IF(AT908="",-1,#REF!)</f>
        <v>-1</v>
      </c>
    </row>
    <row r="909" spans="1:48" ht="17.25" customHeight="1" thickBot="1">
      <c r="A909" s="27"/>
      <c r="B909" s="98">
        <v>703</v>
      </c>
      <c r="C909" s="104"/>
      <c r="D909" s="142" t="s">
        <v>81</v>
      </c>
      <c r="E909" s="142" t="s">
        <v>189</v>
      </c>
      <c r="F909" s="141">
        <v>0.3</v>
      </c>
      <c r="G909" s="463" t="s">
        <v>202</v>
      </c>
      <c r="H909" s="465"/>
      <c r="I909" s="136">
        <v>-0.3</v>
      </c>
      <c r="J909" s="99">
        <v>0</v>
      </c>
      <c r="K909" s="94">
        <f t="shared" si="909"/>
        <v>0.3</v>
      </c>
      <c r="L909" s="94">
        <f t="shared" si="910"/>
        <v>-0.3</v>
      </c>
      <c r="M909" s="94">
        <f t="shared" si="911"/>
        <v>0</v>
      </c>
      <c r="N909" s="94">
        <f t="shared" si="912"/>
        <v>0</v>
      </c>
      <c r="O909" s="94">
        <f t="shared" si="913"/>
        <v>0.3</v>
      </c>
      <c r="P909" s="102" t="s">
        <v>346</v>
      </c>
      <c r="Q909" s="94">
        <f>IF(AND(F909&lt;&gt;"",Q896=""),1,IF(AND(Q896&lt;emp,Q896&lt;&gt;""),Q896+1,""))</f>
        <v>1</v>
      </c>
      <c r="R909" s="122">
        <v>1</v>
      </c>
      <c r="S909" s="147">
        <v>0.30599999999999999</v>
      </c>
      <c r="T909" s="147"/>
      <c r="U909" s="100"/>
      <c r="V909" s="100"/>
      <c r="W909" s="100"/>
      <c r="X909" s="96" t="str">
        <f t="shared" si="901"/>
        <v>8</v>
      </c>
      <c r="Y909" s="101">
        <v>14</v>
      </c>
      <c r="Z909" s="445" t="s">
        <v>334</v>
      </c>
      <c r="AA909" s="446"/>
      <c r="AB909" s="446"/>
      <c r="AC909" s="446"/>
      <c r="AD909" s="62"/>
      <c r="AE909" s="253" t="s">
        <v>95</v>
      </c>
      <c r="AF909" s="22"/>
      <c r="AH909" s="29" t="str">
        <f t="shared" si="914"/>
        <v>+</v>
      </c>
      <c r="AI909" s="29" t="str">
        <f t="shared" si="915"/>
        <v/>
      </c>
      <c r="AJ909" s="29" t="str">
        <f t="shared" si="877"/>
        <v/>
      </c>
      <c r="AK909" s="29" t="str">
        <f t="shared" si="878"/>
        <v/>
      </c>
      <c r="AL909" s="29" t="str">
        <f t="shared" si="879"/>
        <v/>
      </c>
      <c r="AM909" s="29" t="str">
        <f t="shared" si="880"/>
        <v/>
      </c>
      <c r="AN909" s="29" t="str">
        <f t="shared" si="881"/>
        <v>+</v>
      </c>
      <c r="AO909" s="83">
        <f t="shared" si="916"/>
        <v>0.30599999999999999</v>
      </c>
      <c r="AP909" s="83">
        <f t="shared" si="917"/>
        <v>0.30599999999999999</v>
      </c>
      <c r="AQ909" s="83">
        <f t="shared" si="918"/>
        <v>0</v>
      </c>
      <c r="AR909" s="83">
        <f t="shared" si="919"/>
        <v>0.30599999999999999</v>
      </c>
      <c r="AS909" s="83" t="e">
        <f t="shared" si="920"/>
        <v>#DIV/0!</v>
      </c>
      <c r="AT909" s="105" t="e">
        <f>IF(OR(Q909="",S909=""),"",IF(AND(C909="",#REF!=""),"",(M909-L909)/(AS909*6)))</f>
        <v>#REF!</v>
      </c>
      <c r="AU909" s="105" t="e">
        <f>IF(OR(Q909="",S909=""),"",IF(AND(C909="",#REF!=""),"",MIN((O909-AR909)/(3*AS909),(AR909-N909)/(3*AS909))))</f>
        <v>#REF!</v>
      </c>
      <c r="AV909" t="e">
        <f t="shared" ref="AV909:AV914" si="922">IF(AT909="",-1,AS876)</f>
        <v>#REF!</v>
      </c>
    </row>
    <row r="910" spans="1:48" ht="17.25" customHeight="1">
      <c r="A910" s="27"/>
      <c r="B910" s="98"/>
      <c r="C910" s="104"/>
      <c r="D910" s="90"/>
      <c r="E910" s="111"/>
      <c r="F910" s="442" t="s">
        <v>221</v>
      </c>
      <c r="G910" s="443"/>
      <c r="H910" s="443"/>
      <c r="I910" s="99"/>
      <c r="J910" s="99"/>
      <c r="K910" s="94">
        <f t="shared" si="909"/>
        <v>0.3</v>
      </c>
      <c r="L910" s="94">
        <f t="shared" si="910"/>
        <v>-0.3</v>
      </c>
      <c r="M910" s="94">
        <f t="shared" si="911"/>
        <v>0</v>
      </c>
      <c r="N910" s="94">
        <f t="shared" si="912"/>
        <v>0</v>
      </c>
      <c r="O910" s="94">
        <f t="shared" si="913"/>
        <v>0.3</v>
      </c>
      <c r="P910" s="102" t="s">
        <v>346</v>
      </c>
      <c r="Q910" s="94">
        <f>IF(AND(F910&lt;&gt;"",Q909=""),1,IF(AND(Q909&lt;emp,Q909&lt;&gt;""),Q909+1,""))</f>
        <v>2</v>
      </c>
      <c r="R910" s="122">
        <v>2</v>
      </c>
      <c r="S910" s="147">
        <v>0.42599999999999999</v>
      </c>
      <c r="T910" s="147">
        <v>0.443</v>
      </c>
      <c r="U910" s="100"/>
      <c r="V910" s="100"/>
      <c r="W910" s="100"/>
      <c r="X910" s="96" t="str">
        <f t="shared" si="901"/>
        <v>8</v>
      </c>
      <c r="Y910" s="101">
        <v>16</v>
      </c>
      <c r="Z910" s="445"/>
      <c r="AA910" s="446"/>
      <c r="AB910" s="446"/>
      <c r="AC910" s="446"/>
      <c r="AD910" s="62"/>
      <c r="AE910" s="253" t="s">
        <v>95</v>
      </c>
      <c r="AF910" s="22"/>
      <c r="AH910" s="29" t="str">
        <f t="shared" si="914"/>
        <v>+</v>
      </c>
      <c r="AI910" s="29" t="str">
        <f t="shared" si="915"/>
        <v>+</v>
      </c>
      <c r="AJ910" s="29" t="str">
        <f t="shared" si="877"/>
        <v/>
      </c>
      <c r="AK910" s="29" t="str">
        <f t="shared" si="878"/>
        <v/>
      </c>
      <c r="AL910" s="29" t="str">
        <f t="shared" si="879"/>
        <v/>
      </c>
      <c r="AM910" s="29" t="str">
        <f t="shared" si="880"/>
        <v/>
      </c>
      <c r="AN910" s="29" t="str">
        <f t="shared" si="881"/>
        <v>+</v>
      </c>
      <c r="AO910" s="83">
        <f t="shared" si="916"/>
        <v>0.42599999999999999</v>
      </c>
      <c r="AP910" s="83">
        <f t="shared" si="917"/>
        <v>0.443</v>
      </c>
      <c r="AQ910" s="83">
        <f t="shared" si="918"/>
        <v>1.7000000000000015E-2</v>
      </c>
      <c r="AR910" s="83">
        <f t="shared" si="919"/>
        <v>0.4345</v>
      </c>
      <c r="AS910" s="83">
        <f t="shared" si="920"/>
        <v>1.2020815280171319E-2</v>
      </c>
      <c r="AT910" s="105" t="e">
        <f t="shared" ref="AT910:AT964" si="923">IF(OR(Q910="",S910=""),"",IF(AND(C910="",AT909=""),"",(M910-L910)/(AS910*6)))</f>
        <v>#REF!</v>
      </c>
      <c r="AU910" s="105" t="e">
        <f t="shared" ref="AU910:AU964" si="924">IF(OR(Q910="",S910=""),"",IF(AND(C910="",AU909=""),"",MIN((O910-AR910)/(3*AS910),(AR910-N910)/(3*AS910))))</f>
        <v>#REF!</v>
      </c>
      <c r="AV910" t="e">
        <f t="shared" si="922"/>
        <v>#REF!</v>
      </c>
    </row>
    <row r="911" spans="1:48" ht="17.25" customHeight="1" thickBot="1">
      <c r="A911" s="27"/>
      <c r="B911" s="98"/>
      <c r="C911" s="104"/>
      <c r="D911" s="90"/>
      <c r="E911" s="111"/>
      <c r="F911" s="442"/>
      <c r="G911" s="443"/>
      <c r="H911" s="443"/>
      <c r="I911" s="99"/>
      <c r="J911" s="99"/>
      <c r="K911" s="94">
        <f t="shared" si="909"/>
        <v>0.3</v>
      </c>
      <c r="L911" s="94">
        <f t="shared" si="910"/>
        <v>-0.3</v>
      </c>
      <c r="M911" s="94">
        <f t="shared" si="911"/>
        <v>0</v>
      </c>
      <c r="N911" s="94">
        <f t="shared" si="912"/>
        <v>0</v>
      </c>
      <c r="O911" s="94">
        <f t="shared" si="913"/>
        <v>0.3</v>
      </c>
      <c r="P911" s="102"/>
      <c r="Q911" s="94" t="str">
        <f>IF(AND(F911&lt;&gt;"",Q910=""),1,IF(AND(Q910&lt;emp,Q910&lt;&gt;""),Q910+1,""))</f>
        <v/>
      </c>
      <c r="R911" s="122" t="s">
        <v>255</v>
      </c>
      <c r="S911" s="147"/>
      <c r="T911" s="147"/>
      <c r="U911" s="100"/>
      <c r="V911" s="100"/>
      <c r="W911" s="100"/>
      <c r="X911" s="96" t="str">
        <f t="shared" si="901"/>
        <v/>
      </c>
      <c r="Y911" s="101"/>
      <c r="Z911" s="445"/>
      <c r="AA911" s="446"/>
      <c r="AB911" s="446"/>
      <c r="AC911" s="446"/>
      <c r="AD911" s="62"/>
      <c r="AE911" s="21"/>
      <c r="AF911" s="22"/>
      <c r="AH911" s="29" t="str">
        <f t="shared" si="914"/>
        <v/>
      </c>
      <c r="AI911" s="29" t="str">
        <f t="shared" si="915"/>
        <v/>
      </c>
      <c r="AJ911" s="29" t="str">
        <f t="shared" si="877"/>
        <v/>
      </c>
      <c r="AK911" s="29" t="str">
        <f t="shared" si="878"/>
        <v/>
      </c>
      <c r="AL911" s="29" t="str">
        <f t="shared" si="879"/>
        <v/>
      </c>
      <c r="AM911" s="29" t="str">
        <f t="shared" si="880"/>
        <v/>
      </c>
      <c r="AN911" s="29" t="str">
        <f t="shared" si="881"/>
        <v/>
      </c>
      <c r="AO911" s="83" t="str">
        <f t="shared" si="916"/>
        <v/>
      </c>
      <c r="AP911" s="83" t="str">
        <f t="shared" si="917"/>
        <v/>
      </c>
      <c r="AQ911" s="83" t="str">
        <f t="shared" si="918"/>
        <v/>
      </c>
      <c r="AR911" s="83" t="str">
        <f t="shared" si="919"/>
        <v/>
      </c>
      <c r="AS911" s="83" t="str">
        <f t="shared" si="920"/>
        <v/>
      </c>
      <c r="AT911" s="105" t="str">
        <f t="shared" si="923"/>
        <v/>
      </c>
      <c r="AU911" s="105" t="str">
        <f t="shared" si="924"/>
        <v/>
      </c>
      <c r="AV911">
        <f t="shared" si="922"/>
        <v>-1</v>
      </c>
    </row>
    <row r="912" spans="1:48" ht="17.25" customHeight="1" thickBot="1">
      <c r="A912" s="27"/>
      <c r="B912" s="98">
        <v>703</v>
      </c>
      <c r="C912" s="104"/>
      <c r="D912" s="142" t="s">
        <v>81</v>
      </c>
      <c r="E912" s="142" t="s">
        <v>189</v>
      </c>
      <c r="F912" s="141">
        <v>0.3</v>
      </c>
      <c r="G912" s="463" t="s">
        <v>202</v>
      </c>
      <c r="H912" s="465"/>
      <c r="I912" s="136">
        <v>-0.3</v>
      </c>
      <c r="J912" s="99">
        <v>0</v>
      </c>
      <c r="K912" s="94">
        <f t="shared" si="909"/>
        <v>0.3</v>
      </c>
      <c r="L912" s="94">
        <f t="shared" si="910"/>
        <v>-0.3</v>
      </c>
      <c r="M912" s="94">
        <f t="shared" si="911"/>
        <v>0</v>
      </c>
      <c r="N912" s="94">
        <f t="shared" si="912"/>
        <v>0</v>
      </c>
      <c r="O912" s="94">
        <f t="shared" si="913"/>
        <v>0.3</v>
      </c>
      <c r="P912" s="102" t="s">
        <v>346</v>
      </c>
      <c r="Q912" s="94">
        <f>IF(AND(F912&lt;&gt;"",Q908=""),1,IF(AND(Q908&lt;emp,Q908&lt;&gt;""),Q908+1,""))</f>
        <v>1</v>
      </c>
      <c r="R912" s="122">
        <v>1</v>
      </c>
      <c r="S912" s="147">
        <v>0.219</v>
      </c>
      <c r="T912" s="147"/>
      <c r="U912" s="100"/>
      <c r="V912" s="100"/>
      <c r="W912" s="100"/>
      <c r="X912" s="96" t="str">
        <f t="shared" si="901"/>
        <v/>
      </c>
      <c r="Y912" s="101">
        <v>14</v>
      </c>
      <c r="Z912" s="445"/>
      <c r="AA912" s="446"/>
      <c r="AB912" s="446"/>
      <c r="AC912" s="446"/>
      <c r="AD912" s="62"/>
      <c r="AE912" s="21"/>
      <c r="AF912" s="22"/>
      <c r="AH912" s="29" t="str">
        <f t="shared" si="914"/>
        <v/>
      </c>
      <c r="AI912" s="29" t="str">
        <f t="shared" si="915"/>
        <v/>
      </c>
      <c r="AJ912" s="29" t="str">
        <f t="shared" si="877"/>
        <v/>
      </c>
      <c r="AK912" s="29" t="str">
        <f t="shared" si="878"/>
        <v/>
      </c>
      <c r="AL912" s="29" t="str">
        <f t="shared" si="879"/>
        <v/>
      </c>
      <c r="AM912" s="29" t="str">
        <f t="shared" si="880"/>
        <v/>
      </c>
      <c r="AN912" s="29" t="str">
        <f t="shared" si="881"/>
        <v/>
      </c>
      <c r="AO912" s="83">
        <f t="shared" si="916"/>
        <v>0.219</v>
      </c>
      <c r="AP912" s="83">
        <f t="shared" si="917"/>
        <v>0.219</v>
      </c>
      <c r="AQ912" s="83">
        <f t="shared" si="918"/>
        <v>0</v>
      </c>
      <c r="AR912" s="83">
        <f t="shared" si="919"/>
        <v>0.219</v>
      </c>
      <c r="AS912" s="83" t="e">
        <f t="shared" si="920"/>
        <v>#DIV/0!</v>
      </c>
      <c r="AT912" s="105" t="e">
        <f>IF(OR(Q912="",S912=""),"",IF(AND(C912="",#REF!=""),"",(M912-L912)/(AS912*6)))</f>
        <v>#REF!</v>
      </c>
      <c r="AU912" s="105" t="e">
        <f>IF(OR(Q912="",S912=""),"",IF(AND(C912="",#REF!=""),"",MIN((O912-AR912)/(3*AS912),(AR912-N912)/(3*AS912))))</f>
        <v>#REF!</v>
      </c>
      <c r="AV912" t="e">
        <f t="shared" si="922"/>
        <v>#REF!</v>
      </c>
    </row>
    <row r="913" spans="1:48" ht="17.25" customHeight="1">
      <c r="A913" s="27"/>
      <c r="B913" s="98"/>
      <c r="C913" s="104"/>
      <c r="D913" s="90"/>
      <c r="E913" s="111"/>
      <c r="F913" s="442" t="s">
        <v>222</v>
      </c>
      <c r="G913" s="443"/>
      <c r="H913" s="443"/>
      <c r="I913" s="99"/>
      <c r="J913" s="99"/>
      <c r="K913" s="94">
        <f>IF(Q913=1,F913,K912)</f>
        <v>0.3</v>
      </c>
      <c r="L913" s="94">
        <f>IF(Q913=1,I913,L912)</f>
        <v>-0.3</v>
      </c>
      <c r="M913" s="94">
        <f>IF(Q913=1,J913,M912)</f>
        <v>0</v>
      </c>
      <c r="N913" s="94">
        <f t="shared" si="912"/>
        <v>0</v>
      </c>
      <c r="O913" s="94">
        <f t="shared" si="913"/>
        <v>0.3</v>
      </c>
      <c r="P913" s="102" t="s">
        <v>346</v>
      </c>
      <c r="Q913" s="94">
        <f>IF(AND(F913&lt;&gt;"",Q912=""),1,IF(AND(Q912&lt;emp,Q912&lt;&gt;""),Q912+1,""))</f>
        <v>2</v>
      </c>
      <c r="R913" s="122">
        <v>2</v>
      </c>
      <c r="S913" s="147">
        <v>0.188</v>
      </c>
      <c r="T913" s="147">
        <v>0.17599999999999999</v>
      </c>
      <c r="U913" s="100"/>
      <c r="V913" s="100"/>
      <c r="W913" s="100"/>
      <c r="X913" s="96" t="str">
        <f t="shared" si="901"/>
        <v/>
      </c>
      <c r="Y913" s="101">
        <v>16</v>
      </c>
      <c r="Z913" s="445"/>
      <c r="AA913" s="446"/>
      <c r="AB913" s="446"/>
      <c r="AC913" s="446"/>
      <c r="AD913" s="62"/>
      <c r="AE913" s="21"/>
      <c r="AF913" s="22"/>
      <c r="AH913" s="29" t="str">
        <f t="shared" si="914"/>
        <v/>
      </c>
      <c r="AI913" s="29" t="str">
        <f t="shared" si="915"/>
        <v/>
      </c>
      <c r="AJ913" s="29" t="str">
        <f t="shared" si="877"/>
        <v/>
      </c>
      <c r="AK913" s="29" t="str">
        <f t="shared" si="878"/>
        <v/>
      </c>
      <c r="AL913" s="29" t="str">
        <f t="shared" si="879"/>
        <v/>
      </c>
      <c r="AM913" s="29" t="str">
        <f t="shared" si="880"/>
        <v/>
      </c>
      <c r="AN913" s="29" t="str">
        <f t="shared" si="881"/>
        <v/>
      </c>
      <c r="AO913" s="83">
        <f t="shared" si="916"/>
        <v>0.17599999999999999</v>
      </c>
      <c r="AP913" s="83">
        <f t="shared" si="917"/>
        <v>0.188</v>
      </c>
      <c r="AQ913" s="83">
        <f t="shared" si="918"/>
        <v>1.2000000000000011E-2</v>
      </c>
      <c r="AR913" s="83">
        <f t="shared" si="919"/>
        <v>0.182</v>
      </c>
      <c r="AS913" s="83">
        <f t="shared" si="920"/>
        <v>8.4852813742385784E-3</v>
      </c>
      <c r="AT913" s="105" t="e">
        <f>IF(OR(Q913="",S913=""),"",IF(AND(C913="",AT912=""),"",(M913-L913)/(AS913*6)))</f>
        <v>#REF!</v>
      </c>
      <c r="AU913" s="105" t="e">
        <f>IF(OR(Q913="",S913=""),"",IF(AND(C913="",AU912=""),"",MIN((O913-AR913)/(3*AS913),(AR913-N913)/(3*AS913))))</f>
        <v>#REF!</v>
      </c>
      <c r="AV913" t="e">
        <f t="shared" si="922"/>
        <v>#REF!</v>
      </c>
    </row>
    <row r="914" spans="1:48" ht="17.25" customHeight="1" thickBot="1">
      <c r="A914" s="27"/>
      <c r="B914" s="98"/>
      <c r="C914" s="104"/>
      <c r="D914" s="90"/>
      <c r="E914" s="111"/>
      <c r="F914" s="442"/>
      <c r="G914" s="443"/>
      <c r="H914" s="443"/>
      <c r="I914" s="99"/>
      <c r="J914" s="99"/>
      <c r="K914" s="94">
        <f t="shared" ref="K914:K925" si="925">IF(Q914=1,F914,K913)</f>
        <v>0.3</v>
      </c>
      <c r="L914" s="94">
        <f t="shared" ref="L914:L925" si="926">IF(Q914=1,I914,L913)</f>
        <v>-0.3</v>
      </c>
      <c r="M914" s="94">
        <f t="shared" ref="M914:M925" si="927">IF(Q914=1,J914,M913)</f>
        <v>0</v>
      </c>
      <c r="N914" s="94">
        <f t="shared" ref="N914:N925" si="928">K914+L914</f>
        <v>0</v>
      </c>
      <c r="O914" s="94">
        <f t="shared" ref="O914:O925" si="929">K914+M914</f>
        <v>0.3</v>
      </c>
      <c r="P914" s="102"/>
      <c r="Q914" s="94" t="str">
        <f>IF(AND(F914&lt;&gt;"",Q913=""),1,IF(AND(Q913&lt;emp,Q913&lt;&gt;""),Q913+1,""))</f>
        <v/>
      </c>
      <c r="R914" s="122" t="s">
        <v>255</v>
      </c>
      <c r="S914" s="147"/>
      <c r="T914" s="147"/>
      <c r="U914" s="100"/>
      <c r="V914" s="100"/>
      <c r="W914" s="100"/>
      <c r="X914" s="96" t="str">
        <f t="shared" si="901"/>
        <v/>
      </c>
      <c r="Y914" s="101"/>
      <c r="Z914" s="445"/>
      <c r="AA914" s="446"/>
      <c r="AB914" s="446"/>
      <c r="AC914" s="446"/>
      <c r="AD914" s="62"/>
      <c r="AE914" s="21"/>
      <c r="AF914" s="22"/>
      <c r="AH914" s="29" t="str">
        <f t="shared" si="914"/>
        <v/>
      </c>
      <c r="AI914" s="29" t="str">
        <f t="shared" si="915"/>
        <v/>
      </c>
      <c r="AJ914" s="29" t="str">
        <f t="shared" si="877"/>
        <v/>
      </c>
      <c r="AK914" s="29" t="str">
        <f t="shared" si="878"/>
        <v/>
      </c>
      <c r="AL914" s="29" t="str">
        <f t="shared" si="879"/>
        <v/>
      </c>
      <c r="AM914" s="29" t="str">
        <f t="shared" si="880"/>
        <v/>
      </c>
      <c r="AN914" s="29" t="str">
        <f t="shared" si="881"/>
        <v/>
      </c>
      <c r="AO914" s="83" t="str">
        <f t="shared" si="916"/>
        <v/>
      </c>
      <c r="AP914" s="83" t="str">
        <f t="shared" si="917"/>
        <v/>
      </c>
      <c r="AQ914" s="83" t="str">
        <f t="shared" si="918"/>
        <v/>
      </c>
      <c r="AR914" s="83" t="str">
        <f t="shared" si="919"/>
        <v/>
      </c>
      <c r="AS914" s="83" t="str">
        <f t="shared" si="920"/>
        <v/>
      </c>
      <c r="AT914" s="105" t="str">
        <f>IF(OR(Q914="",S914=""),"",IF(AND(C914="",AT913=""),"",(M914-L914)/(AS914*6)))</f>
        <v/>
      </c>
      <c r="AU914" s="105" t="str">
        <f>IF(OR(Q914="",S914=""),"",IF(AND(C914="",AU913=""),"",MIN((O914-AR914)/(3*AS914),(AR914-N914)/(3*AS914))))</f>
        <v/>
      </c>
      <c r="AV914">
        <f t="shared" si="922"/>
        <v>-1</v>
      </c>
    </row>
    <row r="915" spans="1:48" ht="17.25" customHeight="1" thickBot="1">
      <c r="A915" s="27"/>
      <c r="B915" s="98">
        <v>703</v>
      </c>
      <c r="C915" s="104"/>
      <c r="D915" s="142" t="s">
        <v>81</v>
      </c>
      <c r="E915" s="142" t="s">
        <v>189</v>
      </c>
      <c r="F915" s="141">
        <v>0.3</v>
      </c>
      <c r="G915" s="463" t="s">
        <v>202</v>
      </c>
      <c r="H915" s="465"/>
      <c r="I915" s="136">
        <v>-0.3</v>
      </c>
      <c r="J915" s="99">
        <v>0</v>
      </c>
      <c r="K915" s="94">
        <f t="shared" si="925"/>
        <v>0.3</v>
      </c>
      <c r="L915" s="94">
        <f t="shared" si="926"/>
        <v>-0.3</v>
      </c>
      <c r="M915" s="94">
        <f t="shared" si="927"/>
        <v>0</v>
      </c>
      <c r="N915" s="94">
        <f t="shared" si="928"/>
        <v>0</v>
      </c>
      <c r="O915" s="94">
        <f t="shared" si="929"/>
        <v>0.3</v>
      </c>
      <c r="P915" s="102" t="s">
        <v>346</v>
      </c>
      <c r="Q915" s="94">
        <f>IF(AND(F915&lt;&gt;"",Q896=""),1,IF(AND(Q896&lt;emp,Q896&lt;&gt;""),Q896+1,""))</f>
        <v>1</v>
      </c>
      <c r="R915" s="122">
        <v>1</v>
      </c>
      <c r="S915" s="147">
        <v>0.20799999999999999</v>
      </c>
      <c r="T915" s="147"/>
      <c r="U915" s="100"/>
      <c r="V915" s="100"/>
      <c r="W915" s="100"/>
      <c r="X915" s="96" t="str">
        <f t="shared" si="901"/>
        <v/>
      </c>
      <c r="Y915" s="101">
        <v>14</v>
      </c>
      <c r="Z915" s="445"/>
      <c r="AA915" s="446"/>
      <c r="AB915" s="446"/>
      <c r="AC915" s="446"/>
      <c r="AD915" s="62"/>
      <c r="AE915" s="21"/>
      <c r="AF915" s="22"/>
      <c r="AH915" s="29" t="str">
        <f t="shared" si="914"/>
        <v/>
      </c>
      <c r="AI915" s="29" t="str">
        <f t="shared" si="915"/>
        <v/>
      </c>
      <c r="AJ915" s="29" t="str">
        <f t="shared" si="877"/>
        <v/>
      </c>
      <c r="AK915" s="29" t="str">
        <f t="shared" si="878"/>
        <v/>
      </c>
      <c r="AL915" s="29" t="str">
        <f t="shared" si="879"/>
        <v/>
      </c>
      <c r="AM915" s="29" t="str">
        <f t="shared" si="880"/>
        <v/>
      </c>
      <c r="AN915" s="29" t="str">
        <f t="shared" si="881"/>
        <v/>
      </c>
      <c r="AO915" s="83">
        <f t="shared" si="916"/>
        <v>0.20799999999999999</v>
      </c>
      <c r="AP915" s="83">
        <f t="shared" si="917"/>
        <v>0.20799999999999999</v>
      </c>
      <c r="AQ915" s="83">
        <f t="shared" si="918"/>
        <v>0</v>
      </c>
      <c r="AR915" s="83">
        <f t="shared" si="919"/>
        <v>0.20799999999999999</v>
      </c>
      <c r="AS915" s="83" t="e">
        <f t="shared" si="920"/>
        <v>#DIV/0!</v>
      </c>
      <c r="AT915" s="105" t="e">
        <f>IF(OR(Q915="",S915=""),"",IF(AND(C915="",#REF!=""),"",(M915-L915)/(AS915*6)))</f>
        <v>#REF!</v>
      </c>
      <c r="AU915" s="105" t="e">
        <f>IF(OR(Q915="",S915=""),"",IF(AND(C915="",#REF!=""),"",MIN((O915-AR915)/(3*AS915),(AR915-N915)/(3*AS915))))</f>
        <v>#REF!</v>
      </c>
      <c r="AV915" t="e">
        <f t="shared" ref="AV915:AV923" si="930">IF(AT915="",-1,AS879)</f>
        <v>#REF!</v>
      </c>
    </row>
    <row r="916" spans="1:48" ht="17.25" customHeight="1">
      <c r="A916" s="27"/>
      <c r="B916" s="98"/>
      <c r="C916" s="104"/>
      <c r="D916" s="90"/>
      <c r="E916" s="111"/>
      <c r="F916" s="442" t="s">
        <v>223</v>
      </c>
      <c r="G916" s="443"/>
      <c r="H916" s="443"/>
      <c r="I916" s="99"/>
      <c r="J916" s="99"/>
      <c r="K916" s="94">
        <f t="shared" si="925"/>
        <v>0.3</v>
      </c>
      <c r="L916" s="94">
        <f t="shared" si="926"/>
        <v>-0.3</v>
      </c>
      <c r="M916" s="94">
        <f t="shared" si="927"/>
        <v>0</v>
      </c>
      <c r="N916" s="94">
        <f t="shared" si="928"/>
        <v>0</v>
      </c>
      <c r="O916" s="94">
        <f t="shared" si="929"/>
        <v>0.3</v>
      </c>
      <c r="P916" s="102" t="s">
        <v>346</v>
      </c>
      <c r="Q916" s="94">
        <f>IF(AND(F916&lt;&gt;"",Q915=""),1,IF(AND(Q915&lt;emp,Q915&lt;&gt;""),Q915+1,""))</f>
        <v>2</v>
      </c>
      <c r="R916" s="122">
        <v>2</v>
      </c>
      <c r="S916" s="147">
        <v>9.8000000000000004E-2</v>
      </c>
      <c r="T916" s="147">
        <v>0.109</v>
      </c>
      <c r="U916" s="100"/>
      <c r="V916" s="100"/>
      <c r="W916" s="100"/>
      <c r="X916" s="96" t="str">
        <f t="shared" si="901"/>
        <v/>
      </c>
      <c r="Y916" s="101">
        <v>16</v>
      </c>
      <c r="Z916" s="445"/>
      <c r="AA916" s="446"/>
      <c r="AB916" s="446"/>
      <c r="AC916" s="446"/>
      <c r="AD916" s="62"/>
      <c r="AE916" s="21"/>
      <c r="AF916" s="22"/>
      <c r="AH916" s="29" t="str">
        <f t="shared" si="914"/>
        <v/>
      </c>
      <c r="AI916" s="29" t="str">
        <f t="shared" si="915"/>
        <v/>
      </c>
      <c r="AJ916" s="29" t="str">
        <f t="shared" si="877"/>
        <v/>
      </c>
      <c r="AK916" s="29" t="str">
        <f t="shared" si="878"/>
        <v/>
      </c>
      <c r="AL916" s="29" t="str">
        <f t="shared" si="879"/>
        <v/>
      </c>
      <c r="AM916" s="29" t="str">
        <f t="shared" si="880"/>
        <v/>
      </c>
      <c r="AN916" s="29" t="str">
        <f t="shared" si="881"/>
        <v/>
      </c>
      <c r="AO916" s="83">
        <f t="shared" si="916"/>
        <v>9.8000000000000004E-2</v>
      </c>
      <c r="AP916" s="83">
        <f t="shared" si="917"/>
        <v>0.109</v>
      </c>
      <c r="AQ916" s="83">
        <f t="shared" si="918"/>
        <v>1.0999999999999996E-2</v>
      </c>
      <c r="AR916" s="83">
        <f t="shared" si="919"/>
        <v>0.10350000000000001</v>
      </c>
      <c r="AS916" s="83">
        <f t="shared" si="920"/>
        <v>7.7781745930520195E-3</v>
      </c>
      <c r="AT916" s="105" t="e">
        <f>IF(OR(Q916="",S916=""),"",IF(AND(C916="",AT915=""),"",(M916-L916)/(AS916*6)))</f>
        <v>#REF!</v>
      </c>
      <c r="AU916" s="105" t="e">
        <f>IF(OR(Q916="",S916=""),"",IF(AND(C916="",AU915=""),"",MIN((O916-AR916)/(3*AS916),(AR916-N916)/(3*AS916))))</f>
        <v>#REF!</v>
      </c>
      <c r="AV916" t="e">
        <f t="shared" si="930"/>
        <v>#REF!</v>
      </c>
    </row>
    <row r="917" spans="1:48" ht="17.25" customHeight="1" thickBot="1">
      <c r="A917" s="27"/>
      <c r="B917" s="98"/>
      <c r="C917" s="104"/>
      <c r="D917" s="90"/>
      <c r="E917" s="111"/>
      <c r="F917" s="442"/>
      <c r="G917" s="443"/>
      <c r="H917" s="443"/>
      <c r="I917" s="99"/>
      <c r="J917" s="99"/>
      <c r="K917" s="94">
        <f t="shared" si="925"/>
        <v>0.3</v>
      </c>
      <c r="L917" s="94">
        <f t="shared" si="926"/>
        <v>-0.3</v>
      </c>
      <c r="M917" s="94">
        <f t="shared" si="927"/>
        <v>0</v>
      </c>
      <c r="N917" s="94">
        <f t="shared" si="928"/>
        <v>0</v>
      </c>
      <c r="O917" s="94">
        <f t="shared" si="929"/>
        <v>0.3</v>
      </c>
      <c r="P917" s="102"/>
      <c r="Q917" s="94" t="str">
        <f>IF(AND(F917&lt;&gt;"",Q916=""),1,IF(AND(Q916&lt;emp,Q916&lt;&gt;""),Q916+1,""))</f>
        <v/>
      </c>
      <c r="R917" s="122" t="s">
        <v>255</v>
      </c>
      <c r="S917" s="147"/>
      <c r="T917" s="147"/>
      <c r="U917" s="100"/>
      <c r="V917" s="100"/>
      <c r="W917" s="100"/>
      <c r="X917" s="96" t="str">
        <f t="shared" si="901"/>
        <v/>
      </c>
      <c r="Y917" s="101"/>
      <c r="Z917" s="445"/>
      <c r="AA917" s="446"/>
      <c r="AB917" s="446"/>
      <c r="AC917" s="446"/>
      <c r="AD917" s="62"/>
      <c r="AE917" s="21"/>
      <c r="AF917" s="22"/>
      <c r="AH917" s="29" t="str">
        <f t="shared" si="914"/>
        <v/>
      </c>
      <c r="AI917" s="29" t="str">
        <f t="shared" si="915"/>
        <v/>
      </c>
      <c r="AJ917" s="29" t="str">
        <f t="shared" si="877"/>
        <v/>
      </c>
      <c r="AK917" s="29" t="str">
        <f t="shared" si="878"/>
        <v/>
      </c>
      <c r="AL917" s="29" t="str">
        <f t="shared" si="879"/>
        <v/>
      </c>
      <c r="AM917" s="29" t="str">
        <f t="shared" si="880"/>
        <v/>
      </c>
      <c r="AN917" s="29" t="str">
        <f t="shared" si="881"/>
        <v/>
      </c>
      <c r="AO917" s="83" t="str">
        <f t="shared" ref="AO917:AO940" si="931">IF(S917="","",MIN(S917:W917))</f>
        <v/>
      </c>
      <c r="AP917" s="83" t="str">
        <f t="shared" ref="AP917:AP940" si="932">IF(S917="","",MAX(S917:W917))</f>
        <v/>
      </c>
      <c r="AQ917" s="83" t="str">
        <f t="shared" ref="AQ917:AQ940" si="933">IF(AO917="","",AP917-AO917)</f>
        <v/>
      </c>
      <c r="AR917" s="83" t="str">
        <f t="shared" ref="AR917:AR940" si="934">IF(S917="","",AVERAGE(S917:W917))</f>
        <v/>
      </c>
      <c r="AS917" s="83" t="str">
        <f t="shared" ref="AS917:AS940" si="935">IF(S917="","",STDEV(S917:W917))</f>
        <v/>
      </c>
      <c r="AT917" s="105" t="str">
        <f>IF(OR(Q917="",S917=""),"",IF(AND(C917="",#REF!=""),"",(M917-L917)/(AS917*6)))</f>
        <v/>
      </c>
      <c r="AU917" s="105" t="str">
        <f>IF(OR(Q917="",S917=""),"",IF(AND(C917="",#REF!=""),"",MIN((O917-AR917)/(3*AS917),(AR917-N917)/(3*AS917))))</f>
        <v/>
      </c>
      <c r="AV917">
        <f t="shared" si="930"/>
        <v>-1</v>
      </c>
    </row>
    <row r="918" spans="1:48" ht="17.25" customHeight="1" thickBot="1">
      <c r="A918" s="27"/>
      <c r="B918" s="98">
        <v>703</v>
      </c>
      <c r="C918" s="104"/>
      <c r="D918" s="142" t="s">
        <v>81</v>
      </c>
      <c r="E918" s="142" t="s">
        <v>189</v>
      </c>
      <c r="F918" s="141">
        <v>0.3</v>
      </c>
      <c r="G918" s="463" t="s">
        <v>202</v>
      </c>
      <c r="H918" s="465"/>
      <c r="I918" s="136">
        <v>-0.3</v>
      </c>
      <c r="J918" s="99">
        <v>0</v>
      </c>
      <c r="K918" s="94">
        <f t="shared" si="925"/>
        <v>0.3</v>
      </c>
      <c r="L918" s="94">
        <f t="shared" si="926"/>
        <v>-0.3</v>
      </c>
      <c r="M918" s="94">
        <f t="shared" si="927"/>
        <v>0</v>
      </c>
      <c r="N918" s="94">
        <f t="shared" si="928"/>
        <v>0</v>
      </c>
      <c r="O918" s="94">
        <f t="shared" si="929"/>
        <v>0.3</v>
      </c>
      <c r="P918" s="102" t="s">
        <v>346</v>
      </c>
      <c r="Q918" s="94">
        <f>IF(AND(F918&lt;&gt;"",Q896=""),1,IF(AND(Q896&lt;emp,Q896&lt;&gt;""),Q896+1,""))</f>
        <v>1</v>
      </c>
      <c r="R918" s="122">
        <v>1</v>
      </c>
      <c r="S918" s="147">
        <v>0.06</v>
      </c>
      <c r="T918" s="147"/>
      <c r="U918" s="100"/>
      <c r="V918" s="100"/>
      <c r="W918" s="100"/>
      <c r="X918" s="96" t="str">
        <f t="shared" si="901"/>
        <v/>
      </c>
      <c r="Y918" s="101">
        <v>14</v>
      </c>
      <c r="Z918" s="445" t="s">
        <v>334</v>
      </c>
      <c r="AA918" s="446"/>
      <c r="AB918" s="446"/>
      <c r="AC918" s="446"/>
      <c r="AD918" s="62"/>
      <c r="AE918" s="21"/>
      <c r="AF918" s="22"/>
      <c r="AH918" s="29" t="str">
        <f t="shared" si="914"/>
        <v/>
      </c>
      <c r="AI918" s="29" t="str">
        <f t="shared" si="915"/>
        <v/>
      </c>
      <c r="AJ918" s="29" t="str">
        <f t="shared" si="877"/>
        <v/>
      </c>
      <c r="AK918" s="29" t="str">
        <f t="shared" si="878"/>
        <v/>
      </c>
      <c r="AL918" s="29" t="str">
        <f t="shared" si="879"/>
        <v/>
      </c>
      <c r="AM918" s="29" t="str">
        <f t="shared" si="880"/>
        <v/>
      </c>
      <c r="AN918" s="29" t="str">
        <f t="shared" si="881"/>
        <v/>
      </c>
      <c r="AO918" s="83">
        <f t="shared" si="931"/>
        <v>0.06</v>
      </c>
      <c r="AP918" s="83">
        <f t="shared" si="932"/>
        <v>0.06</v>
      </c>
      <c r="AQ918" s="83">
        <f t="shared" si="933"/>
        <v>0</v>
      </c>
      <c r="AR918" s="83">
        <f t="shared" si="934"/>
        <v>0.06</v>
      </c>
      <c r="AS918" s="83" t="e">
        <f t="shared" si="935"/>
        <v>#DIV/0!</v>
      </c>
      <c r="AT918" s="105" t="e">
        <f>IF(OR(Q918="",S918=""),"",IF(AND(C918="",#REF!=""),"",(M918-L918)/(AS918*6)))</f>
        <v>#REF!</v>
      </c>
      <c r="AU918" s="105" t="e">
        <f>IF(OR(Q918="",S918=""),"",IF(AND(C918="",#REF!=""),"",MIN((O918-AR918)/(3*AS918),(AR918-N918)/(3*AS918))))</f>
        <v>#REF!</v>
      </c>
      <c r="AV918" t="e">
        <f t="shared" si="930"/>
        <v>#REF!</v>
      </c>
    </row>
    <row r="919" spans="1:48" ht="17.25" customHeight="1">
      <c r="A919" s="27"/>
      <c r="B919" s="98"/>
      <c r="C919" s="104"/>
      <c r="D919" s="90"/>
      <c r="E919" s="111"/>
      <c r="F919" s="442" t="s">
        <v>224</v>
      </c>
      <c r="G919" s="443"/>
      <c r="H919" s="443"/>
      <c r="I919" s="99"/>
      <c r="J919" s="99"/>
      <c r="K919" s="94">
        <f t="shared" si="925"/>
        <v>0.3</v>
      </c>
      <c r="L919" s="94">
        <f t="shared" si="926"/>
        <v>-0.3</v>
      </c>
      <c r="M919" s="94">
        <f t="shared" si="927"/>
        <v>0</v>
      </c>
      <c r="N919" s="94">
        <f t="shared" si="928"/>
        <v>0</v>
      </c>
      <c r="O919" s="94">
        <f t="shared" si="929"/>
        <v>0.3</v>
      </c>
      <c r="P919" s="102" t="s">
        <v>346</v>
      </c>
      <c r="Q919" s="94">
        <f>IF(AND(F919&lt;&gt;"",Q918=""),1,IF(AND(Q918&lt;emp,Q918&lt;&gt;""),Q918+1,""))</f>
        <v>2</v>
      </c>
      <c r="R919" s="122">
        <v>2</v>
      </c>
      <c r="S919" s="147">
        <v>0.214</v>
      </c>
      <c r="T919" s="147">
        <v>0.22800000000000001</v>
      </c>
      <c r="U919" s="100"/>
      <c r="V919" s="100"/>
      <c r="W919" s="100"/>
      <c r="X919" s="96" t="str">
        <f t="shared" si="901"/>
        <v/>
      </c>
      <c r="Y919" s="101">
        <v>16</v>
      </c>
      <c r="Z919" s="445"/>
      <c r="AA919" s="446"/>
      <c r="AB919" s="446"/>
      <c r="AC919" s="446"/>
      <c r="AD919" s="62"/>
      <c r="AE919" s="21"/>
      <c r="AF919" s="22"/>
      <c r="AH919" s="29" t="str">
        <f t="shared" ref="AH919:AH988" si="936">IF(S919="","",IF(S919&lt;$N919,"-",IF(S919&gt;$O919,"+","")))</f>
        <v/>
      </c>
      <c r="AI919" s="29" t="str">
        <f t="shared" ref="AI919:AI988" si="937">IF(T919="","",IF(T919&lt;$N919,"-",IF(T919&gt;$O919,"+","")))</f>
        <v/>
      </c>
      <c r="AJ919" s="29" t="str">
        <f t="shared" ref="AJ919:AJ988" si="938">IF(U919="","",IF(U919&lt;$N919,"-",IF(U919&gt;$O919,"+","")))</f>
        <v/>
      </c>
      <c r="AK919" s="29" t="str">
        <f t="shared" ref="AK919:AK988" si="939">IF(V919="","",IF(V919&lt;$N919,"-",IF(V919&gt;$O919,"+","")))</f>
        <v/>
      </c>
      <c r="AL919" s="29" t="str">
        <f t="shared" ref="AL919:AL988" si="940">IF(W919="","",IF(W919&lt;$N919,"-",IF(W919&gt;$O919,"+","")))</f>
        <v/>
      </c>
      <c r="AM919" s="29" t="str">
        <f t="shared" ref="AM919:AM988" si="941">IF(OR($AH919="-",$AI919="-",$AJ919="-",$AK919="-",$AL919="-"),"-","")</f>
        <v/>
      </c>
      <c r="AN919" s="29" t="str">
        <f t="shared" ref="AN919:AN988" si="942">IF(OR($AH919="+",$AI919="+",$AJ919="+",$AK919="+",$AL919="+"),"+","")</f>
        <v/>
      </c>
      <c r="AO919" s="83">
        <f t="shared" si="931"/>
        <v>0.214</v>
      </c>
      <c r="AP919" s="83">
        <f t="shared" si="932"/>
        <v>0.22800000000000001</v>
      </c>
      <c r="AQ919" s="83">
        <f t="shared" si="933"/>
        <v>1.4000000000000012E-2</v>
      </c>
      <c r="AR919" s="83">
        <f t="shared" si="934"/>
        <v>0.221</v>
      </c>
      <c r="AS919" s="83">
        <f t="shared" si="935"/>
        <v>9.8994949366116736E-3</v>
      </c>
      <c r="AT919" s="105" t="e">
        <f>IF(OR(Q919="",S919=""),"",IF(AND(C919="",AT918=""),"",(M919-L919)/(AS919*6)))</f>
        <v>#REF!</v>
      </c>
      <c r="AU919" s="105" t="e">
        <f>IF(OR(Q919="",S919=""),"",IF(AND(C919="",AU918=""),"",MIN((O919-AR919)/(3*AS919),(AR919-N919)/(3*AS919))))</f>
        <v>#REF!</v>
      </c>
      <c r="AV919" t="e">
        <f t="shared" si="930"/>
        <v>#REF!</v>
      </c>
    </row>
    <row r="920" spans="1:48" ht="17.25" customHeight="1" thickBot="1">
      <c r="A920" s="27"/>
      <c r="B920" s="98"/>
      <c r="C920" s="104"/>
      <c r="D920" s="90"/>
      <c r="E920" s="111"/>
      <c r="F920" s="442"/>
      <c r="G920" s="443"/>
      <c r="H920" s="443"/>
      <c r="I920" s="99"/>
      <c r="J920" s="99"/>
      <c r="K920" s="94">
        <f t="shared" si="925"/>
        <v>0.3</v>
      </c>
      <c r="L920" s="94">
        <f t="shared" si="926"/>
        <v>-0.3</v>
      </c>
      <c r="M920" s="94">
        <f t="shared" si="927"/>
        <v>0</v>
      </c>
      <c r="N920" s="94">
        <f t="shared" si="928"/>
        <v>0</v>
      </c>
      <c r="O920" s="94">
        <f t="shared" si="929"/>
        <v>0.3</v>
      </c>
      <c r="P920" s="102"/>
      <c r="Q920" s="94" t="str">
        <f>IF(AND(F920&lt;&gt;"",Q919=""),1,IF(AND(Q919&lt;emp,Q919&lt;&gt;""),Q919+1,""))</f>
        <v/>
      </c>
      <c r="R920" s="122" t="s">
        <v>255</v>
      </c>
      <c r="S920" s="147"/>
      <c r="T920" s="147"/>
      <c r="U920" s="100"/>
      <c r="V920" s="100"/>
      <c r="W920" s="100"/>
      <c r="X920" s="96" t="str">
        <f t="shared" si="901"/>
        <v/>
      </c>
      <c r="Y920" s="101"/>
      <c r="Z920" s="445"/>
      <c r="AA920" s="446"/>
      <c r="AB920" s="446"/>
      <c r="AC920" s="446"/>
      <c r="AD920" s="62"/>
      <c r="AE920" s="21"/>
      <c r="AF920" s="22"/>
      <c r="AH920" s="29" t="str">
        <f t="shared" si="936"/>
        <v/>
      </c>
      <c r="AI920" s="29" t="str">
        <f t="shared" si="937"/>
        <v/>
      </c>
      <c r="AJ920" s="29" t="str">
        <f t="shared" si="938"/>
        <v/>
      </c>
      <c r="AK920" s="29" t="str">
        <f t="shared" si="939"/>
        <v/>
      </c>
      <c r="AL920" s="29" t="str">
        <f t="shared" si="940"/>
        <v/>
      </c>
      <c r="AM920" s="29" t="str">
        <f t="shared" si="941"/>
        <v/>
      </c>
      <c r="AN920" s="29" t="str">
        <f t="shared" si="942"/>
        <v/>
      </c>
      <c r="AO920" s="83" t="str">
        <f>IF(S920="","",MIN(S920:W920))</f>
        <v/>
      </c>
      <c r="AP920" s="83" t="str">
        <f>IF(S920="","",MAX(S920:W920))</f>
        <v/>
      </c>
      <c r="AQ920" s="83" t="str">
        <f>IF(AO920="","",AP920-AO920)</f>
        <v/>
      </c>
      <c r="AR920" s="83" t="str">
        <f>IF(S920="","",AVERAGE(S920:W920))</f>
        <v/>
      </c>
      <c r="AS920" s="83" t="str">
        <f>IF(S920="","",STDEV(S920:W920))</f>
        <v/>
      </c>
      <c r="AT920" s="105" t="str">
        <f>IF(OR(Q920="",S920=""),"",IF(AND(C920="",#REF!=""),"",(M920-L920)/(AS920*6)))</f>
        <v/>
      </c>
      <c r="AU920" s="105" t="str">
        <f>IF(OR(Q920="",S920=""),"",IF(AND(C920="",#REF!=""),"",MIN((O920-AR920)/(3*AS920),(AR920-N920)/(3*AS920))))</f>
        <v/>
      </c>
      <c r="AV920">
        <f t="shared" si="930"/>
        <v>-1</v>
      </c>
    </row>
    <row r="921" spans="1:48" ht="17.25" customHeight="1" thickBot="1">
      <c r="A921" s="27"/>
      <c r="B921" s="98">
        <v>703</v>
      </c>
      <c r="C921" s="104"/>
      <c r="D921" s="142" t="s">
        <v>81</v>
      </c>
      <c r="E921" s="142" t="s">
        <v>189</v>
      </c>
      <c r="F921" s="141">
        <v>0.3</v>
      </c>
      <c r="G921" s="463" t="s">
        <v>202</v>
      </c>
      <c r="H921" s="465"/>
      <c r="I921" s="136">
        <v>-0.3</v>
      </c>
      <c r="J921" s="99">
        <v>0</v>
      </c>
      <c r="K921" s="94">
        <f t="shared" si="925"/>
        <v>0.3</v>
      </c>
      <c r="L921" s="94">
        <f t="shared" si="926"/>
        <v>-0.3</v>
      </c>
      <c r="M921" s="94">
        <f t="shared" si="927"/>
        <v>0</v>
      </c>
      <c r="N921" s="94">
        <f t="shared" si="928"/>
        <v>0</v>
      </c>
      <c r="O921" s="94">
        <f t="shared" si="929"/>
        <v>0.3</v>
      </c>
      <c r="P921" s="102" t="s">
        <v>346</v>
      </c>
      <c r="Q921" s="94">
        <f>IF(AND(F921&lt;&gt;"",Q899=""),1,IF(AND(Q899&lt;emp,Q899&lt;&gt;""),Q899+1,""))</f>
        <v>1</v>
      </c>
      <c r="R921" s="122">
        <v>1</v>
      </c>
      <c r="S921" s="147">
        <v>0.23499999999999999</v>
      </c>
      <c r="T921" s="147"/>
      <c r="U921" s="100"/>
      <c r="V921" s="100"/>
      <c r="W921" s="100"/>
      <c r="X921" s="96" t="str">
        <f t="shared" si="901"/>
        <v/>
      </c>
      <c r="Y921" s="101">
        <v>14</v>
      </c>
      <c r="Z921" s="445" t="s">
        <v>334</v>
      </c>
      <c r="AA921" s="446"/>
      <c r="AB921" s="446"/>
      <c r="AC921" s="446"/>
      <c r="AD921" s="62"/>
      <c r="AE921" s="21"/>
      <c r="AF921" s="22"/>
      <c r="AH921" s="29" t="str">
        <f t="shared" si="936"/>
        <v/>
      </c>
      <c r="AI921" s="29" t="str">
        <f t="shared" si="937"/>
        <v/>
      </c>
      <c r="AJ921" s="29" t="str">
        <f t="shared" si="938"/>
        <v/>
      </c>
      <c r="AK921" s="29" t="str">
        <f t="shared" si="939"/>
        <v/>
      </c>
      <c r="AL921" s="29" t="str">
        <f t="shared" si="940"/>
        <v/>
      </c>
      <c r="AM921" s="29" t="str">
        <f t="shared" si="941"/>
        <v/>
      </c>
      <c r="AN921" s="29" t="str">
        <f t="shared" si="942"/>
        <v/>
      </c>
      <c r="AO921" s="83">
        <f>IF(S921="","",MIN(S921:W921))</f>
        <v>0.23499999999999999</v>
      </c>
      <c r="AP921" s="83">
        <f>IF(S921="","",MAX(S921:W921))</f>
        <v>0.23499999999999999</v>
      </c>
      <c r="AQ921" s="83">
        <f>IF(AO921="","",AP921-AO921)</f>
        <v>0</v>
      </c>
      <c r="AR921" s="83">
        <f>IF(S921="","",AVERAGE(S921:W921))</f>
        <v>0.23499999999999999</v>
      </c>
      <c r="AS921" s="83" t="e">
        <f>IF(S921="","",STDEV(S921:W921))</f>
        <v>#DIV/0!</v>
      </c>
      <c r="AT921" s="105" t="e">
        <f>IF(OR(Q921="",S921=""),"",IF(AND(C921="",#REF!=""),"",(M921-L921)/(AS921*6)))</f>
        <v>#REF!</v>
      </c>
      <c r="AU921" s="105" t="e">
        <f>IF(OR(Q921="",S921=""),"",IF(AND(C921="",#REF!=""),"",MIN((O921-AR921)/(3*AS921),(AR921-N921)/(3*AS921))))</f>
        <v>#REF!</v>
      </c>
      <c r="AV921" t="e">
        <f t="shared" si="930"/>
        <v>#REF!</v>
      </c>
    </row>
    <row r="922" spans="1:48" ht="17.25" customHeight="1">
      <c r="A922" s="27"/>
      <c r="B922" s="98"/>
      <c r="C922" s="104"/>
      <c r="D922" s="90"/>
      <c r="E922" s="111"/>
      <c r="F922" s="442" t="s">
        <v>230</v>
      </c>
      <c r="G922" s="443"/>
      <c r="H922" s="443"/>
      <c r="I922" s="99"/>
      <c r="J922" s="99"/>
      <c r="K922" s="94">
        <f t="shared" si="925"/>
        <v>0.3</v>
      </c>
      <c r="L922" s="94">
        <f t="shared" si="926"/>
        <v>-0.3</v>
      </c>
      <c r="M922" s="94">
        <f t="shared" si="927"/>
        <v>0</v>
      </c>
      <c r="N922" s="94">
        <f t="shared" si="928"/>
        <v>0</v>
      </c>
      <c r="O922" s="94">
        <f t="shared" si="929"/>
        <v>0.3</v>
      </c>
      <c r="P922" s="102" t="s">
        <v>346</v>
      </c>
      <c r="Q922" s="94">
        <f>IF(AND(F922&lt;&gt;"",Q921=""),1,IF(AND(Q921&lt;emp,Q921&lt;&gt;""),Q921+1,""))</f>
        <v>2</v>
      </c>
      <c r="R922" s="122">
        <v>2</v>
      </c>
      <c r="S922" s="147">
        <v>0.38400000000000001</v>
      </c>
      <c r="T922" s="147">
        <v>0.371</v>
      </c>
      <c r="U922" s="100"/>
      <c r="V922" s="100"/>
      <c r="W922" s="100"/>
      <c r="X922" s="96" t="str">
        <f t="shared" si="901"/>
        <v>8</v>
      </c>
      <c r="Y922" s="101">
        <v>16</v>
      </c>
      <c r="Z922" s="445"/>
      <c r="AA922" s="446"/>
      <c r="AB922" s="446"/>
      <c r="AC922" s="446"/>
      <c r="AD922" s="62"/>
      <c r="AE922" s="253" t="s">
        <v>95</v>
      </c>
      <c r="AF922" s="22"/>
      <c r="AH922" s="29" t="str">
        <f t="shared" si="936"/>
        <v>+</v>
      </c>
      <c r="AI922" s="29" t="str">
        <f t="shared" si="937"/>
        <v>+</v>
      </c>
      <c r="AJ922" s="29" t="str">
        <f t="shared" si="938"/>
        <v/>
      </c>
      <c r="AK922" s="29" t="str">
        <f t="shared" si="939"/>
        <v/>
      </c>
      <c r="AL922" s="29" t="str">
        <f t="shared" si="940"/>
        <v/>
      </c>
      <c r="AM922" s="29" t="str">
        <f t="shared" si="941"/>
        <v/>
      </c>
      <c r="AN922" s="29" t="str">
        <f t="shared" si="942"/>
        <v>+</v>
      </c>
      <c r="AO922" s="83">
        <f>IF(S922="","",MIN(S922:W922))</f>
        <v>0.371</v>
      </c>
      <c r="AP922" s="83">
        <f>IF(S922="","",MAX(S922:W922))</f>
        <v>0.38400000000000001</v>
      </c>
      <c r="AQ922" s="83">
        <f>IF(AO922="","",AP922-AO922)</f>
        <v>1.3000000000000012E-2</v>
      </c>
      <c r="AR922" s="83">
        <f>IF(S922="","",AVERAGE(S922:W922))</f>
        <v>0.3775</v>
      </c>
      <c r="AS922" s="83">
        <f>IF(S922="","",STDEV(S922:W922))</f>
        <v>9.1923881554251269E-3</v>
      </c>
      <c r="AT922" s="105" t="e">
        <f>IF(OR(Q922="",S922=""),"",IF(AND(C922="",AT921=""),"",(M922-L922)/(AS922*6)))</f>
        <v>#REF!</v>
      </c>
      <c r="AU922" s="105" t="e">
        <f>IF(OR(Q922="",S922=""),"",IF(AND(C922="",AU921=""),"",MIN((O922-AR922)/(3*AS922),(AR922-N922)/(3*AS922))))</f>
        <v>#REF!</v>
      </c>
      <c r="AV922" t="e">
        <f t="shared" si="930"/>
        <v>#REF!</v>
      </c>
    </row>
    <row r="923" spans="1:48" ht="17.25" customHeight="1">
      <c r="A923" s="27"/>
      <c r="B923" s="98"/>
      <c r="C923" s="104"/>
      <c r="D923" s="90"/>
      <c r="E923" s="111"/>
      <c r="F923" s="442"/>
      <c r="G923" s="443"/>
      <c r="H923" s="443"/>
      <c r="I923" s="99"/>
      <c r="J923" s="99"/>
      <c r="K923" s="94">
        <f t="shared" si="925"/>
        <v>0.3</v>
      </c>
      <c r="L923" s="94">
        <f t="shared" si="926"/>
        <v>-0.3</v>
      </c>
      <c r="M923" s="94">
        <f t="shared" si="927"/>
        <v>0</v>
      </c>
      <c r="N923" s="94">
        <f t="shared" si="928"/>
        <v>0</v>
      </c>
      <c r="O923" s="94">
        <f t="shared" si="929"/>
        <v>0.3</v>
      </c>
      <c r="P923" s="102"/>
      <c r="Q923" s="94" t="str">
        <f t="shared" ref="Q923:Q931" si="943">IF(AND(F923&lt;&gt;"",Q922=""),1,IF(AND(Q922&lt;emp,Q922&lt;&gt;""),Q922+1,""))</f>
        <v/>
      </c>
      <c r="R923" s="122" t="str">
        <f>IF(Q923="","",HLOOKUP(Q923,Headline!$Z$5:$CJ$6,2,FALSE))</f>
        <v/>
      </c>
      <c r="S923" s="100"/>
      <c r="T923" s="100"/>
      <c r="U923" s="100"/>
      <c r="V923" s="100"/>
      <c r="W923" s="100"/>
      <c r="X923" s="96" t="str">
        <f t="shared" si="901"/>
        <v/>
      </c>
      <c r="Y923" s="101"/>
      <c r="Z923" s="445"/>
      <c r="AA923" s="446"/>
      <c r="AB923" s="446"/>
      <c r="AC923" s="446"/>
      <c r="AD923" s="62"/>
      <c r="AE923" s="21"/>
      <c r="AF923" s="22"/>
      <c r="AH923" s="29" t="str">
        <f t="shared" si="936"/>
        <v/>
      </c>
      <c r="AI923" s="29" t="str">
        <f t="shared" si="937"/>
        <v/>
      </c>
      <c r="AJ923" s="29" t="str">
        <f t="shared" si="938"/>
        <v/>
      </c>
      <c r="AK923" s="29" t="str">
        <f t="shared" si="939"/>
        <v/>
      </c>
      <c r="AL923" s="29" t="str">
        <f t="shared" si="940"/>
        <v/>
      </c>
      <c r="AM923" s="29" t="str">
        <f t="shared" si="941"/>
        <v/>
      </c>
      <c r="AN923" s="29" t="str">
        <f t="shared" si="942"/>
        <v/>
      </c>
      <c r="AO923" s="83" t="str">
        <f>IF(S923="","",MIN(S923:W923))</f>
        <v/>
      </c>
      <c r="AP923" s="83" t="str">
        <f>IF(S923="","",MAX(S923:W923))</f>
        <v/>
      </c>
      <c r="AQ923" s="83" t="str">
        <f>IF(AO923="","",AP923-AO923)</f>
        <v/>
      </c>
      <c r="AR923" s="83" t="str">
        <f>IF(S923="","",AVERAGE(S923:W923))</f>
        <v/>
      </c>
      <c r="AS923" s="83" t="str">
        <f>IF(S923="","",STDEV(S923:W923))</f>
        <v/>
      </c>
      <c r="AT923" s="105" t="str">
        <f>IF(OR(Q923="",S923=""),"",IF(AND(C923="",#REF!=""),"",(M923-L923)/(AS923*6)))</f>
        <v/>
      </c>
      <c r="AU923" s="105" t="str">
        <f>IF(OR(Q923="",S923=""),"",IF(AND(C923="",#REF!=""),"",MIN((O923-AR923)/(3*AS923),(AR923-N923)/(3*AS923))))</f>
        <v/>
      </c>
      <c r="AV923">
        <f t="shared" si="930"/>
        <v>-1</v>
      </c>
    </row>
    <row r="924" spans="1:48" ht="17.25" customHeight="1">
      <c r="A924" s="27"/>
      <c r="B924" s="98">
        <v>704</v>
      </c>
      <c r="C924" s="104"/>
      <c r="D924" s="144" t="s">
        <v>187</v>
      </c>
      <c r="E924" s="111"/>
      <c r="F924" s="442">
        <v>1.6</v>
      </c>
      <c r="G924" s="443"/>
      <c r="H924" s="443"/>
      <c r="I924" s="99">
        <v>-1.6</v>
      </c>
      <c r="J924" s="99">
        <v>0</v>
      </c>
      <c r="K924" s="94">
        <f t="shared" si="925"/>
        <v>1.6</v>
      </c>
      <c r="L924" s="94">
        <f t="shared" si="926"/>
        <v>-1.6</v>
      </c>
      <c r="M924" s="94">
        <f t="shared" si="927"/>
        <v>0</v>
      </c>
      <c r="N924" s="94">
        <f t="shared" si="928"/>
        <v>0</v>
      </c>
      <c r="O924" s="94">
        <f t="shared" si="929"/>
        <v>1.6</v>
      </c>
      <c r="P924" s="102" t="s">
        <v>236</v>
      </c>
      <c r="Q924" s="94">
        <f t="shared" si="943"/>
        <v>1</v>
      </c>
      <c r="R924" s="122">
        <f>IF(Q924="","",HLOOKUP(Q924,Headline!$Z$5:$CJ$6,2,FALSE))</f>
        <v>1</v>
      </c>
      <c r="S924" s="100">
        <v>0.68899999999999995</v>
      </c>
      <c r="T924" s="100">
        <v>0.83709999999999996</v>
      </c>
      <c r="U924" s="100">
        <v>0.61799999999999999</v>
      </c>
      <c r="V924" s="100">
        <v>0.51800000000000002</v>
      </c>
      <c r="W924" s="100">
        <v>1.476</v>
      </c>
      <c r="X924" s="96" t="str">
        <f t="shared" si="901"/>
        <v/>
      </c>
      <c r="Y924" s="101">
        <v>13</v>
      </c>
      <c r="Z924" s="445">
        <v>1</v>
      </c>
      <c r="AA924" s="446"/>
      <c r="AB924" s="446"/>
      <c r="AC924" s="446"/>
      <c r="AD924" s="62"/>
      <c r="AE924" s="21"/>
      <c r="AF924" s="22"/>
      <c r="AH924" s="29" t="str">
        <f t="shared" si="936"/>
        <v/>
      </c>
      <c r="AI924" s="29" t="str">
        <f t="shared" si="937"/>
        <v/>
      </c>
      <c r="AJ924" s="29" t="str">
        <f t="shared" si="938"/>
        <v/>
      </c>
      <c r="AK924" s="29" t="str">
        <f t="shared" si="939"/>
        <v/>
      </c>
      <c r="AL924" s="29" t="str">
        <f t="shared" si="940"/>
        <v/>
      </c>
      <c r="AM924" s="29" t="str">
        <f t="shared" si="941"/>
        <v/>
      </c>
      <c r="AN924" s="29" t="str">
        <f t="shared" si="942"/>
        <v/>
      </c>
      <c r="AO924" s="83">
        <f t="shared" si="931"/>
        <v>0.51800000000000002</v>
      </c>
      <c r="AP924" s="83">
        <f t="shared" si="932"/>
        <v>1.476</v>
      </c>
      <c r="AQ924" s="83">
        <f t="shared" si="933"/>
        <v>0.95799999999999996</v>
      </c>
      <c r="AR924" s="83">
        <f t="shared" si="934"/>
        <v>0.82761999999999991</v>
      </c>
      <c r="AS924" s="83">
        <f t="shared" si="935"/>
        <v>0.38062681460979603</v>
      </c>
      <c r="AT924" s="105" t="str">
        <f>IF(OR(Q924="",S924=""),"",IF(AND(C924="",AT911=""),"",(M924-L924)/(AS924*6)))</f>
        <v/>
      </c>
      <c r="AU924" s="105" t="str">
        <f>IF(OR(Q924="",S924=""),"",IF(AND(C924="",AU911=""),"",MIN((O924-AR924)/(3*AS924),(AR924-N924)/(3*AS924))))</f>
        <v/>
      </c>
      <c r="AV924">
        <f>IF(AT924="",-1,AS879)</f>
        <v>-1</v>
      </c>
    </row>
    <row r="925" spans="1:48" ht="17.25" customHeight="1">
      <c r="A925" s="27"/>
      <c r="B925" s="98"/>
      <c r="C925" s="104"/>
      <c r="D925" s="90"/>
      <c r="E925" s="111"/>
      <c r="F925" s="442"/>
      <c r="G925" s="443"/>
      <c r="H925" s="444"/>
      <c r="I925" s="99"/>
      <c r="J925" s="99"/>
      <c r="K925" s="94">
        <f t="shared" si="925"/>
        <v>1.6</v>
      </c>
      <c r="L925" s="94">
        <f t="shared" si="926"/>
        <v>-1.6</v>
      </c>
      <c r="M925" s="94">
        <f t="shared" si="927"/>
        <v>0</v>
      </c>
      <c r="N925" s="94">
        <f t="shared" si="928"/>
        <v>0</v>
      </c>
      <c r="O925" s="94">
        <f t="shared" si="929"/>
        <v>1.6</v>
      </c>
      <c r="P925" s="102" t="s">
        <v>236</v>
      </c>
      <c r="Q925" s="94">
        <f t="shared" si="943"/>
        <v>2</v>
      </c>
      <c r="R925" s="122">
        <f>IF(Q925="","",HLOOKUP(Q925,Headline!$Z$5:$CJ$6,2,FALSE))</f>
        <v>2</v>
      </c>
      <c r="S925" s="100">
        <v>1.35</v>
      </c>
      <c r="T925" s="100">
        <v>1.419</v>
      </c>
      <c r="U925" s="100">
        <v>1.3779999999999999</v>
      </c>
      <c r="V925" s="100">
        <v>1.4530000000000001</v>
      </c>
      <c r="W925" s="100">
        <v>1.3069999999999999</v>
      </c>
      <c r="X925" s="96" t="str">
        <f t="shared" si="901"/>
        <v/>
      </c>
      <c r="Y925" s="101">
        <v>16</v>
      </c>
      <c r="Z925" s="445"/>
      <c r="AA925" s="446"/>
      <c r="AB925" s="446"/>
      <c r="AC925" s="446"/>
      <c r="AD925" s="62"/>
      <c r="AE925" s="21"/>
      <c r="AF925" s="22"/>
      <c r="AH925" s="29" t="str">
        <f t="shared" si="936"/>
        <v/>
      </c>
      <c r="AI925" s="29" t="str">
        <f t="shared" si="937"/>
        <v/>
      </c>
      <c r="AJ925" s="29" t="str">
        <f t="shared" si="938"/>
        <v/>
      </c>
      <c r="AK925" s="29" t="str">
        <f t="shared" si="939"/>
        <v/>
      </c>
      <c r="AL925" s="29" t="str">
        <f t="shared" si="940"/>
        <v/>
      </c>
      <c r="AM925" s="29" t="str">
        <f t="shared" si="941"/>
        <v/>
      </c>
      <c r="AN925" s="29" t="str">
        <f t="shared" si="942"/>
        <v/>
      </c>
      <c r="AO925" s="83">
        <f t="shared" si="931"/>
        <v>1.3069999999999999</v>
      </c>
      <c r="AP925" s="83">
        <f t="shared" si="932"/>
        <v>1.4530000000000001</v>
      </c>
      <c r="AQ925" s="83">
        <f t="shared" si="933"/>
        <v>0.14600000000000013</v>
      </c>
      <c r="AR925" s="83">
        <f t="shared" si="934"/>
        <v>1.3814</v>
      </c>
      <c r="AS925" s="83">
        <f t="shared" si="935"/>
        <v>5.7169047569467203E-2</v>
      </c>
      <c r="AT925" s="105" t="str">
        <f t="shared" si="923"/>
        <v/>
      </c>
      <c r="AU925" s="105" t="str">
        <f t="shared" si="924"/>
        <v/>
      </c>
      <c r="AV925">
        <f>IF(AT925="",-1,AS880)</f>
        <v>-1</v>
      </c>
    </row>
    <row r="926" spans="1:48" ht="17.25" customHeight="1">
      <c r="A926" s="27"/>
      <c r="B926" s="98"/>
      <c r="C926" s="104"/>
      <c r="D926" s="90"/>
      <c r="E926" s="111"/>
      <c r="F926" s="442"/>
      <c r="G926" s="443"/>
      <c r="H926" s="444"/>
      <c r="I926" s="99"/>
      <c r="J926" s="99"/>
      <c r="K926" s="94">
        <f t="shared" ref="K926:K938" si="944">IF(Q926=1,F926,K925)</f>
        <v>1.6</v>
      </c>
      <c r="L926" s="94">
        <f t="shared" ref="L926:L938" si="945">IF(Q926=1,I926,L925)</f>
        <v>-1.6</v>
      </c>
      <c r="M926" s="94">
        <f t="shared" ref="M926:M938" si="946">IF(Q926=1,J926,M925)</f>
        <v>0</v>
      </c>
      <c r="N926" s="94">
        <f t="shared" ref="N926:N936" si="947">K926+L926</f>
        <v>0</v>
      </c>
      <c r="O926" s="94">
        <f t="shared" ref="O926:O936" si="948">K926+M926</f>
        <v>1.6</v>
      </c>
      <c r="P926" s="102"/>
      <c r="Q926" s="94" t="str">
        <f t="shared" si="943"/>
        <v/>
      </c>
      <c r="R926" s="122" t="str">
        <f>IF(Q926="","",HLOOKUP(Q926,Headline!$Z$5:$CJ$6,2,FALSE))</f>
        <v/>
      </c>
      <c r="S926" s="100"/>
      <c r="T926" s="100"/>
      <c r="U926" s="100"/>
      <c r="V926" s="100"/>
      <c r="W926" s="100"/>
      <c r="X926" s="96" t="str">
        <f t="shared" si="901"/>
        <v/>
      </c>
      <c r="Y926" s="101"/>
      <c r="Z926" s="445"/>
      <c r="AA926" s="446"/>
      <c r="AB926" s="446"/>
      <c r="AC926" s="446"/>
      <c r="AD926" s="62"/>
      <c r="AE926" s="21"/>
      <c r="AF926" s="22"/>
      <c r="AH926" s="29" t="str">
        <f t="shared" si="936"/>
        <v/>
      </c>
      <c r="AI926" s="29" t="str">
        <f t="shared" si="937"/>
        <v/>
      </c>
      <c r="AJ926" s="29" t="str">
        <f t="shared" si="938"/>
        <v/>
      </c>
      <c r="AK926" s="29" t="str">
        <f t="shared" si="939"/>
        <v/>
      </c>
      <c r="AL926" s="29" t="str">
        <f t="shared" si="940"/>
        <v/>
      </c>
      <c r="AM926" s="29" t="str">
        <f t="shared" si="941"/>
        <v/>
      </c>
      <c r="AN926" s="29" t="str">
        <f t="shared" si="942"/>
        <v/>
      </c>
      <c r="AO926" s="83" t="str">
        <f t="shared" si="931"/>
        <v/>
      </c>
      <c r="AP926" s="83" t="str">
        <f t="shared" si="932"/>
        <v/>
      </c>
      <c r="AQ926" s="83" t="str">
        <f t="shared" si="933"/>
        <v/>
      </c>
      <c r="AR926" s="83" t="str">
        <f t="shared" si="934"/>
        <v/>
      </c>
      <c r="AS926" s="83" t="str">
        <f t="shared" si="935"/>
        <v/>
      </c>
      <c r="AT926" s="105" t="str">
        <f t="shared" si="923"/>
        <v/>
      </c>
      <c r="AU926" s="105" t="str">
        <f t="shared" si="924"/>
        <v/>
      </c>
      <c r="AV926">
        <f>IF(AT926="",-1,#REF!)</f>
        <v>-1</v>
      </c>
    </row>
    <row r="927" spans="1:48" ht="17.25" customHeight="1">
      <c r="A927" s="27"/>
      <c r="B927" s="98">
        <v>704</v>
      </c>
      <c r="C927" s="104"/>
      <c r="D927" s="144" t="s">
        <v>187</v>
      </c>
      <c r="E927" s="111"/>
      <c r="F927" s="442">
        <v>1.6</v>
      </c>
      <c r="G927" s="443"/>
      <c r="H927" s="443"/>
      <c r="I927" s="99">
        <v>-1.6</v>
      </c>
      <c r="J927" s="99">
        <v>0</v>
      </c>
      <c r="K927" s="94">
        <f>IF(Q927=1,F927,#REF!)</f>
        <v>1.6</v>
      </c>
      <c r="L927" s="94">
        <f>IF(Q927=1,I927,#REF!)</f>
        <v>-1.6</v>
      </c>
      <c r="M927" s="94">
        <f>IF(Q927=1,J927,#REF!)</f>
        <v>0</v>
      </c>
      <c r="N927" s="94">
        <f>K927+L927</f>
        <v>0</v>
      </c>
      <c r="O927" s="94">
        <f>K927+M927</f>
        <v>1.6</v>
      </c>
      <c r="P927" s="102" t="s">
        <v>236</v>
      </c>
      <c r="Q927" s="94">
        <f t="shared" si="943"/>
        <v>1</v>
      </c>
      <c r="R927" s="122">
        <f>IF(Q927="","",HLOOKUP(Q927,Headline!$Z$5:$CJ$6,2,FALSE))</f>
        <v>1</v>
      </c>
      <c r="S927" s="100">
        <v>0.80200000000000005</v>
      </c>
      <c r="T927" s="100">
        <v>1.129</v>
      </c>
      <c r="U927" s="100">
        <v>0.97099999999999997</v>
      </c>
      <c r="V927" s="100">
        <v>0.69199999999999995</v>
      </c>
      <c r="W927" s="100">
        <v>0.752</v>
      </c>
      <c r="X927" s="96" t="str">
        <f t="shared" si="901"/>
        <v/>
      </c>
      <c r="Y927" s="101">
        <v>13</v>
      </c>
      <c r="Z927" s="445">
        <v>2</v>
      </c>
      <c r="AA927" s="446"/>
      <c r="AB927" s="446"/>
      <c r="AC927" s="446"/>
      <c r="AD927" s="62"/>
      <c r="AE927" s="21"/>
      <c r="AF927" s="22"/>
      <c r="AH927" s="29" t="str">
        <f t="shared" si="936"/>
        <v/>
      </c>
      <c r="AI927" s="29" t="str">
        <f t="shared" si="937"/>
        <v/>
      </c>
      <c r="AJ927" s="29" t="str">
        <f t="shared" si="938"/>
        <v/>
      </c>
      <c r="AK927" s="29" t="str">
        <f t="shared" si="939"/>
        <v/>
      </c>
      <c r="AL927" s="29" t="str">
        <f t="shared" si="940"/>
        <v/>
      </c>
      <c r="AM927" s="29" t="str">
        <f t="shared" si="941"/>
        <v/>
      </c>
      <c r="AN927" s="29" t="str">
        <f t="shared" si="942"/>
        <v/>
      </c>
      <c r="AO927" s="83">
        <f>IF(S927="","",MIN(S927:W927))</f>
        <v>0.69199999999999995</v>
      </c>
      <c r="AP927" s="83">
        <f>IF(S927="","",MAX(S927:W927))</f>
        <v>1.129</v>
      </c>
      <c r="AQ927" s="83">
        <f>IF(AO927="","",AP927-AO927)</f>
        <v>0.43700000000000006</v>
      </c>
      <c r="AR927" s="83">
        <f>IF(S927="","",AVERAGE(S927:W927))</f>
        <v>0.86919999999999997</v>
      </c>
      <c r="AS927" s="83">
        <f>IF(S927="","",STDEV(S927:W927))</f>
        <v>0.17854327206590534</v>
      </c>
      <c r="AT927" s="105" t="e">
        <f>IF(OR(Q927="",S927=""),"",IF(AND(C927="",#REF!=""),"",(M927-L927)/(AS927*6)))</f>
        <v>#REF!</v>
      </c>
      <c r="AU927" s="105" t="e">
        <f>IF(OR(Q927="",S927=""),"",IF(AND(C927="",#REF!=""),"",MIN((O927-AR927)/(3*AS927),(AR927-N927)/(3*AS927))))</f>
        <v>#REF!</v>
      </c>
      <c r="AV927" t="e">
        <f>IF(AT927="",-1,#REF!)</f>
        <v>#REF!</v>
      </c>
    </row>
    <row r="928" spans="1:48" ht="17.25" customHeight="1">
      <c r="A928" s="27"/>
      <c r="B928" s="98"/>
      <c r="C928" s="104"/>
      <c r="D928" s="90"/>
      <c r="E928" s="111"/>
      <c r="F928" s="442"/>
      <c r="G928" s="443"/>
      <c r="H928" s="444"/>
      <c r="I928" s="99"/>
      <c r="J928" s="99"/>
      <c r="K928" s="94">
        <f>IF(Q928=1,F928,K927)</f>
        <v>1.6</v>
      </c>
      <c r="L928" s="94">
        <f>IF(Q928=1,I928,L927)</f>
        <v>-1.6</v>
      </c>
      <c r="M928" s="94">
        <f>IF(Q928=1,J928,M927)</f>
        <v>0</v>
      </c>
      <c r="N928" s="94">
        <f>K928+L928</f>
        <v>0</v>
      </c>
      <c r="O928" s="94">
        <f>K928+M928</f>
        <v>1.6</v>
      </c>
      <c r="P928" s="102" t="s">
        <v>236</v>
      </c>
      <c r="Q928" s="94">
        <f t="shared" si="943"/>
        <v>2</v>
      </c>
      <c r="R928" s="122">
        <f>IF(Q928="","",HLOOKUP(Q928,Headline!$Z$5:$CJ$6,2,FALSE))</f>
        <v>2</v>
      </c>
      <c r="S928" s="100">
        <v>1.194</v>
      </c>
      <c r="T928" s="100">
        <v>1.427</v>
      </c>
      <c r="U928" s="100">
        <v>1.329</v>
      </c>
      <c r="V928" s="100">
        <v>1.4079999999999999</v>
      </c>
      <c r="W928" s="100">
        <v>1.319</v>
      </c>
      <c r="X928" s="96" t="str">
        <f t="shared" si="901"/>
        <v/>
      </c>
      <c r="Y928" s="101">
        <v>16</v>
      </c>
      <c r="Z928" s="445"/>
      <c r="AA928" s="446"/>
      <c r="AB928" s="446"/>
      <c r="AC928" s="446"/>
      <c r="AD928" s="62"/>
      <c r="AE928" s="21"/>
      <c r="AF928" s="22"/>
      <c r="AH928" s="29" t="str">
        <f t="shared" si="936"/>
        <v/>
      </c>
      <c r="AI928" s="29" t="str">
        <f t="shared" si="937"/>
        <v/>
      </c>
      <c r="AJ928" s="29" t="str">
        <f t="shared" si="938"/>
        <v/>
      </c>
      <c r="AK928" s="29" t="str">
        <f t="shared" si="939"/>
        <v/>
      </c>
      <c r="AL928" s="29" t="str">
        <f t="shared" si="940"/>
        <v/>
      </c>
      <c r="AM928" s="29" t="str">
        <f t="shared" si="941"/>
        <v/>
      </c>
      <c r="AN928" s="29" t="str">
        <f t="shared" si="942"/>
        <v/>
      </c>
      <c r="AO928" s="83">
        <f>IF(S928="","",MIN(S928:W928))</f>
        <v>1.194</v>
      </c>
      <c r="AP928" s="83">
        <f>IF(S928="","",MAX(S928:W928))</f>
        <v>1.427</v>
      </c>
      <c r="AQ928" s="83">
        <f>IF(AO928="","",AP928-AO928)</f>
        <v>0.2330000000000001</v>
      </c>
      <c r="AR928" s="83">
        <f>IF(S928="","",AVERAGE(S928:W928))</f>
        <v>1.3354000000000001</v>
      </c>
      <c r="AS928" s="83">
        <f>IF(S928="","",STDEV(S928:W928))</f>
        <v>9.2148250119033756E-2</v>
      </c>
      <c r="AT928" s="105" t="e">
        <f>IF(OR(Q928="",S928=""),"",IF(AND(C928="",AT927=""),"",(M928-L928)/(AS928*6)))</f>
        <v>#REF!</v>
      </c>
      <c r="AU928" s="105" t="e">
        <f>IF(OR(Q928="",S928=""),"",IF(AND(C928="",AU927=""),"",MIN((O928-AR928)/(3*AS928),(AR928-N928)/(3*AS928))))</f>
        <v>#REF!</v>
      </c>
      <c r="AV928" t="e">
        <f>IF(AT928="",-1,#REF!)</f>
        <v>#REF!</v>
      </c>
    </row>
    <row r="929" spans="1:48" ht="17.25" customHeight="1">
      <c r="A929" s="27"/>
      <c r="B929" s="98"/>
      <c r="C929" s="104"/>
      <c r="D929" s="90"/>
      <c r="E929" s="111"/>
      <c r="F929" s="442"/>
      <c r="G929" s="443"/>
      <c r="H929" s="444"/>
      <c r="I929" s="99"/>
      <c r="J929" s="99"/>
      <c r="K929" s="94">
        <f>IF(Q929=1,F929,K928)</f>
        <v>1.6</v>
      </c>
      <c r="L929" s="94">
        <f>IF(Q929=1,I929,L928)</f>
        <v>-1.6</v>
      </c>
      <c r="M929" s="94">
        <f>IF(Q929=1,J929,M928)</f>
        <v>0</v>
      </c>
      <c r="N929" s="94">
        <f>K929+L929</f>
        <v>0</v>
      </c>
      <c r="O929" s="94">
        <f>K929+M929</f>
        <v>1.6</v>
      </c>
      <c r="P929" s="102"/>
      <c r="Q929" s="94" t="str">
        <f t="shared" si="943"/>
        <v/>
      </c>
      <c r="R929" s="122" t="str">
        <f>IF(Q929="","",HLOOKUP(Q929,Headline!$Z$5:$CJ$6,2,FALSE))</f>
        <v/>
      </c>
      <c r="S929" s="100"/>
      <c r="T929" s="100"/>
      <c r="U929" s="100"/>
      <c r="V929" s="100"/>
      <c r="W929" s="100"/>
      <c r="X929" s="96" t="str">
        <f t="shared" si="901"/>
        <v/>
      </c>
      <c r="Y929" s="101"/>
      <c r="Z929" s="445"/>
      <c r="AA929" s="446"/>
      <c r="AB929" s="446"/>
      <c r="AC929" s="446"/>
      <c r="AD929" s="62"/>
      <c r="AE929" s="21"/>
      <c r="AF929" s="22"/>
      <c r="AH929" s="29" t="str">
        <f t="shared" si="936"/>
        <v/>
      </c>
      <c r="AI929" s="29" t="str">
        <f t="shared" si="937"/>
        <v/>
      </c>
      <c r="AJ929" s="29" t="str">
        <f t="shared" si="938"/>
        <v/>
      </c>
      <c r="AK929" s="29" t="str">
        <f t="shared" si="939"/>
        <v/>
      </c>
      <c r="AL929" s="29" t="str">
        <f t="shared" si="940"/>
        <v/>
      </c>
      <c r="AM929" s="29" t="str">
        <f t="shared" si="941"/>
        <v/>
      </c>
      <c r="AN929" s="29" t="str">
        <f t="shared" si="942"/>
        <v/>
      </c>
      <c r="AO929" s="83" t="str">
        <f>IF(S929="","",MIN(S929:W929))</f>
        <v/>
      </c>
      <c r="AP929" s="83" t="str">
        <f>IF(S929="","",MAX(S929:W929))</f>
        <v/>
      </c>
      <c r="AQ929" s="83" t="str">
        <f>IF(AO929="","",AP929-AO929)</f>
        <v/>
      </c>
      <c r="AR929" s="83" t="str">
        <f>IF(S929="","",AVERAGE(S929:W929))</f>
        <v/>
      </c>
      <c r="AS929" s="83" t="str">
        <f>IF(S929="","",STDEV(S929:W929))</f>
        <v/>
      </c>
      <c r="AT929" s="105" t="str">
        <f>IF(OR(Q929="",S929=""),"",IF(AND(C929="",AT928=""),"",(M929-L929)/(AS929*6)))</f>
        <v/>
      </c>
      <c r="AU929" s="105" t="str">
        <f>IF(OR(Q929="",S929=""),"",IF(AND(C929="",AU928=""),"",MIN((O929-AR929)/(3*AS929),(AR929-N929)/(3*AS929))))</f>
        <v/>
      </c>
      <c r="AV929">
        <f>IF(AT929="",-1,#REF!)</f>
        <v>-1</v>
      </c>
    </row>
    <row r="930" spans="1:48" ht="17.25" customHeight="1">
      <c r="A930" s="27"/>
      <c r="B930" s="98">
        <v>705</v>
      </c>
      <c r="C930" s="104"/>
      <c r="D930" s="90"/>
      <c r="E930" s="111"/>
      <c r="F930" s="442">
        <v>8.4</v>
      </c>
      <c r="G930" s="443"/>
      <c r="H930" s="444"/>
      <c r="I930" s="99">
        <v>0</v>
      </c>
      <c r="J930" s="99">
        <v>0.1</v>
      </c>
      <c r="K930" s="94">
        <f>IF(Q930=1,F930,K926)</f>
        <v>8.4</v>
      </c>
      <c r="L930" s="94">
        <f>IF(Q930=1,I930,L926)</f>
        <v>0</v>
      </c>
      <c r="M930" s="94">
        <f>IF(Q930=1,J930,M926)</f>
        <v>0.1</v>
      </c>
      <c r="N930" s="94">
        <f t="shared" si="947"/>
        <v>8.4</v>
      </c>
      <c r="O930" s="94">
        <f t="shared" si="948"/>
        <v>8.5</v>
      </c>
      <c r="P930" s="102" t="s">
        <v>254</v>
      </c>
      <c r="Q930" s="94">
        <f t="shared" si="943"/>
        <v>1</v>
      </c>
      <c r="R930" s="122">
        <f>IF(Q930="","",HLOOKUP(Q930,Headline!$Z$5:$CJ$6,2,FALSE))</f>
        <v>1</v>
      </c>
      <c r="S930" s="147">
        <f>8.53-0.03</f>
        <v>8.5</v>
      </c>
      <c r="T930" s="147">
        <f>8.54-0.05</f>
        <v>8.4899999999999984</v>
      </c>
      <c r="U930" s="147">
        <f>8.53-0.04</f>
        <v>8.49</v>
      </c>
      <c r="V930" s="147">
        <f>8.54-0.04</f>
        <v>8.5</v>
      </c>
      <c r="W930" s="147">
        <f>8.54-0.054</f>
        <v>8.4859999999999989</v>
      </c>
      <c r="X930" s="96" t="str">
        <f t="shared" si="901"/>
        <v/>
      </c>
      <c r="Y930" s="101">
        <v>13</v>
      </c>
      <c r="Z930" s="445"/>
      <c r="AA930" s="446"/>
      <c r="AB930" s="446"/>
      <c r="AC930" s="446"/>
      <c r="AD930" s="62"/>
      <c r="AE930" s="21"/>
      <c r="AF930" s="22"/>
      <c r="AH930" s="29" t="str">
        <f t="shared" si="936"/>
        <v/>
      </c>
      <c r="AI930" s="29" t="str">
        <f t="shared" si="937"/>
        <v/>
      </c>
      <c r="AJ930" s="29" t="str">
        <f t="shared" si="938"/>
        <v/>
      </c>
      <c r="AK930" s="29" t="str">
        <f t="shared" si="939"/>
        <v/>
      </c>
      <c r="AL930" s="29" t="str">
        <f t="shared" si="940"/>
        <v/>
      </c>
      <c r="AM930" s="29" t="str">
        <f t="shared" si="941"/>
        <v/>
      </c>
      <c r="AN930" s="29" t="str">
        <f t="shared" si="942"/>
        <v/>
      </c>
      <c r="AO930" s="83">
        <f t="shared" si="931"/>
        <v>8.4859999999999989</v>
      </c>
      <c r="AP930" s="83">
        <f t="shared" si="932"/>
        <v>8.5</v>
      </c>
      <c r="AQ930" s="83">
        <f t="shared" si="933"/>
        <v>1.4000000000001123E-2</v>
      </c>
      <c r="AR930" s="83">
        <f t="shared" si="934"/>
        <v>8.4931999999999981</v>
      </c>
      <c r="AS930" s="83">
        <f t="shared" si="935"/>
        <v>6.4187226143529686E-3</v>
      </c>
      <c r="AT930" s="105" t="str">
        <f>IF(OR(Q930="",S930=""),"",IF(AND(C930="",AT926=""),"",(M930-L930)/(AS930*6)))</f>
        <v/>
      </c>
      <c r="AU930" s="105" t="str">
        <f>IF(OR(Q930="",S930=""),"",IF(AND(C930="",AU926=""),"",MIN((O930-AR930)/(3*AS930),(AR930-N930)/(3*AS930))))</f>
        <v/>
      </c>
      <c r="AV930">
        <f>IF(AT930="",-1,AS909)</f>
        <v>-1</v>
      </c>
    </row>
    <row r="931" spans="1:48" ht="17.25" customHeight="1">
      <c r="A931" s="27"/>
      <c r="B931" s="98"/>
      <c r="C931" s="104"/>
      <c r="D931" s="90"/>
      <c r="E931" s="111"/>
      <c r="F931" s="442"/>
      <c r="G931" s="443"/>
      <c r="H931" s="444"/>
      <c r="I931" s="99"/>
      <c r="J931" s="99"/>
      <c r="K931" s="94">
        <f t="shared" si="944"/>
        <v>8.4</v>
      </c>
      <c r="L931" s="94">
        <f t="shared" si="945"/>
        <v>0</v>
      </c>
      <c r="M931" s="94">
        <f t="shared" si="946"/>
        <v>0.1</v>
      </c>
      <c r="N931" s="94">
        <f t="shared" si="947"/>
        <v>8.4</v>
      </c>
      <c r="O931" s="94">
        <f t="shared" si="948"/>
        <v>8.5</v>
      </c>
      <c r="P931" s="102" t="s">
        <v>254</v>
      </c>
      <c r="Q931" s="94">
        <f t="shared" si="943"/>
        <v>2</v>
      </c>
      <c r="R931" s="122">
        <f>IF(Q931="","",HLOOKUP(Q931,Headline!$Z$5:$CJ$6,2,FALSE))</f>
        <v>2</v>
      </c>
      <c r="S931" s="147">
        <v>8.6199999999999992</v>
      </c>
      <c r="T931" s="147">
        <v>8.6300000000000008</v>
      </c>
      <c r="U931" s="147">
        <v>8.61</v>
      </c>
      <c r="V931" s="147">
        <v>8.6199999999999992</v>
      </c>
      <c r="W931" s="147">
        <v>8.61</v>
      </c>
      <c r="X931" s="96" t="str">
        <f t="shared" si="901"/>
        <v>8</v>
      </c>
      <c r="Y931" s="101">
        <v>16</v>
      </c>
      <c r="Z931" s="445"/>
      <c r="AA931" s="446"/>
      <c r="AB931" s="446"/>
      <c r="AC931" s="446"/>
      <c r="AD931" s="62"/>
      <c r="AE931" s="21"/>
      <c r="AF931" s="249" t="s">
        <v>95</v>
      </c>
      <c r="AH931" s="29" t="str">
        <f t="shared" si="936"/>
        <v>+</v>
      </c>
      <c r="AI931" s="29" t="str">
        <f t="shared" si="937"/>
        <v>+</v>
      </c>
      <c r="AJ931" s="29" t="str">
        <f t="shared" si="938"/>
        <v>+</v>
      </c>
      <c r="AK931" s="29" t="str">
        <f t="shared" si="939"/>
        <v>+</v>
      </c>
      <c r="AL931" s="29" t="str">
        <f t="shared" si="940"/>
        <v>+</v>
      </c>
      <c r="AM931" s="29" t="str">
        <f t="shared" si="941"/>
        <v/>
      </c>
      <c r="AN931" s="29" t="str">
        <f t="shared" si="942"/>
        <v>+</v>
      </c>
      <c r="AO931" s="83">
        <f t="shared" si="931"/>
        <v>8.61</v>
      </c>
      <c r="AP931" s="83">
        <f t="shared" si="932"/>
        <v>8.6300000000000008</v>
      </c>
      <c r="AQ931" s="83">
        <f t="shared" si="933"/>
        <v>2.000000000000135E-2</v>
      </c>
      <c r="AR931" s="83">
        <f t="shared" si="934"/>
        <v>8.6179999999999986</v>
      </c>
      <c r="AS931" s="83">
        <f t="shared" si="935"/>
        <v>8.3666002653412144E-3</v>
      </c>
      <c r="AT931" s="105" t="str">
        <f t="shared" si="923"/>
        <v/>
      </c>
      <c r="AU931" s="105" t="str">
        <f t="shared" si="924"/>
        <v/>
      </c>
      <c r="AV931">
        <f>IF(AT931="",-1,AS910)</f>
        <v>-1</v>
      </c>
    </row>
    <row r="932" spans="1:48" ht="17.25" customHeight="1" thickBot="1">
      <c r="A932" s="27"/>
      <c r="B932" s="98"/>
      <c r="C932" s="104"/>
      <c r="D932" s="90"/>
      <c r="E932" s="111"/>
      <c r="F932" s="455"/>
      <c r="G932" s="456"/>
      <c r="H932" s="457"/>
      <c r="I932" s="99"/>
      <c r="J932" s="99"/>
      <c r="K932" s="94">
        <f t="shared" si="944"/>
        <v>8.4</v>
      </c>
      <c r="L932" s="94">
        <f t="shared" si="945"/>
        <v>0</v>
      </c>
      <c r="M932" s="94">
        <f t="shared" si="946"/>
        <v>0.1</v>
      </c>
      <c r="N932" s="94">
        <f t="shared" si="947"/>
        <v>8.4</v>
      </c>
      <c r="O932" s="94">
        <f t="shared" si="948"/>
        <v>8.5</v>
      </c>
      <c r="P932" s="102"/>
      <c r="Q932" s="94" t="str">
        <f t="shared" ref="Q932:Q938" si="949">IF(AND(F932&lt;&gt;"",Q931=""),1,IF(AND(Q931&lt;emp,Q931&lt;&gt;""),Q931+1,""))</f>
        <v/>
      </c>
      <c r="R932" s="122" t="str">
        <f>IF(Q932="","",HLOOKUP(Q932,Headline!$Z$5:$CJ$6,2,FALSE))</f>
        <v/>
      </c>
      <c r="S932" s="100"/>
      <c r="T932" s="100"/>
      <c r="U932" s="100"/>
      <c r="V932" s="100"/>
      <c r="W932" s="100"/>
      <c r="X932" s="96" t="str">
        <f t="shared" si="901"/>
        <v/>
      </c>
      <c r="Y932" s="101"/>
      <c r="Z932" s="445"/>
      <c r="AA932" s="446"/>
      <c r="AB932" s="446"/>
      <c r="AC932" s="446"/>
      <c r="AD932" s="62"/>
      <c r="AE932" s="21"/>
      <c r="AF932" s="22"/>
      <c r="AH932" s="29" t="str">
        <f t="shared" si="936"/>
        <v/>
      </c>
      <c r="AI932" s="29" t="str">
        <f t="shared" si="937"/>
        <v/>
      </c>
      <c r="AJ932" s="29" t="str">
        <f t="shared" si="938"/>
        <v/>
      </c>
      <c r="AK932" s="29" t="str">
        <f t="shared" si="939"/>
        <v/>
      </c>
      <c r="AL932" s="29" t="str">
        <f t="shared" si="940"/>
        <v/>
      </c>
      <c r="AM932" s="29" t="str">
        <f t="shared" si="941"/>
        <v/>
      </c>
      <c r="AN932" s="29" t="str">
        <f t="shared" si="942"/>
        <v/>
      </c>
      <c r="AO932" s="83" t="str">
        <f t="shared" si="931"/>
        <v/>
      </c>
      <c r="AP932" s="83" t="str">
        <f t="shared" si="932"/>
        <v/>
      </c>
      <c r="AQ932" s="83" t="str">
        <f t="shared" si="933"/>
        <v/>
      </c>
      <c r="AR932" s="83" t="str">
        <f t="shared" si="934"/>
        <v/>
      </c>
      <c r="AS932" s="83" t="str">
        <f t="shared" si="935"/>
        <v/>
      </c>
      <c r="AT932" s="105" t="str">
        <f t="shared" si="923"/>
        <v/>
      </c>
      <c r="AU932" s="105" t="str">
        <f t="shared" si="924"/>
        <v/>
      </c>
      <c r="AV932">
        <f>IF(AT932="",-1,AS911)</f>
        <v>-1</v>
      </c>
    </row>
    <row r="933" spans="1:48" ht="17.25" customHeight="1" thickBot="1">
      <c r="A933" s="27"/>
      <c r="B933" s="98"/>
      <c r="C933" s="104"/>
      <c r="D933" s="90"/>
      <c r="E933" s="135"/>
      <c r="F933" s="463">
        <v>16</v>
      </c>
      <c r="G933" s="464"/>
      <c r="H933" s="465"/>
      <c r="I933" s="136"/>
      <c r="J933" s="99"/>
      <c r="K933" s="94">
        <f t="shared" si="944"/>
        <v>16</v>
      </c>
      <c r="L933" s="94">
        <f t="shared" si="945"/>
        <v>0</v>
      </c>
      <c r="M933" s="94">
        <f t="shared" si="946"/>
        <v>0</v>
      </c>
      <c r="N933" s="94">
        <f t="shared" si="947"/>
        <v>16</v>
      </c>
      <c r="O933" s="94">
        <f t="shared" si="948"/>
        <v>16</v>
      </c>
      <c r="P933" s="102" t="s">
        <v>238</v>
      </c>
      <c r="Q933" s="94">
        <f t="shared" si="949"/>
        <v>1</v>
      </c>
      <c r="R933" s="122">
        <f>IF(Q933="","",HLOOKUP(Q933,Headline!$Z$5:$CJ$6,2,FALSE))</f>
        <v>1</v>
      </c>
      <c r="S933" s="502" t="s">
        <v>250</v>
      </c>
      <c r="T933" s="503"/>
      <c r="U933" s="503"/>
      <c r="V933" s="503"/>
      <c r="W933" s="504"/>
      <c r="X933" s="96"/>
      <c r="Y933" s="101"/>
      <c r="Z933" s="445"/>
      <c r="AA933" s="446"/>
      <c r="AB933" s="446"/>
      <c r="AC933" s="446"/>
      <c r="AD933" s="62"/>
      <c r="AE933" s="21"/>
      <c r="AF933" s="22"/>
      <c r="AH933" s="29" t="str">
        <f t="shared" si="936"/>
        <v>+</v>
      </c>
      <c r="AI933" s="29" t="str">
        <f t="shared" si="937"/>
        <v/>
      </c>
      <c r="AJ933" s="29" t="str">
        <f t="shared" si="938"/>
        <v/>
      </c>
      <c r="AK933" s="29" t="str">
        <f t="shared" si="939"/>
        <v/>
      </c>
      <c r="AL933" s="29" t="str">
        <f t="shared" si="940"/>
        <v/>
      </c>
      <c r="AM933" s="29" t="str">
        <f t="shared" si="941"/>
        <v/>
      </c>
      <c r="AN933" s="29" t="str">
        <f t="shared" si="942"/>
        <v>+</v>
      </c>
      <c r="AO933" s="83">
        <f t="shared" si="931"/>
        <v>0</v>
      </c>
      <c r="AP933" s="83">
        <f t="shared" si="932"/>
        <v>0</v>
      </c>
      <c r="AQ933" s="83">
        <f t="shared" si="933"/>
        <v>0</v>
      </c>
      <c r="AR933" s="83" t="e">
        <f t="shared" si="934"/>
        <v>#DIV/0!</v>
      </c>
      <c r="AS933" s="83" t="e">
        <f t="shared" si="935"/>
        <v>#DIV/0!</v>
      </c>
      <c r="AT933" s="105" t="str">
        <f t="shared" si="923"/>
        <v/>
      </c>
      <c r="AU933" s="105" t="str">
        <f t="shared" si="924"/>
        <v/>
      </c>
      <c r="AV933">
        <f>IF(AT933="",-1,AS924)</f>
        <v>-1</v>
      </c>
    </row>
    <row r="934" spans="1:48" ht="17.25" customHeight="1">
      <c r="A934" s="27"/>
      <c r="B934" s="98"/>
      <c r="C934" s="104"/>
      <c r="D934" s="90"/>
      <c r="E934" s="111"/>
      <c r="F934" s="471"/>
      <c r="G934" s="472"/>
      <c r="H934" s="473"/>
      <c r="I934" s="99"/>
      <c r="J934" s="99"/>
      <c r="K934" s="94">
        <f t="shared" si="944"/>
        <v>16</v>
      </c>
      <c r="L934" s="94">
        <f t="shared" si="945"/>
        <v>0</v>
      </c>
      <c r="M934" s="94">
        <f t="shared" si="946"/>
        <v>0</v>
      </c>
      <c r="N934" s="94">
        <f t="shared" si="947"/>
        <v>16</v>
      </c>
      <c r="O934" s="94">
        <f t="shared" si="948"/>
        <v>16</v>
      </c>
      <c r="P934" s="102" t="s">
        <v>238</v>
      </c>
      <c r="Q934" s="94">
        <f t="shared" si="949"/>
        <v>2</v>
      </c>
      <c r="R934" s="122">
        <f>IF(Q934="","",HLOOKUP(Q934,Headline!$Z$5:$CJ$6,2,FALSE))</f>
        <v>2</v>
      </c>
      <c r="S934" s="505"/>
      <c r="T934" s="506"/>
      <c r="U934" s="506"/>
      <c r="V934" s="506"/>
      <c r="W934" s="507"/>
      <c r="X934" s="96" t="str">
        <f t="shared" si="901"/>
        <v/>
      </c>
      <c r="Y934" s="101"/>
      <c r="Z934" s="445"/>
      <c r="AA934" s="446"/>
      <c r="AB934" s="446"/>
      <c r="AC934" s="446"/>
      <c r="AD934" s="62"/>
      <c r="AE934" s="21"/>
      <c r="AF934" s="22"/>
      <c r="AH934" s="29" t="str">
        <f t="shared" si="936"/>
        <v/>
      </c>
      <c r="AI934" s="29" t="str">
        <f t="shared" si="937"/>
        <v/>
      </c>
      <c r="AJ934" s="29" t="str">
        <f t="shared" si="938"/>
        <v/>
      </c>
      <c r="AK934" s="29" t="str">
        <f t="shared" si="939"/>
        <v/>
      </c>
      <c r="AL934" s="29" t="str">
        <f t="shared" si="940"/>
        <v/>
      </c>
      <c r="AM934" s="29" t="str">
        <f t="shared" si="941"/>
        <v/>
      </c>
      <c r="AN934" s="29" t="str">
        <f t="shared" si="942"/>
        <v/>
      </c>
      <c r="AO934" s="83" t="str">
        <f t="shared" si="931"/>
        <v/>
      </c>
      <c r="AP934" s="83" t="str">
        <f t="shared" si="932"/>
        <v/>
      </c>
      <c r="AQ934" s="83" t="str">
        <f t="shared" si="933"/>
        <v/>
      </c>
      <c r="AR934" s="83" t="str">
        <f t="shared" si="934"/>
        <v/>
      </c>
      <c r="AS934" s="83" t="str">
        <f t="shared" si="935"/>
        <v/>
      </c>
      <c r="AT934" s="105" t="str">
        <f t="shared" si="923"/>
        <v/>
      </c>
      <c r="AU934" s="105" t="str">
        <f t="shared" si="924"/>
        <v/>
      </c>
      <c r="AV934">
        <f>IF(AT934="",-1,AS925)</f>
        <v>-1</v>
      </c>
    </row>
    <row r="935" spans="1:48" ht="17.25" customHeight="1" thickBot="1">
      <c r="A935" s="27"/>
      <c r="B935" s="98"/>
      <c r="C935" s="104"/>
      <c r="D935" s="90"/>
      <c r="E935" s="111"/>
      <c r="F935" s="455"/>
      <c r="G935" s="456"/>
      <c r="H935" s="456"/>
      <c r="I935" s="99"/>
      <c r="J935" s="99"/>
      <c r="K935" s="94">
        <f t="shared" si="944"/>
        <v>16</v>
      </c>
      <c r="L935" s="94">
        <f t="shared" si="945"/>
        <v>0</v>
      </c>
      <c r="M935" s="94">
        <f t="shared" si="946"/>
        <v>0</v>
      </c>
      <c r="N935" s="94">
        <f t="shared" si="947"/>
        <v>16</v>
      </c>
      <c r="O935" s="94">
        <f t="shared" si="948"/>
        <v>16</v>
      </c>
      <c r="P935" s="102"/>
      <c r="Q935" s="94" t="str">
        <f t="shared" si="949"/>
        <v/>
      </c>
      <c r="R935" s="122" t="str">
        <f>IF(Q935="","",HLOOKUP(Q935,Headline!$Z$5:$CJ$6,2,FALSE))</f>
        <v/>
      </c>
      <c r="S935" s="100"/>
      <c r="T935" s="100"/>
      <c r="U935" s="100"/>
      <c r="V935" s="100"/>
      <c r="W935" s="100"/>
      <c r="X935" s="96" t="str">
        <f t="shared" si="901"/>
        <v/>
      </c>
      <c r="Y935" s="101"/>
      <c r="Z935" s="445"/>
      <c r="AA935" s="446"/>
      <c r="AB935" s="446"/>
      <c r="AC935" s="446"/>
      <c r="AD935" s="62"/>
      <c r="AE935" s="21"/>
      <c r="AF935" s="22"/>
      <c r="AH935" s="29" t="str">
        <f t="shared" si="936"/>
        <v/>
      </c>
      <c r="AI935" s="29" t="str">
        <f t="shared" si="937"/>
        <v/>
      </c>
      <c r="AJ935" s="29" t="str">
        <f t="shared" si="938"/>
        <v/>
      </c>
      <c r="AK935" s="29" t="str">
        <f t="shared" si="939"/>
        <v/>
      </c>
      <c r="AL935" s="29" t="str">
        <f t="shared" si="940"/>
        <v/>
      </c>
      <c r="AM935" s="29" t="str">
        <f t="shared" si="941"/>
        <v/>
      </c>
      <c r="AN935" s="29" t="str">
        <f t="shared" si="942"/>
        <v/>
      </c>
      <c r="AO935" s="83" t="str">
        <f t="shared" si="931"/>
        <v/>
      </c>
      <c r="AP935" s="83" t="str">
        <f t="shared" si="932"/>
        <v/>
      </c>
      <c r="AQ935" s="83" t="str">
        <f t="shared" si="933"/>
        <v/>
      </c>
      <c r="AR935" s="83" t="str">
        <f t="shared" si="934"/>
        <v/>
      </c>
      <c r="AS935" s="83" t="str">
        <f t="shared" si="935"/>
        <v/>
      </c>
      <c r="AT935" s="105" t="str">
        <f t="shared" si="923"/>
        <v/>
      </c>
      <c r="AU935" s="105" t="str">
        <f t="shared" si="924"/>
        <v/>
      </c>
      <c r="AV935">
        <f>IF(AT935="",-1,AS926)</f>
        <v>-1</v>
      </c>
    </row>
    <row r="936" spans="1:48" ht="17.25" customHeight="1" thickBot="1">
      <c r="A936" s="27"/>
      <c r="B936" s="98"/>
      <c r="C936" s="104"/>
      <c r="D936" s="90"/>
      <c r="E936" s="135"/>
      <c r="F936" s="463">
        <v>28</v>
      </c>
      <c r="G936" s="464"/>
      <c r="H936" s="465"/>
      <c r="I936" s="136"/>
      <c r="J936" s="99"/>
      <c r="K936" s="94">
        <f t="shared" si="944"/>
        <v>28</v>
      </c>
      <c r="L936" s="94">
        <f t="shared" si="945"/>
        <v>0</v>
      </c>
      <c r="M936" s="94">
        <f t="shared" si="946"/>
        <v>0</v>
      </c>
      <c r="N936" s="94">
        <f t="shared" si="947"/>
        <v>28</v>
      </c>
      <c r="O936" s="94">
        <f t="shared" si="948"/>
        <v>28</v>
      </c>
      <c r="P936" s="102" t="s">
        <v>238</v>
      </c>
      <c r="Q936" s="94">
        <f t="shared" si="949"/>
        <v>1</v>
      </c>
      <c r="R936" s="122">
        <f>IF(Q936="","",HLOOKUP(Q936,Headline!$Z$5:$CJ$6,2,FALSE))</f>
        <v>1</v>
      </c>
      <c r="S936" s="502" t="s">
        <v>250</v>
      </c>
      <c r="T936" s="503"/>
      <c r="U936" s="503"/>
      <c r="V936" s="503"/>
      <c r="W936" s="504"/>
      <c r="X936" s="96"/>
      <c r="Y936" s="101"/>
      <c r="Z936" s="445"/>
      <c r="AA936" s="446"/>
      <c r="AB936" s="446"/>
      <c r="AC936" s="446"/>
      <c r="AD936" s="62"/>
      <c r="AE936" s="21"/>
      <c r="AF936" s="22"/>
      <c r="AH936" s="29" t="str">
        <f t="shared" si="936"/>
        <v>+</v>
      </c>
      <c r="AI936" s="29" t="str">
        <f t="shared" si="937"/>
        <v/>
      </c>
      <c r="AJ936" s="29" t="str">
        <f t="shared" si="938"/>
        <v/>
      </c>
      <c r="AK936" s="29" t="str">
        <f t="shared" si="939"/>
        <v/>
      </c>
      <c r="AL936" s="29" t="str">
        <f t="shared" si="940"/>
        <v/>
      </c>
      <c r="AM936" s="29" t="str">
        <f t="shared" si="941"/>
        <v/>
      </c>
      <c r="AN936" s="29" t="str">
        <f t="shared" si="942"/>
        <v>+</v>
      </c>
      <c r="AO936" s="83">
        <f t="shared" si="931"/>
        <v>0</v>
      </c>
      <c r="AP936" s="83">
        <f t="shared" si="932"/>
        <v>0</v>
      </c>
      <c r="AQ936" s="83">
        <f t="shared" si="933"/>
        <v>0</v>
      </c>
      <c r="AR936" s="83" t="e">
        <f t="shared" si="934"/>
        <v>#DIV/0!</v>
      </c>
      <c r="AS936" s="83" t="e">
        <f t="shared" si="935"/>
        <v>#DIV/0!</v>
      </c>
      <c r="AT936" s="105" t="str">
        <f t="shared" si="923"/>
        <v/>
      </c>
      <c r="AU936" s="105" t="str">
        <f t="shared" si="924"/>
        <v/>
      </c>
      <c r="AV936">
        <f t="shared" ref="AV936:AV942" si="950">IF(AT936="",-1,AS930)</f>
        <v>-1</v>
      </c>
    </row>
    <row r="937" spans="1:48" ht="17.25" customHeight="1">
      <c r="A937" s="27"/>
      <c r="B937" s="98"/>
      <c r="C937" s="104"/>
      <c r="D937" s="90"/>
      <c r="E937" s="111"/>
      <c r="F937" s="471"/>
      <c r="G937" s="472"/>
      <c r="H937" s="472"/>
      <c r="I937" s="99"/>
      <c r="J937" s="99"/>
      <c r="K937" s="94">
        <f t="shared" si="944"/>
        <v>28</v>
      </c>
      <c r="L937" s="94">
        <f t="shared" si="945"/>
        <v>0</v>
      </c>
      <c r="M937" s="94">
        <f t="shared" si="946"/>
        <v>0</v>
      </c>
      <c r="N937" s="94">
        <f t="shared" ref="N937:N997" si="951">K937+L937</f>
        <v>28</v>
      </c>
      <c r="O937" s="94">
        <f t="shared" ref="O937:O997" si="952">K937+M937</f>
        <v>28</v>
      </c>
      <c r="P937" s="102" t="s">
        <v>238</v>
      </c>
      <c r="Q937" s="94">
        <f t="shared" si="949"/>
        <v>2</v>
      </c>
      <c r="R937" s="122">
        <f>IF(Q937="","",HLOOKUP(Q937,Headline!$Z$5:$CJ$6,2,FALSE))</f>
        <v>2</v>
      </c>
      <c r="S937" s="505"/>
      <c r="T937" s="506"/>
      <c r="U937" s="506"/>
      <c r="V937" s="506"/>
      <c r="W937" s="507"/>
      <c r="X937" s="96" t="str">
        <f>IF(S937="","",IF(AND(AM937="-",AN937="+"),"78",IF(AM937="-","7",IF(AN937="+","8",""))))</f>
        <v/>
      </c>
      <c r="Y937" s="101"/>
      <c r="Z937" s="445"/>
      <c r="AA937" s="446"/>
      <c r="AB937" s="446"/>
      <c r="AC937" s="446"/>
      <c r="AD937" s="62"/>
      <c r="AE937" s="21"/>
      <c r="AF937" s="22"/>
      <c r="AH937" s="29" t="str">
        <f t="shared" si="936"/>
        <v/>
      </c>
      <c r="AI937" s="29" t="str">
        <f t="shared" si="937"/>
        <v/>
      </c>
      <c r="AJ937" s="29" t="str">
        <f t="shared" si="938"/>
        <v/>
      </c>
      <c r="AK937" s="29" t="str">
        <f t="shared" si="939"/>
        <v/>
      </c>
      <c r="AL937" s="29" t="str">
        <f t="shared" si="940"/>
        <v/>
      </c>
      <c r="AM937" s="29" t="str">
        <f t="shared" si="941"/>
        <v/>
      </c>
      <c r="AN937" s="29" t="str">
        <f t="shared" si="942"/>
        <v/>
      </c>
      <c r="AO937" s="83" t="str">
        <f t="shared" si="931"/>
        <v/>
      </c>
      <c r="AP937" s="83" t="str">
        <f t="shared" si="932"/>
        <v/>
      </c>
      <c r="AQ937" s="83" t="str">
        <f t="shared" si="933"/>
        <v/>
      </c>
      <c r="AR937" s="83" t="str">
        <f t="shared" si="934"/>
        <v/>
      </c>
      <c r="AS937" s="83" t="str">
        <f t="shared" si="935"/>
        <v/>
      </c>
      <c r="AT937" s="105" t="str">
        <f t="shared" si="923"/>
        <v/>
      </c>
      <c r="AU937" s="105" t="str">
        <f t="shared" si="924"/>
        <v/>
      </c>
      <c r="AV937">
        <f t="shared" si="950"/>
        <v>-1</v>
      </c>
    </row>
    <row r="938" spans="1:48" ht="17.25" customHeight="1" thickBot="1">
      <c r="A938" s="27"/>
      <c r="B938" s="98"/>
      <c r="C938" s="104"/>
      <c r="D938" s="90"/>
      <c r="E938" s="111"/>
      <c r="F938" s="442"/>
      <c r="G938" s="443"/>
      <c r="H938" s="443"/>
      <c r="I938" s="99"/>
      <c r="J938" s="99"/>
      <c r="K938" s="94">
        <f t="shared" si="944"/>
        <v>28</v>
      </c>
      <c r="L938" s="94">
        <f t="shared" si="945"/>
        <v>0</v>
      </c>
      <c r="M938" s="94">
        <f t="shared" si="946"/>
        <v>0</v>
      </c>
      <c r="N938" s="94">
        <f t="shared" si="951"/>
        <v>28</v>
      </c>
      <c r="O938" s="94">
        <f t="shared" si="952"/>
        <v>28</v>
      </c>
      <c r="P938" s="102"/>
      <c r="Q938" s="94" t="str">
        <f t="shared" si="949"/>
        <v/>
      </c>
      <c r="R938" s="122" t="str">
        <f>IF(Q938="","",HLOOKUP(Q938,Headline!$Z$5:$CJ$6,2,FALSE))</f>
        <v/>
      </c>
      <c r="S938" s="100"/>
      <c r="T938" s="100"/>
      <c r="U938" s="100"/>
      <c r="V938" s="100"/>
      <c r="W938" s="100"/>
      <c r="X938" s="96" t="str">
        <f t="shared" ref="X938:X1008" si="953">IF(S938="","",IF(AND(AM938="-",AN938="+"),"78",IF(AM938="-","7",IF(AN938="+","8",""))))</f>
        <v/>
      </c>
      <c r="Y938" s="101"/>
      <c r="Z938" s="445"/>
      <c r="AA938" s="446"/>
      <c r="AB938" s="446"/>
      <c r="AC938" s="446"/>
      <c r="AD938" s="62"/>
      <c r="AE938" s="21"/>
      <c r="AF938" s="22"/>
      <c r="AH938" s="29" t="str">
        <f t="shared" si="936"/>
        <v/>
      </c>
      <c r="AI938" s="29" t="str">
        <f t="shared" si="937"/>
        <v/>
      </c>
      <c r="AJ938" s="29" t="str">
        <f t="shared" si="938"/>
        <v/>
      </c>
      <c r="AK938" s="29" t="str">
        <f t="shared" si="939"/>
        <v/>
      </c>
      <c r="AL938" s="29" t="str">
        <f t="shared" si="940"/>
        <v/>
      </c>
      <c r="AM938" s="29" t="str">
        <f t="shared" si="941"/>
        <v/>
      </c>
      <c r="AN938" s="29" t="str">
        <f t="shared" si="942"/>
        <v/>
      </c>
      <c r="AO938" s="83" t="str">
        <f t="shared" si="931"/>
        <v/>
      </c>
      <c r="AP938" s="83" t="str">
        <f t="shared" si="932"/>
        <v/>
      </c>
      <c r="AQ938" s="83" t="str">
        <f t="shared" si="933"/>
        <v/>
      </c>
      <c r="AR938" s="83" t="str">
        <f t="shared" si="934"/>
        <v/>
      </c>
      <c r="AS938" s="83" t="str">
        <f t="shared" si="935"/>
        <v/>
      </c>
      <c r="AT938" s="105" t="str">
        <f t="shared" si="923"/>
        <v/>
      </c>
      <c r="AU938" s="105" t="str">
        <f t="shared" si="924"/>
        <v/>
      </c>
      <c r="AV938">
        <f t="shared" si="950"/>
        <v>-1</v>
      </c>
    </row>
    <row r="939" spans="1:48" ht="26.25" customHeight="1" thickBot="1">
      <c r="A939" s="27"/>
      <c r="B939" s="466" t="s">
        <v>212</v>
      </c>
      <c r="C939" s="467"/>
      <c r="D939" s="467"/>
      <c r="E939" s="467"/>
      <c r="F939" s="467"/>
      <c r="G939" s="467"/>
      <c r="H939" s="467"/>
      <c r="I939" s="467"/>
      <c r="J939" s="467"/>
      <c r="K939" s="467"/>
      <c r="L939" s="467"/>
      <c r="M939" s="467"/>
      <c r="N939" s="467"/>
      <c r="O939" s="467"/>
      <c r="P939" s="467"/>
      <c r="Q939" s="467"/>
      <c r="R939" s="467"/>
      <c r="S939" s="467"/>
      <c r="T939" s="467"/>
      <c r="U939" s="467"/>
      <c r="V939" s="467"/>
      <c r="W939" s="467"/>
      <c r="X939" s="467"/>
      <c r="Y939" s="467"/>
      <c r="Z939" s="467"/>
      <c r="AA939" s="467"/>
      <c r="AB939" s="467"/>
      <c r="AC939" s="467"/>
      <c r="AD939" s="467"/>
      <c r="AE939" s="467"/>
      <c r="AF939" s="468"/>
      <c r="AH939" s="29" t="str">
        <f t="shared" si="936"/>
        <v/>
      </c>
      <c r="AI939" s="29" t="str">
        <f t="shared" si="937"/>
        <v/>
      </c>
      <c r="AJ939" s="29" t="str">
        <f t="shared" si="938"/>
        <v/>
      </c>
      <c r="AK939" s="29" t="str">
        <f t="shared" si="939"/>
        <v/>
      </c>
      <c r="AL939" s="29" t="str">
        <f t="shared" si="940"/>
        <v/>
      </c>
      <c r="AM939" s="29" t="str">
        <f t="shared" si="941"/>
        <v/>
      </c>
      <c r="AN939" s="29" t="str">
        <f t="shared" si="942"/>
        <v/>
      </c>
      <c r="AO939" s="83" t="str">
        <f t="shared" si="931"/>
        <v/>
      </c>
      <c r="AP939" s="83" t="str">
        <f t="shared" si="932"/>
        <v/>
      </c>
      <c r="AQ939" s="83" t="str">
        <f t="shared" si="933"/>
        <v/>
      </c>
      <c r="AR939" s="83" t="str">
        <f t="shared" si="934"/>
        <v/>
      </c>
      <c r="AS939" s="83" t="str">
        <f t="shared" si="935"/>
        <v/>
      </c>
      <c r="AT939" s="105" t="str">
        <f t="shared" si="923"/>
        <v/>
      </c>
      <c r="AU939" s="105" t="str">
        <f t="shared" si="924"/>
        <v/>
      </c>
      <c r="AV939">
        <f t="shared" si="950"/>
        <v>-1</v>
      </c>
    </row>
    <row r="940" spans="1:48" ht="17.25" customHeight="1">
      <c r="A940" s="27"/>
      <c r="B940" s="98"/>
      <c r="C940" s="104"/>
      <c r="D940" s="90"/>
      <c r="E940" s="111"/>
      <c r="F940" s="442"/>
      <c r="G940" s="443"/>
      <c r="H940" s="444"/>
      <c r="I940" s="99"/>
      <c r="J940" s="99"/>
      <c r="K940" s="94">
        <f t="shared" ref="K940:K955" si="954">IF(Q940=1,F940,K939)</f>
        <v>0</v>
      </c>
      <c r="L940" s="94">
        <f t="shared" ref="L940:L955" si="955">IF(Q940=1,I940,L939)</f>
        <v>0</v>
      </c>
      <c r="M940" s="94">
        <f t="shared" ref="M940:M955" si="956">IF(Q940=1,J940,M939)</f>
        <v>0</v>
      </c>
      <c r="N940" s="94">
        <f t="shared" si="951"/>
        <v>0</v>
      </c>
      <c r="O940" s="94">
        <f t="shared" si="952"/>
        <v>0</v>
      </c>
      <c r="P940" s="102"/>
      <c r="Q940" s="94" t="str">
        <f t="shared" ref="Q940:Q942" si="957">IF(AND(F940&lt;&gt;"",Q939=""),1,IF(AND(Q939&lt;emp,Q939&lt;&gt;""),Q939+1,""))</f>
        <v/>
      </c>
      <c r="R940" s="122" t="str">
        <f>IF(Q940="","",HLOOKUP(Q940,Headline!$Z$5:$CJ$6,2,FALSE))</f>
        <v/>
      </c>
      <c r="S940" s="100"/>
      <c r="T940" s="100"/>
      <c r="U940" s="100"/>
      <c r="V940" s="100"/>
      <c r="W940" s="100"/>
      <c r="X940" s="96" t="str">
        <f t="shared" si="953"/>
        <v/>
      </c>
      <c r="Y940" s="101"/>
      <c r="Z940" s="445"/>
      <c r="AA940" s="446"/>
      <c r="AB940" s="446"/>
      <c r="AC940" s="446"/>
      <c r="AD940" s="62"/>
      <c r="AE940" s="21"/>
      <c r="AF940" s="22"/>
      <c r="AH940" s="29" t="str">
        <f t="shared" si="936"/>
        <v/>
      </c>
      <c r="AI940" s="29" t="str">
        <f t="shared" si="937"/>
        <v/>
      </c>
      <c r="AJ940" s="29" t="str">
        <f t="shared" si="938"/>
        <v/>
      </c>
      <c r="AK940" s="29" t="str">
        <f t="shared" si="939"/>
        <v/>
      </c>
      <c r="AL940" s="29" t="str">
        <f t="shared" si="940"/>
        <v/>
      </c>
      <c r="AM940" s="29" t="str">
        <f t="shared" si="941"/>
        <v/>
      </c>
      <c r="AN940" s="29" t="str">
        <f t="shared" si="942"/>
        <v/>
      </c>
      <c r="AO940" s="83" t="str">
        <f t="shared" si="931"/>
        <v/>
      </c>
      <c r="AP940" s="83" t="str">
        <f t="shared" si="932"/>
        <v/>
      </c>
      <c r="AQ940" s="83" t="str">
        <f t="shared" si="933"/>
        <v/>
      </c>
      <c r="AR940" s="83" t="str">
        <f t="shared" si="934"/>
        <v/>
      </c>
      <c r="AS940" s="83" t="str">
        <f t="shared" si="935"/>
        <v/>
      </c>
      <c r="AT940" s="105" t="str">
        <f t="shared" si="923"/>
        <v/>
      </c>
      <c r="AU940" s="105" t="str">
        <f t="shared" si="924"/>
        <v/>
      </c>
      <c r="AV940">
        <f t="shared" si="950"/>
        <v>-1</v>
      </c>
    </row>
    <row r="941" spans="1:48" ht="17.25" customHeight="1">
      <c r="A941" s="27"/>
      <c r="B941" s="98">
        <v>801</v>
      </c>
      <c r="C941" s="104"/>
      <c r="D941" s="90"/>
      <c r="E941" s="111"/>
      <c r="F941" s="442">
        <v>7</v>
      </c>
      <c r="G941" s="443"/>
      <c r="H941" s="444"/>
      <c r="I941" s="99">
        <v>-0.1</v>
      </c>
      <c r="J941" s="99">
        <v>0.1</v>
      </c>
      <c r="K941" s="94">
        <f t="shared" si="954"/>
        <v>7</v>
      </c>
      <c r="L941" s="94">
        <f t="shared" si="955"/>
        <v>-0.1</v>
      </c>
      <c r="M941" s="94">
        <f t="shared" si="956"/>
        <v>0.1</v>
      </c>
      <c r="N941" s="94">
        <f t="shared" si="951"/>
        <v>6.9</v>
      </c>
      <c r="O941" s="94">
        <f t="shared" si="952"/>
        <v>7.1</v>
      </c>
      <c r="P941" s="102" t="s">
        <v>50</v>
      </c>
      <c r="Q941" s="94">
        <f t="shared" si="957"/>
        <v>1</v>
      </c>
      <c r="R941" s="122">
        <f>IF(Q941="","",HLOOKUP(Q941,Headline!$Z$5:$CJ$6,2,FALSE))</f>
        <v>1</v>
      </c>
      <c r="S941" s="147">
        <v>7.04</v>
      </c>
      <c r="T941" s="147">
        <v>7.06</v>
      </c>
      <c r="U941" s="147">
        <v>7.03</v>
      </c>
      <c r="V941" s="147">
        <v>7.04</v>
      </c>
      <c r="W941" s="147">
        <v>7.05</v>
      </c>
      <c r="X941" s="96" t="str">
        <f t="shared" si="953"/>
        <v/>
      </c>
      <c r="Y941" s="101">
        <v>13</v>
      </c>
      <c r="Z941" s="445"/>
      <c r="AA941" s="446"/>
      <c r="AB941" s="446"/>
      <c r="AC941" s="446"/>
      <c r="AD941" s="62"/>
      <c r="AE941" s="21"/>
      <c r="AF941" s="22"/>
      <c r="AH941" s="29" t="str">
        <f t="shared" si="936"/>
        <v/>
      </c>
      <c r="AI941" s="29" t="str">
        <f t="shared" si="937"/>
        <v/>
      </c>
      <c r="AJ941" s="29" t="str">
        <f t="shared" si="938"/>
        <v/>
      </c>
      <c r="AK941" s="29" t="str">
        <f t="shared" si="939"/>
        <v/>
      </c>
      <c r="AL941" s="29" t="str">
        <f t="shared" si="940"/>
        <v/>
      </c>
      <c r="AM941" s="29" t="str">
        <f t="shared" si="941"/>
        <v/>
      </c>
      <c r="AN941" s="29" t="str">
        <f t="shared" si="942"/>
        <v/>
      </c>
      <c r="AO941" s="83">
        <f t="shared" ref="AO941:AO993" si="958">IF(S941="","",MIN(S941:W941))</f>
        <v>7.03</v>
      </c>
      <c r="AP941" s="83">
        <f t="shared" ref="AP941:AP993" si="959">IF(S941="","",MAX(S941:W941))</f>
        <v>7.06</v>
      </c>
      <c r="AQ941" s="83">
        <f t="shared" ref="AQ941:AQ993" si="960">IF(AO941="","",AP941-AO941)</f>
        <v>2.9999999999999361E-2</v>
      </c>
      <c r="AR941" s="83">
        <f t="shared" ref="AR941:AR993" si="961">IF(S941="","",AVERAGE(S941:W941))</f>
        <v>7.0439999999999996</v>
      </c>
      <c r="AS941" s="83">
        <f t="shared" ref="AS941:AS993" si="962">IF(S941="","",STDEV(S941:W941))</f>
        <v>1.1401754250991138E-2</v>
      </c>
      <c r="AT941" s="105" t="str">
        <f t="shared" si="923"/>
        <v/>
      </c>
      <c r="AU941" s="105" t="str">
        <f t="shared" si="924"/>
        <v/>
      </c>
      <c r="AV941">
        <f t="shared" si="950"/>
        <v>-1</v>
      </c>
    </row>
    <row r="942" spans="1:48" ht="17.25" customHeight="1">
      <c r="A942" s="27"/>
      <c r="B942" s="98"/>
      <c r="C942" s="104"/>
      <c r="D942" s="90"/>
      <c r="E942" s="111"/>
      <c r="F942" s="442"/>
      <c r="G942" s="443"/>
      <c r="H942" s="444"/>
      <c r="I942" s="99"/>
      <c r="J942" s="99"/>
      <c r="K942" s="94">
        <f t="shared" si="954"/>
        <v>7</v>
      </c>
      <c r="L942" s="94">
        <f t="shared" si="955"/>
        <v>-0.1</v>
      </c>
      <c r="M942" s="94">
        <f t="shared" si="956"/>
        <v>0.1</v>
      </c>
      <c r="N942" s="94">
        <f t="shared" si="951"/>
        <v>6.9</v>
      </c>
      <c r="O942" s="94">
        <f t="shared" si="952"/>
        <v>7.1</v>
      </c>
      <c r="P942" s="102" t="s">
        <v>50</v>
      </c>
      <c r="Q942" s="94">
        <f t="shared" si="957"/>
        <v>2</v>
      </c>
      <c r="R942" s="122">
        <f>IF(Q942="","",HLOOKUP(Q942,Headline!$Z$5:$CJ$6,2,FALSE))</f>
        <v>2</v>
      </c>
      <c r="S942" s="147">
        <v>6.9619999999999997</v>
      </c>
      <c r="T942" s="147">
        <v>6.9589999999999996</v>
      </c>
      <c r="U942" s="147">
        <v>6.9509999999999996</v>
      </c>
      <c r="V942" s="147">
        <v>6.9710000000000001</v>
      </c>
      <c r="W942" s="147">
        <v>6.9770000000000003</v>
      </c>
      <c r="X942" s="96" t="str">
        <f t="shared" si="953"/>
        <v/>
      </c>
      <c r="Y942" s="101"/>
      <c r="Z942" s="445"/>
      <c r="AA942" s="446"/>
      <c r="AB942" s="446"/>
      <c r="AC942" s="446"/>
      <c r="AD942" s="62"/>
      <c r="AE942" s="21"/>
      <c r="AF942" s="22"/>
      <c r="AH942" s="29" t="str">
        <f t="shared" si="936"/>
        <v/>
      </c>
      <c r="AI942" s="29" t="str">
        <f t="shared" si="937"/>
        <v/>
      </c>
      <c r="AJ942" s="29" t="str">
        <f t="shared" si="938"/>
        <v/>
      </c>
      <c r="AK942" s="29" t="str">
        <f t="shared" si="939"/>
        <v/>
      </c>
      <c r="AL942" s="29" t="str">
        <f t="shared" si="940"/>
        <v/>
      </c>
      <c r="AM942" s="29" t="str">
        <f t="shared" si="941"/>
        <v/>
      </c>
      <c r="AN942" s="29" t="str">
        <f t="shared" si="942"/>
        <v/>
      </c>
      <c r="AO942" s="83">
        <f t="shared" si="958"/>
        <v>6.9509999999999996</v>
      </c>
      <c r="AP942" s="83">
        <f t="shared" si="959"/>
        <v>6.9770000000000003</v>
      </c>
      <c r="AQ942" s="83">
        <f t="shared" si="960"/>
        <v>2.6000000000000689E-2</v>
      </c>
      <c r="AR942" s="83">
        <f t="shared" si="961"/>
        <v>6.9640000000000004</v>
      </c>
      <c r="AS942" s="83">
        <f t="shared" si="962"/>
        <v>1.0198039027185862E-2</v>
      </c>
      <c r="AT942" s="105" t="str">
        <f t="shared" si="923"/>
        <v/>
      </c>
      <c r="AU942" s="105" t="str">
        <f t="shared" si="924"/>
        <v/>
      </c>
      <c r="AV942">
        <f t="shared" si="950"/>
        <v>-1</v>
      </c>
    </row>
    <row r="943" spans="1:48" ht="18" customHeight="1">
      <c r="A943" s="27"/>
      <c r="B943" s="98"/>
      <c r="C943" s="104"/>
      <c r="D943" s="90"/>
      <c r="E943" s="111"/>
      <c r="F943" s="442"/>
      <c r="G943" s="443"/>
      <c r="H943" s="444"/>
      <c r="I943" s="99"/>
      <c r="J943" s="99"/>
      <c r="K943" s="94">
        <f>IF(Q943=1,F943,K939)</f>
        <v>0</v>
      </c>
      <c r="L943" s="94">
        <f>IF(Q943=1,I943,L939)</f>
        <v>0</v>
      </c>
      <c r="M943" s="94">
        <f>IF(Q943=1,J943,M939)</f>
        <v>0</v>
      </c>
      <c r="N943" s="94">
        <f t="shared" ref="N943" si="963">K943+L943</f>
        <v>0</v>
      </c>
      <c r="O943" s="94">
        <f t="shared" ref="O943" si="964">K943+M943</f>
        <v>0</v>
      </c>
      <c r="P943" s="102"/>
      <c r="Q943" s="94" t="str">
        <f>IF(AND(F943&lt;&gt;"",Q939=""),1,IF(AND(Q939&lt;emp,Q939&lt;&gt;""),Q939+1,""))</f>
        <v/>
      </c>
      <c r="R943" s="122" t="str">
        <f>IF(Q943="","",HLOOKUP(Q943,Headline!$Z$5:$CJ$6,2,FALSE))</f>
        <v/>
      </c>
      <c r="S943" s="100"/>
      <c r="T943" s="100"/>
      <c r="U943" s="100"/>
      <c r="V943" s="100"/>
      <c r="W943" s="100"/>
      <c r="X943" s="96" t="str">
        <f t="shared" ref="X943" si="965">IF(S943="","",IF(AND(AM943="-",AN943="+"),"78",IF(AM943="-","7",IF(AN943="+","8",""))))</f>
        <v/>
      </c>
      <c r="Y943" s="101"/>
      <c r="Z943" s="445"/>
      <c r="AA943" s="446"/>
      <c r="AB943" s="446"/>
      <c r="AC943" s="446"/>
      <c r="AD943" s="62"/>
      <c r="AE943" s="21"/>
      <c r="AF943" s="22"/>
      <c r="AH943" s="29" t="str">
        <f t="shared" ref="AH943:AH945" si="966">IF(S943="","",IF(S943&lt;$N943,"-",IF(S943&gt;$O943,"+","")))</f>
        <v/>
      </c>
      <c r="AI943" s="29" t="str">
        <f t="shared" ref="AI943:AI945" si="967">IF(T943="","",IF(T943&lt;$N943,"-",IF(T943&gt;$O943,"+","")))</f>
        <v/>
      </c>
      <c r="AJ943" s="29" t="str">
        <f t="shared" ref="AJ943:AJ945" si="968">IF(U943="","",IF(U943&lt;$N943,"-",IF(U943&gt;$O943,"+","")))</f>
        <v/>
      </c>
      <c r="AK943" s="29" t="str">
        <f t="shared" ref="AK943:AK945" si="969">IF(V943="","",IF(V943&lt;$N943,"-",IF(V943&gt;$O943,"+","")))</f>
        <v/>
      </c>
      <c r="AL943" s="29" t="str">
        <f t="shared" ref="AL943:AL945" si="970">IF(W943="","",IF(W943&lt;$N943,"-",IF(W943&gt;$O943,"+","")))</f>
        <v/>
      </c>
      <c r="AM943" s="29" t="str">
        <f t="shared" si="941"/>
        <v/>
      </c>
      <c r="AN943" s="29" t="str">
        <f t="shared" si="942"/>
        <v/>
      </c>
      <c r="AO943" s="83" t="str">
        <f t="shared" ref="AO943" si="971">IF(S943="","",MIN(S943:W943))</f>
        <v/>
      </c>
      <c r="AP943" s="83" t="str">
        <f t="shared" ref="AP943" si="972">IF(S943="","",MAX(S943:W943))</f>
        <v/>
      </c>
      <c r="AQ943" s="83" t="str">
        <f t="shared" ref="AQ943" si="973">IF(AO943="","",AP943-AO943)</f>
        <v/>
      </c>
      <c r="AR943" s="83" t="str">
        <f t="shared" ref="AR943" si="974">IF(S943="","",AVERAGE(S943:W943))</f>
        <v/>
      </c>
      <c r="AS943" s="83" t="str">
        <f t="shared" ref="AS943" si="975">IF(S943="","",STDEV(S943:W943))</f>
        <v/>
      </c>
      <c r="AT943" s="105" t="str">
        <f>IF(OR(Q943="",S943=""),"",IF(AND(C943="",AT939=""),"",(M943-L943)/(AS943*6)))</f>
        <v/>
      </c>
      <c r="AU943" s="105" t="str">
        <f>IF(OR(Q943="",S943=""),"",IF(AND(C943="",AU939=""),"",MIN((O943-AR943)/(3*AS943),(AR943-N943)/(3*AS943))))</f>
        <v/>
      </c>
      <c r="AV943">
        <f>IF(AT943="",-1,AS934)</f>
        <v>-1</v>
      </c>
    </row>
    <row r="944" spans="1:48" ht="18" customHeight="1">
      <c r="A944" s="27"/>
      <c r="B944" s="98">
        <v>802</v>
      </c>
      <c r="C944" s="104"/>
      <c r="D944" s="90"/>
      <c r="E944" s="111"/>
      <c r="F944" s="442">
        <v>46.3</v>
      </c>
      <c r="G944" s="443"/>
      <c r="H944" s="444"/>
      <c r="I944" s="99">
        <v>0</v>
      </c>
      <c r="J944" s="168">
        <v>0.11</v>
      </c>
      <c r="K944" s="94">
        <f>IF(Q944=1,F944,K937)</f>
        <v>28</v>
      </c>
      <c r="L944" s="94">
        <f>IF(Q944=1,I944,L937)</f>
        <v>0</v>
      </c>
      <c r="M944" s="94">
        <f>IF(Q944=1,J944,M937)</f>
        <v>0</v>
      </c>
      <c r="N944" s="94">
        <f>K944+L944</f>
        <v>28</v>
      </c>
      <c r="O944" s="94">
        <f>K944+M944</f>
        <v>28</v>
      </c>
      <c r="P944" s="102" t="s">
        <v>237</v>
      </c>
      <c r="Q944" s="94" t="str">
        <f>IF(AND(F944&lt;&gt;"",Q937=""),1,IF(AND(Q937&lt;emp,Q937&lt;&gt;""),Q937+1,""))</f>
        <v/>
      </c>
      <c r="R944" s="122" t="str">
        <f>IF(Q944="","",HLOOKUP(Q944,Headline!$Z$5:$CJ$6,2,FALSE))</f>
        <v/>
      </c>
      <c r="S944" s="147">
        <v>46.329609343499996</v>
      </c>
      <c r="T944" s="147">
        <v>46.319593406500005</v>
      </c>
      <c r="U944" s="147">
        <v>46.326032770499999</v>
      </c>
      <c r="V944" s="147">
        <v>46.3235253215</v>
      </c>
      <c r="W944" s="147">
        <v>46.330280141000003</v>
      </c>
      <c r="X944" s="96" t="str">
        <f>IF(S944="","",IF(AND(AM944="-",AN944="+"),"78",IF(AM944="-","7",IF(AN944="+","8",""))))</f>
        <v>8</v>
      </c>
      <c r="Y944" s="101">
        <v>13</v>
      </c>
      <c r="Z944" s="451" t="s">
        <v>354</v>
      </c>
      <c r="AA944" s="452"/>
      <c r="AB944" s="452"/>
      <c r="AC944" s="453"/>
      <c r="AD944" s="62"/>
      <c r="AE944" s="169" t="s">
        <v>331</v>
      </c>
      <c r="AF944" s="22"/>
      <c r="AH944" s="29" t="str">
        <f t="shared" si="966"/>
        <v>+</v>
      </c>
      <c r="AI944" s="29" t="str">
        <f t="shared" si="967"/>
        <v>+</v>
      </c>
      <c r="AJ944" s="29" t="str">
        <f t="shared" si="968"/>
        <v>+</v>
      </c>
      <c r="AK944" s="29" t="str">
        <f t="shared" si="969"/>
        <v>+</v>
      </c>
      <c r="AL944" s="29" t="str">
        <f t="shared" si="970"/>
        <v>+</v>
      </c>
      <c r="AM944" s="29" t="str">
        <f t="shared" si="941"/>
        <v/>
      </c>
      <c r="AN944" s="29" t="str">
        <f t="shared" si="942"/>
        <v>+</v>
      </c>
      <c r="AO944" s="83">
        <f>IF(S944="","",MIN(S944:W944))</f>
        <v>46.319593406500005</v>
      </c>
      <c r="AP944" s="83">
        <f>IF(S944="","",MAX(S944:W944))</f>
        <v>46.330280141000003</v>
      </c>
      <c r="AQ944" s="83">
        <f>IF(AO944="","",AP944-AO944)</f>
        <v>1.0686734499998352E-2</v>
      </c>
      <c r="AR944" s="83">
        <f>IF(S944="","",AVERAGE(S944:W944))</f>
        <v>46.325808196600001</v>
      </c>
      <c r="AS944" s="83">
        <f>IF(S944="","",STDEV(S944:W944))</f>
        <v>4.4252845280792156E-3</v>
      </c>
      <c r="AT944" s="105" t="str">
        <f>IF(OR(Q944="",S944=""),"",IF(AND(C944="",AT937=""),"",(M944-L944)/(AS944*6)))</f>
        <v/>
      </c>
      <c r="AU944" s="105" t="str">
        <f>IF(OR(Q944="",S944=""),"",IF(AND(C944="",AU937=""),"",MIN((O944-AR944)/(3*AS944),(AR944-N944)/(3*AS944))))</f>
        <v/>
      </c>
      <c r="AV944">
        <f>IF(AT944="",-1,AS932)</f>
        <v>-1</v>
      </c>
    </row>
    <row r="945" spans="1:48" ht="18" customHeight="1">
      <c r="A945" s="27"/>
      <c r="B945" s="98"/>
      <c r="C945" s="104"/>
      <c r="D945" s="90"/>
      <c r="E945" s="111"/>
      <c r="F945" s="442"/>
      <c r="G945" s="443"/>
      <c r="H945" s="444"/>
      <c r="I945" s="99"/>
      <c r="J945" s="99"/>
      <c r="K945" s="94">
        <f>IF(Q945=1,F945,K944)</f>
        <v>28</v>
      </c>
      <c r="L945" s="94">
        <f>IF(Q945=1,I945,L944)</f>
        <v>0</v>
      </c>
      <c r="M945" s="94">
        <f>IF(Q945=1,J945,M944)</f>
        <v>0</v>
      </c>
      <c r="N945" s="94">
        <f>K945+L945</f>
        <v>28</v>
      </c>
      <c r="O945" s="94">
        <f>K945+M945</f>
        <v>28</v>
      </c>
      <c r="P945" s="102" t="s">
        <v>237</v>
      </c>
      <c r="Q945" s="94" t="str">
        <f>IF(AND(F945&lt;&gt;"",Q944=""),1,IF(AND(Q944&lt;emp,Q944&lt;&gt;""),Q944+1,""))</f>
        <v/>
      </c>
      <c r="R945" s="122" t="str">
        <f>IF(Q945="","",HLOOKUP(Q945,Headline!$Z$5:$CJ$6,2,FALSE))</f>
        <v/>
      </c>
      <c r="S945" s="147">
        <f>'report export 3D'!W88</f>
        <v>46.237823466999998</v>
      </c>
      <c r="T945" s="147">
        <f>'report export 3D'!X88</f>
        <v>46.238217263000003</v>
      </c>
      <c r="U945" s="147">
        <f>'report export 3D'!Y88</f>
        <v>46.239952723000002</v>
      </c>
      <c r="V945" s="147">
        <f>'report export 3D'!Z88</f>
        <v>46.247160198000003</v>
      </c>
      <c r="W945" s="147">
        <f>'report export 3D'!AA88</f>
        <v>46.246380301999999</v>
      </c>
      <c r="X945" s="96" t="str">
        <f t="shared" ref="X945:X955" si="976">IF(S945="","",IF(AND(AM945="-",AN945="+"),"78",IF(AM945="-","7",IF(AN945="+","8",""))))</f>
        <v>8</v>
      </c>
      <c r="Y945" s="101">
        <v>15</v>
      </c>
      <c r="Z945" s="445" t="s">
        <v>68</v>
      </c>
      <c r="AA945" s="446"/>
      <c r="AB945" s="446"/>
      <c r="AC945" s="454"/>
      <c r="AD945" s="62"/>
      <c r="AE945" s="245" t="s">
        <v>331</v>
      </c>
      <c r="AF945" s="22"/>
      <c r="AH945" s="29" t="str">
        <f t="shared" si="966"/>
        <v>+</v>
      </c>
      <c r="AI945" s="29" t="str">
        <f t="shared" si="967"/>
        <v>+</v>
      </c>
      <c r="AJ945" s="29" t="str">
        <f t="shared" si="968"/>
        <v>+</v>
      </c>
      <c r="AK945" s="29" t="str">
        <f t="shared" si="969"/>
        <v>+</v>
      </c>
      <c r="AL945" s="29" t="str">
        <f t="shared" si="970"/>
        <v>+</v>
      </c>
      <c r="AM945" s="29" t="str">
        <f t="shared" si="941"/>
        <v/>
      </c>
      <c r="AN945" s="29" t="str">
        <f t="shared" si="942"/>
        <v>+</v>
      </c>
      <c r="AO945" s="83">
        <f>IF(S945="","",MIN(S945:W945))</f>
        <v>46.237823466999998</v>
      </c>
      <c r="AP945" s="83">
        <f>IF(S945="","",MAX(S945:W945))</f>
        <v>46.247160198000003</v>
      </c>
      <c r="AQ945" s="83">
        <f>IF(AO945="","",AP945-AO945)</f>
        <v>9.336731000004761E-3</v>
      </c>
      <c r="AR945" s="83">
        <f>IF(S945="","",AVERAGE(S945:W945))</f>
        <v>46.241906790600005</v>
      </c>
      <c r="AS945" s="83">
        <f>IF(S945="","",STDEV(S945:W945))</f>
        <v>4.5198207728614432E-3</v>
      </c>
      <c r="AT945" s="105" t="str">
        <f>IF(OR(Q945="",S945=""),"",IF(AND(C945="",AT944=""),"",(M945-L945)/(AS945*6)))</f>
        <v/>
      </c>
      <c r="AU945" s="105" t="str">
        <f>IF(OR(Q945="",S945=""),"",IF(AND(C945="",AU944=""),"",MIN((O945-AR945)/(3*AS945),(AR945-N945)/(3*AS945))))</f>
        <v/>
      </c>
      <c r="AV945">
        <f>IF(AT945="",-1,AS933)</f>
        <v>-1</v>
      </c>
    </row>
    <row r="946" spans="1:48" ht="18" customHeight="1">
      <c r="A946" s="27"/>
      <c r="B946" s="98"/>
      <c r="C946" s="104"/>
      <c r="D946" s="90"/>
      <c r="E946" s="111"/>
      <c r="F946" s="442"/>
      <c r="G946" s="443"/>
      <c r="H946" s="444"/>
      <c r="I946" s="99"/>
      <c r="J946" s="99"/>
      <c r="K946" s="94">
        <f>IF(Q946=1,F946,K942)</f>
        <v>7</v>
      </c>
      <c r="L946" s="94">
        <f>IF(Q946=1,I946,L942)</f>
        <v>-0.1</v>
      </c>
      <c r="M946" s="94">
        <f>IF(Q946=1,J946,M942)</f>
        <v>0.1</v>
      </c>
      <c r="N946" s="94">
        <f t="shared" si="951"/>
        <v>6.9</v>
      </c>
      <c r="O946" s="94">
        <f t="shared" si="952"/>
        <v>7.1</v>
      </c>
      <c r="P946" s="102"/>
      <c r="Q946" s="94" t="str">
        <f>IF(AND(F946&lt;&gt;"",Q942=""),1,IF(AND(Q942&lt;emp,Q942&lt;&gt;""),Q942+1,""))</f>
        <v/>
      </c>
      <c r="R946" s="122" t="str">
        <f>IF(Q946="","",HLOOKUP(Q946,Headline!$Z$5:$CJ$6,2,FALSE))</f>
        <v/>
      </c>
      <c r="S946" s="100"/>
      <c r="T946" s="100"/>
      <c r="U946" s="100"/>
      <c r="V946" s="100"/>
      <c r="W946" s="100"/>
      <c r="X946" s="96" t="str">
        <f t="shared" si="976"/>
        <v/>
      </c>
      <c r="Y946" s="101"/>
      <c r="Z946" s="445"/>
      <c r="AA946" s="446"/>
      <c r="AB946" s="446"/>
      <c r="AC946" s="446"/>
      <c r="AD946" s="62"/>
      <c r="AE946" s="21"/>
      <c r="AF946" s="22"/>
      <c r="AH946" s="29" t="str">
        <f t="shared" si="936"/>
        <v/>
      </c>
      <c r="AI946" s="29" t="str">
        <f t="shared" si="937"/>
        <v/>
      </c>
      <c r="AJ946" s="29" t="str">
        <f t="shared" si="938"/>
        <v/>
      </c>
      <c r="AK946" s="29" t="str">
        <f t="shared" si="939"/>
        <v/>
      </c>
      <c r="AL946" s="29" t="str">
        <f t="shared" si="940"/>
        <v/>
      </c>
      <c r="AM946" s="29" t="str">
        <f t="shared" si="941"/>
        <v/>
      </c>
      <c r="AN946" s="29" t="str">
        <f t="shared" si="942"/>
        <v/>
      </c>
      <c r="AO946" s="83" t="str">
        <f t="shared" si="958"/>
        <v/>
      </c>
      <c r="AP946" s="83" t="str">
        <f t="shared" si="959"/>
        <v/>
      </c>
      <c r="AQ946" s="83" t="str">
        <f t="shared" si="960"/>
        <v/>
      </c>
      <c r="AR946" s="83" t="str">
        <f t="shared" si="961"/>
        <v/>
      </c>
      <c r="AS946" s="83" t="str">
        <f t="shared" si="962"/>
        <v/>
      </c>
      <c r="AT946" s="105" t="str">
        <f>IF(OR(Q946="",S946=""),"",IF(AND(C946="",AT942=""),"",(M946-L946)/(AS946*6)))</f>
        <v/>
      </c>
      <c r="AU946" s="105" t="str">
        <f>IF(OR(Q946="",S946=""),"",IF(AND(C946="",AU942=""),"",MIN((O946-AR946)/(3*AS946),(AR946-N946)/(3*AS946))))</f>
        <v/>
      </c>
      <c r="AV946">
        <f>IF(AT946="",-1,AS937)</f>
        <v>-1</v>
      </c>
    </row>
    <row r="947" spans="1:48" ht="18" customHeight="1">
      <c r="A947" s="27"/>
      <c r="B947" s="98">
        <v>802</v>
      </c>
      <c r="C947" s="104"/>
      <c r="D947" s="90"/>
      <c r="E947" s="111"/>
      <c r="F947" s="442">
        <v>46.3</v>
      </c>
      <c r="G947" s="443"/>
      <c r="H947" s="444"/>
      <c r="I947" s="99">
        <v>0</v>
      </c>
      <c r="J947" s="168">
        <v>0.11</v>
      </c>
      <c r="K947" s="94">
        <f>IF(Q947=1,F947,K940)</f>
        <v>46.3</v>
      </c>
      <c r="L947" s="94">
        <f>IF(Q947=1,I947,L940)</f>
        <v>0</v>
      </c>
      <c r="M947" s="94">
        <f>IF(Q947=1,J947,M940)</f>
        <v>0.11</v>
      </c>
      <c r="N947" s="94">
        <f>K947+L947</f>
        <v>46.3</v>
      </c>
      <c r="O947" s="94">
        <f>K947+M947</f>
        <v>46.41</v>
      </c>
      <c r="P947" s="102" t="s">
        <v>237</v>
      </c>
      <c r="Q947" s="94">
        <f>IF(AND(F947&lt;&gt;"",Q940=""),1,IF(AND(Q940&lt;emp,Q940&lt;&gt;""),Q940+1,""))</f>
        <v>1</v>
      </c>
      <c r="R947" s="122">
        <f>IF(Q947="","",HLOOKUP(Q947,Headline!$Z$5:$CJ$6,2,FALSE))</f>
        <v>1</v>
      </c>
      <c r="S947" s="147">
        <v>46.329609343499996</v>
      </c>
      <c r="T947" s="147">
        <v>46.319593406500005</v>
      </c>
      <c r="U947" s="147">
        <v>46.326032770499999</v>
      </c>
      <c r="V947" s="147">
        <v>46.3235253215</v>
      </c>
      <c r="W947" s="147">
        <v>46.330280141000003</v>
      </c>
      <c r="X947" s="96" t="str">
        <f t="shared" si="976"/>
        <v/>
      </c>
      <c r="Y947" s="101">
        <v>13</v>
      </c>
      <c r="Z947" s="451" t="s">
        <v>354</v>
      </c>
      <c r="AA947" s="452"/>
      <c r="AB947" s="452"/>
      <c r="AC947" s="453"/>
      <c r="AD947" s="62"/>
      <c r="AE947" s="169" t="s">
        <v>331</v>
      </c>
      <c r="AF947" s="22"/>
      <c r="AH947" s="29" t="str">
        <f t="shared" ref="AH947:AL949" si="977">IF(S947="","",IF(S947&lt;$N947,"-",IF(S947&gt;$O947,"+","")))</f>
        <v/>
      </c>
      <c r="AI947" s="29" t="str">
        <f t="shared" si="977"/>
        <v/>
      </c>
      <c r="AJ947" s="29" t="str">
        <f t="shared" si="977"/>
        <v/>
      </c>
      <c r="AK947" s="29" t="str">
        <f t="shared" si="977"/>
        <v/>
      </c>
      <c r="AL947" s="29" t="str">
        <f t="shared" si="977"/>
        <v/>
      </c>
      <c r="AM947" s="29" t="str">
        <f t="shared" si="941"/>
        <v/>
      </c>
      <c r="AN947" s="29" t="str">
        <f t="shared" si="942"/>
        <v/>
      </c>
      <c r="AO947" s="83">
        <f>IF(S947="","",MIN(S947:W947))</f>
        <v>46.319593406500005</v>
      </c>
      <c r="AP947" s="83">
        <f>IF(S947="","",MAX(S947:W947))</f>
        <v>46.330280141000003</v>
      </c>
      <c r="AQ947" s="83">
        <f>IF(AO947="","",AP947-AO947)</f>
        <v>1.0686734499998352E-2</v>
      </c>
      <c r="AR947" s="83">
        <f>IF(S947="","",AVERAGE(S947:W947))</f>
        <v>46.325808196600001</v>
      </c>
      <c r="AS947" s="83">
        <f>IF(S947="","",STDEV(S947:W947))</f>
        <v>4.4252845280792156E-3</v>
      </c>
      <c r="AT947" s="105" t="str">
        <f>IF(OR(Q947="",S947=""),"",IF(AND(C947="",AT940=""),"",(M947-L947)/(AS947*6)))</f>
        <v/>
      </c>
      <c r="AU947" s="105" t="str">
        <f>IF(OR(Q947="",S947=""),"",IF(AND(C947="",AU940=""),"",MIN((O947-AR947)/(3*AS947),(AR947-N947)/(3*AS947))))</f>
        <v/>
      </c>
      <c r="AV947">
        <f t="shared" ref="AV947:AV954" si="978">IF(AT947="",-1,AS935)</f>
        <v>-1</v>
      </c>
    </row>
    <row r="948" spans="1:48" ht="18" customHeight="1">
      <c r="A948" s="27"/>
      <c r="B948" s="98"/>
      <c r="C948" s="104"/>
      <c r="D948" s="90"/>
      <c r="E948" s="111"/>
      <c r="F948" s="442"/>
      <c r="G948" s="443"/>
      <c r="H948" s="444"/>
      <c r="I948" s="99"/>
      <c r="J948" s="99"/>
      <c r="K948" s="94">
        <f>IF(Q948=1,F948,K947)</f>
        <v>46.3</v>
      </c>
      <c r="L948" s="94">
        <f>IF(Q948=1,I948,L947)</f>
        <v>0</v>
      </c>
      <c r="M948" s="94">
        <f>IF(Q948=1,J948,M947)</f>
        <v>0.11</v>
      </c>
      <c r="N948" s="94">
        <f>K948+L948</f>
        <v>46.3</v>
      </c>
      <c r="O948" s="94">
        <f>K948+M948</f>
        <v>46.41</v>
      </c>
      <c r="P948" s="102" t="s">
        <v>237</v>
      </c>
      <c r="Q948" s="94">
        <f t="shared" ref="Q948:Q961" si="979">IF(AND(F948&lt;&gt;"",Q947=""),1,IF(AND(Q947&lt;emp,Q947&lt;&gt;""),Q947+1,""))</f>
        <v>2</v>
      </c>
      <c r="R948" s="122">
        <f>IF(Q948="","",HLOOKUP(Q948,Headline!$Z$5:$CJ$6,2,FALSE))</f>
        <v>2</v>
      </c>
      <c r="S948" s="147">
        <f>'report export 3D'!W89</f>
        <v>46.402602729999998</v>
      </c>
      <c r="T948" s="147">
        <f>'report export 3D'!X89</f>
        <v>46.398267079</v>
      </c>
      <c r="U948" s="147">
        <f>'report export 3D'!Y89</f>
        <v>46.404026371</v>
      </c>
      <c r="V948" s="147">
        <f>'report export 3D'!Z89</f>
        <v>46.400628552000001</v>
      </c>
      <c r="W948" s="147">
        <f>'report export 3D'!AA89</f>
        <v>46.404897146000003</v>
      </c>
      <c r="X948" s="96" t="str">
        <f t="shared" si="976"/>
        <v/>
      </c>
      <c r="Y948" s="101">
        <v>16</v>
      </c>
      <c r="Z948" s="445" t="s">
        <v>69</v>
      </c>
      <c r="AA948" s="446"/>
      <c r="AB948" s="446"/>
      <c r="AC948" s="454"/>
      <c r="AD948" s="62"/>
      <c r="AE948" s="21"/>
      <c r="AF948" s="22"/>
      <c r="AH948" s="29" t="str">
        <f t="shared" si="977"/>
        <v/>
      </c>
      <c r="AI948" s="29" t="str">
        <f t="shared" si="977"/>
        <v/>
      </c>
      <c r="AJ948" s="29" t="str">
        <f t="shared" si="977"/>
        <v/>
      </c>
      <c r="AK948" s="29" t="str">
        <f t="shared" si="977"/>
        <v/>
      </c>
      <c r="AL948" s="29" t="str">
        <f t="shared" si="977"/>
        <v/>
      </c>
      <c r="AM948" s="29" t="str">
        <f t="shared" si="941"/>
        <v/>
      </c>
      <c r="AN948" s="29" t="str">
        <f t="shared" si="942"/>
        <v/>
      </c>
      <c r="AO948" s="83">
        <f>IF(S948="","",MIN(S948:W948))</f>
        <v>46.398267079</v>
      </c>
      <c r="AP948" s="83">
        <f>IF(S948="","",MAX(S948:W948))</f>
        <v>46.404897146000003</v>
      </c>
      <c r="AQ948" s="83">
        <f>IF(AO948="","",AP948-AO948)</f>
        <v>6.6300670000032369E-3</v>
      </c>
      <c r="AR948" s="83">
        <f>IF(S948="","",AVERAGE(S948:W948))</f>
        <v>46.402084375599998</v>
      </c>
      <c r="AS948" s="83">
        <f>IF(S948="","",STDEV(S948:W948))</f>
        <v>2.6759526540767521E-3</v>
      </c>
      <c r="AT948" s="105" t="str">
        <f>IF(OR(Q948="",S948=""),"",IF(AND(C948="",AT947=""),"",(M948-L948)/(AS948*6)))</f>
        <v/>
      </c>
      <c r="AU948" s="105" t="str">
        <f>IF(OR(Q948="",S948=""),"",IF(AND(C948="",AU947=""),"",MIN((O948-AR948)/(3*AS948),(AR948-N948)/(3*AS948))))</f>
        <v/>
      </c>
      <c r="AV948">
        <f t="shared" si="978"/>
        <v>-1</v>
      </c>
    </row>
    <row r="949" spans="1:48" ht="13.5" hidden="1" customHeight="1">
      <c r="A949" s="27"/>
      <c r="B949" s="98"/>
      <c r="C949" s="104"/>
      <c r="D949" s="90"/>
      <c r="E949" s="111"/>
      <c r="F949" s="442"/>
      <c r="G949" s="443"/>
      <c r="H949" s="443"/>
      <c r="I949" s="99"/>
      <c r="J949" s="99"/>
      <c r="K949" s="94">
        <f>IF(Q949=1,F949,K948)</f>
        <v>46.3</v>
      </c>
      <c r="L949" s="94">
        <f>IF(Q949=1,I949,L948)</f>
        <v>0</v>
      </c>
      <c r="M949" s="94">
        <f>IF(Q949=1,J949,M948)</f>
        <v>0.11</v>
      </c>
      <c r="N949" s="94">
        <f>K949+L949</f>
        <v>46.3</v>
      </c>
      <c r="O949" s="94">
        <f>K949+M949</f>
        <v>46.41</v>
      </c>
      <c r="P949" s="102"/>
      <c r="Q949" s="94" t="str">
        <f t="shared" si="979"/>
        <v/>
      </c>
      <c r="R949" s="122" t="str">
        <f>IF(Q949="","",HLOOKUP(Q949,Headline!$Z$5:$CJ$6,2,FALSE))</f>
        <v/>
      </c>
      <c r="S949" s="147"/>
      <c r="T949" s="147"/>
      <c r="U949" s="147"/>
      <c r="V949" s="147"/>
      <c r="W949" s="147"/>
      <c r="X949" s="96" t="str">
        <f t="shared" si="976"/>
        <v/>
      </c>
      <c r="Y949" s="101"/>
      <c r="Z949" s="445"/>
      <c r="AA949" s="446"/>
      <c r="AB949" s="446"/>
      <c r="AC949" s="446"/>
      <c r="AD949" s="62"/>
      <c r="AE949" s="21"/>
      <c r="AF949" s="22"/>
      <c r="AH949" s="29" t="str">
        <f t="shared" si="977"/>
        <v/>
      </c>
      <c r="AI949" s="29" t="str">
        <f t="shared" si="977"/>
        <v/>
      </c>
      <c r="AJ949" s="29" t="str">
        <f t="shared" si="977"/>
        <v/>
      </c>
      <c r="AK949" s="29" t="str">
        <f t="shared" si="977"/>
        <v/>
      </c>
      <c r="AL949" s="29" t="str">
        <f t="shared" si="977"/>
        <v/>
      </c>
      <c r="AM949" s="29" t="str">
        <f t="shared" si="941"/>
        <v/>
      </c>
      <c r="AN949" s="29" t="str">
        <f t="shared" si="942"/>
        <v/>
      </c>
      <c r="AO949" s="83" t="str">
        <f>IF(S949="","",MIN(S949:W949))</f>
        <v/>
      </c>
      <c r="AP949" s="83" t="str">
        <f>IF(S949="","",MAX(S949:W949))</f>
        <v/>
      </c>
      <c r="AQ949" s="83" t="str">
        <f>IF(AO949="","",AP949-AO949)</f>
        <v/>
      </c>
      <c r="AR949" s="83" t="str">
        <f>IF(S949="","",AVERAGE(S949:W949))</f>
        <v/>
      </c>
      <c r="AS949" s="83" t="str">
        <f>IF(S949="","",STDEV(S949:W949))</f>
        <v/>
      </c>
      <c r="AT949" s="105" t="str">
        <f>IF(OR(Q949="",S949=""),"",IF(AND(C949="",AT948=""),"",(M949-L949)/(AS949*6)))</f>
        <v/>
      </c>
      <c r="AU949" s="105" t="str">
        <f>IF(OR(Q949="",S949=""),"",IF(AND(C949="",AU948=""),"",MIN((O949-AR949)/(3*AS949),(AR949-N949)/(3*AS949))))</f>
        <v/>
      </c>
      <c r="AV949">
        <f t="shared" si="978"/>
        <v>-1</v>
      </c>
    </row>
    <row r="950" spans="1:48" ht="17.25" hidden="1" customHeight="1">
      <c r="A950" s="27"/>
      <c r="B950" s="98"/>
      <c r="C950" s="104"/>
      <c r="D950" s="90"/>
      <c r="E950" s="111"/>
      <c r="F950" s="442"/>
      <c r="G950" s="443"/>
      <c r="H950" s="444"/>
      <c r="I950" s="99"/>
      <c r="J950" s="168"/>
      <c r="K950" s="94"/>
      <c r="L950" s="94"/>
      <c r="M950" s="94"/>
      <c r="N950" s="94"/>
      <c r="O950" s="94"/>
      <c r="P950" s="102"/>
      <c r="Q950" s="94" t="str">
        <f t="shared" si="979"/>
        <v/>
      </c>
      <c r="R950" s="122"/>
      <c r="S950" s="147"/>
      <c r="T950" s="147"/>
      <c r="U950" s="147"/>
      <c r="V950" s="147"/>
      <c r="W950" s="147"/>
      <c r="X950" s="96" t="str">
        <f t="shared" si="976"/>
        <v/>
      </c>
      <c r="Y950" s="101"/>
      <c r="Z950" s="487"/>
      <c r="AA950" s="488"/>
      <c r="AB950" s="488"/>
      <c r="AC950" s="488"/>
      <c r="AD950" s="62"/>
      <c r="AE950" s="21"/>
      <c r="AF950" s="22"/>
      <c r="AH950" s="29" t="str">
        <f t="shared" si="936"/>
        <v/>
      </c>
      <c r="AI950" s="29" t="str">
        <f t="shared" si="937"/>
        <v/>
      </c>
      <c r="AJ950" s="29" t="str">
        <f t="shared" si="938"/>
        <v/>
      </c>
      <c r="AK950" s="29" t="str">
        <f t="shared" si="939"/>
        <v/>
      </c>
      <c r="AL950" s="29" t="str">
        <f t="shared" si="940"/>
        <v/>
      </c>
      <c r="AM950" s="29" t="str">
        <f t="shared" si="941"/>
        <v/>
      </c>
      <c r="AN950" s="29" t="str">
        <f t="shared" si="942"/>
        <v/>
      </c>
      <c r="AO950" s="83" t="str">
        <f t="shared" si="958"/>
        <v/>
      </c>
      <c r="AP950" s="83" t="str">
        <f t="shared" si="959"/>
        <v/>
      </c>
      <c r="AQ950" s="83" t="str">
        <f t="shared" si="960"/>
        <v/>
      </c>
      <c r="AR950" s="83" t="str">
        <f t="shared" si="961"/>
        <v/>
      </c>
      <c r="AS950" s="83" t="str">
        <f t="shared" si="962"/>
        <v/>
      </c>
      <c r="AT950" s="105" t="str">
        <f>IF(OR(Q950="",S950=""),"",IF(AND(C950="",AT946=""),"",(M950-L950)/(AS950*6)))</f>
        <v/>
      </c>
      <c r="AU950" s="105" t="str">
        <f>IF(OR(Q950="",S950=""),"",IF(AND(C950="",AU946=""),"",MIN((O950-AR950)/(3*AS950),(AR950-N950)/(3*AS950))))</f>
        <v/>
      </c>
      <c r="AV950">
        <f t="shared" si="978"/>
        <v>-1</v>
      </c>
    </row>
    <row r="951" spans="1:48" ht="8.25" hidden="1" customHeight="1">
      <c r="A951" s="27"/>
      <c r="B951" s="98"/>
      <c r="C951" s="104"/>
      <c r="D951" s="90"/>
      <c r="E951" s="111"/>
      <c r="F951" s="442"/>
      <c r="G951" s="443"/>
      <c r="H951" s="444"/>
      <c r="I951" s="99"/>
      <c r="J951" s="99"/>
      <c r="K951" s="94"/>
      <c r="L951" s="94"/>
      <c r="M951" s="94"/>
      <c r="N951" s="94"/>
      <c r="O951" s="94"/>
      <c r="P951" s="102"/>
      <c r="Q951" s="94" t="str">
        <f t="shared" si="979"/>
        <v/>
      </c>
      <c r="R951" s="122"/>
      <c r="S951" s="147"/>
      <c r="T951" s="147"/>
      <c r="U951" s="147"/>
      <c r="V951" s="147"/>
      <c r="W951" s="147"/>
      <c r="X951" s="96" t="str">
        <f t="shared" si="976"/>
        <v/>
      </c>
      <c r="Y951" s="101"/>
      <c r="Z951" s="445"/>
      <c r="AA951" s="446"/>
      <c r="AB951" s="446"/>
      <c r="AC951" s="446"/>
      <c r="AD951" s="62"/>
      <c r="AE951" s="21"/>
      <c r="AF951" s="22"/>
      <c r="AH951" s="29" t="str">
        <f t="shared" si="936"/>
        <v/>
      </c>
      <c r="AI951" s="29" t="str">
        <f t="shared" si="937"/>
        <v/>
      </c>
      <c r="AJ951" s="29" t="str">
        <f t="shared" si="938"/>
        <v/>
      </c>
      <c r="AK951" s="29" t="str">
        <f t="shared" si="939"/>
        <v/>
      </c>
      <c r="AL951" s="29" t="str">
        <f t="shared" si="940"/>
        <v/>
      </c>
      <c r="AM951" s="29" t="str">
        <f t="shared" si="941"/>
        <v/>
      </c>
      <c r="AN951" s="29" t="str">
        <f t="shared" si="942"/>
        <v/>
      </c>
      <c r="AO951" s="83" t="str">
        <f t="shared" si="958"/>
        <v/>
      </c>
      <c r="AP951" s="83" t="str">
        <f t="shared" si="959"/>
        <v/>
      </c>
      <c r="AQ951" s="83" t="str">
        <f t="shared" si="960"/>
        <v/>
      </c>
      <c r="AR951" s="83" t="str">
        <f t="shared" si="961"/>
        <v/>
      </c>
      <c r="AS951" s="83" t="str">
        <f t="shared" si="962"/>
        <v/>
      </c>
      <c r="AT951" s="105" t="str">
        <f t="shared" si="923"/>
        <v/>
      </c>
      <c r="AU951" s="105" t="str">
        <f t="shared" si="924"/>
        <v/>
      </c>
      <c r="AV951">
        <f t="shared" si="978"/>
        <v>-1</v>
      </c>
    </row>
    <row r="952" spans="1:48" ht="15" hidden="1" customHeight="1">
      <c r="A952" s="27"/>
      <c r="B952" s="98"/>
      <c r="C952" s="104"/>
      <c r="D952" s="90"/>
      <c r="E952" s="111"/>
      <c r="F952" s="442"/>
      <c r="G952" s="443"/>
      <c r="H952" s="443"/>
      <c r="I952" s="99"/>
      <c r="J952" s="99"/>
      <c r="K952" s="94"/>
      <c r="L952" s="94"/>
      <c r="M952" s="94"/>
      <c r="N952" s="94"/>
      <c r="O952" s="94"/>
      <c r="P952" s="102"/>
      <c r="Q952" s="94" t="str">
        <f t="shared" si="979"/>
        <v/>
      </c>
      <c r="R952" s="122"/>
      <c r="S952" s="147"/>
      <c r="T952" s="147"/>
      <c r="U952" s="147"/>
      <c r="V952" s="147"/>
      <c r="W952" s="147"/>
      <c r="X952" s="96" t="str">
        <f t="shared" si="976"/>
        <v/>
      </c>
      <c r="Y952" s="101"/>
      <c r="Z952" s="445"/>
      <c r="AA952" s="446"/>
      <c r="AB952" s="446"/>
      <c r="AC952" s="446"/>
      <c r="AD952" s="62"/>
      <c r="AE952" s="21"/>
      <c r="AF952" s="22"/>
      <c r="AH952" s="29" t="str">
        <f t="shared" si="936"/>
        <v/>
      </c>
      <c r="AI952" s="29" t="str">
        <f t="shared" si="937"/>
        <v/>
      </c>
      <c r="AJ952" s="29" t="str">
        <f t="shared" si="938"/>
        <v/>
      </c>
      <c r="AK952" s="29" t="str">
        <f t="shared" si="939"/>
        <v/>
      </c>
      <c r="AL952" s="29" t="str">
        <f t="shared" si="940"/>
        <v/>
      </c>
      <c r="AM952" s="29" t="str">
        <f t="shared" si="941"/>
        <v/>
      </c>
      <c r="AN952" s="29" t="str">
        <f t="shared" si="942"/>
        <v/>
      </c>
      <c r="AO952" s="83" t="str">
        <f t="shared" si="958"/>
        <v/>
      </c>
      <c r="AP952" s="83" t="str">
        <f t="shared" si="959"/>
        <v/>
      </c>
      <c r="AQ952" s="83" t="str">
        <f t="shared" si="960"/>
        <v/>
      </c>
      <c r="AR952" s="83" t="str">
        <f t="shared" si="961"/>
        <v/>
      </c>
      <c r="AS952" s="83" t="str">
        <f t="shared" si="962"/>
        <v/>
      </c>
      <c r="AT952" s="105" t="str">
        <f t="shared" si="923"/>
        <v/>
      </c>
      <c r="AU952" s="105" t="str">
        <f t="shared" si="924"/>
        <v/>
      </c>
      <c r="AV952">
        <f t="shared" si="978"/>
        <v>-1</v>
      </c>
    </row>
    <row r="953" spans="1:48" ht="21" hidden="1" customHeight="1">
      <c r="A953" s="27"/>
      <c r="B953" s="98"/>
      <c r="C953" s="104"/>
      <c r="D953" s="90"/>
      <c r="E953" s="111"/>
      <c r="F953" s="442"/>
      <c r="G953" s="443"/>
      <c r="H953" s="444"/>
      <c r="I953" s="99"/>
      <c r="J953" s="168"/>
      <c r="K953" s="94"/>
      <c r="L953" s="94"/>
      <c r="M953" s="94"/>
      <c r="N953" s="94"/>
      <c r="O953" s="94"/>
      <c r="P953" s="102"/>
      <c r="Q953" s="94" t="str">
        <f t="shared" si="979"/>
        <v/>
      </c>
      <c r="R953" s="122"/>
      <c r="S953" s="147"/>
      <c r="T953" s="147"/>
      <c r="U953" s="147"/>
      <c r="V953" s="147"/>
      <c r="W953" s="147"/>
      <c r="X953" s="96" t="str">
        <f t="shared" si="976"/>
        <v/>
      </c>
      <c r="Y953" s="101"/>
      <c r="Z953" s="487"/>
      <c r="AA953" s="488"/>
      <c r="AB953" s="488"/>
      <c r="AC953" s="488"/>
      <c r="AD953" s="62"/>
      <c r="AE953" s="21"/>
      <c r="AF953" s="22"/>
      <c r="AH953" s="29" t="str">
        <f t="shared" si="936"/>
        <v/>
      </c>
      <c r="AI953" s="29" t="str">
        <f t="shared" si="937"/>
        <v/>
      </c>
      <c r="AJ953" s="29" t="str">
        <f t="shared" si="938"/>
        <v/>
      </c>
      <c r="AK953" s="29" t="str">
        <f t="shared" si="939"/>
        <v/>
      </c>
      <c r="AL953" s="29" t="str">
        <f t="shared" si="940"/>
        <v/>
      </c>
      <c r="AM953" s="29" t="str">
        <f t="shared" si="941"/>
        <v/>
      </c>
      <c r="AN953" s="29" t="str">
        <f t="shared" si="942"/>
        <v/>
      </c>
      <c r="AO953" s="83" t="str">
        <f>IF(S953="","",MIN(S953:W953))</f>
        <v/>
      </c>
      <c r="AP953" s="83" t="str">
        <f>IF(S953="","",MAX(S953:W953))</f>
        <v/>
      </c>
      <c r="AQ953" s="83" t="str">
        <f>IF(AO953="","",AP953-AO953)</f>
        <v/>
      </c>
      <c r="AR953" s="83" t="str">
        <f>IF(S953="","",AVERAGE(S953:W953))</f>
        <v/>
      </c>
      <c r="AS953" s="83" t="str">
        <f>IF(S953="","",STDEV(S953:W953))</f>
        <v/>
      </c>
      <c r="AT953" s="105" t="str">
        <f>IF(OR(Q953="",S953=""),"",IF(AND(C953="",AT952=""),"",(M953-L953)/(AS953*6)))</f>
        <v/>
      </c>
      <c r="AU953" s="105" t="str">
        <f>IF(OR(Q953="",S953=""),"",IF(AND(C953="",AU952=""),"",MIN((O953-AR953)/(3*AS953),(AR953-N953)/(3*AS953))))</f>
        <v/>
      </c>
      <c r="AV953">
        <f t="shared" si="978"/>
        <v>-1</v>
      </c>
    </row>
    <row r="954" spans="1:48" ht="15.75" hidden="1" customHeight="1">
      <c r="A954" s="27"/>
      <c r="B954" s="98"/>
      <c r="C954" s="104"/>
      <c r="D954" s="90"/>
      <c r="E954" s="111"/>
      <c r="F954" s="442"/>
      <c r="G954" s="443"/>
      <c r="H954" s="444"/>
      <c r="I954" s="99"/>
      <c r="J954" s="99"/>
      <c r="K954" s="94"/>
      <c r="L954" s="94"/>
      <c r="M954" s="94"/>
      <c r="N954" s="94"/>
      <c r="O954" s="94"/>
      <c r="P954" s="102"/>
      <c r="Q954" s="94" t="str">
        <f t="shared" si="979"/>
        <v/>
      </c>
      <c r="R954" s="122"/>
      <c r="S954" s="147"/>
      <c r="T954" s="147"/>
      <c r="U954" s="147"/>
      <c r="V954" s="147"/>
      <c r="W954" s="147"/>
      <c r="X954" s="96" t="str">
        <f t="shared" si="976"/>
        <v/>
      </c>
      <c r="Y954" s="101"/>
      <c r="Z954" s="445"/>
      <c r="AA954" s="446"/>
      <c r="AB954" s="446"/>
      <c r="AC954" s="454"/>
      <c r="AD954" s="62"/>
      <c r="AE954" s="21"/>
      <c r="AF954" s="22"/>
      <c r="AH954" s="29" t="str">
        <f t="shared" si="936"/>
        <v/>
      </c>
      <c r="AI954" s="29" t="str">
        <f t="shared" si="937"/>
        <v/>
      </c>
      <c r="AJ954" s="29" t="str">
        <f t="shared" si="938"/>
        <v/>
      </c>
      <c r="AK954" s="29" t="str">
        <f t="shared" si="939"/>
        <v/>
      </c>
      <c r="AL954" s="29" t="str">
        <f t="shared" si="940"/>
        <v/>
      </c>
      <c r="AM954" s="29" t="str">
        <f t="shared" si="941"/>
        <v/>
      </c>
      <c r="AN954" s="29" t="str">
        <f t="shared" si="942"/>
        <v/>
      </c>
      <c r="AO954" s="83" t="str">
        <f>IF(S954="","",MIN(S954:W954))</f>
        <v/>
      </c>
      <c r="AP954" s="83" t="str">
        <f>IF(S954="","",MAX(S954:W954))</f>
        <v/>
      </c>
      <c r="AQ954" s="83" t="str">
        <f>IF(AO954="","",AP954-AO954)</f>
        <v/>
      </c>
      <c r="AR954" s="83" t="str">
        <f>IF(S954="","",AVERAGE(S954:W954))</f>
        <v/>
      </c>
      <c r="AS954" s="83" t="str">
        <f>IF(S954="","",STDEV(S954:W954))</f>
        <v/>
      </c>
      <c r="AT954" s="105" t="str">
        <f>IF(OR(Q954="",S954=""),"",IF(AND(C954="",AT953=""),"",(M954-L954)/(AS954*6)))</f>
        <v/>
      </c>
      <c r="AU954" s="105" t="str">
        <f>IF(OR(Q954="",S954=""),"",IF(AND(C954="",AU953=""),"",MIN((O954-AR954)/(3*AS954),(AR954-N954)/(3*AS954))))</f>
        <v/>
      </c>
      <c r="AV954">
        <f t="shared" si="978"/>
        <v>-1</v>
      </c>
    </row>
    <row r="955" spans="1:48" ht="17.25" customHeight="1">
      <c r="A955" s="27"/>
      <c r="B955" s="98"/>
      <c r="C955" s="104"/>
      <c r="D955" s="90"/>
      <c r="E955" s="111"/>
      <c r="F955" s="442"/>
      <c r="G955" s="443"/>
      <c r="H955" s="443"/>
      <c r="I955" s="99"/>
      <c r="J955" s="99"/>
      <c r="K955" s="94">
        <f t="shared" si="954"/>
        <v>0</v>
      </c>
      <c r="L955" s="94">
        <f t="shared" si="955"/>
        <v>0</v>
      </c>
      <c r="M955" s="94">
        <f t="shared" si="956"/>
        <v>0</v>
      </c>
      <c r="N955" s="94">
        <f>K955+L955</f>
        <v>0</v>
      </c>
      <c r="O955" s="94">
        <f>K955+M955</f>
        <v>0</v>
      </c>
      <c r="P955" s="102"/>
      <c r="Q955" s="94" t="str">
        <f t="shared" si="979"/>
        <v/>
      </c>
      <c r="R955" s="122" t="str">
        <f>IF(Q955="","",HLOOKUP(Q955,Headline!$Z$5:$CJ$6,2,FALSE))</f>
        <v/>
      </c>
      <c r="S955" s="100"/>
      <c r="T955" s="100"/>
      <c r="U955" s="100"/>
      <c r="V955" s="100"/>
      <c r="W955" s="100"/>
      <c r="X955" s="96" t="str">
        <f t="shared" si="976"/>
        <v/>
      </c>
      <c r="Y955" s="101"/>
      <c r="Z955" s="445"/>
      <c r="AA955" s="446"/>
      <c r="AB955" s="446"/>
      <c r="AC955" s="454"/>
      <c r="AD955" s="62"/>
      <c r="AE955" s="21"/>
      <c r="AF955" s="22"/>
      <c r="AH955" s="29" t="str">
        <f t="shared" si="936"/>
        <v/>
      </c>
      <c r="AI955" s="29" t="str">
        <f t="shared" si="937"/>
        <v/>
      </c>
      <c r="AJ955" s="29" t="str">
        <f t="shared" si="938"/>
        <v/>
      </c>
      <c r="AK955" s="29" t="str">
        <f t="shared" si="939"/>
        <v/>
      </c>
      <c r="AL955" s="29" t="str">
        <f t="shared" si="940"/>
        <v/>
      </c>
      <c r="AM955" s="29" t="str">
        <f t="shared" si="941"/>
        <v/>
      </c>
      <c r="AN955" s="29" t="str">
        <f t="shared" si="942"/>
        <v/>
      </c>
      <c r="AO955" s="83" t="str">
        <f>IF(S955="","",MIN(S955:W955))</f>
        <v/>
      </c>
      <c r="AP955" s="83" t="str">
        <f>IF(S955="","",MAX(S955:W955))</f>
        <v/>
      </c>
      <c r="AQ955" s="83" t="str">
        <f>IF(AO955="","",AP955-AO955)</f>
        <v/>
      </c>
      <c r="AR955" s="83" t="str">
        <f>IF(S955="","",AVERAGE(S955:W955))</f>
        <v/>
      </c>
      <c r="AS955" s="83" t="str">
        <f>IF(S955="","",STDEV(S955:W955))</f>
        <v/>
      </c>
      <c r="AT955" s="105" t="str">
        <f>IF(OR(Q955="",S955=""),"",IF(AND(C955="",AT954=""),"",(M955-L955)/(AS955*6)))</f>
        <v/>
      </c>
      <c r="AU955" s="105" t="str">
        <f>IF(OR(Q955="",S955=""),"",IF(AND(C955="",AU954=""),"",MIN((O955-AR955)/(3*AS955),(AR955-N955)/(3*AS955))))</f>
        <v/>
      </c>
      <c r="AV955">
        <f t="shared" ref="AV955" si="980">IF(AT955="",-1,AS946)</f>
        <v>-1</v>
      </c>
    </row>
    <row r="956" spans="1:48" ht="17.25" customHeight="1">
      <c r="A956" s="27"/>
      <c r="B956" s="98">
        <v>803</v>
      </c>
      <c r="C956" s="104"/>
      <c r="D956" s="90"/>
      <c r="E956" s="111"/>
      <c r="F956" s="442">
        <v>29.9</v>
      </c>
      <c r="G956" s="443"/>
      <c r="H956" s="443"/>
      <c r="I956" s="99">
        <v>-0.2</v>
      </c>
      <c r="J956" s="99">
        <v>0.2</v>
      </c>
      <c r="K956" s="94">
        <f>IF(Q956=1,F956,K952)</f>
        <v>29.9</v>
      </c>
      <c r="L956" s="94">
        <f>IF(Q956=1,I956,L952)</f>
        <v>-0.2</v>
      </c>
      <c r="M956" s="94">
        <f>IF(Q956=1,J956,M952)</f>
        <v>0.2</v>
      </c>
      <c r="N956" s="94">
        <f t="shared" si="951"/>
        <v>29.7</v>
      </c>
      <c r="O956" s="94">
        <f t="shared" si="952"/>
        <v>30.099999999999998</v>
      </c>
      <c r="P956" s="102" t="s">
        <v>254</v>
      </c>
      <c r="Q956" s="94">
        <f t="shared" si="979"/>
        <v>1</v>
      </c>
      <c r="R956" s="122">
        <f>IF(Q956="","",HLOOKUP(Q956,Headline!$Z$5:$CJ$6,2,FALSE))</f>
        <v>1</v>
      </c>
      <c r="S956" s="147">
        <v>29.98</v>
      </c>
      <c r="T956" s="147">
        <v>29.97</v>
      </c>
      <c r="U956" s="147">
        <v>29.99</v>
      </c>
      <c r="V956" s="147">
        <v>29.98</v>
      </c>
      <c r="W956" s="147">
        <v>29.98</v>
      </c>
      <c r="X956" s="96" t="str">
        <f t="shared" si="953"/>
        <v/>
      </c>
      <c r="Y956" s="101">
        <v>13</v>
      </c>
      <c r="Z956" s="445"/>
      <c r="AA956" s="446"/>
      <c r="AB956" s="446"/>
      <c r="AC956" s="446"/>
      <c r="AD956" s="62"/>
      <c r="AE956" s="21"/>
      <c r="AF956" s="22"/>
      <c r="AH956" s="29" t="str">
        <f t="shared" si="936"/>
        <v/>
      </c>
      <c r="AI956" s="29" t="str">
        <f t="shared" si="937"/>
        <v/>
      </c>
      <c r="AJ956" s="29" t="str">
        <f t="shared" si="938"/>
        <v/>
      </c>
      <c r="AK956" s="29" t="str">
        <f t="shared" si="939"/>
        <v/>
      </c>
      <c r="AL956" s="29" t="str">
        <f t="shared" si="940"/>
        <v/>
      </c>
      <c r="AM956" s="29" t="str">
        <f t="shared" si="941"/>
        <v/>
      </c>
      <c r="AN956" s="29" t="str">
        <f t="shared" si="942"/>
        <v/>
      </c>
      <c r="AO956" s="83">
        <f t="shared" si="958"/>
        <v>29.97</v>
      </c>
      <c r="AP956" s="83">
        <f t="shared" si="959"/>
        <v>29.99</v>
      </c>
      <c r="AQ956" s="83">
        <f t="shared" si="960"/>
        <v>1.9999999999999574E-2</v>
      </c>
      <c r="AR956" s="83">
        <f t="shared" si="961"/>
        <v>29.98</v>
      </c>
      <c r="AS956" s="83">
        <f t="shared" si="962"/>
        <v>7.0710678118653244E-3</v>
      </c>
      <c r="AT956" s="105" t="str">
        <f>IF(OR(Q956="",S956=""),"",IF(AND(C956="",AT952=""),"",(M956-L956)/(AS956*6)))</f>
        <v/>
      </c>
      <c r="AU956" s="105" t="str">
        <f>IF(OR(Q956="",S956=""),"",IF(AND(C956="",AU952=""),"",MIN((O956-AR956)/(3*AS956),(AR956-N956)/(3*AS956))))</f>
        <v/>
      </c>
      <c r="AV956">
        <f>IF(AT956="",-1,AS941)</f>
        <v>-1</v>
      </c>
    </row>
    <row r="957" spans="1:48" ht="17.25" customHeight="1">
      <c r="A957" s="27"/>
      <c r="B957" s="98"/>
      <c r="C957" s="104"/>
      <c r="D957" s="90"/>
      <c r="E957" s="111"/>
      <c r="F957" s="442"/>
      <c r="G957" s="443"/>
      <c r="H957" s="444"/>
      <c r="I957" s="99"/>
      <c r="J957" s="99"/>
      <c r="K957" s="94">
        <f t="shared" ref="K957:K964" si="981">IF(Q957=1,F957,K956)</f>
        <v>29.9</v>
      </c>
      <c r="L957" s="94">
        <f t="shared" ref="L957:L964" si="982">IF(Q957=1,I957,L956)</f>
        <v>-0.2</v>
      </c>
      <c r="M957" s="94">
        <f t="shared" ref="M957:M964" si="983">IF(Q957=1,J957,M956)</f>
        <v>0.2</v>
      </c>
      <c r="N957" s="94">
        <f t="shared" si="951"/>
        <v>29.7</v>
      </c>
      <c r="O957" s="94">
        <f t="shared" si="952"/>
        <v>30.099999999999998</v>
      </c>
      <c r="P957" s="102" t="s">
        <v>254</v>
      </c>
      <c r="Q957" s="94">
        <f t="shared" si="979"/>
        <v>2</v>
      </c>
      <c r="R957" s="122">
        <f>IF(Q957="","",HLOOKUP(Q957,Headline!$Z$5:$CJ$6,2,FALSE))</f>
        <v>2</v>
      </c>
      <c r="S957" s="147">
        <v>30.01</v>
      </c>
      <c r="T957" s="147">
        <v>30</v>
      </c>
      <c r="U957" s="147">
        <v>30.02</v>
      </c>
      <c r="V957" s="147">
        <v>30.03</v>
      </c>
      <c r="W957" s="147">
        <v>30.01</v>
      </c>
      <c r="X957" s="96" t="str">
        <f t="shared" si="953"/>
        <v/>
      </c>
      <c r="Y957" s="101">
        <v>16</v>
      </c>
      <c r="Z957" s="445"/>
      <c r="AA957" s="446"/>
      <c r="AB957" s="446"/>
      <c r="AC957" s="446"/>
      <c r="AD957" s="62"/>
      <c r="AE957" s="21"/>
      <c r="AF957" s="22"/>
      <c r="AH957" s="29" t="str">
        <f t="shared" si="936"/>
        <v/>
      </c>
      <c r="AI957" s="29" t="str">
        <f t="shared" si="937"/>
        <v/>
      </c>
      <c r="AJ957" s="29" t="str">
        <f t="shared" si="938"/>
        <v/>
      </c>
      <c r="AK957" s="29" t="str">
        <f t="shared" si="939"/>
        <v/>
      </c>
      <c r="AL957" s="29" t="str">
        <f t="shared" si="940"/>
        <v/>
      </c>
      <c r="AM957" s="29" t="str">
        <f t="shared" si="941"/>
        <v/>
      </c>
      <c r="AN957" s="29" t="str">
        <f t="shared" si="942"/>
        <v/>
      </c>
      <c r="AO957" s="83">
        <f t="shared" si="958"/>
        <v>30</v>
      </c>
      <c r="AP957" s="83">
        <f t="shared" si="959"/>
        <v>30.03</v>
      </c>
      <c r="AQ957" s="83">
        <f t="shared" si="960"/>
        <v>3.0000000000001137E-2</v>
      </c>
      <c r="AR957" s="83">
        <f t="shared" si="961"/>
        <v>30.013999999999999</v>
      </c>
      <c r="AS957" s="83">
        <f t="shared" si="962"/>
        <v>1.1401754250991448E-2</v>
      </c>
      <c r="AT957" s="105" t="str">
        <f t="shared" si="923"/>
        <v/>
      </c>
      <c r="AU957" s="105" t="str">
        <f t="shared" si="924"/>
        <v/>
      </c>
      <c r="AV957">
        <f>IF(AT957="",-1,AS942)</f>
        <v>-1</v>
      </c>
    </row>
    <row r="958" spans="1:48" ht="17.25" customHeight="1">
      <c r="A958" s="27"/>
      <c r="B958" s="98"/>
      <c r="C958" s="104"/>
      <c r="D958" s="90"/>
      <c r="E958" s="111"/>
      <c r="F958" s="442"/>
      <c r="G958" s="443"/>
      <c r="H958" s="444"/>
      <c r="I958" s="99"/>
      <c r="J958" s="99"/>
      <c r="K958" s="94">
        <f t="shared" si="981"/>
        <v>29.9</v>
      </c>
      <c r="L958" s="94">
        <f t="shared" si="982"/>
        <v>-0.2</v>
      </c>
      <c r="M958" s="94">
        <f t="shared" si="983"/>
        <v>0.2</v>
      </c>
      <c r="N958" s="94">
        <f t="shared" si="951"/>
        <v>29.7</v>
      </c>
      <c r="O958" s="94">
        <f t="shared" si="952"/>
        <v>30.099999999999998</v>
      </c>
      <c r="P958" s="102"/>
      <c r="Q958" s="94" t="str">
        <f t="shared" si="979"/>
        <v/>
      </c>
      <c r="R958" s="122" t="str">
        <f>IF(Q958="","",HLOOKUP(Q958,Headline!$Z$5:$CJ$6,2,FALSE))</f>
        <v/>
      </c>
      <c r="S958" s="100"/>
      <c r="T958" s="100"/>
      <c r="U958" s="100"/>
      <c r="V958" s="100"/>
      <c r="W958" s="100"/>
      <c r="X958" s="96" t="str">
        <f t="shared" si="953"/>
        <v/>
      </c>
      <c r="Y958" s="101"/>
      <c r="Z958" s="445"/>
      <c r="AA958" s="446"/>
      <c r="AB958" s="446"/>
      <c r="AC958" s="446"/>
      <c r="AD958" s="62"/>
      <c r="AE958" s="21"/>
      <c r="AF958" s="22"/>
      <c r="AH958" s="29" t="str">
        <f t="shared" si="936"/>
        <v/>
      </c>
      <c r="AI958" s="29" t="str">
        <f t="shared" si="937"/>
        <v/>
      </c>
      <c r="AJ958" s="29" t="str">
        <f t="shared" si="938"/>
        <v/>
      </c>
      <c r="AK958" s="29" t="str">
        <f t="shared" si="939"/>
        <v/>
      </c>
      <c r="AL958" s="29" t="str">
        <f t="shared" si="940"/>
        <v/>
      </c>
      <c r="AM958" s="29" t="str">
        <f t="shared" si="941"/>
        <v/>
      </c>
      <c r="AN958" s="29" t="str">
        <f t="shared" si="942"/>
        <v/>
      </c>
      <c r="AO958" s="83" t="str">
        <f t="shared" si="958"/>
        <v/>
      </c>
      <c r="AP958" s="83" t="str">
        <f t="shared" si="959"/>
        <v/>
      </c>
      <c r="AQ958" s="83" t="str">
        <f t="shared" si="960"/>
        <v/>
      </c>
      <c r="AR958" s="83" t="str">
        <f t="shared" si="961"/>
        <v/>
      </c>
      <c r="AS958" s="83" t="str">
        <f t="shared" si="962"/>
        <v/>
      </c>
      <c r="AT958" s="105" t="str">
        <f t="shared" si="923"/>
        <v/>
      </c>
      <c r="AU958" s="105" t="str">
        <f t="shared" si="924"/>
        <v/>
      </c>
      <c r="AV958">
        <f>IF(AT958="",-1,AS946)</f>
        <v>-1</v>
      </c>
    </row>
    <row r="959" spans="1:48" ht="17.25" customHeight="1">
      <c r="A959" s="27"/>
      <c r="B959" s="98">
        <v>804</v>
      </c>
      <c r="C959" s="104"/>
      <c r="D959" s="144" t="s">
        <v>189</v>
      </c>
      <c r="E959" s="111"/>
      <c r="F959" s="442">
        <v>43</v>
      </c>
      <c r="G959" s="443"/>
      <c r="H959" s="444"/>
      <c r="I959" s="99">
        <v>-0.2</v>
      </c>
      <c r="J959" s="99">
        <v>0.2</v>
      </c>
      <c r="K959" s="94">
        <f t="shared" si="981"/>
        <v>43</v>
      </c>
      <c r="L959" s="94">
        <f t="shared" si="982"/>
        <v>-0.2</v>
      </c>
      <c r="M959" s="94">
        <f t="shared" si="983"/>
        <v>0.2</v>
      </c>
      <c r="N959" s="94">
        <f t="shared" si="951"/>
        <v>42.8</v>
      </c>
      <c r="O959" s="94">
        <f t="shared" si="952"/>
        <v>43.2</v>
      </c>
      <c r="P959" s="102" t="s">
        <v>51</v>
      </c>
      <c r="Q959" s="94">
        <f t="shared" si="979"/>
        <v>1</v>
      </c>
      <c r="R959" s="122">
        <f>IF(Q959="","",HLOOKUP(Q959,Headline!$Z$5:$CJ$6,2,FALSE))</f>
        <v>1</v>
      </c>
      <c r="S959" s="147">
        <v>42.46</v>
      </c>
      <c r="T959" s="147">
        <v>42.45</v>
      </c>
      <c r="U959" s="147">
        <v>42.46</v>
      </c>
      <c r="V959" s="147">
        <v>42.46</v>
      </c>
      <c r="W959" s="147">
        <v>42.48</v>
      </c>
      <c r="X959" s="96" t="str">
        <f t="shared" si="953"/>
        <v>7</v>
      </c>
      <c r="Y959" s="101">
        <v>13</v>
      </c>
      <c r="Z959" s="445" t="s">
        <v>256</v>
      </c>
      <c r="AA959" s="446"/>
      <c r="AB959" s="446"/>
      <c r="AC959" s="446"/>
      <c r="AD959" s="62"/>
      <c r="AE959" s="169" t="s">
        <v>331</v>
      </c>
      <c r="AF959" s="22"/>
      <c r="AH959" s="29" t="str">
        <f t="shared" si="936"/>
        <v>-</v>
      </c>
      <c r="AI959" s="29" t="str">
        <f t="shared" si="937"/>
        <v>-</v>
      </c>
      <c r="AJ959" s="29" t="str">
        <f t="shared" si="938"/>
        <v>-</v>
      </c>
      <c r="AK959" s="29" t="str">
        <f t="shared" si="939"/>
        <v>-</v>
      </c>
      <c r="AL959" s="29" t="str">
        <f t="shared" si="940"/>
        <v>-</v>
      </c>
      <c r="AM959" s="29" t="str">
        <f t="shared" si="941"/>
        <v>-</v>
      </c>
      <c r="AN959" s="29" t="str">
        <f t="shared" si="942"/>
        <v/>
      </c>
      <c r="AO959" s="83">
        <f t="shared" si="958"/>
        <v>42.45</v>
      </c>
      <c r="AP959" s="83">
        <f t="shared" si="959"/>
        <v>42.48</v>
      </c>
      <c r="AQ959" s="83">
        <f t="shared" si="960"/>
        <v>2.9999999999994031E-2</v>
      </c>
      <c r="AR959" s="83">
        <f t="shared" si="961"/>
        <v>42.462000000000003</v>
      </c>
      <c r="AS959" s="83">
        <f t="shared" si="962"/>
        <v>1.0954451150101144E-2</v>
      </c>
      <c r="AT959" s="105" t="str">
        <f t="shared" si="923"/>
        <v/>
      </c>
      <c r="AU959" s="105" t="str">
        <f t="shared" si="924"/>
        <v/>
      </c>
      <c r="AV959">
        <f>IF(AT959="",-1,AS950)</f>
        <v>-1</v>
      </c>
    </row>
    <row r="960" spans="1:48" ht="17.25" customHeight="1">
      <c r="A960" s="27"/>
      <c r="B960" s="98"/>
      <c r="C960" s="104"/>
      <c r="D960" s="90"/>
      <c r="E960" s="111"/>
      <c r="F960" s="442"/>
      <c r="G960" s="443"/>
      <c r="H960" s="444"/>
      <c r="I960" s="99"/>
      <c r="J960" s="99"/>
      <c r="K960" s="94">
        <f t="shared" si="981"/>
        <v>43</v>
      </c>
      <c r="L960" s="94">
        <f t="shared" si="982"/>
        <v>-0.2</v>
      </c>
      <c r="M960" s="94">
        <f t="shared" si="983"/>
        <v>0.2</v>
      </c>
      <c r="N960" s="94">
        <f t="shared" si="951"/>
        <v>42.8</v>
      </c>
      <c r="O960" s="94">
        <f t="shared" si="952"/>
        <v>43.2</v>
      </c>
      <c r="P960" s="102" t="s">
        <v>51</v>
      </c>
      <c r="Q960" s="94">
        <f t="shared" si="979"/>
        <v>2</v>
      </c>
      <c r="R960" s="122">
        <f>IF(Q960="","",HLOOKUP(Q960,Headline!$Z$5:$CJ$6,2,FALSE))</f>
        <v>2</v>
      </c>
      <c r="S960" s="147">
        <v>42.51</v>
      </c>
      <c r="T960" s="147">
        <v>42.49</v>
      </c>
      <c r="U960" s="147">
        <v>42.5</v>
      </c>
      <c r="V960" s="147">
        <v>42.51</v>
      </c>
      <c r="W960" s="147">
        <v>42.5</v>
      </c>
      <c r="X960" s="96" t="str">
        <f t="shared" si="953"/>
        <v>7</v>
      </c>
      <c r="Y960" s="101">
        <v>16</v>
      </c>
      <c r="Z960" s="445" t="s">
        <v>351</v>
      </c>
      <c r="AA960" s="446"/>
      <c r="AB960" s="446"/>
      <c r="AC960" s="446"/>
      <c r="AD960" s="62"/>
      <c r="AE960" s="169" t="s">
        <v>331</v>
      </c>
      <c r="AF960" s="22"/>
      <c r="AH960" s="29" t="str">
        <f t="shared" si="936"/>
        <v>-</v>
      </c>
      <c r="AI960" s="29" t="str">
        <f t="shared" si="937"/>
        <v>-</v>
      </c>
      <c r="AJ960" s="29" t="str">
        <f t="shared" si="938"/>
        <v>-</v>
      </c>
      <c r="AK960" s="29" t="str">
        <f t="shared" si="939"/>
        <v>-</v>
      </c>
      <c r="AL960" s="29" t="str">
        <f t="shared" si="940"/>
        <v>-</v>
      </c>
      <c r="AM960" s="29" t="str">
        <f t="shared" si="941"/>
        <v>-</v>
      </c>
      <c r="AN960" s="29" t="str">
        <f t="shared" si="942"/>
        <v/>
      </c>
      <c r="AO960" s="83">
        <f t="shared" si="958"/>
        <v>42.49</v>
      </c>
      <c r="AP960" s="83">
        <f t="shared" si="959"/>
        <v>42.51</v>
      </c>
      <c r="AQ960" s="83">
        <f t="shared" si="960"/>
        <v>1.9999999999996021E-2</v>
      </c>
      <c r="AR960" s="83">
        <f t="shared" si="961"/>
        <v>42.501999999999995</v>
      </c>
      <c r="AS960" s="83">
        <f t="shared" si="962"/>
        <v>8.3666002653390911E-3</v>
      </c>
      <c r="AT960" s="105" t="str">
        <f t="shared" si="923"/>
        <v/>
      </c>
      <c r="AU960" s="105" t="str">
        <f t="shared" si="924"/>
        <v/>
      </c>
      <c r="AV960">
        <f>IF(AT960="",-1,AS951)</f>
        <v>-1</v>
      </c>
    </row>
    <row r="961" spans="1:48" ht="17.25" customHeight="1">
      <c r="A961" s="27"/>
      <c r="B961" s="98"/>
      <c r="C961" s="104"/>
      <c r="D961" s="90"/>
      <c r="E961" s="111"/>
      <c r="F961" s="442"/>
      <c r="G961" s="443"/>
      <c r="H961" s="444"/>
      <c r="I961" s="99"/>
      <c r="J961" s="99"/>
      <c r="K961" s="94">
        <f t="shared" si="981"/>
        <v>43</v>
      </c>
      <c r="L961" s="94">
        <f t="shared" si="982"/>
        <v>-0.2</v>
      </c>
      <c r="M961" s="94">
        <f t="shared" si="983"/>
        <v>0.2</v>
      </c>
      <c r="N961" s="94">
        <f t="shared" si="951"/>
        <v>42.8</v>
      </c>
      <c r="O961" s="94">
        <f t="shared" si="952"/>
        <v>43.2</v>
      </c>
      <c r="P961" s="102"/>
      <c r="Q961" s="94" t="str">
        <f t="shared" si="979"/>
        <v/>
      </c>
      <c r="R961" s="122" t="str">
        <f>IF(Q961="","",HLOOKUP(Q961,Headline!$Z$5:$CJ$6,2,FALSE))</f>
        <v/>
      </c>
      <c r="S961" s="100"/>
      <c r="T961" s="100"/>
      <c r="U961" s="100"/>
      <c r="V961" s="100"/>
      <c r="W961" s="100" t="s">
        <v>255</v>
      </c>
      <c r="X961" s="96" t="str">
        <f t="shared" si="953"/>
        <v/>
      </c>
      <c r="Y961" s="101"/>
      <c r="Z961" s="445"/>
      <c r="AA961" s="446"/>
      <c r="AB961" s="446"/>
      <c r="AC961" s="446"/>
      <c r="AD961" s="62"/>
      <c r="AE961" s="21"/>
      <c r="AF961" s="22"/>
      <c r="AH961" s="29" t="str">
        <f t="shared" si="936"/>
        <v/>
      </c>
      <c r="AI961" s="29" t="str">
        <f t="shared" si="937"/>
        <v/>
      </c>
      <c r="AJ961" s="29" t="str">
        <f t="shared" si="938"/>
        <v/>
      </c>
      <c r="AK961" s="29" t="str">
        <f t="shared" si="939"/>
        <v/>
      </c>
      <c r="AL961" s="29" t="str">
        <f t="shared" si="940"/>
        <v/>
      </c>
      <c r="AM961" s="29" t="str">
        <f t="shared" si="941"/>
        <v/>
      </c>
      <c r="AN961" s="29" t="str">
        <f t="shared" si="942"/>
        <v/>
      </c>
      <c r="AO961" s="83" t="str">
        <f t="shared" si="958"/>
        <v/>
      </c>
      <c r="AP961" s="83" t="str">
        <f t="shared" si="959"/>
        <v/>
      </c>
      <c r="AQ961" s="83" t="str">
        <f t="shared" si="960"/>
        <v/>
      </c>
      <c r="AR961" s="83" t="str">
        <f t="shared" si="961"/>
        <v/>
      </c>
      <c r="AS961" s="83" t="str">
        <f t="shared" si="962"/>
        <v/>
      </c>
      <c r="AT961" s="105" t="str">
        <f t="shared" si="923"/>
        <v/>
      </c>
      <c r="AU961" s="105" t="str">
        <f t="shared" si="924"/>
        <v/>
      </c>
      <c r="AV961">
        <f>IF(AT961="",-1,AS952)</f>
        <v>-1</v>
      </c>
    </row>
    <row r="962" spans="1:48" ht="17.25" customHeight="1">
      <c r="A962" s="27"/>
      <c r="B962" s="98">
        <v>804</v>
      </c>
      <c r="C962" s="104"/>
      <c r="D962" s="144" t="s">
        <v>189</v>
      </c>
      <c r="E962" s="111"/>
      <c r="F962" s="442">
        <v>43</v>
      </c>
      <c r="G962" s="443"/>
      <c r="H962" s="444"/>
      <c r="I962" s="99">
        <v>-0.2</v>
      </c>
      <c r="J962" s="99">
        <v>0.2</v>
      </c>
      <c r="K962" s="94">
        <f t="shared" si="981"/>
        <v>43</v>
      </c>
      <c r="L962" s="94">
        <f t="shared" si="982"/>
        <v>-0.2</v>
      </c>
      <c r="M962" s="94">
        <f t="shared" si="983"/>
        <v>0.2</v>
      </c>
      <c r="N962" s="94">
        <f t="shared" ref="N962:N970" si="984">K962+L962</f>
        <v>42.8</v>
      </c>
      <c r="O962" s="94">
        <f t="shared" ref="O962:O970" si="985">K962+M962</f>
        <v>43.2</v>
      </c>
      <c r="P962" s="102" t="s">
        <v>51</v>
      </c>
      <c r="Q962" s="94">
        <f t="shared" ref="Q962:Q964" si="986">IF(AND(F962&lt;&gt;"",Q961=""),1,IF(AND(Q961&lt;emp,Q961&lt;&gt;""),Q961+1,""))</f>
        <v>1</v>
      </c>
      <c r="R962" s="122">
        <f>IF(Q962="","",HLOOKUP(Q962,Headline!$Z$5:$CJ$6,2,FALSE))</f>
        <v>1</v>
      </c>
      <c r="S962" s="147">
        <v>42.7</v>
      </c>
      <c r="T962" s="147">
        <v>42.69</v>
      </c>
      <c r="U962" s="147">
        <v>42.71</v>
      </c>
      <c r="V962" s="147">
        <v>42.7</v>
      </c>
      <c r="W962" s="147">
        <v>42.69</v>
      </c>
      <c r="X962" s="96" t="str">
        <f t="shared" si="953"/>
        <v>7</v>
      </c>
      <c r="Y962" s="101">
        <v>13</v>
      </c>
      <c r="Z962" s="445" t="s">
        <v>69</v>
      </c>
      <c r="AA962" s="446"/>
      <c r="AB962" s="446"/>
      <c r="AC962" s="446"/>
      <c r="AD962" s="62"/>
      <c r="AE962" s="169" t="s">
        <v>331</v>
      </c>
      <c r="AF962" s="22"/>
      <c r="AH962" s="29" t="str">
        <f t="shared" si="936"/>
        <v>-</v>
      </c>
      <c r="AI962" s="29" t="str">
        <f t="shared" si="937"/>
        <v>-</v>
      </c>
      <c r="AJ962" s="29" t="str">
        <f t="shared" si="938"/>
        <v>-</v>
      </c>
      <c r="AK962" s="29" t="str">
        <f t="shared" si="939"/>
        <v>-</v>
      </c>
      <c r="AL962" s="29" t="str">
        <f t="shared" si="940"/>
        <v>-</v>
      </c>
      <c r="AM962" s="29" t="str">
        <f t="shared" si="941"/>
        <v>-</v>
      </c>
      <c r="AN962" s="29" t="str">
        <f t="shared" si="942"/>
        <v/>
      </c>
      <c r="AO962" s="83">
        <f t="shared" si="958"/>
        <v>42.69</v>
      </c>
      <c r="AP962" s="83">
        <f t="shared" si="959"/>
        <v>42.71</v>
      </c>
      <c r="AQ962" s="83">
        <f t="shared" si="960"/>
        <v>2.0000000000003126E-2</v>
      </c>
      <c r="AR962" s="83">
        <f t="shared" si="961"/>
        <v>42.698</v>
      </c>
      <c r="AS962" s="83">
        <f t="shared" si="962"/>
        <v>8.3666002653424876E-3</v>
      </c>
      <c r="AT962" s="105" t="str">
        <f t="shared" si="923"/>
        <v/>
      </c>
      <c r="AU962" s="105" t="str">
        <f t="shared" si="924"/>
        <v/>
      </c>
      <c r="AV962">
        <f>IF(AT962="",-1,AS956)</f>
        <v>-1</v>
      </c>
    </row>
    <row r="963" spans="1:48" ht="17.25" customHeight="1">
      <c r="A963" s="27"/>
      <c r="B963" s="98"/>
      <c r="C963" s="104"/>
      <c r="D963" s="90"/>
      <c r="E963" s="111"/>
      <c r="F963" s="442"/>
      <c r="G963" s="443"/>
      <c r="H963" s="444"/>
      <c r="I963" s="99"/>
      <c r="J963" s="99"/>
      <c r="K963" s="94">
        <f t="shared" si="981"/>
        <v>43</v>
      </c>
      <c r="L963" s="94">
        <f t="shared" si="982"/>
        <v>-0.2</v>
      </c>
      <c r="M963" s="94">
        <f t="shared" si="983"/>
        <v>0.2</v>
      </c>
      <c r="N963" s="94">
        <f t="shared" si="984"/>
        <v>42.8</v>
      </c>
      <c r="O963" s="94">
        <f t="shared" si="985"/>
        <v>43.2</v>
      </c>
      <c r="P963" s="102" t="s">
        <v>51</v>
      </c>
      <c r="Q963" s="94">
        <f t="shared" si="986"/>
        <v>2</v>
      </c>
      <c r="R963" s="122">
        <f>IF(Q963="","",HLOOKUP(Q963,Headline!$Z$5:$CJ$6,2,FALSE))</f>
        <v>2</v>
      </c>
      <c r="S963" s="147">
        <v>42.67</v>
      </c>
      <c r="T963" s="147">
        <v>42.65</v>
      </c>
      <c r="U963" s="147">
        <v>42.66</v>
      </c>
      <c r="V963" s="147">
        <v>42.65</v>
      </c>
      <c r="W963" s="147">
        <v>42.67</v>
      </c>
      <c r="X963" s="96" t="str">
        <f t="shared" si="953"/>
        <v>7</v>
      </c>
      <c r="Y963" s="101">
        <v>16</v>
      </c>
      <c r="Z963" s="445" t="s">
        <v>348</v>
      </c>
      <c r="AA963" s="446"/>
      <c r="AB963" s="446"/>
      <c r="AC963" s="446"/>
      <c r="AD963" s="62"/>
      <c r="AE963" s="169" t="s">
        <v>331</v>
      </c>
      <c r="AF963" s="22"/>
      <c r="AH963" s="29" t="str">
        <f t="shared" si="936"/>
        <v>-</v>
      </c>
      <c r="AI963" s="29" t="str">
        <f t="shared" si="937"/>
        <v>-</v>
      </c>
      <c r="AJ963" s="29" t="str">
        <f t="shared" si="938"/>
        <v>-</v>
      </c>
      <c r="AK963" s="29" t="str">
        <f t="shared" si="939"/>
        <v>-</v>
      </c>
      <c r="AL963" s="29" t="str">
        <f t="shared" si="940"/>
        <v>-</v>
      </c>
      <c r="AM963" s="29" t="str">
        <f t="shared" si="941"/>
        <v>-</v>
      </c>
      <c r="AN963" s="29" t="str">
        <f t="shared" si="942"/>
        <v/>
      </c>
      <c r="AO963" s="83">
        <f t="shared" si="958"/>
        <v>42.65</v>
      </c>
      <c r="AP963" s="83">
        <f t="shared" si="959"/>
        <v>42.67</v>
      </c>
      <c r="AQ963" s="83">
        <f t="shared" si="960"/>
        <v>2.0000000000003126E-2</v>
      </c>
      <c r="AR963" s="83">
        <f t="shared" si="961"/>
        <v>42.660000000000004</v>
      </c>
      <c r="AS963" s="83">
        <f t="shared" si="962"/>
        <v>1.0000000000001563E-2</v>
      </c>
      <c r="AT963" s="105" t="str">
        <f t="shared" si="923"/>
        <v/>
      </c>
      <c r="AU963" s="105" t="str">
        <f t="shared" si="924"/>
        <v/>
      </c>
      <c r="AV963">
        <f>IF(AT963="",-1,AS957)</f>
        <v>-1</v>
      </c>
    </row>
    <row r="964" spans="1:48" ht="17.25" customHeight="1">
      <c r="A964" s="27"/>
      <c r="B964" s="98"/>
      <c r="C964" s="104"/>
      <c r="D964" s="90"/>
      <c r="E964" s="111"/>
      <c r="F964" s="442"/>
      <c r="G964" s="443"/>
      <c r="H964" s="444"/>
      <c r="I964" s="99"/>
      <c r="J964" s="99"/>
      <c r="K964" s="94">
        <f t="shared" si="981"/>
        <v>43</v>
      </c>
      <c r="L964" s="94">
        <f t="shared" si="982"/>
        <v>-0.2</v>
      </c>
      <c r="M964" s="94">
        <f t="shared" si="983"/>
        <v>0.2</v>
      </c>
      <c r="N964" s="94">
        <f t="shared" si="984"/>
        <v>42.8</v>
      </c>
      <c r="O964" s="94">
        <f t="shared" si="985"/>
        <v>43.2</v>
      </c>
      <c r="P964" s="102"/>
      <c r="Q964" s="94" t="str">
        <f t="shared" si="986"/>
        <v/>
      </c>
      <c r="R964" s="122" t="str">
        <f>IF(Q964="","",HLOOKUP(Q964,Headline!$Z$5:$CJ$6,2,FALSE))</f>
        <v/>
      </c>
      <c r="S964" s="100"/>
      <c r="T964" s="100"/>
      <c r="U964" s="100"/>
      <c r="V964" s="100"/>
      <c r="W964" s="100"/>
      <c r="X964" s="96" t="str">
        <f t="shared" si="953"/>
        <v/>
      </c>
      <c r="Y964" s="101"/>
      <c r="Z964" s="445"/>
      <c r="AA964" s="446"/>
      <c r="AB964" s="446"/>
      <c r="AC964" s="446"/>
      <c r="AD964" s="62"/>
      <c r="AE964" s="21"/>
      <c r="AF964" s="22"/>
      <c r="AH964" s="29" t="str">
        <f t="shared" si="936"/>
        <v/>
      </c>
      <c r="AI964" s="29" t="str">
        <f t="shared" si="937"/>
        <v/>
      </c>
      <c r="AJ964" s="29" t="str">
        <f t="shared" si="938"/>
        <v/>
      </c>
      <c r="AK964" s="29" t="str">
        <f t="shared" si="939"/>
        <v/>
      </c>
      <c r="AL964" s="29" t="str">
        <f t="shared" si="940"/>
        <v/>
      </c>
      <c r="AM964" s="29" t="str">
        <f t="shared" si="941"/>
        <v/>
      </c>
      <c r="AN964" s="29" t="str">
        <f t="shared" si="942"/>
        <v/>
      </c>
      <c r="AO964" s="83" t="str">
        <f t="shared" si="958"/>
        <v/>
      </c>
      <c r="AP964" s="83" t="str">
        <f t="shared" si="959"/>
        <v/>
      </c>
      <c r="AQ964" s="83" t="str">
        <f t="shared" si="960"/>
        <v/>
      </c>
      <c r="AR964" s="83" t="str">
        <f t="shared" si="961"/>
        <v/>
      </c>
      <c r="AS964" s="83" t="str">
        <f t="shared" si="962"/>
        <v/>
      </c>
      <c r="AT964" s="105" t="str">
        <f t="shared" si="923"/>
        <v/>
      </c>
      <c r="AU964" s="105" t="str">
        <f t="shared" si="924"/>
        <v/>
      </c>
      <c r="AV964">
        <f>IF(AT964="",-1,AS958)</f>
        <v>-1</v>
      </c>
    </row>
    <row r="965" spans="1:48" ht="17.25" customHeight="1">
      <c r="A965" s="27"/>
      <c r="B965" s="98">
        <v>804</v>
      </c>
      <c r="C965" s="104"/>
      <c r="D965" s="144" t="s">
        <v>189</v>
      </c>
      <c r="E965" s="111"/>
      <c r="F965" s="442">
        <v>43</v>
      </c>
      <c r="G965" s="443"/>
      <c r="H965" s="444"/>
      <c r="I965" s="168">
        <v>-0.4</v>
      </c>
      <c r="J965" s="99">
        <v>0.2</v>
      </c>
      <c r="K965" s="94">
        <f t="shared" ref="K965:K970" si="987">IF(Q965=1,F965,K964)</f>
        <v>43</v>
      </c>
      <c r="L965" s="94">
        <f t="shared" ref="L965:L970" si="988">IF(Q965=1,I965,L964)</f>
        <v>-0.4</v>
      </c>
      <c r="M965" s="94">
        <f t="shared" ref="M965:M970" si="989">IF(Q965=1,J965,M964)</f>
        <v>0.2</v>
      </c>
      <c r="N965" s="94">
        <f t="shared" si="984"/>
        <v>42.6</v>
      </c>
      <c r="O965" s="94">
        <f t="shared" si="985"/>
        <v>43.2</v>
      </c>
      <c r="P965" s="102" t="s">
        <v>51</v>
      </c>
      <c r="Q965" s="94">
        <f t="shared" ref="Q965:Q970" si="990">IF(AND(F965&lt;&gt;"",Q964=""),1,IF(AND(Q964&lt;emp,Q964&lt;&gt;""),Q964+1,""))</f>
        <v>1</v>
      </c>
      <c r="R965" s="122">
        <f>IF(Q965="","",HLOOKUP(Q965,Headline!$Z$5:$CJ$6,2,FALSE))</f>
        <v>1</v>
      </c>
      <c r="S965" s="147">
        <v>42.62</v>
      </c>
      <c r="T965" s="147">
        <v>42.62</v>
      </c>
      <c r="U965" s="147">
        <v>42.62</v>
      </c>
      <c r="V965" s="147">
        <v>42.62</v>
      </c>
      <c r="W965" s="147">
        <v>42.61</v>
      </c>
      <c r="X965" s="96" t="str">
        <f t="shared" si="953"/>
        <v/>
      </c>
      <c r="Y965" s="101">
        <v>13</v>
      </c>
      <c r="Z965" s="239" t="s">
        <v>363</v>
      </c>
      <c r="AA965" s="177"/>
      <c r="AB965" s="177"/>
      <c r="AC965" s="177"/>
      <c r="AD965" s="62"/>
      <c r="AE965" s="169" t="s">
        <v>331</v>
      </c>
      <c r="AF965" s="22"/>
      <c r="AH965" s="29" t="str">
        <f t="shared" si="936"/>
        <v/>
      </c>
      <c r="AI965" s="29" t="str">
        <f t="shared" si="937"/>
        <v/>
      </c>
      <c r="AJ965" s="29" t="str">
        <f t="shared" si="938"/>
        <v/>
      </c>
      <c r="AK965" s="29" t="str">
        <f t="shared" si="939"/>
        <v/>
      </c>
      <c r="AL965" s="29" t="str">
        <f t="shared" si="940"/>
        <v/>
      </c>
      <c r="AM965" s="29" t="str">
        <f t="shared" si="941"/>
        <v/>
      </c>
      <c r="AN965" s="29" t="str">
        <f t="shared" si="942"/>
        <v/>
      </c>
      <c r="AO965" s="83">
        <f t="shared" ref="AO965:AO970" si="991">IF(S965="","",MIN(S965:W965))</f>
        <v>42.61</v>
      </c>
      <c r="AP965" s="83">
        <f t="shared" ref="AP965:AP970" si="992">IF(S965="","",MAX(S965:W965))</f>
        <v>42.62</v>
      </c>
      <c r="AQ965" s="83">
        <f t="shared" ref="AQ965:AQ970" si="993">IF(AO965="","",AP965-AO965)</f>
        <v>9.9999999999980105E-3</v>
      </c>
      <c r="AR965" s="83">
        <f t="shared" ref="AR965:AR970" si="994">IF(S965="","",AVERAGE(S965:W965))</f>
        <v>42.617999999999995</v>
      </c>
      <c r="AS965" s="83">
        <f t="shared" ref="AS965:AS970" si="995">IF(S965="","",STDEV(S965:W965))</f>
        <v>4.4721359549986898E-3</v>
      </c>
      <c r="AT965" s="105" t="str">
        <f t="shared" ref="AT965:AT970" si="996">IF(OR(Q965="",S965=""),"",IF(AND(C965="",AT964=""),"",(M965-L965)/(AS965*6)))</f>
        <v/>
      </c>
      <c r="AU965" s="105" t="str">
        <f t="shared" ref="AU965:AU970" si="997">IF(OR(Q965="",S965=""),"",IF(AND(C965="",AU964=""),"",MIN((O965-AR965)/(3*AS965),(AR965-N965)/(3*AS965))))</f>
        <v/>
      </c>
      <c r="AV965">
        <f>IF(AT965="",-1,AS956)</f>
        <v>-1</v>
      </c>
    </row>
    <row r="966" spans="1:48" ht="17.25" customHeight="1">
      <c r="A966" s="27"/>
      <c r="B966" s="98"/>
      <c r="C966" s="104"/>
      <c r="D966" s="90"/>
      <c r="E966" s="111"/>
      <c r="F966" s="640" t="s">
        <v>299</v>
      </c>
      <c r="G966" s="641"/>
      <c r="H966" s="642"/>
      <c r="I966" s="99"/>
      <c r="J966" s="99"/>
      <c r="K966" s="94">
        <f t="shared" si="987"/>
        <v>43</v>
      </c>
      <c r="L966" s="94">
        <f t="shared" si="988"/>
        <v>-0.4</v>
      </c>
      <c r="M966" s="94">
        <f t="shared" si="989"/>
        <v>0.2</v>
      </c>
      <c r="N966" s="94">
        <f t="shared" si="984"/>
        <v>42.6</v>
      </c>
      <c r="O966" s="94">
        <f t="shared" si="985"/>
        <v>43.2</v>
      </c>
      <c r="P966" s="102" t="s">
        <v>51</v>
      </c>
      <c r="Q966" s="94">
        <f t="shared" si="990"/>
        <v>2</v>
      </c>
      <c r="R966" s="122">
        <f>IF(Q966="","",HLOOKUP(Q966,Headline!$Z$5:$CJ$6,2,FALSE))</f>
        <v>2</v>
      </c>
      <c r="S966" s="147">
        <v>42.64</v>
      </c>
      <c r="T966" s="147">
        <v>42.66</v>
      </c>
      <c r="U966" s="147">
        <v>42.65</v>
      </c>
      <c r="V966" s="147">
        <v>42.64</v>
      </c>
      <c r="W966" s="147">
        <v>42.66</v>
      </c>
      <c r="X966" s="96" t="str">
        <f t="shared" si="953"/>
        <v/>
      </c>
      <c r="Y966" s="101">
        <v>16</v>
      </c>
      <c r="Z966" s="643" t="s">
        <v>362</v>
      </c>
      <c r="AA966" s="644"/>
      <c r="AB966" s="644"/>
      <c r="AC966" s="644"/>
      <c r="AD966" s="62"/>
      <c r="AE966" s="21"/>
      <c r="AF966" s="22"/>
      <c r="AH966" s="29" t="str">
        <f t="shared" si="936"/>
        <v/>
      </c>
      <c r="AI966" s="29" t="str">
        <f t="shared" si="937"/>
        <v/>
      </c>
      <c r="AJ966" s="29" t="str">
        <f t="shared" si="938"/>
        <v/>
      </c>
      <c r="AK966" s="29" t="str">
        <f t="shared" si="939"/>
        <v/>
      </c>
      <c r="AL966" s="29" t="str">
        <f t="shared" si="940"/>
        <v/>
      </c>
      <c r="AM966" s="29" t="str">
        <f t="shared" si="941"/>
        <v/>
      </c>
      <c r="AN966" s="29" t="str">
        <f t="shared" si="942"/>
        <v/>
      </c>
      <c r="AO966" s="83">
        <f t="shared" si="991"/>
        <v>42.64</v>
      </c>
      <c r="AP966" s="83">
        <f t="shared" si="992"/>
        <v>42.66</v>
      </c>
      <c r="AQ966" s="83">
        <f t="shared" si="993"/>
        <v>1.9999999999996021E-2</v>
      </c>
      <c r="AR966" s="83">
        <f t="shared" si="994"/>
        <v>42.649999999999991</v>
      </c>
      <c r="AS966" s="83">
        <f t="shared" si="995"/>
        <v>9.9999999999980105E-3</v>
      </c>
      <c r="AT966" s="105" t="str">
        <f t="shared" si="996"/>
        <v/>
      </c>
      <c r="AU966" s="105" t="str">
        <f t="shared" si="997"/>
        <v/>
      </c>
      <c r="AV966">
        <f>IF(AT966="",-1,AS957)</f>
        <v>-1</v>
      </c>
    </row>
    <row r="967" spans="1:48" ht="17.25" customHeight="1">
      <c r="A967" s="27"/>
      <c r="B967" s="98"/>
      <c r="C967" s="104"/>
      <c r="D967" s="90"/>
      <c r="E967" s="111"/>
      <c r="F967" s="442"/>
      <c r="G967" s="443"/>
      <c r="H967" s="444"/>
      <c r="I967" s="99"/>
      <c r="J967" s="99"/>
      <c r="K967" s="94">
        <f t="shared" si="987"/>
        <v>43</v>
      </c>
      <c r="L967" s="94">
        <f t="shared" si="988"/>
        <v>-0.4</v>
      </c>
      <c r="M967" s="94">
        <f t="shared" si="989"/>
        <v>0.2</v>
      </c>
      <c r="N967" s="94">
        <f t="shared" si="984"/>
        <v>42.6</v>
      </c>
      <c r="O967" s="94">
        <f t="shared" si="985"/>
        <v>43.2</v>
      </c>
      <c r="P967" s="102"/>
      <c r="Q967" s="94" t="str">
        <f t="shared" si="990"/>
        <v/>
      </c>
      <c r="R967" s="122" t="str">
        <f>IF(Q967="","",HLOOKUP(Q967,Headline!$Z$5:$CJ$6,2,FALSE))</f>
        <v/>
      </c>
      <c r="S967" s="100"/>
      <c r="T967" s="100"/>
      <c r="U967" s="100"/>
      <c r="V967" s="100"/>
      <c r="W967" s="100"/>
      <c r="X967" s="96" t="str">
        <f t="shared" si="953"/>
        <v/>
      </c>
      <c r="Y967" s="101"/>
      <c r="Z967" s="445"/>
      <c r="AA967" s="446"/>
      <c r="AB967" s="446"/>
      <c r="AC967" s="446"/>
      <c r="AD967" s="62"/>
      <c r="AE967" s="21"/>
      <c r="AF967" s="22"/>
      <c r="AH967" s="29" t="str">
        <f t="shared" si="936"/>
        <v/>
      </c>
      <c r="AI967" s="29" t="str">
        <f t="shared" si="937"/>
        <v/>
      </c>
      <c r="AJ967" s="29" t="str">
        <f t="shared" si="938"/>
        <v/>
      </c>
      <c r="AK967" s="29" t="str">
        <f t="shared" si="939"/>
        <v/>
      </c>
      <c r="AL967" s="29" t="str">
        <f t="shared" si="940"/>
        <v/>
      </c>
      <c r="AM967" s="29" t="str">
        <f t="shared" si="941"/>
        <v/>
      </c>
      <c r="AN967" s="29" t="str">
        <f t="shared" si="942"/>
        <v/>
      </c>
      <c r="AO967" s="83" t="str">
        <f t="shared" si="991"/>
        <v/>
      </c>
      <c r="AP967" s="83" t="str">
        <f t="shared" si="992"/>
        <v/>
      </c>
      <c r="AQ967" s="83" t="str">
        <f t="shared" si="993"/>
        <v/>
      </c>
      <c r="AR967" s="83" t="str">
        <f t="shared" si="994"/>
        <v/>
      </c>
      <c r="AS967" s="83" t="str">
        <f t="shared" si="995"/>
        <v/>
      </c>
      <c r="AT967" s="105" t="str">
        <f t="shared" si="996"/>
        <v/>
      </c>
      <c r="AU967" s="105" t="str">
        <f t="shared" si="997"/>
        <v/>
      </c>
      <c r="AV967">
        <f>IF(AT967="",-1,AS958)</f>
        <v>-1</v>
      </c>
    </row>
    <row r="968" spans="1:48" ht="17.25" customHeight="1">
      <c r="A968" s="27"/>
      <c r="B968" s="98">
        <v>804</v>
      </c>
      <c r="C968" s="104"/>
      <c r="D968" s="144" t="s">
        <v>189</v>
      </c>
      <c r="E968" s="111"/>
      <c r="F968" s="442">
        <v>43</v>
      </c>
      <c r="G968" s="443"/>
      <c r="H968" s="444"/>
      <c r="I968" s="168">
        <v>-0.4</v>
      </c>
      <c r="J968" s="99">
        <v>0.2</v>
      </c>
      <c r="K968" s="94">
        <f t="shared" si="987"/>
        <v>43</v>
      </c>
      <c r="L968" s="94">
        <f t="shared" si="988"/>
        <v>-0.4</v>
      </c>
      <c r="M968" s="94">
        <f t="shared" si="989"/>
        <v>0.2</v>
      </c>
      <c r="N968" s="94">
        <f t="shared" si="984"/>
        <v>42.6</v>
      </c>
      <c r="O968" s="94">
        <f t="shared" si="985"/>
        <v>43.2</v>
      </c>
      <c r="P968" s="102" t="s">
        <v>51</v>
      </c>
      <c r="Q968" s="94">
        <f t="shared" si="990"/>
        <v>1</v>
      </c>
      <c r="R968" s="122">
        <f>IF(Q968="","",HLOOKUP(Q968,Headline!$Z$5:$CJ$6,2,FALSE))</f>
        <v>1</v>
      </c>
      <c r="S968" s="147">
        <v>42.9</v>
      </c>
      <c r="T968" s="147">
        <v>42.89</v>
      </c>
      <c r="U968" s="147">
        <v>42.88</v>
      </c>
      <c r="V968" s="147">
        <v>42.88</v>
      </c>
      <c r="W968" s="147">
        <v>42.89</v>
      </c>
      <c r="X968" s="96" t="str">
        <f t="shared" si="953"/>
        <v/>
      </c>
      <c r="Y968" s="101">
        <v>13</v>
      </c>
      <c r="Z968" s="458" t="s">
        <v>364</v>
      </c>
      <c r="AA968" s="459"/>
      <c r="AB968" s="459"/>
      <c r="AC968" s="460"/>
      <c r="AD968" s="62"/>
      <c r="AE968" s="169" t="s">
        <v>331</v>
      </c>
      <c r="AF968" s="22"/>
      <c r="AH968" s="29" t="str">
        <f t="shared" si="936"/>
        <v/>
      </c>
      <c r="AI968" s="29" t="str">
        <f t="shared" si="937"/>
        <v/>
      </c>
      <c r="AJ968" s="29" t="str">
        <f t="shared" si="938"/>
        <v/>
      </c>
      <c r="AK968" s="29" t="str">
        <f t="shared" si="939"/>
        <v/>
      </c>
      <c r="AL968" s="29" t="str">
        <f t="shared" si="940"/>
        <v/>
      </c>
      <c r="AM968" s="29" t="str">
        <f t="shared" si="941"/>
        <v/>
      </c>
      <c r="AN968" s="29" t="str">
        <f t="shared" si="942"/>
        <v/>
      </c>
      <c r="AO968" s="83">
        <f t="shared" si="991"/>
        <v>42.88</v>
      </c>
      <c r="AP968" s="83">
        <f t="shared" si="992"/>
        <v>42.9</v>
      </c>
      <c r="AQ968" s="83">
        <f t="shared" si="993"/>
        <v>1.9999999999996021E-2</v>
      </c>
      <c r="AR968" s="83">
        <f t="shared" si="994"/>
        <v>42.887999999999998</v>
      </c>
      <c r="AS968" s="83">
        <f t="shared" si="995"/>
        <v>8.3666002653390911E-3</v>
      </c>
      <c r="AT968" s="105" t="str">
        <f t="shared" si="996"/>
        <v/>
      </c>
      <c r="AU968" s="105" t="str">
        <f t="shared" si="997"/>
        <v/>
      </c>
      <c r="AV968">
        <f>IF(AT968="",-1,AS962)</f>
        <v>-1</v>
      </c>
    </row>
    <row r="969" spans="1:48" ht="17.25" customHeight="1">
      <c r="A969" s="27"/>
      <c r="B969" s="98"/>
      <c r="C969" s="104"/>
      <c r="D969" s="90"/>
      <c r="E969" s="111"/>
      <c r="F969" s="640" t="s">
        <v>299</v>
      </c>
      <c r="G969" s="641"/>
      <c r="H969" s="642"/>
      <c r="I969" s="99"/>
      <c r="J969" s="99"/>
      <c r="K969" s="94">
        <f t="shared" si="987"/>
        <v>43</v>
      </c>
      <c r="L969" s="94">
        <f t="shared" si="988"/>
        <v>-0.4</v>
      </c>
      <c r="M969" s="94">
        <f t="shared" si="989"/>
        <v>0.2</v>
      </c>
      <c r="N969" s="94">
        <f t="shared" si="984"/>
        <v>42.6</v>
      </c>
      <c r="O969" s="94">
        <f t="shared" si="985"/>
        <v>43.2</v>
      </c>
      <c r="P969" s="102" t="s">
        <v>51</v>
      </c>
      <c r="Q969" s="94">
        <f t="shared" si="990"/>
        <v>2</v>
      </c>
      <c r="R969" s="122">
        <f>IF(Q969="","",HLOOKUP(Q969,Headline!$Z$5:$CJ$6,2,FALSE))</f>
        <v>2</v>
      </c>
      <c r="S969" s="147">
        <v>42.84</v>
      </c>
      <c r="T969" s="147">
        <v>42.86</v>
      </c>
      <c r="U969" s="147">
        <v>42.67</v>
      </c>
      <c r="V969" s="147">
        <v>42.85</v>
      </c>
      <c r="W969" s="147">
        <v>42.86</v>
      </c>
      <c r="X969" s="96" t="str">
        <f t="shared" si="953"/>
        <v/>
      </c>
      <c r="Y969" s="101">
        <v>16</v>
      </c>
      <c r="Z969" s="525"/>
      <c r="AA969" s="526"/>
      <c r="AB969" s="526"/>
      <c r="AC969" s="527"/>
      <c r="AD969" s="62"/>
      <c r="AE969" s="21"/>
      <c r="AF969" s="22"/>
      <c r="AH969" s="29" t="str">
        <f t="shared" si="936"/>
        <v/>
      </c>
      <c r="AI969" s="29" t="str">
        <f t="shared" si="937"/>
        <v/>
      </c>
      <c r="AJ969" s="29" t="str">
        <f t="shared" si="938"/>
        <v/>
      </c>
      <c r="AK969" s="29" t="str">
        <f t="shared" si="939"/>
        <v/>
      </c>
      <c r="AL969" s="29" t="str">
        <f t="shared" si="940"/>
        <v/>
      </c>
      <c r="AM969" s="29" t="str">
        <f t="shared" si="941"/>
        <v/>
      </c>
      <c r="AN969" s="29" t="str">
        <f t="shared" si="942"/>
        <v/>
      </c>
      <c r="AO969" s="83">
        <f t="shared" si="991"/>
        <v>42.67</v>
      </c>
      <c r="AP969" s="83">
        <f t="shared" si="992"/>
        <v>42.86</v>
      </c>
      <c r="AQ969" s="83">
        <f t="shared" si="993"/>
        <v>0.18999999999999773</v>
      </c>
      <c r="AR969" s="83">
        <f t="shared" si="994"/>
        <v>42.815999999999995</v>
      </c>
      <c r="AS969" s="83">
        <f t="shared" si="995"/>
        <v>8.2036577207974221E-2</v>
      </c>
      <c r="AT969" s="105" t="str">
        <f t="shared" si="996"/>
        <v/>
      </c>
      <c r="AU969" s="105" t="str">
        <f t="shared" si="997"/>
        <v/>
      </c>
      <c r="AV969">
        <f>IF(AT969="",-1,AS963)</f>
        <v>-1</v>
      </c>
    </row>
    <row r="970" spans="1:48" ht="17.25" customHeight="1">
      <c r="A970" s="27"/>
      <c r="B970" s="98"/>
      <c r="C970" s="104"/>
      <c r="D970" s="90"/>
      <c r="E970" s="111"/>
      <c r="F970" s="442"/>
      <c r="G970" s="443"/>
      <c r="H970" s="444"/>
      <c r="I970" s="99"/>
      <c r="J970" s="99"/>
      <c r="K970" s="94">
        <f t="shared" si="987"/>
        <v>43</v>
      </c>
      <c r="L970" s="94">
        <f t="shared" si="988"/>
        <v>-0.4</v>
      </c>
      <c r="M970" s="94">
        <f t="shared" si="989"/>
        <v>0.2</v>
      </c>
      <c r="N970" s="94">
        <f t="shared" si="984"/>
        <v>42.6</v>
      </c>
      <c r="O970" s="94">
        <f t="shared" si="985"/>
        <v>43.2</v>
      </c>
      <c r="P970" s="102"/>
      <c r="Q970" s="94" t="str">
        <f t="shared" si="990"/>
        <v/>
      </c>
      <c r="R970" s="122" t="str">
        <f>IF(Q970="","",HLOOKUP(Q970,Headline!$Z$5:$CJ$6,2,FALSE))</f>
        <v/>
      </c>
      <c r="S970" s="100"/>
      <c r="T970" s="100"/>
      <c r="U970" s="100"/>
      <c r="V970" s="100"/>
      <c r="W970" s="100"/>
      <c r="X970" s="96" t="str">
        <f t="shared" si="953"/>
        <v/>
      </c>
      <c r="Y970" s="101"/>
      <c r="Z970" s="445"/>
      <c r="AA970" s="446"/>
      <c r="AB970" s="446"/>
      <c r="AC970" s="446"/>
      <c r="AD970" s="62"/>
      <c r="AE970" s="21"/>
      <c r="AF970" s="22"/>
      <c r="AH970" s="29" t="str">
        <f t="shared" si="936"/>
        <v/>
      </c>
      <c r="AI970" s="29" t="str">
        <f t="shared" si="937"/>
        <v/>
      </c>
      <c r="AJ970" s="29" t="str">
        <f t="shared" si="938"/>
        <v/>
      </c>
      <c r="AK970" s="29" t="str">
        <f t="shared" si="939"/>
        <v/>
      </c>
      <c r="AL970" s="29" t="str">
        <f t="shared" si="940"/>
        <v/>
      </c>
      <c r="AM970" s="29" t="str">
        <f t="shared" si="941"/>
        <v/>
      </c>
      <c r="AN970" s="29" t="str">
        <f t="shared" si="942"/>
        <v/>
      </c>
      <c r="AO970" s="83" t="str">
        <f t="shared" si="991"/>
        <v/>
      </c>
      <c r="AP970" s="83" t="str">
        <f t="shared" si="992"/>
        <v/>
      </c>
      <c r="AQ970" s="83" t="str">
        <f t="shared" si="993"/>
        <v/>
      </c>
      <c r="AR970" s="83" t="str">
        <f t="shared" si="994"/>
        <v/>
      </c>
      <c r="AS970" s="83" t="str">
        <f t="shared" si="995"/>
        <v/>
      </c>
      <c r="AT970" s="105" t="str">
        <f t="shared" si="996"/>
        <v/>
      </c>
      <c r="AU970" s="105" t="str">
        <f t="shared" si="997"/>
        <v/>
      </c>
      <c r="AV970">
        <f>IF(AT970="",-1,AS964)</f>
        <v>-1</v>
      </c>
    </row>
    <row r="971" spans="1:48" ht="17.25" customHeight="1">
      <c r="A971" s="98"/>
      <c r="B971" s="98">
        <v>805</v>
      </c>
      <c r="C971" s="104"/>
      <c r="D971" s="144" t="s">
        <v>189</v>
      </c>
      <c r="E971" s="111"/>
      <c r="F971" s="442">
        <v>57</v>
      </c>
      <c r="G971" s="443"/>
      <c r="H971" s="444"/>
      <c r="I971" s="99">
        <v>-0.22</v>
      </c>
      <c r="J971" s="99">
        <v>-0.1</v>
      </c>
      <c r="K971" s="94">
        <f>IF(Q971=1,F971,K961)</f>
        <v>57</v>
      </c>
      <c r="L971" s="94">
        <f>IF(Q971=1,I971,L961)</f>
        <v>-0.22</v>
      </c>
      <c r="M971" s="94">
        <f>IF(Q971=1,J971,M961)</f>
        <v>-0.1</v>
      </c>
      <c r="N971" s="94">
        <f t="shared" si="951"/>
        <v>56.78</v>
      </c>
      <c r="O971" s="94">
        <f t="shared" si="952"/>
        <v>56.9</v>
      </c>
      <c r="P971" s="102" t="s">
        <v>237</v>
      </c>
      <c r="Q971" s="94">
        <f>IF(AND(F971&lt;&gt;"",Q961=""),1,IF(AND(Q961&lt;emp,Q961&lt;&gt;""),Q961+1,""))</f>
        <v>1</v>
      </c>
      <c r="R971" s="122">
        <f>IF(Q971="","",HLOOKUP(Q971,Headline!$Z$5:$CJ$6,2,FALSE))</f>
        <v>1</v>
      </c>
      <c r="S971" s="147">
        <v>56.780086875999999</v>
      </c>
      <c r="T971" s="147">
        <v>56.780381413000001</v>
      </c>
      <c r="U971" s="147">
        <v>56.786295881000001</v>
      </c>
      <c r="V971" s="147">
        <v>56.789890737999997</v>
      </c>
      <c r="W971" s="147">
        <v>56.791840086000001</v>
      </c>
      <c r="X971" s="96" t="s">
        <v>255</v>
      </c>
      <c r="Y971" s="101">
        <v>13</v>
      </c>
      <c r="Z971" s="445"/>
      <c r="AA971" s="446"/>
      <c r="AB971" s="446"/>
      <c r="AC971" s="446"/>
      <c r="AD971" s="62"/>
      <c r="AE971" s="21"/>
      <c r="AF971" s="22"/>
      <c r="AH971" s="29" t="str">
        <f t="shared" si="936"/>
        <v/>
      </c>
      <c r="AI971" s="29" t="str">
        <f t="shared" si="937"/>
        <v/>
      </c>
      <c r="AJ971" s="29" t="str">
        <f t="shared" si="938"/>
        <v/>
      </c>
      <c r="AK971" s="29" t="str">
        <f t="shared" si="939"/>
        <v/>
      </c>
      <c r="AL971" s="29" t="str">
        <f t="shared" si="940"/>
        <v/>
      </c>
      <c r="AM971" s="29" t="str">
        <f t="shared" si="941"/>
        <v/>
      </c>
      <c r="AN971" s="29" t="str">
        <f t="shared" si="942"/>
        <v/>
      </c>
      <c r="AO971" s="83">
        <f t="shared" si="958"/>
        <v>56.780086875999999</v>
      </c>
      <c r="AP971" s="83">
        <f t="shared" si="959"/>
        <v>56.791840086000001</v>
      </c>
      <c r="AQ971" s="83">
        <f t="shared" si="960"/>
        <v>1.1753210000001957E-2</v>
      </c>
      <c r="AR971" s="83">
        <f t="shared" si="961"/>
        <v>56.785698998800001</v>
      </c>
      <c r="AS971" s="83">
        <f t="shared" si="962"/>
        <v>5.3715114014150963E-3</v>
      </c>
      <c r="AT971" s="105" t="str">
        <f>IF(OR(Q971="",S971=""),"",IF(AND(C971="",AT961=""),"",(M971-L971)/(AS971*6)))</f>
        <v/>
      </c>
      <c r="AU971" s="105" t="str">
        <f>IF(OR(Q971="",S971=""),"",IF(AND(C971="",AU961=""),"",MIN((O971-AR971)/(3*AS971),(AR971-N971)/(3*AS971))))</f>
        <v/>
      </c>
      <c r="AV971">
        <f t="shared" ref="AV971:AV976" si="998">IF(AT971="",-1,AS956)</f>
        <v>-1</v>
      </c>
    </row>
    <row r="972" spans="1:48" ht="17.25" customHeight="1">
      <c r="A972" s="98"/>
      <c r="B972" s="98"/>
      <c r="C972" s="104"/>
      <c r="D972" s="90"/>
      <c r="E972" s="111"/>
      <c r="F972" s="442" t="s">
        <v>193</v>
      </c>
      <c r="G972" s="443"/>
      <c r="H972" s="444"/>
      <c r="I972" s="99"/>
      <c r="J972" s="99"/>
      <c r="K972" s="94">
        <f t="shared" ref="K972:K985" si="999">IF(Q972=1,F972,K971)</f>
        <v>57</v>
      </c>
      <c r="L972" s="94">
        <f t="shared" ref="L972:L985" si="1000">IF(Q972=1,I972,L971)</f>
        <v>-0.22</v>
      </c>
      <c r="M972" s="94">
        <f t="shared" ref="M972:M985" si="1001">IF(Q972=1,J972,M971)</f>
        <v>-0.1</v>
      </c>
      <c r="N972" s="94">
        <f t="shared" si="951"/>
        <v>56.78</v>
      </c>
      <c r="O972" s="94">
        <f t="shared" si="952"/>
        <v>56.9</v>
      </c>
      <c r="P972" s="102" t="s">
        <v>237</v>
      </c>
      <c r="Q972" s="94">
        <f t="shared" ref="Q972:Q985" si="1002">IF(AND(F972&lt;&gt;"",Q971=""),1,IF(AND(Q971&lt;emp,Q971&lt;&gt;""),Q971+1,""))</f>
        <v>2</v>
      </c>
      <c r="R972" s="122">
        <f>IF(Q972="","",HLOOKUP(Q972,Headline!$Z$5:$CJ$6,2,FALSE))</f>
        <v>2</v>
      </c>
      <c r="S972" s="147">
        <f>'report export 3D'!W90</f>
        <v>56.799519836999998</v>
      </c>
      <c r="T972" s="147">
        <f>'report export 3D'!X90</f>
        <v>56.800905769000003</v>
      </c>
      <c r="U972" s="147">
        <f>'report export 3D'!Y90</f>
        <v>56.801339560000002</v>
      </c>
      <c r="V972" s="147">
        <f>'report export 3D'!Z90</f>
        <v>56.799164650999998</v>
      </c>
      <c r="W972" s="147">
        <f>'report export 3D'!AA90</f>
        <v>56.801155172000001</v>
      </c>
      <c r="X972" s="96" t="str">
        <f t="shared" si="953"/>
        <v/>
      </c>
      <c r="Y972" s="101">
        <v>16</v>
      </c>
      <c r="Z972" s="445"/>
      <c r="AA972" s="446"/>
      <c r="AB972" s="446"/>
      <c r="AC972" s="446"/>
      <c r="AD972" s="62"/>
      <c r="AE972" s="21"/>
      <c r="AF972" s="22"/>
      <c r="AH972" s="29" t="str">
        <f t="shared" si="936"/>
        <v/>
      </c>
      <c r="AI972" s="29" t="str">
        <f t="shared" si="937"/>
        <v/>
      </c>
      <c r="AJ972" s="29" t="str">
        <f t="shared" si="938"/>
        <v/>
      </c>
      <c r="AK972" s="29" t="str">
        <f t="shared" si="939"/>
        <v/>
      </c>
      <c r="AL972" s="29" t="str">
        <f t="shared" si="940"/>
        <v/>
      </c>
      <c r="AM972" s="29" t="str">
        <f t="shared" si="941"/>
        <v/>
      </c>
      <c r="AN972" s="29" t="str">
        <f t="shared" si="942"/>
        <v/>
      </c>
      <c r="AO972" s="83">
        <f t="shared" si="958"/>
        <v>56.799164650999998</v>
      </c>
      <c r="AP972" s="83">
        <f t="shared" si="959"/>
        <v>56.801339560000002</v>
      </c>
      <c r="AQ972" s="83">
        <f t="shared" si="960"/>
        <v>2.174909000004277E-3</v>
      </c>
      <c r="AR972" s="83">
        <f t="shared" si="961"/>
        <v>56.800416997800006</v>
      </c>
      <c r="AS972" s="83">
        <f t="shared" si="962"/>
        <v>1.0010231586867065E-3</v>
      </c>
      <c r="AT972" s="105" t="str">
        <f t="shared" ref="AT972:AT1017" si="1003">IF(OR(Q972="",S972=""),"",IF(AND(C972="",AT971=""),"",(M972-L972)/(AS972*6)))</f>
        <v/>
      </c>
      <c r="AU972" s="105" t="str">
        <f t="shared" ref="AU972:AU1017" si="1004">IF(OR(Q972="",S972=""),"",IF(AND(C972="",AU971=""),"",MIN((O972-AR972)/(3*AS972),(AR972-N972)/(3*AS972))))</f>
        <v/>
      </c>
      <c r="AV972">
        <f t="shared" si="998"/>
        <v>-1</v>
      </c>
    </row>
    <row r="973" spans="1:48" ht="17.25" customHeight="1">
      <c r="A973" s="98"/>
      <c r="B973" s="98"/>
      <c r="C973" s="104"/>
      <c r="D973" s="90"/>
      <c r="E973" s="111"/>
      <c r="F973" s="442"/>
      <c r="G973" s="443"/>
      <c r="H973" s="443"/>
      <c r="I973" s="99"/>
      <c r="J973" s="99"/>
      <c r="K973" s="94">
        <f t="shared" si="999"/>
        <v>57</v>
      </c>
      <c r="L973" s="94">
        <f t="shared" si="1000"/>
        <v>-0.22</v>
      </c>
      <c r="M973" s="94">
        <f t="shared" si="1001"/>
        <v>-0.1</v>
      </c>
      <c r="N973" s="94">
        <f t="shared" si="951"/>
        <v>56.78</v>
      </c>
      <c r="O973" s="94">
        <f t="shared" si="952"/>
        <v>56.9</v>
      </c>
      <c r="P973" s="102"/>
      <c r="Q973" s="94" t="str">
        <f t="shared" si="1002"/>
        <v/>
      </c>
      <c r="R973" s="122" t="str">
        <f>IF(Q973="","",HLOOKUP(Q973,Headline!$Z$5:$CJ$6,2,FALSE))</f>
        <v/>
      </c>
      <c r="S973" s="147"/>
      <c r="T973" s="147"/>
      <c r="U973" s="147"/>
      <c r="V973" s="147"/>
      <c r="W973" s="147"/>
      <c r="X973" s="96" t="str">
        <f t="shared" si="953"/>
        <v/>
      </c>
      <c r="Y973" s="101"/>
      <c r="Z973" s="445"/>
      <c r="AA973" s="446"/>
      <c r="AB973" s="446"/>
      <c r="AC973" s="446"/>
      <c r="AD973" s="62"/>
      <c r="AE973" s="21"/>
      <c r="AF973" s="22"/>
      <c r="AH973" s="29" t="str">
        <f t="shared" si="936"/>
        <v/>
      </c>
      <c r="AI973" s="29" t="str">
        <f t="shared" si="937"/>
        <v/>
      </c>
      <c r="AJ973" s="29" t="str">
        <f t="shared" si="938"/>
        <v/>
      </c>
      <c r="AK973" s="29" t="str">
        <f t="shared" si="939"/>
        <v/>
      </c>
      <c r="AL973" s="29" t="str">
        <f t="shared" si="940"/>
        <v/>
      </c>
      <c r="AM973" s="29" t="str">
        <f t="shared" si="941"/>
        <v/>
      </c>
      <c r="AN973" s="29" t="str">
        <f t="shared" si="942"/>
        <v/>
      </c>
      <c r="AO973" s="83" t="str">
        <f t="shared" si="958"/>
        <v/>
      </c>
      <c r="AP973" s="83" t="str">
        <f t="shared" si="959"/>
        <v/>
      </c>
      <c r="AQ973" s="83" t="str">
        <f t="shared" si="960"/>
        <v/>
      </c>
      <c r="AR973" s="83" t="str">
        <f t="shared" si="961"/>
        <v/>
      </c>
      <c r="AS973" s="83" t="str">
        <f t="shared" si="962"/>
        <v/>
      </c>
      <c r="AT973" s="105" t="str">
        <f t="shared" si="1003"/>
        <v/>
      </c>
      <c r="AU973" s="105" t="str">
        <f t="shared" si="1004"/>
        <v/>
      </c>
      <c r="AV973">
        <f t="shared" si="998"/>
        <v>-1</v>
      </c>
    </row>
    <row r="974" spans="1:48" ht="17.25" customHeight="1">
      <c r="A974" s="98"/>
      <c r="B974" s="98">
        <v>805</v>
      </c>
      <c r="C974" s="104"/>
      <c r="D974" s="144" t="s">
        <v>189</v>
      </c>
      <c r="E974" s="111"/>
      <c r="F974" s="442">
        <v>57</v>
      </c>
      <c r="G974" s="443"/>
      <c r="H974" s="444"/>
      <c r="I974" s="99">
        <v>-0.22</v>
      </c>
      <c r="J974" s="99">
        <v>-0.1</v>
      </c>
      <c r="K974" s="94">
        <f t="shared" si="999"/>
        <v>57</v>
      </c>
      <c r="L974" s="94">
        <f t="shared" si="1000"/>
        <v>-0.22</v>
      </c>
      <c r="M974" s="94">
        <f t="shared" si="1001"/>
        <v>-0.1</v>
      </c>
      <c r="N974" s="94">
        <f t="shared" si="951"/>
        <v>56.78</v>
      </c>
      <c r="O974" s="94">
        <f t="shared" si="952"/>
        <v>56.9</v>
      </c>
      <c r="P974" s="102" t="s">
        <v>237</v>
      </c>
      <c r="Q974" s="94">
        <f t="shared" si="1002"/>
        <v>1</v>
      </c>
      <c r="R974" s="122">
        <f>IF(Q974="","",HLOOKUP(Q974,Headline!$Z$5:$CJ$6,2,FALSE))</f>
        <v>1</v>
      </c>
      <c r="S974" s="147">
        <v>56.785437573999999</v>
      </c>
      <c r="T974" s="147">
        <v>56.783431718999999</v>
      </c>
      <c r="U974" s="147">
        <v>56.788391689999997</v>
      </c>
      <c r="V974" s="147">
        <v>56.781300274000003</v>
      </c>
      <c r="W974" s="147">
        <v>56.788835640000002</v>
      </c>
      <c r="X974" s="96" t="s">
        <v>255</v>
      </c>
      <c r="Y974" s="101">
        <v>13</v>
      </c>
      <c r="Z974" s="445"/>
      <c r="AA974" s="446"/>
      <c r="AB974" s="446"/>
      <c r="AC974" s="446"/>
      <c r="AD974" s="62"/>
      <c r="AE974" s="21"/>
      <c r="AF974" s="22"/>
      <c r="AH974" s="29" t="str">
        <f t="shared" si="936"/>
        <v/>
      </c>
      <c r="AI974" s="29" t="str">
        <f t="shared" si="937"/>
        <v/>
      </c>
      <c r="AJ974" s="29" t="str">
        <f t="shared" si="938"/>
        <v/>
      </c>
      <c r="AK974" s="29" t="str">
        <f t="shared" si="939"/>
        <v/>
      </c>
      <c r="AL974" s="29" t="str">
        <f t="shared" si="940"/>
        <v/>
      </c>
      <c r="AM974" s="29" t="str">
        <f t="shared" si="941"/>
        <v/>
      </c>
      <c r="AN974" s="29" t="str">
        <f t="shared" si="942"/>
        <v/>
      </c>
      <c r="AO974" s="83">
        <f t="shared" si="958"/>
        <v>56.781300274000003</v>
      </c>
      <c r="AP974" s="83">
        <f t="shared" si="959"/>
        <v>56.788835640000002</v>
      </c>
      <c r="AQ974" s="83">
        <f t="shared" si="960"/>
        <v>7.5353659999990441E-3</v>
      </c>
      <c r="AR974" s="83">
        <f t="shared" si="961"/>
        <v>56.785479379400002</v>
      </c>
      <c r="AS974" s="83">
        <f t="shared" si="962"/>
        <v>3.2173599812372455E-3</v>
      </c>
      <c r="AT974" s="105" t="str">
        <f t="shared" si="1003"/>
        <v/>
      </c>
      <c r="AU974" s="105" t="str">
        <f t="shared" si="1004"/>
        <v/>
      </c>
      <c r="AV974">
        <f t="shared" si="998"/>
        <v>-1</v>
      </c>
    </row>
    <row r="975" spans="1:48" ht="17.25" customHeight="1">
      <c r="A975" s="98"/>
      <c r="B975" s="98"/>
      <c r="C975" s="104"/>
      <c r="D975" s="90"/>
      <c r="E975" s="111"/>
      <c r="F975" s="442" t="s">
        <v>194</v>
      </c>
      <c r="G975" s="443"/>
      <c r="H975" s="443"/>
      <c r="I975" s="99"/>
      <c r="J975" s="99"/>
      <c r="K975" s="94">
        <f t="shared" si="999"/>
        <v>57</v>
      </c>
      <c r="L975" s="94">
        <f t="shared" si="1000"/>
        <v>-0.22</v>
      </c>
      <c r="M975" s="94">
        <f t="shared" si="1001"/>
        <v>-0.1</v>
      </c>
      <c r="N975" s="94">
        <f t="shared" si="951"/>
        <v>56.78</v>
      </c>
      <c r="O975" s="94">
        <f t="shared" si="952"/>
        <v>56.9</v>
      </c>
      <c r="P975" s="102" t="s">
        <v>237</v>
      </c>
      <c r="Q975" s="94">
        <f t="shared" si="1002"/>
        <v>2</v>
      </c>
      <c r="R975" s="122">
        <f>IF(Q975="","",HLOOKUP(Q975,Headline!$Z$5:$CJ$6,2,FALSE))</f>
        <v>2</v>
      </c>
      <c r="S975" s="147">
        <f>'report export 3D'!W91</f>
        <v>56.861932371000002</v>
      </c>
      <c r="T975" s="147">
        <f>'report export 3D'!X91</f>
        <v>56.867390808000003</v>
      </c>
      <c r="U975" s="147">
        <f>'report export 3D'!Y91</f>
        <v>56.869776182999999</v>
      </c>
      <c r="V975" s="147">
        <f>'report export 3D'!Z91</f>
        <v>56.867745266999997</v>
      </c>
      <c r="W975" s="147">
        <f>'report export 3D'!AA91</f>
        <v>56.868392645</v>
      </c>
      <c r="X975" s="96" t="str">
        <f t="shared" si="953"/>
        <v/>
      </c>
      <c r="Y975" s="101">
        <v>16</v>
      </c>
      <c r="Z975" s="445"/>
      <c r="AA975" s="446"/>
      <c r="AB975" s="446"/>
      <c r="AC975" s="446"/>
      <c r="AD975" s="62"/>
      <c r="AE975" s="21"/>
      <c r="AF975" s="22"/>
      <c r="AH975" s="29" t="str">
        <f t="shared" si="936"/>
        <v/>
      </c>
      <c r="AI975" s="29" t="str">
        <f t="shared" si="937"/>
        <v/>
      </c>
      <c r="AJ975" s="29" t="str">
        <f t="shared" si="938"/>
        <v/>
      </c>
      <c r="AK975" s="29" t="str">
        <f t="shared" si="939"/>
        <v/>
      </c>
      <c r="AL975" s="29" t="str">
        <f t="shared" si="940"/>
        <v/>
      </c>
      <c r="AM975" s="29" t="str">
        <f t="shared" si="941"/>
        <v/>
      </c>
      <c r="AN975" s="29" t="str">
        <f t="shared" si="942"/>
        <v/>
      </c>
      <c r="AO975" s="83">
        <f t="shared" si="958"/>
        <v>56.861932371000002</v>
      </c>
      <c r="AP975" s="83">
        <f t="shared" si="959"/>
        <v>56.869776182999999</v>
      </c>
      <c r="AQ975" s="83">
        <f t="shared" si="960"/>
        <v>7.8438119999972855E-3</v>
      </c>
      <c r="AR975" s="83">
        <f t="shared" si="961"/>
        <v>56.867047454800002</v>
      </c>
      <c r="AS975" s="83">
        <f t="shared" si="962"/>
        <v>3.0010169039455352E-3</v>
      </c>
      <c r="AT975" s="105" t="str">
        <f t="shared" si="1003"/>
        <v/>
      </c>
      <c r="AU975" s="105" t="str">
        <f t="shared" si="1004"/>
        <v/>
      </c>
      <c r="AV975">
        <f t="shared" si="998"/>
        <v>-1</v>
      </c>
    </row>
    <row r="976" spans="1:48" ht="17.25" customHeight="1">
      <c r="A976" s="98"/>
      <c r="B976" s="98"/>
      <c r="C976" s="104"/>
      <c r="D976" s="90"/>
      <c r="E976" s="111"/>
      <c r="F976" s="442"/>
      <c r="G976" s="443"/>
      <c r="H976" s="443"/>
      <c r="I976" s="99"/>
      <c r="J976" s="99"/>
      <c r="K976" s="94">
        <f t="shared" si="999"/>
        <v>57</v>
      </c>
      <c r="L976" s="94">
        <f t="shared" si="1000"/>
        <v>-0.22</v>
      </c>
      <c r="M976" s="94">
        <f t="shared" si="1001"/>
        <v>-0.1</v>
      </c>
      <c r="N976" s="94">
        <f t="shared" si="951"/>
        <v>56.78</v>
      </c>
      <c r="O976" s="94">
        <f t="shared" si="952"/>
        <v>56.9</v>
      </c>
      <c r="P976" s="102"/>
      <c r="Q976" s="94" t="str">
        <f t="shared" si="1002"/>
        <v/>
      </c>
      <c r="R976" s="122" t="str">
        <f>IF(Q976="","",HLOOKUP(Q976,Headline!$Z$5:$CJ$6,2,FALSE))</f>
        <v/>
      </c>
      <c r="S976" s="100"/>
      <c r="T976" s="100"/>
      <c r="U976" s="100"/>
      <c r="V976" s="100"/>
      <c r="W976" s="100"/>
      <c r="X976" s="96" t="str">
        <f t="shared" si="953"/>
        <v/>
      </c>
      <c r="Y976" s="101"/>
      <c r="Z976" s="445"/>
      <c r="AA976" s="446"/>
      <c r="AB976" s="446"/>
      <c r="AC976" s="446"/>
      <c r="AD976" s="62"/>
      <c r="AE976" s="21"/>
      <c r="AF976" s="22"/>
      <c r="AH976" s="29" t="str">
        <f t="shared" si="936"/>
        <v/>
      </c>
      <c r="AI976" s="29" t="str">
        <f t="shared" si="937"/>
        <v/>
      </c>
      <c r="AJ976" s="29" t="str">
        <f t="shared" si="938"/>
        <v/>
      </c>
      <c r="AK976" s="29" t="str">
        <f t="shared" si="939"/>
        <v/>
      </c>
      <c r="AL976" s="29" t="str">
        <f t="shared" si="940"/>
        <v/>
      </c>
      <c r="AM976" s="29" t="str">
        <f t="shared" si="941"/>
        <v/>
      </c>
      <c r="AN976" s="29" t="str">
        <f t="shared" si="942"/>
        <v/>
      </c>
      <c r="AO976" s="83" t="str">
        <f t="shared" si="958"/>
        <v/>
      </c>
      <c r="AP976" s="83" t="str">
        <f t="shared" si="959"/>
        <v/>
      </c>
      <c r="AQ976" s="83" t="str">
        <f t="shared" si="960"/>
        <v/>
      </c>
      <c r="AR976" s="83" t="str">
        <f t="shared" si="961"/>
        <v/>
      </c>
      <c r="AS976" s="83" t="str">
        <f t="shared" si="962"/>
        <v/>
      </c>
      <c r="AT976" s="105" t="str">
        <f t="shared" si="1003"/>
        <v/>
      </c>
      <c r="AU976" s="105" t="str">
        <f t="shared" si="1004"/>
        <v/>
      </c>
      <c r="AV976">
        <f t="shared" si="998"/>
        <v>-1</v>
      </c>
    </row>
    <row r="977" spans="1:48" ht="17.25" customHeight="1">
      <c r="A977" s="27"/>
      <c r="B977" s="98">
        <v>806</v>
      </c>
      <c r="C977" s="104"/>
      <c r="D977" s="144" t="s">
        <v>189</v>
      </c>
      <c r="E977" s="111"/>
      <c r="F977" s="442">
        <v>59.9</v>
      </c>
      <c r="G977" s="443"/>
      <c r="H977" s="444"/>
      <c r="I977" s="99">
        <v>-0.15</v>
      </c>
      <c r="J977" s="99">
        <v>0</v>
      </c>
      <c r="K977" s="94">
        <f t="shared" si="999"/>
        <v>59.9</v>
      </c>
      <c r="L977" s="94">
        <f t="shared" si="1000"/>
        <v>-0.15</v>
      </c>
      <c r="M977" s="94">
        <f t="shared" si="1001"/>
        <v>0</v>
      </c>
      <c r="N977" s="94">
        <f t="shared" si="951"/>
        <v>59.75</v>
      </c>
      <c r="O977" s="94">
        <f t="shared" si="952"/>
        <v>59.9</v>
      </c>
      <c r="P977" s="102" t="s">
        <v>50</v>
      </c>
      <c r="Q977" s="94">
        <f t="shared" si="1002"/>
        <v>1</v>
      </c>
      <c r="R977" s="122">
        <f>IF(Q977="","",HLOOKUP(Q977,Headline!$Z$5:$CJ$6,2,FALSE))</f>
        <v>1</v>
      </c>
      <c r="S977" s="147">
        <v>59.75</v>
      </c>
      <c r="T977" s="147">
        <v>59.76</v>
      </c>
      <c r="U977" s="147">
        <v>59.75</v>
      </c>
      <c r="V977" s="147">
        <v>59.75</v>
      </c>
      <c r="W977" s="147">
        <v>59.75</v>
      </c>
      <c r="X977" s="96" t="str">
        <f t="shared" si="953"/>
        <v/>
      </c>
      <c r="Y977" s="101">
        <v>13</v>
      </c>
      <c r="Z977" s="445"/>
      <c r="AA977" s="446"/>
      <c r="AB977" s="446"/>
      <c r="AC977" s="446"/>
      <c r="AD977" s="62"/>
      <c r="AE977" s="21"/>
      <c r="AF977" s="22"/>
      <c r="AG977" s="6" t="s">
        <v>715</v>
      </c>
      <c r="AH977" s="29" t="str">
        <f t="shared" si="936"/>
        <v/>
      </c>
      <c r="AI977" s="29" t="str">
        <f t="shared" si="937"/>
        <v/>
      </c>
      <c r="AJ977" s="29" t="str">
        <f t="shared" si="938"/>
        <v/>
      </c>
      <c r="AK977" s="29" t="str">
        <f t="shared" si="939"/>
        <v/>
      </c>
      <c r="AL977" s="29" t="str">
        <f t="shared" si="940"/>
        <v/>
      </c>
      <c r="AM977" s="29" t="str">
        <f t="shared" si="941"/>
        <v/>
      </c>
      <c r="AN977" s="29" t="str">
        <f t="shared" si="942"/>
        <v/>
      </c>
      <c r="AO977" s="83">
        <f t="shared" si="958"/>
        <v>59.75</v>
      </c>
      <c r="AP977" s="83">
        <f t="shared" si="959"/>
        <v>59.76</v>
      </c>
      <c r="AQ977" s="83">
        <f t="shared" si="960"/>
        <v>9.9999999999980105E-3</v>
      </c>
      <c r="AR977" s="83">
        <f t="shared" si="961"/>
        <v>59.751999999999995</v>
      </c>
      <c r="AS977" s="83">
        <f t="shared" si="962"/>
        <v>4.472135954998689E-3</v>
      </c>
      <c r="AT977" s="105" t="str">
        <f t="shared" si="1003"/>
        <v/>
      </c>
      <c r="AU977" s="105" t="str">
        <f t="shared" si="1004"/>
        <v/>
      </c>
      <c r="AV977">
        <f t="shared" ref="AV977:AV1017" si="1005">IF(AT977="",-1,AS971)</f>
        <v>-1</v>
      </c>
    </row>
    <row r="978" spans="1:48" ht="17.25" customHeight="1">
      <c r="A978" s="27"/>
      <c r="B978" s="98"/>
      <c r="C978" s="104"/>
      <c r="D978" s="90"/>
      <c r="E978" s="111"/>
      <c r="F978" s="442"/>
      <c r="G978" s="443"/>
      <c r="H978" s="444"/>
      <c r="I978" s="99"/>
      <c r="J978" s="99"/>
      <c r="K978" s="94">
        <f t="shared" si="999"/>
        <v>59.9</v>
      </c>
      <c r="L978" s="94">
        <f t="shared" si="1000"/>
        <v>-0.15</v>
      </c>
      <c r="M978" s="94">
        <f t="shared" si="1001"/>
        <v>0</v>
      </c>
      <c r="N978" s="94">
        <f t="shared" si="951"/>
        <v>59.75</v>
      </c>
      <c r="O978" s="94">
        <f t="shared" si="952"/>
        <v>59.9</v>
      </c>
      <c r="P978" s="102" t="s">
        <v>50</v>
      </c>
      <c r="Q978" s="94">
        <f t="shared" si="1002"/>
        <v>2</v>
      </c>
      <c r="R978" s="122">
        <f>IF(Q978="","",HLOOKUP(Q978,Headline!$Z$5:$CJ$6,2,FALSE))</f>
        <v>2</v>
      </c>
      <c r="S978" s="147">
        <v>59.79</v>
      </c>
      <c r="T978" s="147">
        <v>59.78</v>
      </c>
      <c r="U978" s="147"/>
      <c r="V978" s="147"/>
      <c r="W978" s="147"/>
      <c r="X978" s="96" t="str">
        <f t="shared" si="953"/>
        <v/>
      </c>
      <c r="Y978" s="101">
        <v>15</v>
      </c>
      <c r="Z978" s="445"/>
      <c r="AA978" s="446"/>
      <c r="AB978" s="446"/>
      <c r="AC978" s="446"/>
      <c r="AD978" s="62"/>
      <c r="AE978" s="21"/>
      <c r="AF978" s="22"/>
      <c r="AH978" s="29" t="str">
        <f t="shared" si="936"/>
        <v/>
      </c>
      <c r="AI978" s="29" t="str">
        <f t="shared" si="937"/>
        <v/>
      </c>
      <c r="AJ978" s="29" t="str">
        <f t="shared" si="938"/>
        <v/>
      </c>
      <c r="AK978" s="29" t="str">
        <f t="shared" si="939"/>
        <v/>
      </c>
      <c r="AL978" s="29" t="str">
        <f t="shared" si="940"/>
        <v/>
      </c>
      <c r="AM978" s="29" t="str">
        <f t="shared" si="941"/>
        <v/>
      </c>
      <c r="AN978" s="29" t="str">
        <f t="shared" si="942"/>
        <v/>
      </c>
      <c r="AO978" s="83">
        <f t="shared" si="958"/>
        <v>59.78</v>
      </c>
      <c r="AP978" s="83">
        <f t="shared" si="959"/>
        <v>59.79</v>
      </c>
      <c r="AQ978" s="83">
        <f t="shared" si="960"/>
        <v>9.9999999999980105E-3</v>
      </c>
      <c r="AR978" s="83">
        <f t="shared" si="961"/>
        <v>59.784999999999997</v>
      </c>
      <c r="AS978" s="83">
        <f t="shared" si="962"/>
        <v>7.0710678118640685E-3</v>
      </c>
      <c r="AT978" s="105" t="str">
        <f t="shared" si="1003"/>
        <v/>
      </c>
      <c r="AU978" s="105" t="str">
        <f t="shared" si="1004"/>
        <v/>
      </c>
      <c r="AV978">
        <f t="shared" si="1005"/>
        <v>-1</v>
      </c>
    </row>
    <row r="979" spans="1:48" ht="17.25" customHeight="1">
      <c r="A979" s="27"/>
      <c r="B979" s="98"/>
      <c r="C979" s="104"/>
      <c r="D979" s="90"/>
      <c r="E979" s="111"/>
      <c r="F979" s="442"/>
      <c r="G979" s="443"/>
      <c r="H979" s="444"/>
      <c r="I979" s="99"/>
      <c r="J979" s="99"/>
      <c r="K979" s="94">
        <f t="shared" si="999"/>
        <v>59.9</v>
      </c>
      <c r="L979" s="94">
        <f t="shared" si="1000"/>
        <v>-0.15</v>
      </c>
      <c r="M979" s="94">
        <f t="shared" si="1001"/>
        <v>0</v>
      </c>
      <c r="N979" s="94">
        <f t="shared" si="951"/>
        <v>59.75</v>
      </c>
      <c r="O979" s="94">
        <f t="shared" si="952"/>
        <v>59.9</v>
      </c>
      <c r="P979" s="102"/>
      <c r="Q979" s="94" t="str">
        <f t="shared" si="1002"/>
        <v/>
      </c>
      <c r="R979" s="122" t="str">
        <f>IF(Q979="","",HLOOKUP(Q979,Headline!$Z$5:$CJ$6,2,FALSE))</f>
        <v/>
      </c>
      <c r="S979" s="100"/>
      <c r="T979" s="100"/>
      <c r="U979" s="100"/>
      <c r="V979" s="100"/>
      <c r="W979" s="100"/>
      <c r="X979" s="96" t="str">
        <f t="shared" si="953"/>
        <v/>
      </c>
      <c r="Y979" s="101"/>
      <c r="Z979" s="445"/>
      <c r="AA979" s="446"/>
      <c r="AB979" s="446"/>
      <c r="AC979" s="446"/>
      <c r="AD979" s="62"/>
      <c r="AE979" s="21"/>
      <c r="AF979" s="22"/>
      <c r="AH979" s="29" t="str">
        <f t="shared" si="936"/>
        <v/>
      </c>
      <c r="AI979" s="29" t="str">
        <f t="shared" si="937"/>
        <v/>
      </c>
      <c r="AJ979" s="29" t="str">
        <f t="shared" si="938"/>
        <v/>
      </c>
      <c r="AK979" s="29" t="str">
        <f t="shared" si="939"/>
        <v/>
      </c>
      <c r="AL979" s="29" t="str">
        <f t="shared" si="940"/>
        <v/>
      </c>
      <c r="AM979" s="29" t="str">
        <f t="shared" si="941"/>
        <v/>
      </c>
      <c r="AN979" s="29" t="str">
        <f t="shared" si="942"/>
        <v/>
      </c>
      <c r="AO979" s="83" t="str">
        <f t="shared" si="958"/>
        <v/>
      </c>
      <c r="AP979" s="83" t="str">
        <f t="shared" si="959"/>
        <v/>
      </c>
      <c r="AQ979" s="83" t="str">
        <f t="shared" si="960"/>
        <v/>
      </c>
      <c r="AR979" s="83" t="str">
        <f t="shared" si="961"/>
        <v/>
      </c>
      <c r="AS979" s="83" t="str">
        <f t="shared" si="962"/>
        <v/>
      </c>
      <c r="AT979" s="105" t="str">
        <f t="shared" si="1003"/>
        <v/>
      </c>
      <c r="AU979" s="105" t="str">
        <f t="shared" si="1004"/>
        <v/>
      </c>
      <c r="AV979">
        <f t="shared" si="1005"/>
        <v>-1</v>
      </c>
    </row>
    <row r="980" spans="1:48" ht="17.25" customHeight="1">
      <c r="A980" s="27"/>
      <c r="B980" s="98">
        <v>807</v>
      </c>
      <c r="C980" s="104"/>
      <c r="D980" s="144" t="s">
        <v>187</v>
      </c>
      <c r="E980" s="111"/>
      <c r="F980" s="442">
        <v>3.2</v>
      </c>
      <c r="G980" s="443"/>
      <c r="H980" s="444"/>
      <c r="I980" s="99">
        <v>-3.2</v>
      </c>
      <c r="J980" s="99">
        <v>0</v>
      </c>
      <c r="K980" s="94">
        <f t="shared" si="999"/>
        <v>3.2</v>
      </c>
      <c r="L980" s="94">
        <f t="shared" si="1000"/>
        <v>-3.2</v>
      </c>
      <c r="M980" s="94">
        <f t="shared" si="1001"/>
        <v>0</v>
      </c>
      <c r="N980" s="94">
        <f t="shared" si="951"/>
        <v>0</v>
      </c>
      <c r="O980" s="94">
        <f t="shared" si="952"/>
        <v>3.2</v>
      </c>
      <c r="P980" s="102" t="s">
        <v>236</v>
      </c>
      <c r="Q980" s="94">
        <f t="shared" si="1002"/>
        <v>1</v>
      </c>
      <c r="R980" s="122">
        <f>IF(Q980="","",HLOOKUP(Q980,Headline!$Z$5:$CJ$6,2,FALSE))</f>
        <v>1</v>
      </c>
      <c r="S980" s="100">
        <v>2.258</v>
      </c>
      <c r="T980" s="100">
        <v>1.8759999999999999</v>
      </c>
      <c r="U980" s="100">
        <v>1.9630000000000001</v>
      </c>
      <c r="V980" s="100">
        <v>2.0489999999999999</v>
      </c>
      <c r="W980" s="100">
        <v>2.0150000000000001</v>
      </c>
      <c r="X980" s="96" t="str">
        <f t="shared" si="953"/>
        <v/>
      </c>
      <c r="Y980" s="101">
        <v>13</v>
      </c>
      <c r="Z980" s="445" t="s">
        <v>282</v>
      </c>
      <c r="AA980" s="446"/>
      <c r="AB980" s="446"/>
      <c r="AC980" s="446"/>
      <c r="AD980" s="62"/>
      <c r="AE980" s="21"/>
      <c r="AF980" s="22"/>
      <c r="AG980" s="651" t="s">
        <v>729</v>
      </c>
      <c r="AH980" s="29" t="str">
        <f t="shared" si="936"/>
        <v/>
      </c>
      <c r="AI980" s="29" t="str">
        <f t="shared" si="937"/>
        <v/>
      </c>
      <c r="AJ980" s="29" t="str">
        <f t="shared" si="938"/>
        <v/>
      </c>
      <c r="AK980" s="29" t="str">
        <f t="shared" si="939"/>
        <v/>
      </c>
      <c r="AL980" s="29" t="str">
        <f t="shared" si="940"/>
        <v/>
      </c>
      <c r="AM980" s="29" t="str">
        <f t="shared" si="941"/>
        <v/>
      </c>
      <c r="AN980" s="29" t="str">
        <f t="shared" si="942"/>
        <v/>
      </c>
      <c r="AO980" s="83">
        <f t="shared" si="958"/>
        <v>1.8759999999999999</v>
      </c>
      <c r="AP980" s="83">
        <f t="shared" si="959"/>
        <v>2.258</v>
      </c>
      <c r="AQ980" s="83">
        <f t="shared" si="960"/>
        <v>0.38200000000000012</v>
      </c>
      <c r="AR980" s="83">
        <f t="shared" si="961"/>
        <v>2.0322000000000005</v>
      </c>
      <c r="AS980" s="83">
        <f t="shared" si="962"/>
        <v>0.14208342619742811</v>
      </c>
      <c r="AT980" s="105" t="str">
        <f t="shared" si="1003"/>
        <v/>
      </c>
      <c r="AU980" s="105" t="str">
        <f t="shared" si="1004"/>
        <v/>
      </c>
      <c r="AV980">
        <f t="shared" si="1005"/>
        <v>-1</v>
      </c>
    </row>
    <row r="981" spans="1:48" ht="17.25" customHeight="1">
      <c r="A981" s="27"/>
      <c r="B981" s="98"/>
      <c r="C981" s="104"/>
      <c r="D981" s="90"/>
      <c r="E981" s="111"/>
      <c r="F981" s="442"/>
      <c r="G981" s="443"/>
      <c r="H981" s="444"/>
      <c r="I981" s="99"/>
      <c r="J981" s="99"/>
      <c r="K981" s="94">
        <f t="shared" si="999"/>
        <v>3.2</v>
      </c>
      <c r="L981" s="94">
        <f t="shared" si="1000"/>
        <v>-3.2</v>
      </c>
      <c r="M981" s="94">
        <f t="shared" si="1001"/>
        <v>0</v>
      </c>
      <c r="N981" s="94">
        <f t="shared" si="951"/>
        <v>0</v>
      </c>
      <c r="O981" s="94">
        <f t="shared" si="952"/>
        <v>3.2</v>
      </c>
      <c r="P981" s="102" t="s">
        <v>236</v>
      </c>
      <c r="Q981" s="94">
        <f t="shared" si="1002"/>
        <v>2</v>
      </c>
      <c r="R981" s="122">
        <f>IF(Q981="","",HLOOKUP(Q981,Headline!$Z$5:$CJ$6,2,FALSE))</f>
        <v>2</v>
      </c>
      <c r="S981" s="100">
        <v>2.5720000000000001</v>
      </c>
      <c r="T981" s="100">
        <v>2.6280000000000001</v>
      </c>
      <c r="U981" s="100">
        <v>2.9380000000000002</v>
      </c>
      <c r="V981" s="100">
        <v>2.617</v>
      </c>
      <c r="W981" s="100">
        <v>2.5339999999999998</v>
      </c>
      <c r="X981" s="96" t="str">
        <f t="shared" si="953"/>
        <v/>
      </c>
      <c r="Y981" s="101">
        <v>16</v>
      </c>
      <c r="Z981" s="445"/>
      <c r="AA981" s="446"/>
      <c r="AB981" s="446"/>
      <c r="AC981" s="446"/>
      <c r="AD981" s="62"/>
      <c r="AE981" s="21"/>
      <c r="AF981" s="22"/>
      <c r="AG981" s="651"/>
      <c r="AH981" s="29" t="str">
        <f t="shared" si="936"/>
        <v/>
      </c>
      <c r="AI981" s="29" t="str">
        <f t="shared" si="937"/>
        <v/>
      </c>
      <c r="AJ981" s="29" t="str">
        <f t="shared" si="938"/>
        <v/>
      </c>
      <c r="AK981" s="29" t="str">
        <f t="shared" si="939"/>
        <v/>
      </c>
      <c r="AL981" s="29" t="str">
        <f t="shared" si="940"/>
        <v/>
      </c>
      <c r="AM981" s="29" t="str">
        <f t="shared" si="941"/>
        <v/>
      </c>
      <c r="AN981" s="29" t="str">
        <f t="shared" si="942"/>
        <v/>
      </c>
      <c r="AO981" s="83">
        <f t="shared" si="958"/>
        <v>2.5339999999999998</v>
      </c>
      <c r="AP981" s="83">
        <f t="shared" si="959"/>
        <v>2.9380000000000002</v>
      </c>
      <c r="AQ981" s="83">
        <f t="shared" si="960"/>
        <v>0.40400000000000036</v>
      </c>
      <c r="AR981" s="83">
        <f t="shared" si="961"/>
        <v>2.6577999999999995</v>
      </c>
      <c r="AS981" s="83">
        <f t="shared" si="962"/>
        <v>0.16105340729087364</v>
      </c>
      <c r="AT981" s="105" t="str">
        <f t="shared" si="1003"/>
        <v/>
      </c>
      <c r="AU981" s="105" t="str">
        <f t="shared" si="1004"/>
        <v/>
      </c>
      <c r="AV981">
        <f t="shared" si="1005"/>
        <v>-1</v>
      </c>
    </row>
    <row r="982" spans="1:48" ht="17.25" customHeight="1">
      <c r="A982" s="27"/>
      <c r="B982" s="98"/>
      <c r="C982" s="104"/>
      <c r="D982" s="90"/>
      <c r="E982" s="111"/>
      <c r="F982" s="442"/>
      <c r="G982" s="443"/>
      <c r="H982" s="444"/>
      <c r="I982" s="99"/>
      <c r="J982" s="99"/>
      <c r="K982" s="94">
        <f t="shared" si="999"/>
        <v>3.2</v>
      </c>
      <c r="L982" s="94">
        <f t="shared" si="1000"/>
        <v>-3.2</v>
      </c>
      <c r="M982" s="94">
        <f t="shared" si="1001"/>
        <v>0</v>
      </c>
      <c r="N982" s="94">
        <f t="shared" si="951"/>
        <v>0</v>
      </c>
      <c r="O982" s="94">
        <f t="shared" si="952"/>
        <v>3.2</v>
      </c>
      <c r="P982" s="102"/>
      <c r="Q982" s="94" t="str">
        <f t="shared" si="1002"/>
        <v/>
      </c>
      <c r="R982" s="122" t="str">
        <f>IF(Q982="","",HLOOKUP(Q982,Headline!$Z$5:$CJ$6,2,FALSE))</f>
        <v/>
      </c>
      <c r="S982" s="100"/>
      <c r="T982" s="100"/>
      <c r="U982" s="100" t="s">
        <v>255</v>
      </c>
      <c r="V982" s="100" t="s">
        <v>255</v>
      </c>
      <c r="W982" s="100" t="s">
        <v>255</v>
      </c>
      <c r="X982" s="96" t="str">
        <f t="shared" si="953"/>
        <v/>
      </c>
      <c r="Y982" s="101"/>
      <c r="Z982" s="445"/>
      <c r="AA982" s="446"/>
      <c r="AB982" s="446"/>
      <c r="AC982" s="446"/>
      <c r="AD982" s="62"/>
      <c r="AE982" s="21"/>
      <c r="AF982" s="22"/>
      <c r="AG982" s="651"/>
      <c r="AH982" s="29" t="str">
        <f t="shared" si="936"/>
        <v/>
      </c>
      <c r="AI982" s="29" t="str">
        <f t="shared" si="937"/>
        <v/>
      </c>
      <c r="AJ982" s="29" t="str">
        <f t="shared" si="938"/>
        <v/>
      </c>
      <c r="AK982" s="29" t="str">
        <f t="shared" si="939"/>
        <v/>
      </c>
      <c r="AL982" s="29" t="str">
        <f t="shared" si="940"/>
        <v/>
      </c>
      <c r="AM982" s="29" t="str">
        <f t="shared" si="941"/>
        <v/>
      </c>
      <c r="AN982" s="29" t="str">
        <f t="shared" si="942"/>
        <v/>
      </c>
      <c r="AO982" s="83" t="str">
        <f t="shared" si="958"/>
        <v/>
      </c>
      <c r="AP982" s="83" t="str">
        <f t="shared" si="959"/>
        <v/>
      </c>
      <c r="AQ982" s="83" t="str">
        <f t="shared" si="960"/>
        <v/>
      </c>
      <c r="AR982" s="83" t="str">
        <f t="shared" si="961"/>
        <v/>
      </c>
      <c r="AS982" s="83" t="str">
        <f t="shared" si="962"/>
        <v/>
      </c>
      <c r="AT982" s="105" t="str">
        <f t="shared" si="1003"/>
        <v/>
      </c>
      <c r="AU982" s="105" t="str">
        <f t="shared" si="1004"/>
        <v/>
      </c>
      <c r="AV982">
        <f t="shared" si="1005"/>
        <v>-1</v>
      </c>
    </row>
    <row r="983" spans="1:48" ht="17.25" customHeight="1">
      <c r="A983" s="27"/>
      <c r="B983" s="98">
        <v>807</v>
      </c>
      <c r="C983" s="104"/>
      <c r="D983" s="144" t="s">
        <v>197</v>
      </c>
      <c r="E983" s="111"/>
      <c r="F983" s="442">
        <v>22</v>
      </c>
      <c r="G983" s="443"/>
      <c r="H983" s="444"/>
      <c r="I983" s="143">
        <v>-22</v>
      </c>
      <c r="J983" s="99">
        <v>0</v>
      </c>
      <c r="K983" s="94">
        <f t="shared" si="999"/>
        <v>22</v>
      </c>
      <c r="L983" s="94">
        <f t="shared" si="1000"/>
        <v>-22</v>
      </c>
      <c r="M983" s="94">
        <f t="shared" si="1001"/>
        <v>0</v>
      </c>
      <c r="N983" s="94">
        <f t="shared" si="951"/>
        <v>0</v>
      </c>
      <c r="O983" s="94">
        <f t="shared" si="952"/>
        <v>22</v>
      </c>
      <c r="P983" s="102" t="s">
        <v>236</v>
      </c>
      <c r="Q983" s="94">
        <f t="shared" si="1002"/>
        <v>1</v>
      </c>
      <c r="R983" s="122">
        <f>IF(Q983="","",HLOOKUP(Q983,Headline!$Z$5:$CJ$6,2,FALSE))</f>
        <v>1</v>
      </c>
      <c r="S983" s="100">
        <v>21.257999999999999</v>
      </c>
      <c r="T983" s="100">
        <v>17.382000000000001</v>
      </c>
      <c r="U983" s="100">
        <v>19.657</v>
      </c>
      <c r="V983" s="100">
        <v>16.667000000000002</v>
      </c>
      <c r="W983" s="100">
        <v>18.523</v>
      </c>
      <c r="X983" s="96" t="str">
        <f t="shared" si="953"/>
        <v/>
      </c>
      <c r="Y983" s="101">
        <v>13</v>
      </c>
      <c r="Z983" s="445" t="s">
        <v>282</v>
      </c>
      <c r="AA983" s="446"/>
      <c r="AB983" s="446"/>
      <c r="AC983" s="446"/>
      <c r="AD983" s="62"/>
      <c r="AE983" s="21"/>
      <c r="AF983" s="22"/>
      <c r="AG983" s="651"/>
      <c r="AH983" s="29" t="str">
        <f t="shared" si="936"/>
        <v/>
      </c>
      <c r="AI983" s="29" t="str">
        <f t="shared" si="937"/>
        <v/>
      </c>
      <c r="AJ983" s="29" t="str">
        <f t="shared" si="938"/>
        <v/>
      </c>
      <c r="AK983" s="29" t="str">
        <f t="shared" si="939"/>
        <v/>
      </c>
      <c r="AL983" s="29" t="str">
        <f t="shared" si="940"/>
        <v/>
      </c>
      <c r="AM983" s="29" t="str">
        <f t="shared" si="941"/>
        <v/>
      </c>
      <c r="AN983" s="29" t="str">
        <f t="shared" si="942"/>
        <v/>
      </c>
      <c r="AO983" s="83">
        <f t="shared" si="958"/>
        <v>16.667000000000002</v>
      </c>
      <c r="AP983" s="83">
        <f t="shared" si="959"/>
        <v>21.257999999999999</v>
      </c>
      <c r="AQ983" s="83">
        <f t="shared" si="960"/>
        <v>4.5909999999999975</v>
      </c>
      <c r="AR983" s="83">
        <f t="shared" si="961"/>
        <v>18.697399999999998</v>
      </c>
      <c r="AS983" s="83">
        <f t="shared" si="962"/>
        <v>1.8276160154693317</v>
      </c>
      <c r="AT983" s="105" t="str">
        <f t="shared" si="1003"/>
        <v/>
      </c>
      <c r="AU983" s="105" t="str">
        <f t="shared" si="1004"/>
        <v/>
      </c>
      <c r="AV983">
        <f t="shared" si="1005"/>
        <v>-1</v>
      </c>
    </row>
    <row r="984" spans="1:48" ht="17.25" customHeight="1">
      <c r="A984" s="27"/>
      <c r="B984" s="98"/>
      <c r="C984" s="104"/>
      <c r="D984" s="90"/>
      <c r="E984" s="111"/>
      <c r="F984" s="442"/>
      <c r="G984" s="443"/>
      <c r="H984" s="443"/>
      <c r="I984" s="99"/>
      <c r="J984" s="99"/>
      <c r="K984" s="94">
        <f t="shared" si="999"/>
        <v>22</v>
      </c>
      <c r="L984" s="94">
        <f t="shared" si="1000"/>
        <v>-22</v>
      </c>
      <c r="M984" s="94">
        <f t="shared" si="1001"/>
        <v>0</v>
      </c>
      <c r="N984" s="94">
        <f t="shared" si="951"/>
        <v>0</v>
      </c>
      <c r="O984" s="94">
        <f t="shared" si="952"/>
        <v>22</v>
      </c>
      <c r="P984" s="102" t="s">
        <v>236</v>
      </c>
      <c r="Q984" s="94">
        <f t="shared" si="1002"/>
        <v>2</v>
      </c>
      <c r="R984" s="122">
        <f>IF(Q984="","",HLOOKUP(Q984,Headline!$Z$5:$CJ$6,2,FALSE))</f>
        <v>2</v>
      </c>
      <c r="S984" s="100">
        <v>23.568999999999999</v>
      </c>
      <c r="T984" s="100">
        <v>25.285</v>
      </c>
      <c r="U984" s="100">
        <v>21.210999999999999</v>
      </c>
      <c r="V984" s="100">
        <v>24.238</v>
      </c>
      <c r="W984" s="100">
        <v>23.34</v>
      </c>
      <c r="X984" s="96" t="str">
        <f t="shared" si="953"/>
        <v>8</v>
      </c>
      <c r="Y984" s="101">
        <v>16</v>
      </c>
      <c r="Z984" s="445"/>
      <c r="AA984" s="446"/>
      <c r="AB984" s="446"/>
      <c r="AC984" s="446"/>
      <c r="AD984" s="62"/>
      <c r="AE984" s="249" t="s">
        <v>331</v>
      </c>
      <c r="AF984" s="22"/>
      <c r="AG984" s="651"/>
      <c r="AH984" s="29" t="str">
        <f t="shared" si="936"/>
        <v>+</v>
      </c>
      <c r="AI984" s="29" t="str">
        <f t="shared" si="937"/>
        <v>+</v>
      </c>
      <c r="AJ984" s="29" t="str">
        <f t="shared" si="938"/>
        <v/>
      </c>
      <c r="AK984" s="29" t="str">
        <f t="shared" si="939"/>
        <v>+</v>
      </c>
      <c r="AL984" s="29" t="str">
        <f t="shared" si="940"/>
        <v>+</v>
      </c>
      <c r="AM984" s="29" t="str">
        <f t="shared" si="941"/>
        <v/>
      </c>
      <c r="AN984" s="29" t="str">
        <f t="shared" si="942"/>
        <v>+</v>
      </c>
      <c r="AO984" s="83">
        <f t="shared" si="958"/>
        <v>21.210999999999999</v>
      </c>
      <c r="AP984" s="83">
        <f t="shared" si="959"/>
        <v>25.285</v>
      </c>
      <c r="AQ984" s="83">
        <f t="shared" si="960"/>
        <v>4.0740000000000016</v>
      </c>
      <c r="AR984" s="83">
        <f t="shared" si="961"/>
        <v>23.528600000000001</v>
      </c>
      <c r="AS984" s="83">
        <f t="shared" si="962"/>
        <v>1.4997217408572838</v>
      </c>
      <c r="AT984" s="105" t="str">
        <f t="shared" si="1003"/>
        <v/>
      </c>
      <c r="AU984" s="105" t="str">
        <f t="shared" si="1004"/>
        <v/>
      </c>
      <c r="AV984">
        <f t="shared" si="1005"/>
        <v>-1</v>
      </c>
    </row>
    <row r="985" spans="1:48" ht="17.25" customHeight="1">
      <c r="A985" s="27"/>
      <c r="B985" s="98"/>
      <c r="C985" s="104"/>
      <c r="D985" s="90"/>
      <c r="E985" s="111"/>
      <c r="F985" s="442"/>
      <c r="G985" s="443"/>
      <c r="H985" s="443"/>
      <c r="I985" s="99"/>
      <c r="J985" s="99"/>
      <c r="K985" s="94">
        <f t="shared" si="999"/>
        <v>22</v>
      </c>
      <c r="L985" s="94">
        <f t="shared" si="1000"/>
        <v>-22</v>
      </c>
      <c r="M985" s="94">
        <f t="shared" si="1001"/>
        <v>0</v>
      </c>
      <c r="N985" s="94">
        <f t="shared" si="951"/>
        <v>0</v>
      </c>
      <c r="O985" s="94">
        <f t="shared" si="952"/>
        <v>22</v>
      </c>
      <c r="P985" s="102"/>
      <c r="Q985" s="94" t="str">
        <f t="shared" si="1002"/>
        <v/>
      </c>
      <c r="R985" s="122" t="str">
        <f>IF(Q985="","",HLOOKUP(Q985,Headline!$Z$5:$CJ$6,2,FALSE))</f>
        <v/>
      </c>
      <c r="S985" s="100"/>
      <c r="T985" s="100"/>
      <c r="U985" s="100" t="s">
        <v>255</v>
      </c>
      <c r="V985" s="100" t="s">
        <v>255</v>
      </c>
      <c r="W985" s="100" t="s">
        <v>255</v>
      </c>
      <c r="X985" s="96" t="str">
        <f t="shared" si="953"/>
        <v/>
      </c>
      <c r="Y985" s="101"/>
      <c r="Z985" s="445"/>
      <c r="AA985" s="446"/>
      <c r="AB985" s="446"/>
      <c r="AC985" s="446"/>
      <c r="AD985" s="62"/>
      <c r="AE985" s="21"/>
      <c r="AF985" s="22"/>
      <c r="AG985" s="231"/>
      <c r="AH985" s="29" t="str">
        <f t="shared" si="936"/>
        <v/>
      </c>
      <c r="AI985" s="29" t="str">
        <f t="shared" si="937"/>
        <v/>
      </c>
      <c r="AJ985" s="29" t="str">
        <f t="shared" si="938"/>
        <v/>
      </c>
      <c r="AK985" s="29" t="str">
        <f t="shared" si="939"/>
        <v/>
      </c>
      <c r="AL985" s="29" t="str">
        <f t="shared" si="940"/>
        <v/>
      </c>
      <c r="AM985" s="29" t="str">
        <f t="shared" si="941"/>
        <v/>
      </c>
      <c r="AN985" s="29" t="str">
        <f t="shared" si="942"/>
        <v/>
      </c>
      <c r="AO985" s="83" t="str">
        <f t="shared" si="958"/>
        <v/>
      </c>
      <c r="AP985" s="83" t="str">
        <f t="shared" si="959"/>
        <v/>
      </c>
      <c r="AQ985" s="83" t="str">
        <f t="shared" si="960"/>
        <v/>
      </c>
      <c r="AR985" s="83" t="str">
        <f t="shared" si="961"/>
        <v/>
      </c>
      <c r="AS985" s="83" t="str">
        <f t="shared" si="962"/>
        <v/>
      </c>
      <c r="AT985" s="105" t="str">
        <f t="shared" si="1003"/>
        <v/>
      </c>
      <c r="AU985" s="105" t="str">
        <f t="shared" si="1004"/>
        <v/>
      </c>
      <c r="AV985">
        <f t="shared" si="1005"/>
        <v>-1</v>
      </c>
    </row>
    <row r="986" spans="1:48" ht="17.25" customHeight="1">
      <c r="A986" s="27"/>
      <c r="B986" s="98">
        <v>807</v>
      </c>
      <c r="C986" s="104"/>
      <c r="D986" s="144" t="s">
        <v>187</v>
      </c>
      <c r="E986" s="111"/>
      <c r="F986" s="442">
        <v>3.2</v>
      </c>
      <c r="G986" s="443"/>
      <c r="H986" s="444"/>
      <c r="I986" s="99">
        <v>-3.2</v>
      </c>
      <c r="J986" s="99">
        <v>0</v>
      </c>
      <c r="K986" s="94">
        <f t="shared" ref="K986:K991" si="1006">IF(Q986=1,F986,K985)</f>
        <v>3.2</v>
      </c>
      <c r="L986" s="94">
        <f t="shared" ref="L986:L991" si="1007">IF(Q986=1,I986,L985)</f>
        <v>-3.2</v>
      </c>
      <c r="M986" s="94">
        <f t="shared" ref="M986:M991" si="1008">IF(Q986=1,J986,M985)</f>
        <v>0</v>
      </c>
      <c r="N986" s="94">
        <f t="shared" ref="N986:N991" si="1009">K986+L986</f>
        <v>0</v>
      </c>
      <c r="O986" s="94">
        <f t="shared" ref="O986:O991" si="1010">K986+M986</f>
        <v>3.2</v>
      </c>
      <c r="P986" s="102" t="s">
        <v>236</v>
      </c>
      <c r="Q986" s="94">
        <f t="shared" ref="Q986:Q991" si="1011">IF(AND(F986&lt;&gt;"",Q985=""),1,IF(AND(Q985&lt;emp,Q985&lt;&gt;""),Q985+1,""))</f>
        <v>1</v>
      </c>
      <c r="R986" s="122">
        <f>IF(Q986="","",HLOOKUP(Q986,Headline!$Z$5:$CJ$6,2,FALSE))</f>
        <v>1</v>
      </c>
      <c r="S986" s="100">
        <v>2.4569999999999999</v>
      </c>
      <c r="T986" s="100">
        <v>2.2709999999999999</v>
      </c>
      <c r="U986" s="100">
        <v>1.9610000000000001</v>
      </c>
      <c r="V986" s="100">
        <v>2.3180000000000001</v>
      </c>
      <c r="W986" s="100">
        <v>2.4449999999999998</v>
      </c>
      <c r="X986" s="96" t="str">
        <f t="shared" si="953"/>
        <v/>
      </c>
      <c r="Y986" s="101">
        <v>13</v>
      </c>
      <c r="Z986" s="445" t="s">
        <v>283</v>
      </c>
      <c r="AA986" s="446"/>
      <c r="AB986" s="446"/>
      <c r="AC986" s="446"/>
      <c r="AD986" s="62"/>
      <c r="AE986" s="21"/>
      <c r="AF986" s="22"/>
      <c r="AG986" s="651" t="s">
        <v>730</v>
      </c>
      <c r="AH986" s="29" t="str">
        <f t="shared" si="936"/>
        <v/>
      </c>
      <c r="AI986" s="29" t="str">
        <f t="shared" si="937"/>
        <v/>
      </c>
      <c r="AJ986" s="29" t="str">
        <f t="shared" si="938"/>
        <v/>
      </c>
      <c r="AK986" s="29" t="str">
        <f t="shared" si="939"/>
        <v/>
      </c>
      <c r="AL986" s="29" t="str">
        <f t="shared" si="940"/>
        <v/>
      </c>
      <c r="AM986" s="29" t="str">
        <f t="shared" si="941"/>
        <v/>
      </c>
      <c r="AN986" s="29" t="str">
        <f t="shared" si="942"/>
        <v/>
      </c>
      <c r="AO986" s="83">
        <f t="shared" ref="AO986:AO991" si="1012">IF(S986="","",MIN(S986:W986))</f>
        <v>1.9610000000000001</v>
      </c>
      <c r="AP986" s="83">
        <f t="shared" ref="AP986:AP991" si="1013">IF(S986="","",MAX(S986:W986))</f>
        <v>2.4569999999999999</v>
      </c>
      <c r="AQ986" s="83">
        <f t="shared" ref="AQ986:AQ991" si="1014">IF(AO986="","",AP986-AO986)</f>
        <v>0.49599999999999977</v>
      </c>
      <c r="AR986" s="83">
        <f t="shared" ref="AR986:AR991" si="1015">IF(S986="","",AVERAGE(S986:W986))</f>
        <v>2.2904</v>
      </c>
      <c r="AS986" s="83">
        <f t="shared" ref="AS986:AS991" si="1016">IF(S986="","",STDEV(S986:W986))</f>
        <v>0.20081035829856975</v>
      </c>
      <c r="AT986" s="105" t="str">
        <f t="shared" ref="AT986:AT991" si="1017">IF(OR(Q986="",S986=""),"",IF(AND(C986="",AT985=""),"",(M986-L986)/(AS986*6)))</f>
        <v/>
      </c>
      <c r="AU986" s="105" t="str">
        <f t="shared" ref="AU986:AU991" si="1018">IF(OR(Q986="",S986=""),"",IF(AND(C986="",AU985=""),"",MIN((O986-AR986)/(3*AS986),(AR986-N986)/(3*AS986))))</f>
        <v/>
      </c>
      <c r="AV986">
        <f t="shared" ref="AV986:AV991" si="1019">IF(AT986="",-1,AS980)</f>
        <v>-1</v>
      </c>
    </row>
    <row r="987" spans="1:48" ht="17.25" customHeight="1">
      <c r="A987" s="27"/>
      <c r="B987" s="98"/>
      <c r="C987" s="104"/>
      <c r="D987" s="90"/>
      <c r="E987" s="111"/>
      <c r="F987" s="442"/>
      <c r="G987" s="443"/>
      <c r="H987" s="444"/>
      <c r="I987" s="99"/>
      <c r="J987" s="99"/>
      <c r="K987" s="94">
        <f t="shared" si="1006"/>
        <v>3.2</v>
      </c>
      <c r="L987" s="94">
        <f t="shared" si="1007"/>
        <v>-3.2</v>
      </c>
      <c r="M987" s="94">
        <f t="shared" si="1008"/>
        <v>0</v>
      </c>
      <c r="N987" s="94">
        <f t="shared" si="1009"/>
        <v>0</v>
      </c>
      <c r="O987" s="94">
        <f t="shared" si="1010"/>
        <v>3.2</v>
      </c>
      <c r="P987" s="102" t="s">
        <v>236</v>
      </c>
      <c r="Q987" s="94">
        <f t="shared" si="1011"/>
        <v>2</v>
      </c>
      <c r="R987" s="122">
        <f>IF(Q987="","",HLOOKUP(Q987,Headline!$Z$5:$CJ$6,2,FALSE))</f>
        <v>2</v>
      </c>
      <c r="S987" s="100">
        <v>2.1869999999999998</v>
      </c>
      <c r="T987" s="100">
        <v>2.5449999999999999</v>
      </c>
      <c r="U987" s="100">
        <v>2.4380000000000002</v>
      </c>
      <c r="V987" s="100">
        <v>2.327</v>
      </c>
      <c r="W987" s="100">
        <v>2.5139999999999998</v>
      </c>
      <c r="X987" s="96" t="str">
        <f t="shared" si="953"/>
        <v/>
      </c>
      <c r="Y987" s="101">
        <v>16</v>
      </c>
      <c r="Z987" s="445" t="s">
        <v>349</v>
      </c>
      <c r="AA987" s="446"/>
      <c r="AB987" s="446"/>
      <c r="AC987" s="446"/>
      <c r="AD987" s="62"/>
      <c r="AE987" s="21"/>
      <c r="AF987" s="22"/>
      <c r="AG987" s="651"/>
      <c r="AH987" s="29" t="str">
        <f t="shared" si="936"/>
        <v/>
      </c>
      <c r="AI987" s="29" t="str">
        <f t="shared" si="937"/>
        <v/>
      </c>
      <c r="AJ987" s="29" t="str">
        <f t="shared" si="938"/>
        <v/>
      </c>
      <c r="AK987" s="29" t="str">
        <f t="shared" si="939"/>
        <v/>
      </c>
      <c r="AL987" s="29" t="str">
        <f t="shared" si="940"/>
        <v/>
      </c>
      <c r="AM987" s="29" t="str">
        <f t="shared" si="941"/>
        <v/>
      </c>
      <c r="AN987" s="29" t="str">
        <f t="shared" si="942"/>
        <v/>
      </c>
      <c r="AO987" s="83">
        <f t="shared" si="1012"/>
        <v>2.1869999999999998</v>
      </c>
      <c r="AP987" s="83">
        <f t="shared" si="1013"/>
        <v>2.5449999999999999</v>
      </c>
      <c r="AQ987" s="83">
        <f t="shared" si="1014"/>
        <v>0.3580000000000001</v>
      </c>
      <c r="AR987" s="83">
        <f t="shared" si="1015"/>
        <v>2.4021999999999997</v>
      </c>
      <c r="AS987" s="83">
        <f t="shared" si="1016"/>
        <v>0.14674706129936643</v>
      </c>
      <c r="AT987" s="105" t="str">
        <f t="shared" si="1017"/>
        <v/>
      </c>
      <c r="AU987" s="105" t="str">
        <f t="shared" si="1018"/>
        <v/>
      </c>
      <c r="AV987">
        <f t="shared" si="1019"/>
        <v>-1</v>
      </c>
    </row>
    <row r="988" spans="1:48" ht="17.25" customHeight="1">
      <c r="A988" s="27"/>
      <c r="B988" s="98"/>
      <c r="C988" s="104"/>
      <c r="D988" s="90"/>
      <c r="E988" s="111"/>
      <c r="F988" s="442"/>
      <c r="G988" s="443"/>
      <c r="H988" s="444"/>
      <c r="I988" s="99"/>
      <c r="J988" s="99"/>
      <c r="K988" s="94">
        <f t="shared" si="1006"/>
        <v>3.2</v>
      </c>
      <c r="L988" s="94">
        <f t="shared" si="1007"/>
        <v>-3.2</v>
      </c>
      <c r="M988" s="94">
        <f t="shared" si="1008"/>
        <v>0</v>
      </c>
      <c r="N988" s="94">
        <f t="shared" si="1009"/>
        <v>0</v>
      </c>
      <c r="O988" s="94">
        <f t="shared" si="1010"/>
        <v>3.2</v>
      </c>
      <c r="P988" s="102"/>
      <c r="Q988" s="94" t="str">
        <f t="shared" si="1011"/>
        <v/>
      </c>
      <c r="R988" s="122" t="str">
        <f>IF(Q988="","",HLOOKUP(Q988,Headline!$Z$5:$CJ$6,2,FALSE))</f>
        <v/>
      </c>
      <c r="S988" s="100"/>
      <c r="T988" s="100"/>
      <c r="U988" s="100" t="s">
        <v>255</v>
      </c>
      <c r="V988" s="100" t="s">
        <v>255</v>
      </c>
      <c r="W988" s="100" t="s">
        <v>255</v>
      </c>
      <c r="X988" s="96" t="str">
        <f t="shared" si="953"/>
        <v/>
      </c>
      <c r="Y988" s="101"/>
      <c r="Z988" s="445"/>
      <c r="AA988" s="446"/>
      <c r="AB988" s="446"/>
      <c r="AC988" s="446"/>
      <c r="AD988" s="62"/>
      <c r="AE988" s="21"/>
      <c r="AF988" s="22"/>
      <c r="AG988" s="651"/>
      <c r="AH988" s="29" t="str">
        <f t="shared" si="936"/>
        <v/>
      </c>
      <c r="AI988" s="29" t="str">
        <f t="shared" si="937"/>
        <v/>
      </c>
      <c r="AJ988" s="29" t="str">
        <f t="shared" si="938"/>
        <v/>
      </c>
      <c r="AK988" s="29" t="str">
        <f t="shared" si="939"/>
        <v/>
      </c>
      <c r="AL988" s="29" t="str">
        <f t="shared" si="940"/>
        <v/>
      </c>
      <c r="AM988" s="29" t="str">
        <f t="shared" si="941"/>
        <v/>
      </c>
      <c r="AN988" s="29" t="str">
        <f t="shared" si="942"/>
        <v/>
      </c>
      <c r="AO988" s="83" t="str">
        <f t="shared" si="1012"/>
        <v/>
      </c>
      <c r="AP988" s="83" t="str">
        <f t="shared" si="1013"/>
        <v/>
      </c>
      <c r="AQ988" s="83" t="str">
        <f t="shared" si="1014"/>
        <v/>
      </c>
      <c r="AR988" s="83" t="str">
        <f t="shared" si="1015"/>
        <v/>
      </c>
      <c r="AS988" s="83" t="str">
        <f t="shared" si="1016"/>
        <v/>
      </c>
      <c r="AT988" s="105" t="str">
        <f t="shared" si="1017"/>
        <v/>
      </c>
      <c r="AU988" s="105" t="str">
        <f t="shared" si="1018"/>
        <v/>
      </c>
      <c r="AV988">
        <f t="shared" si="1019"/>
        <v>-1</v>
      </c>
    </row>
    <row r="989" spans="1:48" ht="17.25" customHeight="1">
      <c r="A989" s="27"/>
      <c r="B989" s="98">
        <v>807</v>
      </c>
      <c r="C989" s="104"/>
      <c r="D989" s="144" t="s">
        <v>197</v>
      </c>
      <c r="E989" s="111"/>
      <c r="F989" s="442">
        <v>22</v>
      </c>
      <c r="G989" s="443"/>
      <c r="H989" s="444"/>
      <c r="I989" s="143">
        <v>-22</v>
      </c>
      <c r="J989" s="99">
        <v>0</v>
      </c>
      <c r="K989" s="94">
        <f t="shared" si="1006"/>
        <v>22</v>
      </c>
      <c r="L989" s="94">
        <f t="shared" si="1007"/>
        <v>-22</v>
      </c>
      <c r="M989" s="94">
        <f t="shared" si="1008"/>
        <v>0</v>
      </c>
      <c r="N989" s="94">
        <f t="shared" si="1009"/>
        <v>0</v>
      </c>
      <c r="O989" s="94">
        <f t="shared" si="1010"/>
        <v>22</v>
      </c>
      <c r="P989" s="102" t="s">
        <v>236</v>
      </c>
      <c r="Q989" s="94">
        <f t="shared" si="1011"/>
        <v>1</v>
      </c>
      <c r="R989" s="122">
        <f>IF(Q989="","",HLOOKUP(Q989,Headline!$Z$5:$CJ$6,2,FALSE))</f>
        <v>1</v>
      </c>
      <c r="S989" s="100">
        <v>15.829000000000001</v>
      </c>
      <c r="T989" s="100">
        <v>16.431000000000001</v>
      </c>
      <c r="U989" s="100">
        <v>18.561</v>
      </c>
      <c r="V989" s="100">
        <v>19.527000000000001</v>
      </c>
      <c r="W989" s="100">
        <v>16.571000000000002</v>
      </c>
      <c r="X989" s="96" t="str">
        <f t="shared" si="953"/>
        <v/>
      </c>
      <c r="Y989" s="101">
        <v>13</v>
      </c>
      <c r="Z989" s="445" t="s">
        <v>283</v>
      </c>
      <c r="AA989" s="446"/>
      <c r="AB989" s="446"/>
      <c r="AC989" s="446"/>
      <c r="AD989" s="62"/>
      <c r="AE989" s="21"/>
      <c r="AF989" s="22"/>
      <c r="AG989" s="651"/>
      <c r="AH989" s="29" t="str">
        <f t="shared" ref="AH989:AH1055" si="1020">IF(S989="","",IF(S989&lt;$N989,"-",IF(S989&gt;$O989,"+","")))</f>
        <v/>
      </c>
      <c r="AI989" s="29" t="str">
        <f t="shared" ref="AI989:AI1055" si="1021">IF(T989="","",IF(T989&lt;$N989,"-",IF(T989&gt;$O989,"+","")))</f>
        <v/>
      </c>
      <c r="AJ989" s="29" t="str">
        <f t="shared" ref="AJ989:AJ1055" si="1022">IF(U989="","",IF(U989&lt;$N989,"-",IF(U989&gt;$O989,"+","")))</f>
        <v/>
      </c>
      <c r="AK989" s="29" t="str">
        <f t="shared" ref="AK989:AK1055" si="1023">IF(V989="","",IF(V989&lt;$N989,"-",IF(V989&gt;$O989,"+","")))</f>
        <v/>
      </c>
      <c r="AL989" s="29" t="str">
        <f t="shared" ref="AL989:AL1055" si="1024">IF(W989="","",IF(W989&lt;$N989,"-",IF(W989&gt;$O989,"+","")))</f>
        <v/>
      </c>
      <c r="AM989" s="29" t="str">
        <f t="shared" ref="AM989:AM1055" si="1025">IF(OR($AH989="-",$AI989="-",$AJ989="-",$AK989="-",$AL989="-"),"-","")</f>
        <v/>
      </c>
      <c r="AN989" s="29" t="str">
        <f t="shared" ref="AN989:AN1055" si="1026">IF(OR($AH989="+",$AI989="+",$AJ989="+",$AK989="+",$AL989="+"),"+","")</f>
        <v/>
      </c>
      <c r="AO989" s="83">
        <f t="shared" si="1012"/>
        <v>15.829000000000001</v>
      </c>
      <c r="AP989" s="83">
        <f t="shared" si="1013"/>
        <v>19.527000000000001</v>
      </c>
      <c r="AQ989" s="83">
        <f t="shared" si="1014"/>
        <v>3.6980000000000004</v>
      </c>
      <c r="AR989" s="83">
        <f t="shared" si="1015"/>
        <v>17.383800000000001</v>
      </c>
      <c r="AS989" s="83">
        <f t="shared" si="1016"/>
        <v>1.5783678912091439</v>
      </c>
      <c r="AT989" s="105" t="str">
        <f t="shared" si="1017"/>
        <v/>
      </c>
      <c r="AU989" s="105" t="str">
        <f t="shared" si="1018"/>
        <v/>
      </c>
      <c r="AV989">
        <f t="shared" si="1019"/>
        <v>-1</v>
      </c>
    </row>
    <row r="990" spans="1:48" ht="17.25" customHeight="1">
      <c r="A990" s="27"/>
      <c r="B990" s="98"/>
      <c r="C990" s="104"/>
      <c r="D990" s="90"/>
      <c r="E990" s="111"/>
      <c r="F990" s="442"/>
      <c r="G990" s="443"/>
      <c r="H990" s="443"/>
      <c r="I990" s="99"/>
      <c r="J990" s="99"/>
      <c r="K990" s="94">
        <f t="shared" si="1006"/>
        <v>22</v>
      </c>
      <c r="L990" s="94">
        <f t="shared" si="1007"/>
        <v>-22</v>
      </c>
      <c r="M990" s="94">
        <f t="shared" si="1008"/>
        <v>0</v>
      </c>
      <c r="N990" s="94">
        <f t="shared" si="1009"/>
        <v>0</v>
      </c>
      <c r="O990" s="94">
        <f t="shared" si="1010"/>
        <v>22</v>
      </c>
      <c r="P990" s="102" t="s">
        <v>236</v>
      </c>
      <c r="Q990" s="94">
        <f t="shared" si="1011"/>
        <v>2</v>
      </c>
      <c r="R990" s="122">
        <f>IF(Q990="","",HLOOKUP(Q990,Headline!$Z$5:$CJ$6,2,FALSE))</f>
        <v>2</v>
      </c>
      <c r="S990" s="100">
        <v>15.627000000000001</v>
      </c>
      <c r="T990" s="100">
        <v>18.465</v>
      </c>
      <c r="U990" s="100">
        <v>19.241</v>
      </c>
      <c r="V990" s="100">
        <v>18.613</v>
      </c>
      <c r="W990" s="100">
        <v>19.510999999999999</v>
      </c>
      <c r="X990" s="96" t="str">
        <f t="shared" si="953"/>
        <v/>
      </c>
      <c r="Y990" s="101">
        <v>16</v>
      </c>
      <c r="Z990" s="445" t="s">
        <v>352</v>
      </c>
      <c r="AA990" s="446"/>
      <c r="AB990" s="446"/>
      <c r="AC990" s="446"/>
      <c r="AD990" s="62"/>
      <c r="AE990" s="21"/>
      <c r="AF990" s="22"/>
      <c r="AG990" s="651"/>
      <c r="AH990" s="29" t="str">
        <f t="shared" si="1020"/>
        <v/>
      </c>
      <c r="AI990" s="29" t="str">
        <f t="shared" si="1021"/>
        <v/>
      </c>
      <c r="AJ990" s="29" t="str">
        <f t="shared" si="1022"/>
        <v/>
      </c>
      <c r="AK990" s="29" t="str">
        <f t="shared" si="1023"/>
        <v/>
      </c>
      <c r="AL990" s="29" t="str">
        <f t="shared" si="1024"/>
        <v/>
      </c>
      <c r="AM990" s="29" t="str">
        <f t="shared" si="1025"/>
        <v/>
      </c>
      <c r="AN990" s="29" t="str">
        <f t="shared" si="1026"/>
        <v/>
      </c>
      <c r="AO990" s="83">
        <f t="shared" si="1012"/>
        <v>15.627000000000001</v>
      </c>
      <c r="AP990" s="83">
        <f t="shared" si="1013"/>
        <v>19.510999999999999</v>
      </c>
      <c r="AQ990" s="83">
        <f t="shared" si="1014"/>
        <v>3.8839999999999986</v>
      </c>
      <c r="AR990" s="83">
        <f t="shared" si="1015"/>
        <v>18.291399999999999</v>
      </c>
      <c r="AS990" s="83">
        <f t="shared" si="1016"/>
        <v>1.5509477102726574</v>
      </c>
      <c r="AT990" s="105" t="str">
        <f t="shared" si="1017"/>
        <v/>
      </c>
      <c r="AU990" s="105" t="str">
        <f t="shared" si="1018"/>
        <v/>
      </c>
      <c r="AV990">
        <f t="shared" si="1019"/>
        <v>-1</v>
      </c>
    </row>
    <row r="991" spans="1:48" ht="17.25" customHeight="1">
      <c r="A991" s="27"/>
      <c r="B991" s="98"/>
      <c r="C991" s="104"/>
      <c r="D991" s="90"/>
      <c r="E991" s="111"/>
      <c r="F991" s="442"/>
      <c r="G991" s="443"/>
      <c r="H991" s="443"/>
      <c r="I991" s="99"/>
      <c r="J991" s="99"/>
      <c r="K991" s="94">
        <f t="shared" si="1006"/>
        <v>22</v>
      </c>
      <c r="L991" s="94">
        <f t="shared" si="1007"/>
        <v>-22</v>
      </c>
      <c r="M991" s="94">
        <f t="shared" si="1008"/>
        <v>0</v>
      </c>
      <c r="N991" s="94">
        <f t="shared" si="1009"/>
        <v>0</v>
      </c>
      <c r="O991" s="94">
        <f t="shared" si="1010"/>
        <v>22</v>
      </c>
      <c r="P991" s="102"/>
      <c r="Q991" s="94" t="str">
        <f t="shared" si="1011"/>
        <v/>
      </c>
      <c r="R991" s="122" t="str">
        <f>IF(Q991="","",HLOOKUP(Q991,Headline!$Z$5:$CJ$6,2,FALSE))</f>
        <v/>
      </c>
      <c r="S991" s="100"/>
      <c r="T991" s="100"/>
      <c r="U991" s="100"/>
      <c r="V991" s="100"/>
      <c r="W991" s="100"/>
      <c r="X991" s="96" t="str">
        <f t="shared" si="953"/>
        <v/>
      </c>
      <c r="Y991" s="101"/>
      <c r="Z991" s="445"/>
      <c r="AA991" s="446"/>
      <c r="AB991" s="446"/>
      <c r="AC991" s="446"/>
      <c r="AD991" s="62"/>
      <c r="AE991" s="21"/>
      <c r="AF991" s="22"/>
      <c r="AH991" s="29" t="str">
        <f t="shared" si="1020"/>
        <v/>
      </c>
      <c r="AI991" s="29" t="str">
        <f t="shared" si="1021"/>
        <v/>
      </c>
      <c r="AJ991" s="29" t="str">
        <f t="shared" si="1022"/>
        <v/>
      </c>
      <c r="AK991" s="29" t="str">
        <f t="shared" si="1023"/>
        <v/>
      </c>
      <c r="AL991" s="29" t="str">
        <f t="shared" si="1024"/>
        <v/>
      </c>
      <c r="AM991" s="29" t="str">
        <f t="shared" si="1025"/>
        <v/>
      </c>
      <c r="AN991" s="29" t="str">
        <f t="shared" si="1026"/>
        <v/>
      </c>
      <c r="AO991" s="83" t="str">
        <f t="shared" si="1012"/>
        <v/>
      </c>
      <c r="AP991" s="83" t="str">
        <f t="shared" si="1013"/>
        <v/>
      </c>
      <c r="AQ991" s="83" t="str">
        <f t="shared" si="1014"/>
        <v/>
      </c>
      <c r="AR991" s="83" t="str">
        <f t="shared" si="1015"/>
        <v/>
      </c>
      <c r="AS991" s="83" t="str">
        <f t="shared" si="1016"/>
        <v/>
      </c>
      <c r="AT991" s="105" t="str">
        <f t="shared" si="1017"/>
        <v/>
      </c>
      <c r="AU991" s="105" t="str">
        <f t="shared" si="1018"/>
        <v/>
      </c>
      <c r="AV991">
        <f t="shared" si="1019"/>
        <v>-1</v>
      </c>
    </row>
    <row r="992" spans="1:48" ht="17.25" customHeight="1">
      <c r="A992" s="27"/>
      <c r="B992" s="98">
        <v>808</v>
      </c>
      <c r="C992" s="104"/>
      <c r="D992" s="90"/>
      <c r="E992" s="111"/>
      <c r="F992" s="442">
        <v>1</v>
      </c>
      <c r="G992" s="443"/>
      <c r="H992" s="443"/>
      <c r="I992" s="99">
        <v>-0.1</v>
      </c>
      <c r="J992" s="99">
        <v>0.1</v>
      </c>
      <c r="K992" s="94">
        <f>IF(Q992=1,F992,K985)</f>
        <v>1</v>
      </c>
      <c r="L992" s="94">
        <f>IF(Q992=1,I992,L985)</f>
        <v>-0.1</v>
      </c>
      <c r="M992" s="94">
        <f>IF(Q992=1,J992,M985)</f>
        <v>0.1</v>
      </c>
      <c r="N992" s="94">
        <f t="shared" si="951"/>
        <v>0.9</v>
      </c>
      <c r="O992" s="94">
        <f t="shared" si="952"/>
        <v>1.1000000000000001</v>
      </c>
      <c r="P992" s="102" t="s">
        <v>52</v>
      </c>
      <c r="Q992" s="94">
        <f>IF(AND(F992&lt;&gt;"",Q985=""),1,IF(AND(Q985&lt;emp,Q985&lt;&gt;""),Q985+1,""))</f>
        <v>1</v>
      </c>
      <c r="R992" s="122">
        <f>IF(Q992="","",HLOOKUP(Q992,Headline!$Z$5:$CJ$6,2,FALSE))</f>
        <v>1</v>
      </c>
      <c r="S992" s="147">
        <v>0.95</v>
      </c>
      <c r="T992" s="147">
        <v>0.96</v>
      </c>
      <c r="U992" s="147">
        <v>0.95</v>
      </c>
      <c r="V992" s="147">
        <v>0.97</v>
      </c>
      <c r="W992" s="147">
        <v>0.96</v>
      </c>
      <c r="X992" s="96" t="str">
        <f t="shared" si="953"/>
        <v/>
      </c>
      <c r="Y992" s="101">
        <v>13</v>
      </c>
      <c r="Z992" s="445"/>
      <c r="AA992" s="446"/>
      <c r="AB992" s="446"/>
      <c r="AC992" s="446"/>
      <c r="AD992" s="62"/>
      <c r="AE992" s="21"/>
      <c r="AF992" s="22"/>
      <c r="AH992" s="29" t="str">
        <f t="shared" si="1020"/>
        <v/>
      </c>
      <c r="AI992" s="29" t="str">
        <f t="shared" si="1021"/>
        <v/>
      </c>
      <c r="AJ992" s="29" t="str">
        <f t="shared" si="1022"/>
        <v/>
      </c>
      <c r="AK992" s="29" t="str">
        <f t="shared" si="1023"/>
        <v/>
      </c>
      <c r="AL992" s="29" t="str">
        <f t="shared" si="1024"/>
        <v/>
      </c>
      <c r="AM992" s="29" t="str">
        <f t="shared" si="1025"/>
        <v/>
      </c>
      <c r="AN992" s="29" t="str">
        <f t="shared" si="1026"/>
        <v/>
      </c>
      <c r="AO992" s="83">
        <f t="shared" si="958"/>
        <v>0.95</v>
      </c>
      <c r="AP992" s="83">
        <f t="shared" si="959"/>
        <v>0.97</v>
      </c>
      <c r="AQ992" s="83">
        <f t="shared" si="960"/>
        <v>2.0000000000000018E-2</v>
      </c>
      <c r="AR992" s="83">
        <f t="shared" si="961"/>
        <v>0.95799999999999996</v>
      </c>
      <c r="AS992" s="83">
        <f t="shared" si="962"/>
        <v>8.3666002653407616E-3</v>
      </c>
      <c r="AT992" s="105" t="str">
        <f>IF(OR(Q992="",S992=""),"",IF(AND(C992="",AT985=""),"",(M992-L992)/(AS992*6)))</f>
        <v/>
      </c>
      <c r="AU992" s="105" t="str">
        <f>IF(OR(Q992="",S992=""),"",IF(AND(C992="",AU985=""),"",MIN((O992-AR992)/(3*AS992),(AR992-N992)/(3*AS992))))</f>
        <v/>
      </c>
      <c r="AV992">
        <f t="shared" ref="AV992:AV997" si="1027">IF(AT992="",-1,AS980)</f>
        <v>-1</v>
      </c>
    </row>
    <row r="993" spans="1:48" ht="17.25" customHeight="1">
      <c r="A993" s="27"/>
      <c r="B993" s="98"/>
      <c r="C993" s="104"/>
      <c r="D993" s="90"/>
      <c r="E993" s="111"/>
      <c r="F993" s="442"/>
      <c r="G993" s="443"/>
      <c r="H993" s="444"/>
      <c r="I993" s="99"/>
      <c r="J993" s="99"/>
      <c r="K993" s="94">
        <f t="shared" ref="K993:K1000" si="1028">IF(Q993=1,F993,K992)</f>
        <v>1</v>
      </c>
      <c r="L993" s="94">
        <f t="shared" ref="L993:L1000" si="1029">IF(Q993=1,I993,L992)</f>
        <v>-0.1</v>
      </c>
      <c r="M993" s="94">
        <f t="shared" ref="M993:M1000" si="1030">IF(Q993=1,J993,M992)</f>
        <v>0.1</v>
      </c>
      <c r="N993" s="94">
        <f t="shared" si="951"/>
        <v>0.9</v>
      </c>
      <c r="O993" s="94">
        <f t="shared" si="952"/>
        <v>1.1000000000000001</v>
      </c>
      <c r="P993" s="102" t="s">
        <v>52</v>
      </c>
      <c r="Q993" s="94">
        <f t="shared" ref="Q993:Q1000" si="1031">IF(AND(F993&lt;&gt;"",Q992=""),1,IF(AND(Q992&lt;emp,Q992&lt;&gt;""),Q992+1,""))</f>
        <v>2</v>
      </c>
      <c r="R993" s="122">
        <f>IF(Q993="","",HLOOKUP(Q993,Headline!$Z$5:$CJ$6,2,FALSE))</f>
        <v>2</v>
      </c>
      <c r="S993" s="147">
        <v>0.97</v>
      </c>
      <c r="T993" s="147">
        <v>0.99</v>
      </c>
      <c r="U993" s="147">
        <v>0.98</v>
      </c>
      <c r="V993" s="147">
        <v>1</v>
      </c>
      <c r="W993" s="147">
        <v>0.99</v>
      </c>
      <c r="X993" s="96" t="str">
        <f t="shared" si="953"/>
        <v/>
      </c>
      <c r="Y993" s="101">
        <v>16</v>
      </c>
      <c r="Z993" s="445"/>
      <c r="AA993" s="446"/>
      <c r="AB993" s="446"/>
      <c r="AC993" s="446"/>
      <c r="AD993" s="62"/>
      <c r="AE993" s="21"/>
      <c r="AF993" s="22"/>
      <c r="AH993" s="29" t="str">
        <f t="shared" si="1020"/>
        <v/>
      </c>
      <c r="AI993" s="29" t="str">
        <f t="shared" si="1021"/>
        <v/>
      </c>
      <c r="AJ993" s="29" t="str">
        <f t="shared" si="1022"/>
        <v/>
      </c>
      <c r="AK993" s="29" t="str">
        <f t="shared" si="1023"/>
        <v/>
      </c>
      <c r="AL993" s="29" t="str">
        <f t="shared" si="1024"/>
        <v/>
      </c>
      <c r="AM993" s="29" t="str">
        <f t="shared" si="1025"/>
        <v/>
      </c>
      <c r="AN993" s="29" t="str">
        <f t="shared" si="1026"/>
        <v/>
      </c>
      <c r="AO993" s="83">
        <f t="shared" si="958"/>
        <v>0.97</v>
      </c>
      <c r="AP993" s="83">
        <f t="shared" si="959"/>
        <v>1</v>
      </c>
      <c r="AQ993" s="83">
        <f t="shared" si="960"/>
        <v>3.0000000000000027E-2</v>
      </c>
      <c r="AR993" s="83">
        <f t="shared" si="961"/>
        <v>0.98599999999999999</v>
      </c>
      <c r="AS993" s="83">
        <f t="shared" si="962"/>
        <v>1.1401754250991389E-2</v>
      </c>
      <c r="AT993" s="105" t="str">
        <f t="shared" si="1003"/>
        <v/>
      </c>
      <c r="AU993" s="105" t="str">
        <f t="shared" si="1004"/>
        <v/>
      </c>
      <c r="AV993">
        <f t="shared" si="1027"/>
        <v>-1</v>
      </c>
    </row>
    <row r="994" spans="1:48" ht="17.25" customHeight="1">
      <c r="A994" s="27"/>
      <c r="B994" s="98"/>
      <c r="C994" s="104"/>
      <c r="D994" s="90"/>
      <c r="E994" s="111"/>
      <c r="F994" s="442"/>
      <c r="G994" s="443"/>
      <c r="H994" s="444"/>
      <c r="I994" s="99"/>
      <c r="J994" s="99"/>
      <c r="K994" s="94">
        <f t="shared" si="1028"/>
        <v>1</v>
      </c>
      <c r="L994" s="94">
        <f t="shared" si="1029"/>
        <v>-0.1</v>
      </c>
      <c r="M994" s="94">
        <f t="shared" si="1030"/>
        <v>0.1</v>
      </c>
      <c r="N994" s="94">
        <f t="shared" si="951"/>
        <v>0.9</v>
      </c>
      <c r="O994" s="94">
        <f t="shared" si="952"/>
        <v>1.1000000000000001</v>
      </c>
      <c r="P994" s="102"/>
      <c r="Q994" s="94" t="str">
        <f t="shared" si="1031"/>
        <v/>
      </c>
      <c r="R994" s="122" t="str">
        <f>IF(Q994="","",HLOOKUP(Q994,Headline!$Z$5:$CJ$6,2,FALSE))</f>
        <v/>
      </c>
      <c r="S994" s="100"/>
      <c r="T994" s="100"/>
      <c r="U994" s="100"/>
      <c r="V994" s="100"/>
      <c r="W994" s="100"/>
      <c r="X994" s="96" t="str">
        <f t="shared" si="953"/>
        <v/>
      </c>
      <c r="Y994" s="101"/>
      <c r="Z994" s="445"/>
      <c r="AA994" s="446"/>
      <c r="AB994" s="446"/>
      <c r="AC994" s="446"/>
      <c r="AD994" s="62"/>
      <c r="AE994" s="21"/>
      <c r="AF994" s="22"/>
      <c r="AH994" s="29" t="str">
        <f t="shared" si="1020"/>
        <v/>
      </c>
      <c r="AI994" s="29" t="str">
        <f t="shared" si="1021"/>
        <v/>
      </c>
      <c r="AJ994" s="29" t="str">
        <f t="shared" si="1022"/>
        <v/>
      </c>
      <c r="AK994" s="29" t="str">
        <f t="shared" si="1023"/>
        <v/>
      </c>
      <c r="AL994" s="29" t="str">
        <f t="shared" si="1024"/>
        <v/>
      </c>
      <c r="AM994" s="29" t="str">
        <f t="shared" si="1025"/>
        <v/>
      </c>
      <c r="AN994" s="29" t="str">
        <f t="shared" si="1026"/>
        <v/>
      </c>
      <c r="AO994" s="83" t="str">
        <f t="shared" ref="AO994:AO1017" si="1032">IF(S994="","",MIN(S994:W994))</f>
        <v/>
      </c>
      <c r="AP994" s="83" t="str">
        <f t="shared" ref="AP994:AP1017" si="1033">IF(S994="","",MAX(S994:W994))</f>
        <v/>
      </c>
      <c r="AQ994" s="83" t="str">
        <f t="shared" ref="AQ994:AQ1017" si="1034">IF(AO994="","",AP994-AO994)</f>
        <v/>
      </c>
      <c r="AR994" s="83" t="str">
        <f t="shared" ref="AR994:AR1017" si="1035">IF(S994="","",AVERAGE(S994:W994))</f>
        <v/>
      </c>
      <c r="AS994" s="83" t="str">
        <f t="shared" ref="AS994:AS1017" si="1036">IF(S994="","",STDEV(S994:W994))</f>
        <v/>
      </c>
      <c r="AT994" s="105" t="str">
        <f t="shared" si="1003"/>
        <v/>
      </c>
      <c r="AU994" s="105" t="str">
        <f t="shared" si="1004"/>
        <v/>
      </c>
      <c r="AV994">
        <f t="shared" si="1027"/>
        <v>-1</v>
      </c>
    </row>
    <row r="995" spans="1:48" ht="17.25" customHeight="1">
      <c r="A995" s="27"/>
      <c r="B995" s="98">
        <v>809</v>
      </c>
      <c r="C995" s="104"/>
      <c r="D995" s="90"/>
      <c r="E995" s="111"/>
      <c r="F995" s="442">
        <v>9.6999999999999993</v>
      </c>
      <c r="G995" s="443"/>
      <c r="H995" s="444"/>
      <c r="I995" s="168">
        <v>-0.1</v>
      </c>
      <c r="J995" s="99">
        <v>0.1</v>
      </c>
      <c r="K995" s="94">
        <f t="shared" si="1028"/>
        <v>9.6999999999999993</v>
      </c>
      <c r="L995" s="94">
        <f t="shared" si="1029"/>
        <v>-0.1</v>
      </c>
      <c r="M995" s="94">
        <f t="shared" si="1030"/>
        <v>0.1</v>
      </c>
      <c r="N995" s="94">
        <f t="shared" si="951"/>
        <v>9.6</v>
      </c>
      <c r="O995" s="94">
        <f t="shared" si="952"/>
        <v>9.7999999999999989</v>
      </c>
      <c r="P995" s="102" t="s">
        <v>237</v>
      </c>
      <c r="Q995" s="94">
        <f t="shared" si="1031"/>
        <v>1</v>
      </c>
      <c r="R995" s="122">
        <f>IF(Q995="","",HLOOKUP(Q995,Headline!$Z$5:$CJ$6,2,FALSE))</f>
        <v>1</v>
      </c>
      <c r="S995" s="100">
        <f>+'report export 3D'!R93</f>
        <v>9.4547107599999993</v>
      </c>
      <c r="T995" s="100">
        <f>+'report export 3D'!S93</f>
        <v>9.4541784159999995</v>
      </c>
      <c r="U995" s="100">
        <f>+'report export 3D'!T93</f>
        <v>9.4474207870000004</v>
      </c>
      <c r="V995" s="100">
        <f>+'report export 3D'!U93</f>
        <v>9.4237398050000003</v>
      </c>
      <c r="W995" s="100">
        <f>+'report export 3D'!V93</f>
        <v>9.4427818349999999</v>
      </c>
      <c r="X995" s="96" t="str">
        <f t="shared" si="953"/>
        <v>7</v>
      </c>
      <c r="Y995" s="101">
        <v>13</v>
      </c>
      <c r="Z995" s="458" t="s">
        <v>353</v>
      </c>
      <c r="AA995" s="459"/>
      <c r="AB995" s="459"/>
      <c r="AC995" s="460"/>
      <c r="AD995" s="62"/>
      <c r="AE995" s="169" t="s">
        <v>331</v>
      </c>
      <c r="AF995" s="22"/>
      <c r="AH995" s="29" t="str">
        <f t="shared" si="1020"/>
        <v>-</v>
      </c>
      <c r="AI995" s="29" t="str">
        <f t="shared" si="1021"/>
        <v>-</v>
      </c>
      <c r="AJ995" s="29" t="str">
        <f t="shared" si="1022"/>
        <v>-</v>
      </c>
      <c r="AK995" s="29" t="str">
        <f t="shared" si="1023"/>
        <v>-</v>
      </c>
      <c r="AL995" s="29" t="str">
        <f t="shared" si="1024"/>
        <v>-</v>
      </c>
      <c r="AM995" s="29" t="str">
        <f t="shared" si="1025"/>
        <v>-</v>
      </c>
      <c r="AN995" s="29" t="str">
        <f t="shared" si="1026"/>
        <v/>
      </c>
      <c r="AO995" s="83">
        <f t="shared" si="1032"/>
        <v>9.4237398050000003</v>
      </c>
      <c r="AP995" s="83">
        <f t="shared" si="1033"/>
        <v>9.4547107599999993</v>
      </c>
      <c r="AQ995" s="83">
        <f t="shared" si="1034"/>
        <v>3.0970954999999023E-2</v>
      </c>
      <c r="AR995" s="83">
        <f t="shared" si="1035"/>
        <v>9.4445663205999999</v>
      </c>
      <c r="AS995" s="83">
        <f t="shared" si="1036"/>
        <v>1.2652846992291109E-2</v>
      </c>
      <c r="AT995" s="105" t="str">
        <f t="shared" si="1003"/>
        <v/>
      </c>
      <c r="AU995" s="105" t="str">
        <f t="shared" si="1004"/>
        <v/>
      </c>
      <c r="AV995">
        <f t="shared" si="1027"/>
        <v>-1</v>
      </c>
    </row>
    <row r="996" spans="1:48" ht="17.25" customHeight="1">
      <c r="A996" s="27"/>
      <c r="B996" s="98"/>
      <c r="C996" s="104"/>
      <c r="D996" s="90"/>
      <c r="E996" s="111"/>
      <c r="F996" s="522" t="s">
        <v>733</v>
      </c>
      <c r="G996" s="523"/>
      <c r="H996" s="524"/>
      <c r="I996" s="99"/>
      <c r="J996" s="99"/>
      <c r="K996" s="94">
        <f t="shared" si="1028"/>
        <v>9.6999999999999993</v>
      </c>
      <c r="L996" s="94">
        <f t="shared" si="1029"/>
        <v>-0.1</v>
      </c>
      <c r="M996" s="94">
        <f t="shared" si="1030"/>
        <v>0.1</v>
      </c>
      <c r="N996" s="94">
        <f t="shared" si="951"/>
        <v>9.6</v>
      </c>
      <c r="O996" s="94">
        <f t="shared" si="952"/>
        <v>9.7999999999999989</v>
      </c>
      <c r="P996" s="102" t="s">
        <v>237</v>
      </c>
      <c r="Q996" s="94">
        <f t="shared" si="1031"/>
        <v>2</v>
      </c>
      <c r="R996" s="122">
        <f>IF(Q996="","",HLOOKUP(Q996,Headline!$Z$5:$CJ$6,2,FALSE))</f>
        <v>2</v>
      </c>
      <c r="S996" s="100">
        <f>ABS('report export 3D'!W93)</f>
        <v>9.4177019259999994</v>
      </c>
      <c r="T996" s="100">
        <f>ABS('report export 3D'!X93)</f>
        <v>9.4188071210000004</v>
      </c>
      <c r="U996" s="100">
        <f>ABS('report export 3D'!Y93)</f>
        <v>9.4165008659999998</v>
      </c>
      <c r="V996" s="100">
        <f>ABS('report export 3D'!Z93)</f>
        <v>9.4162603399999991</v>
      </c>
      <c r="W996" s="100">
        <f>ABS('report export 3D'!AA93)</f>
        <v>9.4124225910000003</v>
      </c>
      <c r="X996" s="96" t="str">
        <f t="shared" si="953"/>
        <v>7</v>
      </c>
      <c r="Y996" s="101">
        <v>16</v>
      </c>
      <c r="Z996" s="525"/>
      <c r="AA996" s="526"/>
      <c r="AB996" s="526"/>
      <c r="AC996" s="527"/>
      <c r="AD996" s="62"/>
      <c r="AE996" s="316" t="s">
        <v>95</v>
      </c>
      <c r="AF996" s="22"/>
      <c r="AH996" s="29" t="str">
        <f t="shared" si="1020"/>
        <v>-</v>
      </c>
      <c r="AI996" s="29" t="str">
        <f t="shared" si="1021"/>
        <v>-</v>
      </c>
      <c r="AJ996" s="29" t="str">
        <f t="shared" si="1022"/>
        <v>-</v>
      </c>
      <c r="AK996" s="29" t="str">
        <f t="shared" si="1023"/>
        <v>-</v>
      </c>
      <c r="AL996" s="29" t="str">
        <f t="shared" si="1024"/>
        <v>-</v>
      </c>
      <c r="AM996" s="29" t="str">
        <f t="shared" si="1025"/>
        <v>-</v>
      </c>
      <c r="AN996" s="29" t="str">
        <f t="shared" si="1026"/>
        <v/>
      </c>
      <c r="AO996" s="83">
        <f t="shared" si="1032"/>
        <v>9.4124225910000003</v>
      </c>
      <c r="AP996" s="83">
        <f t="shared" si="1033"/>
        <v>9.4188071210000004</v>
      </c>
      <c r="AQ996" s="83">
        <f t="shared" si="1034"/>
        <v>6.3845300000000549E-3</v>
      </c>
      <c r="AR996" s="83">
        <f t="shared" si="1035"/>
        <v>9.4163385688000005</v>
      </c>
      <c r="AS996" s="83">
        <f t="shared" si="1036"/>
        <v>2.4145307554100785E-3</v>
      </c>
      <c r="AT996" s="105" t="str">
        <f t="shared" si="1003"/>
        <v/>
      </c>
      <c r="AU996" s="105" t="str">
        <f t="shared" si="1004"/>
        <v/>
      </c>
      <c r="AV996">
        <f t="shared" si="1027"/>
        <v>-1</v>
      </c>
    </row>
    <row r="997" spans="1:48" ht="17.25" customHeight="1">
      <c r="A997" s="27"/>
      <c r="B997" s="98"/>
      <c r="C997" s="104"/>
      <c r="D997" s="90"/>
      <c r="E997" s="111"/>
      <c r="F997" s="442"/>
      <c r="G997" s="443"/>
      <c r="H997" s="444"/>
      <c r="I997" s="99"/>
      <c r="J997" s="99"/>
      <c r="K997" s="94">
        <f t="shared" si="1028"/>
        <v>9.6999999999999993</v>
      </c>
      <c r="L997" s="94">
        <f t="shared" si="1029"/>
        <v>-0.1</v>
      </c>
      <c r="M997" s="94">
        <f t="shared" si="1030"/>
        <v>0.1</v>
      </c>
      <c r="N997" s="94">
        <f t="shared" si="951"/>
        <v>9.6</v>
      </c>
      <c r="O997" s="94">
        <f t="shared" si="952"/>
        <v>9.7999999999999989</v>
      </c>
      <c r="P997" s="102"/>
      <c r="Q997" s="94" t="str">
        <f t="shared" si="1031"/>
        <v/>
      </c>
      <c r="R997" s="122" t="str">
        <f>IF(Q997="","",HLOOKUP(Q997,Headline!$Z$5:$CJ$6,2,FALSE))</f>
        <v/>
      </c>
      <c r="S997" s="100"/>
      <c r="T997" s="100"/>
      <c r="U997" s="100"/>
      <c r="V997" s="100"/>
      <c r="W997" s="100"/>
      <c r="X997" s="96" t="str">
        <f t="shared" si="953"/>
        <v/>
      </c>
      <c r="Y997" s="101"/>
      <c r="Z997" s="445"/>
      <c r="AA997" s="446"/>
      <c r="AB997" s="446"/>
      <c r="AC997" s="446"/>
      <c r="AD997" s="62"/>
      <c r="AE997" s="21"/>
      <c r="AF997" s="22"/>
      <c r="AH997" s="29" t="str">
        <f t="shared" si="1020"/>
        <v/>
      </c>
      <c r="AI997" s="29" t="str">
        <f t="shared" si="1021"/>
        <v/>
      </c>
      <c r="AJ997" s="29" t="str">
        <f t="shared" si="1022"/>
        <v/>
      </c>
      <c r="AK997" s="29" t="str">
        <f t="shared" si="1023"/>
        <v/>
      </c>
      <c r="AL997" s="29" t="str">
        <f t="shared" si="1024"/>
        <v/>
      </c>
      <c r="AM997" s="29" t="str">
        <f t="shared" si="1025"/>
        <v/>
      </c>
      <c r="AN997" s="29" t="str">
        <f t="shared" si="1026"/>
        <v/>
      </c>
      <c r="AO997" s="83" t="str">
        <f t="shared" si="1032"/>
        <v/>
      </c>
      <c r="AP997" s="83" t="str">
        <f t="shared" si="1033"/>
        <v/>
      </c>
      <c r="AQ997" s="83" t="str">
        <f t="shared" si="1034"/>
        <v/>
      </c>
      <c r="AR997" s="83" t="str">
        <f t="shared" si="1035"/>
        <v/>
      </c>
      <c r="AS997" s="83" t="str">
        <f t="shared" si="1036"/>
        <v/>
      </c>
      <c r="AT997" s="105" t="str">
        <f t="shared" si="1003"/>
        <v/>
      </c>
      <c r="AU997" s="105" t="str">
        <f t="shared" si="1004"/>
        <v/>
      </c>
      <c r="AV997">
        <f t="shared" si="1027"/>
        <v>-1</v>
      </c>
    </row>
    <row r="998" spans="1:48" ht="17.25" customHeight="1">
      <c r="A998" s="27"/>
      <c r="B998" s="98">
        <v>809</v>
      </c>
      <c r="C998" s="104"/>
      <c r="D998" s="90"/>
      <c r="E998" s="111"/>
      <c r="F998" s="442">
        <v>9.6999999999999993</v>
      </c>
      <c r="G998" s="443"/>
      <c r="H998" s="444"/>
      <c r="I998" s="168">
        <v>-0.1</v>
      </c>
      <c r="J998" s="99">
        <v>0.1</v>
      </c>
      <c r="K998" s="94">
        <f t="shared" si="1028"/>
        <v>9.6999999999999993</v>
      </c>
      <c r="L998" s="94">
        <f t="shared" si="1029"/>
        <v>-0.1</v>
      </c>
      <c r="M998" s="94">
        <f t="shared" si="1030"/>
        <v>0.1</v>
      </c>
      <c r="N998" s="94">
        <f>K998+L998</f>
        <v>9.6</v>
      </c>
      <c r="O998" s="94">
        <f>K998+M998</f>
        <v>9.7999999999999989</v>
      </c>
      <c r="P998" s="102" t="s">
        <v>237</v>
      </c>
      <c r="Q998" s="94">
        <f t="shared" si="1031"/>
        <v>1</v>
      </c>
      <c r="R998" s="122">
        <f>IF(Q998="","",HLOOKUP(Q998,Headline!$Z$5:$CJ$6,2,FALSE))</f>
        <v>1</v>
      </c>
      <c r="S998" s="100">
        <f>+'report export 3D'!R92</f>
        <v>9.6369870800000008</v>
      </c>
      <c r="T998" s="100">
        <f>+'report export 3D'!S92</f>
        <v>9.6292887500000006</v>
      </c>
      <c r="U998" s="100">
        <f>+'report export 3D'!T92</f>
        <v>9.6277676799999998</v>
      </c>
      <c r="V998" s="100">
        <f>+'report export 3D'!U92</f>
        <v>9.6556949999999997</v>
      </c>
      <c r="W998" s="100">
        <f>+'report export 3D'!V92</f>
        <v>9.6288194199999992</v>
      </c>
      <c r="X998" s="96" t="str">
        <f t="shared" si="953"/>
        <v/>
      </c>
      <c r="Y998" s="101">
        <v>13</v>
      </c>
      <c r="Z998" s="458" t="s">
        <v>354</v>
      </c>
      <c r="AA998" s="459"/>
      <c r="AB998" s="459"/>
      <c r="AC998" s="460"/>
      <c r="AD998" s="62"/>
      <c r="AE998" s="169" t="s">
        <v>331</v>
      </c>
      <c r="AF998" s="22"/>
      <c r="AH998" s="29" t="str">
        <f t="shared" si="1020"/>
        <v/>
      </c>
      <c r="AI998" s="29" t="str">
        <f t="shared" si="1021"/>
        <v/>
      </c>
      <c r="AJ998" s="29" t="str">
        <f t="shared" si="1022"/>
        <v/>
      </c>
      <c r="AK998" s="29" t="str">
        <f t="shared" si="1023"/>
        <v/>
      </c>
      <c r="AL998" s="29" t="str">
        <f t="shared" si="1024"/>
        <v/>
      </c>
      <c r="AM998" s="29" t="str">
        <f t="shared" si="1025"/>
        <v/>
      </c>
      <c r="AN998" s="29" t="str">
        <f t="shared" si="1026"/>
        <v/>
      </c>
      <c r="AO998" s="83">
        <f>IF(S998="","",MIN(S998:W998))</f>
        <v>9.6277676799999998</v>
      </c>
      <c r="AP998" s="83">
        <f>IF(S998="","",MAX(S998:W998))</f>
        <v>9.6556949999999997</v>
      </c>
      <c r="AQ998" s="83">
        <f>IF(AO998="","",AP998-AO998)</f>
        <v>2.7927319999999867E-2</v>
      </c>
      <c r="AR998" s="83">
        <f>IF(S998="","",AVERAGE(S998:W998))</f>
        <v>9.6357115860000011</v>
      </c>
      <c r="AS998" s="83">
        <f>IF(S998="","",STDEV(S998:W998))</f>
        <v>1.175610625409956E-2</v>
      </c>
      <c r="AT998" s="105" t="str">
        <f>IF(OR(Q998="",S998=""),"",IF(AND(C998="",AT997=""),"",(M998-L998)/(AS998*6)))</f>
        <v/>
      </c>
      <c r="AU998" s="105" t="str">
        <f>IF(OR(Q998="",S998=""),"",IF(AND(C998="",AU997=""),"",MIN((O998-AR998)/(3*AS998),(AR998-N998)/(3*AS998))))</f>
        <v/>
      </c>
      <c r="AV998">
        <f>IF(AT998="",-1,AS992)</f>
        <v>-1</v>
      </c>
    </row>
    <row r="999" spans="1:48" ht="17.25" customHeight="1">
      <c r="A999" s="27"/>
      <c r="B999" s="98"/>
      <c r="C999" s="104"/>
      <c r="D999" s="90"/>
      <c r="E999" s="111"/>
      <c r="F999" s="522" t="s">
        <v>734</v>
      </c>
      <c r="G999" s="523"/>
      <c r="H999" s="524"/>
      <c r="I999" s="99"/>
      <c r="J999" s="99"/>
      <c r="K999" s="94">
        <f t="shared" si="1028"/>
        <v>9.6999999999999993</v>
      </c>
      <c r="L999" s="94">
        <f t="shared" si="1029"/>
        <v>-0.1</v>
      </c>
      <c r="M999" s="94">
        <f t="shared" si="1030"/>
        <v>0.1</v>
      </c>
      <c r="N999" s="94">
        <f>K999+L999</f>
        <v>9.6</v>
      </c>
      <c r="O999" s="94">
        <f>K999+M999</f>
        <v>9.7999999999999989</v>
      </c>
      <c r="P999" s="102" t="s">
        <v>237</v>
      </c>
      <c r="Q999" s="94">
        <f t="shared" si="1031"/>
        <v>2</v>
      </c>
      <c r="R999" s="122">
        <f>IF(Q999="","",HLOOKUP(Q999,Headline!$Z$5:$CJ$6,2,FALSE))</f>
        <v>2</v>
      </c>
      <c r="S999" s="100">
        <f>ABS('report export 3D'!W92)</f>
        <v>9.5834302400000002</v>
      </c>
      <c r="T999" s="100">
        <f>ABS('report export 3D'!X92)</f>
        <v>9.5868687399999999</v>
      </c>
      <c r="U999" s="100">
        <f>ABS('report export 3D'!Y92)</f>
        <v>9.5783962000000002</v>
      </c>
      <c r="V999" s="100">
        <f>ABS('report export 3D'!Z92)</f>
        <v>9.5756424500000001</v>
      </c>
      <c r="W999" s="100">
        <f>ABS('report export 3D'!AA92)</f>
        <v>9.5761257900000007</v>
      </c>
      <c r="X999" s="96" t="str">
        <f t="shared" si="953"/>
        <v>7</v>
      </c>
      <c r="Y999" s="101">
        <v>16</v>
      </c>
      <c r="Z999" s="525"/>
      <c r="AA999" s="526"/>
      <c r="AB999" s="526"/>
      <c r="AC999" s="527"/>
      <c r="AD999" s="62"/>
      <c r="AE999" s="316" t="s">
        <v>95</v>
      </c>
      <c r="AF999" s="22"/>
      <c r="AH999" s="29" t="str">
        <f t="shared" si="1020"/>
        <v>-</v>
      </c>
      <c r="AI999" s="29" t="str">
        <f t="shared" si="1021"/>
        <v>-</v>
      </c>
      <c r="AJ999" s="29" t="str">
        <f t="shared" si="1022"/>
        <v>-</v>
      </c>
      <c r="AK999" s="29" t="str">
        <f t="shared" si="1023"/>
        <v>-</v>
      </c>
      <c r="AL999" s="29" t="str">
        <f t="shared" si="1024"/>
        <v>-</v>
      </c>
      <c r="AM999" s="29" t="str">
        <f t="shared" si="1025"/>
        <v>-</v>
      </c>
      <c r="AN999" s="29" t="str">
        <f t="shared" si="1026"/>
        <v/>
      </c>
      <c r="AO999" s="83">
        <f>IF(S999="","",MIN(S999:W999))</f>
        <v>9.5756424500000001</v>
      </c>
      <c r="AP999" s="83">
        <f>IF(S999="","",MAX(S999:W999))</f>
        <v>9.5868687399999999</v>
      </c>
      <c r="AQ999" s="83">
        <f>IF(AO999="","",AP999-AO999)</f>
        <v>1.122628999999975E-2</v>
      </c>
      <c r="AR999" s="83">
        <f>IF(S999="","",AVERAGE(S999:W999))</f>
        <v>9.5800926840000002</v>
      </c>
      <c r="AS999" s="83">
        <f>IF(S999="","",STDEV(S999:W999))</f>
        <v>4.8855169530079385E-3</v>
      </c>
      <c r="AT999" s="105" t="str">
        <f>IF(OR(Q999="",S999=""),"",IF(AND(C999="",AT998=""),"",(M999-L999)/(AS999*6)))</f>
        <v/>
      </c>
      <c r="AU999" s="105" t="str">
        <f>IF(OR(Q999="",S999=""),"",IF(AND(C999="",AU998=""),"",MIN((O999-AR999)/(3*AS999),(AR999-N999)/(3*AS999))))</f>
        <v/>
      </c>
      <c r="AV999">
        <f>IF(AT999="",-1,AS993)</f>
        <v>-1</v>
      </c>
    </row>
    <row r="1000" spans="1:48" ht="17.25" customHeight="1">
      <c r="A1000" s="27"/>
      <c r="B1000" s="98"/>
      <c r="C1000" s="104"/>
      <c r="D1000" s="90"/>
      <c r="E1000" s="111"/>
      <c r="F1000" s="442"/>
      <c r="G1000" s="443"/>
      <c r="H1000" s="444"/>
      <c r="I1000" s="99"/>
      <c r="J1000" s="99"/>
      <c r="K1000" s="94">
        <f t="shared" si="1028"/>
        <v>9.6999999999999993</v>
      </c>
      <c r="L1000" s="94">
        <f t="shared" si="1029"/>
        <v>-0.1</v>
      </c>
      <c r="M1000" s="94">
        <f t="shared" si="1030"/>
        <v>0.1</v>
      </c>
      <c r="N1000" s="94">
        <f>K1000+L1000</f>
        <v>9.6</v>
      </c>
      <c r="O1000" s="94">
        <f>K1000+M1000</f>
        <v>9.7999999999999989</v>
      </c>
      <c r="P1000" s="102"/>
      <c r="Q1000" s="94" t="str">
        <f t="shared" si="1031"/>
        <v/>
      </c>
      <c r="R1000" s="122" t="str">
        <f>IF(Q1000="","",HLOOKUP(Q1000,Headline!$Z$5:$CJ$6,2,FALSE))</f>
        <v/>
      </c>
      <c r="S1000" s="100"/>
      <c r="T1000" s="100"/>
      <c r="U1000" s="100"/>
      <c r="V1000" s="100"/>
      <c r="W1000" s="100"/>
      <c r="X1000" s="96" t="str">
        <f t="shared" si="953"/>
        <v/>
      </c>
      <c r="Y1000" s="101"/>
      <c r="Z1000" s="445"/>
      <c r="AA1000" s="446"/>
      <c r="AB1000" s="446"/>
      <c r="AC1000" s="446"/>
      <c r="AD1000" s="62"/>
      <c r="AE1000" s="21"/>
      <c r="AF1000" s="22"/>
      <c r="AH1000" s="29" t="str">
        <f t="shared" si="1020"/>
        <v/>
      </c>
      <c r="AI1000" s="29" t="str">
        <f t="shared" si="1021"/>
        <v/>
      </c>
      <c r="AJ1000" s="29" t="str">
        <f t="shared" si="1022"/>
        <v/>
      </c>
      <c r="AK1000" s="29" t="str">
        <f t="shared" si="1023"/>
        <v/>
      </c>
      <c r="AL1000" s="29" t="str">
        <f t="shared" si="1024"/>
        <v/>
      </c>
      <c r="AM1000" s="29" t="str">
        <f t="shared" si="1025"/>
        <v/>
      </c>
      <c r="AN1000" s="29" t="str">
        <f t="shared" si="1026"/>
        <v/>
      </c>
      <c r="AO1000" s="83" t="str">
        <f>IF(S1000="","",MIN(S1000:W1000))</f>
        <v/>
      </c>
      <c r="AP1000" s="83" t="str">
        <f>IF(S1000="","",MAX(S1000:W1000))</f>
        <v/>
      </c>
      <c r="AQ1000" s="83" t="str">
        <f>IF(AO1000="","",AP1000-AO1000)</f>
        <v/>
      </c>
      <c r="AR1000" s="83" t="str">
        <f>IF(S1000="","",AVERAGE(S1000:W1000))</f>
        <v/>
      </c>
      <c r="AS1000" s="83" t="str">
        <f>IF(S1000="","",STDEV(S1000:W1000))</f>
        <v/>
      </c>
      <c r="AT1000" s="105" t="str">
        <f>IF(OR(Q1000="",S1000=""),"",IF(AND(C1000="",AT999=""),"",(M1000-L1000)/(AS1000*6)))</f>
        <v/>
      </c>
      <c r="AU1000" s="105" t="str">
        <f>IF(OR(Q1000="",S1000=""),"",IF(AND(C1000="",AU999=""),"",MIN((O1000-AR1000)/(3*AS1000),(AR1000-N1000)/(3*AS1000))))</f>
        <v/>
      </c>
      <c r="AV1000">
        <f>IF(AT1000="",-1,AS994)</f>
        <v>-1</v>
      </c>
    </row>
    <row r="1001" spans="1:48" ht="17.25" customHeight="1">
      <c r="A1001" s="27"/>
      <c r="B1001" s="98">
        <v>810</v>
      </c>
      <c r="C1001" s="104"/>
      <c r="D1001" s="90"/>
      <c r="E1001" s="111"/>
      <c r="F1001" s="442">
        <v>7.25</v>
      </c>
      <c r="G1001" s="443"/>
      <c r="H1001" s="444"/>
      <c r="I1001" s="99">
        <v>0</v>
      </c>
      <c r="J1001" s="99">
        <v>0.1</v>
      </c>
      <c r="K1001" s="94">
        <f>IF(Q1001=1,F1001,K404)</f>
        <v>7.25</v>
      </c>
      <c r="L1001" s="94">
        <f>IF(Q1001=1,I1001,L404)</f>
        <v>0</v>
      </c>
      <c r="M1001" s="94">
        <f>IF(Q1001=1,J1001,M404)</f>
        <v>0.1</v>
      </c>
      <c r="N1001" s="94">
        <f t="shared" ref="N1001:N1009" si="1037">K1001+L1001</f>
        <v>7.25</v>
      </c>
      <c r="O1001" s="94">
        <f t="shared" ref="O1001:O1009" si="1038">K1001+M1001</f>
        <v>7.35</v>
      </c>
      <c r="P1001" s="102" t="s">
        <v>51</v>
      </c>
      <c r="Q1001" s="94">
        <f>IF(AND(F1001&lt;&gt;"",Q404=""),1,IF(AND(Q404&lt;emp,Q404&lt;&gt;""),Q404+1,""))</f>
        <v>1</v>
      </c>
      <c r="R1001" s="122">
        <f>IF(Q1001="","",HLOOKUP(Q1001,Headline!$Z$5:$CJ$6,2,FALSE))</f>
        <v>1</v>
      </c>
      <c r="S1001" s="147">
        <v>7.26</v>
      </c>
      <c r="T1001" s="147">
        <v>7.28</v>
      </c>
      <c r="U1001" s="147">
        <v>7.27</v>
      </c>
      <c r="V1001" s="147">
        <v>7.28</v>
      </c>
      <c r="W1001" s="147">
        <v>7.27</v>
      </c>
      <c r="X1001" s="96" t="str">
        <f t="shared" si="953"/>
        <v/>
      </c>
      <c r="Y1001" s="101">
        <v>13</v>
      </c>
      <c r="Z1001" s="445"/>
      <c r="AA1001" s="446"/>
      <c r="AB1001" s="446"/>
      <c r="AC1001" s="446"/>
      <c r="AD1001" s="62"/>
      <c r="AE1001" s="21"/>
      <c r="AF1001" s="22"/>
      <c r="AH1001" s="29" t="str">
        <f t="shared" si="1020"/>
        <v/>
      </c>
      <c r="AI1001" s="29" t="str">
        <f t="shared" si="1021"/>
        <v/>
      </c>
      <c r="AJ1001" s="29" t="str">
        <f t="shared" si="1022"/>
        <v/>
      </c>
      <c r="AK1001" s="29" t="str">
        <f t="shared" si="1023"/>
        <v/>
      </c>
      <c r="AL1001" s="29" t="str">
        <f t="shared" si="1024"/>
        <v/>
      </c>
      <c r="AM1001" s="29" t="str">
        <f t="shared" si="1025"/>
        <v/>
      </c>
      <c r="AN1001" s="29" t="str">
        <f t="shared" si="1026"/>
        <v/>
      </c>
      <c r="AO1001" s="83">
        <f t="shared" si="1032"/>
        <v>7.26</v>
      </c>
      <c r="AP1001" s="83">
        <f t="shared" si="1033"/>
        <v>7.28</v>
      </c>
      <c r="AQ1001" s="83">
        <f t="shared" si="1034"/>
        <v>2.0000000000000462E-2</v>
      </c>
      <c r="AR1001" s="83">
        <f t="shared" si="1035"/>
        <v>7.2720000000000002</v>
      </c>
      <c r="AS1001" s="83">
        <f t="shared" si="1036"/>
        <v>8.3666002653410027E-3</v>
      </c>
      <c r="AT1001" s="105" t="str">
        <f>IF(OR(Q1001="",S1001=""),"",IF(AND(C1001="",AT997=""),"",(M1001-L1001)/(AS1001*6)))</f>
        <v/>
      </c>
      <c r="AU1001" s="105" t="str">
        <f>IF(OR(Q1001="",S1001=""),"",IF(AND(C1001="",AU997=""),"",MIN((O1001-AR1001)/(3*AS1001),(AR1001-N1001)/(3*AS1001))))</f>
        <v/>
      </c>
      <c r="AV1001">
        <f t="shared" ref="AV1001:AV1006" si="1039">IF(AT1001="",-1,AS992)</f>
        <v>-1</v>
      </c>
    </row>
    <row r="1002" spans="1:48" ht="17.25" customHeight="1">
      <c r="A1002" s="27"/>
      <c r="B1002" s="98"/>
      <c r="C1002" s="104"/>
      <c r="D1002" s="90"/>
      <c r="E1002" s="111"/>
      <c r="F1002" s="442"/>
      <c r="G1002" s="443"/>
      <c r="H1002" s="444"/>
      <c r="I1002" s="99"/>
      <c r="J1002" s="99"/>
      <c r="K1002" s="94">
        <f t="shared" ref="K1002:K1009" si="1040">IF(Q1002=1,F1002,K1001)</f>
        <v>7.25</v>
      </c>
      <c r="L1002" s="94">
        <f t="shared" ref="L1002:L1009" si="1041">IF(Q1002=1,I1002,L1001)</f>
        <v>0</v>
      </c>
      <c r="M1002" s="94">
        <f t="shared" ref="M1002:M1009" si="1042">IF(Q1002=1,J1002,M1001)</f>
        <v>0.1</v>
      </c>
      <c r="N1002" s="94">
        <f t="shared" si="1037"/>
        <v>7.25</v>
      </c>
      <c r="O1002" s="94">
        <f t="shared" si="1038"/>
        <v>7.35</v>
      </c>
      <c r="P1002" s="102" t="s">
        <v>51</v>
      </c>
      <c r="Q1002" s="94">
        <f t="shared" ref="Q1002:Q1009" si="1043">IF(AND(F1002&lt;&gt;"",Q1001=""),1,IF(AND(Q1001&lt;emp,Q1001&lt;&gt;""),Q1001+1,""))</f>
        <v>2</v>
      </c>
      <c r="R1002" s="122">
        <f>IF(Q1002="","",HLOOKUP(Q1002,Headline!$Z$5:$CJ$6,2,FALSE))</f>
        <v>2</v>
      </c>
      <c r="S1002" s="147">
        <v>7.19</v>
      </c>
      <c r="T1002" s="147">
        <v>7.18</v>
      </c>
      <c r="U1002" s="147">
        <v>7.19</v>
      </c>
      <c r="V1002" s="147">
        <v>7.2</v>
      </c>
      <c r="W1002" s="147">
        <v>7.19</v>
      </c>
      <c r="X1002" s="96" t="str">
        <f t="shared" si="953"/>
        <v>7</v>
      </c>
      <c r="Y1002" s="101">
        <v>16</v>
      </c>
      <c r="Z1002" s="162"/>
      <c r="AA1002" s="163"/>
      <c r="AB1002" s="163"/>
      <c r="AC1002" s="164"/>
      <c r="AD1002" s="62"/>
      <c r="AE1002" s="21"/>
      <c r="AF1002" s="249" t="s">
        <v>331</v>
      </c>
      <c r="AH1002" s="29" t="str">
        <f t="shared" si="1020"/>
        <v>-</v>
      </c>
      <c r="AI1002" s="29" t="str">
        <f t="shared" si="1021"/>
        <v>-</v>
      </c>
      <c r="AJ1002" s="29" t="str">
        <f t="shared" si="1022"/>
        <v>-</v>
      </c>
      <c r="AK1002" s="29" t="str">
        <f t="shared" si="1023"/>
        <v>-</v>
      </c>
      <c r="AL1002" s="29" t="str">
        <f t="shared" si="1024"/>
        <v>-</v>
      </c>
      <c r="AM1002" s="29" t="str">
        <f t="shared" si="1025"/>
        <v>-</v>
      </c>
      <c r="AN1002" s="29" t="str">
        <f t="shared" si="1026"/>
        <v/>
      </c>
      <c r="AO1002" s="83">
        <f t="shared" si="1032"/>
        <v>7.18</v>
      </c>
      <c r="AP1002" s="83">
        <f t="shared" si="1033"/>
        <v>7.2</v>
      </c>
      <c r="AQ1002" s="83">
        <f t="shared" si="1034"/>
        <v>2.0000000000000462E-2</v>
      </c>
      <c r="AR1002" s="83">
        <f t="shared" si="1035"/>
        <v>7.19</v>
      </c>
      <c r="AS1002" s="83">
        <f t="shared" si="1036"/>
        <v>7.0710678118656384E-3</v>
      </c>
      <c r="AT1002" s="105" t="str">
        <f t="shared" si="1003"/>
        <v/>
      </c>
      <c r="AU1002" s="105" t="str">
        <f t="shared" si="1004"/>
        <v/>
      </c>
      <c r="AV1002">
        <f t="shared" si="1039"/>
        <v>-1</v>
      </c>
    </row>
    <row r="1003" spans="1:48" ht="17.25" customHeight="1">
      <c r="A1003" s="27"/>
      <c r="B1003" s="98"/>
      <c r="C1003" s="104"/>
      <c r="D1003" s="90"/>
      <c r="E1003" s="111"/>
      <c r="F1003" s="442"/>
      <c r="G1003" s="443"/>
      <c r="H1003" s="443"/>
      <c r="I1003" s="99"/>
      <c r="J1003" s="99"/>
      <c r="K1003" s="94">
        <f t="shared" si="1040"/>
        <v>7.25</v>
      </c>
      <c r="L1003" s="94">
        <f t="shared" si="1041"/>
        <v>0</v>
      </c>
      <c r="M1003" s="94">
        <f t="shared" si="1042"/>
        <v>0.1</v>
      </c>
      <c r="N1003" s="94">
        <f t="shared" si="1037"/>
        <v>7.25</v>
      </c>
      <c r="O1003" s="94">
        <f t="shared" si="1038"/>
        <v>7.35</v>
      </c>
      <c r="P1003" s="102"/>
      <c r="Q1003" s="94" t="str">
        <f t="shared" si="1043"/>
        <v/>
      </c>
      <c r="R1003" s="122" t="str">
        <f>IF(Q1003="","",HLOOKUP(Q1003,Headline!$Z$5:$CJ$6,2,FALSE))</f>
        <v/>
      </c>
      <c r="S1003" s="147"/>
      <c r="T1003" s="147"/>
      <c r="U1003" s="147"/>
      <c r="V1003" s="147"/>
      <c r="W1003" s="147"/>
      <c r="X1003" s="96" t="str">
        <f t="shared" si="953"/>
        <v/>
      </c>
      <c r="Y1003" s="101"/>
      <c r="Z1003" s="445"/>
      <c r="AA1003" s="446"/>
      <c r="AB1003" s="446"/>
      <c r="AC1003" s="446"/>
      <c r="AD1003" s="62"/>
      <c r="AE1003" s="21"/>
      <c r="AF1003" s="22"/>
      <c r="AH1003" s="29" t="str">
        <f t="shared" si="1020"/>
        <v/>
      </c>
      <c r="AI1003" s="29" t="str">
        <f t="shared" si="1021"/>
        <v/>
      </c>
      <c r="AJ1003" s="29" t="str">
        <f t="shared" si="1022"/>
        <v/>
      </c>
      <c r="AK1003" s="29" t="str">
        <f t="shared" si="1023"/>
        <v/>
      </c>
      <c r="AL1003" s="29" t="str">
        <f t="shared" si="1024"/>
        <v/>
      </c>
      <c r="AM1003" s="29" t="str">
        <f t="shared" si="1025"/>
        <v/>
      </c>
      <c r="AN1003" s="29" t="str">
        <f t="shared" si="1026"/>
        <v/>
      </c>
      <c r="AO1003" s="83" t="str">
        <f t="shared" si="1032"/>
        <v/>
      </c>
      <c r="AP1003" s="83" t="str">
        <f t="shared" si="1033"/>
        <v/>
      </c>
      <c r="AQ1003" s="83" t="str">
        <f t="shared" si="1034"/>
        <v/>
      </c>
      <c r="AR1003" s="83" t="str">
        <f t="shared" si="1035"/>
        <v/>
      </c>
      <c r="AS1003" s="83" t="str">
        <f t="shared" si="1036"/>
        <v/>
      </c>
      <c r="AT1003" s="105" t="str">
        <f t="shared" si="1003"/>
        <v/>
      </c>
      <c r="AU1003" s="105" t="str">
        <f t="shared" si="1004"/>
        <v/>
      </c>
      <c r="AV1003">
        <f t="shared" si="1039"/>
        <v>-1</v>
      </c>
    </row>
    <row r="1004" spans="1:48" ht="17.25" customHeight="1">
      <c r="A1004" s="27"/>
      <c r="B1004" s="98">
        <v>811</v>
      </c>
      <c r="C1004" s="104"/>
      <c r="D1004" s="90"/>
      <c r="E1004" s="111"/>
      <c r="F1004" s="442">
        <v>3.25</v>
      </c>
      <c r="G1004" s="443"/>
      <c r="H1004" s="444"/>
      <c r="I1004" s="168">
        <v>-0.15</v>
      </c>
      <c r="J1004" s="168">
        <v>0.11</v>
      </c>
      <c r="K1004" s="94">
        <f t="shared" si="1040"/>
        <v>3.25</v>
      </c>
      <c r="L1004" s="94">
        <f t="shared" si="1041"/>
        <v>-0.15</v>
      </c>
      <c r="M1004" s="94">
        <f t="shared" si="1042"/>
        <v>0.11</v>
      </c>
      <c r="N1004" s="94">
        <f t="shared" si="1037"/>
        <v>3.1</v>
      </c>
      <c r="O1004" s="94">
        <f t="shared" si="1038"/>
        <v>3.36</v>
      </c>
      <c r="P1004" s="102" t="s">
        <v>51</v>
      </c>
      <c r="Q1004" s="94">
        <f t="shared" si="1043"/>
        <v>1</v>
      </c>
      <c r="R1004" s="122">
        <f>IF(Q1004="","",HLOOKUP(Q1004,Headline!$Z$5:$CJ$6,2,FALSE))</f>
        <v>1</v>
      </c>
      <c r="S1004" s="147">
        <v>3.1</v>
      </c>
      <c r="T1004" s="147">
        <v>3.11</v>
      </c>
      <c r="U1004" s="147">
        <v>3.1</v>
      </c>
      <c r="V1004" s="147">
        <v>3.1</v>
      </c>
      <c r="W1004" s="147">
        <v>3.11</v>
      </c>
      <c r="X1004" s="96" t="str">
        <f t="shared" si="953"/>
        <v/>
      </c>
      <c r="Y1004" s="101">
        <v>13</v>
      </c>
      <c r="Z1004" s="451" t="s">
        <v>332</v>
      </c>
      <c r="AA1004" s="452"/>
      <c r="AB1004" s="452"/>
      <c r="AC1004" s="452"/>
      <c r="AD1004" s="62"/>
      <c r="AE1004" s="169" t="s">
        <v>331</v>
      </c>
      <c r="AF1004" s="22"/>
      <c r="AH1004" s="29" t="str">
        <f t="shared" si="1020"/>
        <v/>
      </c>
      <c r="AI1004" s="29" t="str">
        <f t="shared" si="1021"/>
        <v/>
      </c>
      <c r="AJ1004" s="29" t="str">
        <f t="shared" si="1022"/>
        <v/>
      </c>
      <c r="AK1004" s="29" t="str">
        <f t="shared" si="1023"/>
        <v/>
      </c>
      <c r="AL1004" s="29" t="str">
        <f t="shared" si="1024"/>
        <v/>
      </c>
      <c r="AM1004" s="29" t="str">
        <f t="shared" si="1025"/>
        <v/>
      </c>
      <c r="AN1004" s="29" t="str">
        <f t="shared" si="1026"/>
        <v/>
      </c>
      <c r="AO1004" s="83">
        <f t="shared" si="1032"/>
        <v>3.1</v>
      </c>
      <c r="AP1004" s="83">
        <f t="shared" si="1033"/>
        <v>3.11</v>
      </c>
      <c r="AQ1004" s="83">
        <f t="shared" si="1034"/>
        <v>9.9999999999997868E-3</v>
      </c>
      <c r="AR1004" s="83">
        <f t="shared" si="1035"/>
        <v>3.1040000000000001</v>
      </c>
      <c r="AS1004" s="83">
        <f t="shared" si="1036"/>
        <v>5.4772255750515442E-3</v>
      </c>
      <c r="AT1004" s="105" t="str">
        <f t="shared" si="1003"/>
        <v/>
      </c>
      <c r="AU1004" s="105" t="str">
        <f t="shared" si="1004"/>
        <v/>
      </c>
      <c r="AV1004">
        <f t="shared" si="1039"/>
        <v>-1</v>
      </c>
    </row>
    <row r="1005" spans="1:48" ht="17.25" customHeight="1">
      <c r="A1005" s="27"/>
      <c r="B1005" s="98"/>
      <c r="C1005" s="104"/>
      <c r="D1005" s="90"/>
      <c r="E1005" s="111"/>
      <c r="F1005" s="442"/>
      <c r="G1005" s="443"/>
      <c r="H1005" s="443"/>
      <c r="I1005" s="99"/>
      <c r="J1005" s="99"/>
      <c r="K1005" s="94">
        <f t="shared" si="1040"/>
        <v>3.25</v>
      </c>
      <c r="L1005" s="94">
        <f t="shared" si="1041"/>
        <v>-0.15</v>
      </c>
      <c r="M1005" s="94">
        <f t="shared" si="1042"/>
        <v>0.11</v>
      </c>
      <c r="N1005" s="94">
        <f t="shared" si="1037"/>
        <v>3.1</v>
      </c>
      <c r="O1005" s="94">
        <f t="shared" si="1038"/>
        <v>3.36</v>
      </c>
      <c r="P1005" s="102" t="s">
        <v>51</v>
      </c>
      <c r="Q1005" s="94">
        <f t="shared" si="1043"/>
        <v>2</v>
      </c>
      <c r="R1005" s="122">
        <f>IF(Q1005="","",HLOOKUP(Q1005,Headline!$Z$5:$CJ$6,2,FALSE))</f>
        <v>2</v>
      </c>
      <c r="S1005" s="147">
        <v>3.1</v>
      </c>
      <c r="T1005" s="147">
        <v>3.09</v>
      </c>
      <c r="U1005" s="147">
        <v>3.11</v>
      </c>
      <c r="V1005" s="147">
        <v>3.1</v>
      </c>
      <c r="W1005" s="147">
        <v>3.09</v>
      </c>
      <c r="X1005" s="96" t="str">
        <f t="shared" si="953"/>
        <v>7</v>
      </c>
      <c r="Y1005" s="101">
        <v>16</v>
      </c>
      <c r="Z1005" s="451" t="s">
        <v>365</v>
      </c>
      <c r="AA1005" s="452"/>
      <c r="AB1005" s="452"/>
      <c r="AC1005" s="452"/>
      <c r="AD1005" s="62"/>
      <c r="AE1005" s="316" t="s">
        <v>95</v>
      </c>
      <c r="AF1005" s="22"/>
      <c r="AH1005" s="29" t="str">
        <f t="shared" si="1020"/>
        <v/>
      </c>
      <c r="AI1005" s="29" t="str">
        <f t="shared" si="1021"/>
        <v>-</v>
      </c>
      <c r="AJ1005" s="29" t="str">
        <f t="shared" si="1022"/>
        <v/>
      </c>
      <c r="AK1005" s="29" t="str">
        <f t="shared" si="1023"/>
        <v/>
      </c>
      <c r="AL1005" s="29" t="str">
        <f t="shared" si="1024"/>
        <v>-</v>
      </c>
      <c r="AM1005" s="29" t="str">
        <f t="shared" si="1025"/>
        <v>-</v>
      </c>
      <c r="AN1005" s="29" t="str">
        <f t="shared" si="1026"/>
        <v/>
      </c>
      <c r="AO1005" s="83">
        <f t="shared" si="1032"/>
        <v>3.09</v>
      </c>
      <c r="AP1005" s="83">
        <f t="shared" si="1033"/>
        <v>3.11</v>
      </c>
      <c r="AQ1005" s="83">
        <f t="shared" si="1034"/>
        <v>2.0000000000000018E-2</v>
      </c>
      <c r="AR1005" s="83">
        <f t="shared" si="1035"/>
        <v>3.0979999999999999</v>
      </c>
      <c r="AS1005" s="83">
        <f t="shared" si="1036"/>
        <v>8.3666002653407893E-3</v>
      </c>
      <c r="AT1005" s="105" t="str">
        <f t="shared" si="1003"/>
        <v/>
      </c>
      <c r="AU1005" s="105" t="str">
        <f t="shared" si="1004"/>
        <v/>
      </c>
      <c r="AV1005">
        <f t="shared" si="1039"/>
        <v>-1</v>
      </c>
    </row>
    <row r="1006" spans="1:48" ht="17.25" customHeight="1">
      <c r="A1006" s="27"/>
      <c r="B1006" s="98"/>
      <c r="C1006" s="104"/>
      <c r="D1006" s="90"/>
      <c r="E1006" s="111"/>
      <c r="F1006" s="442"/>
      <c r="G1006" s="443"/>
      <c r="H1006" s="443"/>
      <c r="I1006" s="99"/>
      <c r="J1006" s="99"/>
      <c r="K1006" s="94">
        <f t="shared" si="1040"/>
        <v>3.25</v>
      </c>
      <c r="L1006" s="94">
        <f t="shared" si="1041"/>
        <v>-0.15</v>
      </c>
      <c r="M1006" s="94">
        <f t="shared" si="1042"/>
        <v>0.11</v>
      </c>
      <c r="N1006" s="94">
        <f t="shared" si="1037"/>
        <v>3.1</v>
      </c>
      <c r="O1006" s="94">
        <f t="shared" si="1038"/>
        <v>3.36</v>
      </c>
      <c r="P1006" s="102"/>
      <c r="Q1006" s="94" t="str">
        <f t="shared" si="1043"/>
        <v/>
      </c>
      <c r="R1006" s="122" t="str">
        <f>IF(Q1006="","",HLOOKUP(Q1006,Headline!$Z$5:$CJ$6,2,FALSE))</f>
        <v/>
      </c>
      <c r="S1006" s="147"/>
      <c r="T1006" s="147"/>
      <c r="U1006" s="147"/>
      <c r="V1006" s="147"/>
      <c r="W1006" s="147"/>
      <c r="X1006" s="96" t="str">
        <f t="shared" si="953"/>
        <v/>
      </c>
      <c r="Y1006" s="101"/>
      <c r="Z1006" s="445"/>
      <c r="AA1006" s="446"/>
      <c r="AB1006" s="446"/>
      <c r="AC1006" s="446"/>
      <c r="AD1006" s="62"/>
      <c r="AE1006" s="21"/>
      <c r="AF1006" s="22"/>
      <c r="AH1006" s="29" t="str">
        <f t="shared" si="1020"/>
        <v/>
      </c>
      <c r="AI1006" s="29" t="str">
        <f t="shared" si="1021"/>
        <v/>
      </c>
      <c r="AJ1006" s="29" t="str">
        <f t="shared" si="1022"/>
        <v/>
      </c>
      <c r="AK1006" s="29" t="str">
        <f t="shared" si="1023"/>
        <v/>
      </c>
      <c r="AL1006" s="29" t="str">
        <f t="shared" si="1024"/>
        <v/>
      </c>
      <c r="AM1006" s="29" t="str">
        <f t="shared" si="1025"/>
        <v/>
      </c>
      <c r="AN1006" s="29" t="str">
        <f t="shared" si="1026"/>
        <v/>
      </c>
      <c r="AO1006" s="83" t="str">
        <f t="shared" si="1032"/>
        <v/>
      </c>
      <c r="AP1006" s="83" t="str">
        <f t="shared" si="1033"/>
        <v/>
      </c>
      <c r="AQ1006" s="83" t="str">
        <f t="shared" si="1034"/>
        <v/>
      </c>
      <c r="AR1006" s="83" t="str">
        <f t="shared" si="1035"/>
        <v/>
      </c>
      <c r="AS1006" s="83" t="str">
        <f t="shared" si="1036"/>
        <v/>
      </c>
      <c r="AT1006" s="105" t="str">
        <f t="shared" si="1003"/>
        <v/>
      </c>
      <c r="AU1006" s="105" t="str">
        <f t="shared" si="1004"/>
        <v/>
      </c>
      <c r="AV1006">
        <f t="shared" si="1039"/>
        <v>-1</v>
      </c>
    </row>
    <row r="1007" spans="1:48" ht="17.25" customHeight="1">
      <c r="A1007" s="27"/>
      <c r="B1007" s="98">
        <v>812</v>
      </c>
      <c r="C1007" s="104"/>
      <c r="D1007" s="144" t="s">
        <v>171</v>
      </c>
      <c r="E1007" s="111"/>
      <c r="F1007" s="442">
        <v>45</v>
      </c>
      <c r="G1007" s="443"/>
      <c r="H1007" s="444"/>
      <c r="I1007" s="99">
        <v>-0.5</v>
      </c>
      <c r="J1007" s="99">
        <v>0.5</v>
      </c>
      <c r="K1007" s="94">
        <f t="shared" si="1040"/>
        <v>45</v>
      </c>
      <c r="L1007" s="94">
        <f t="shared" si="1041"/>
        <v>-0.5</v>
      </c>
      <c r="M1007" s="94">
        <f t="shared" si="1042"/>
        <v>0.5</v>
      </c>
      <c r="N1007" s="94">
        <f t="shared" si="1037"/>
        <v>44.5</v>
      </c>
      <c r="O1007" s="94">
        <f t="shared" si="1038"/>
        <v>45.5</v>
      </c>
      <c r="P1007" s="102" t="s">
        <v>50</v>
      </c>
      <c r="Q1007" s="94">
        <f t="shared" si="1043"/>
        <v>1</v>
      </c>
      <c r="R1007" s="122">
        <f>IF(Q1007="","",HLOOKUP(Q1007,Headline!$Z$5:$CJ$6,2,FALSE))</f>
        <v>1</v>
      </c>
      <c r="S1007" s="230">
        <v>44.9</v>
      </c>
      <c r="T1007" s="230">
        <v>45</v>
      </c>
      <c r="U1007" s="230">
        <v>44.9</v>
      </c>
      <c r="V1007" s="230">
        <v>44.9</v>
      </c>
      <c r="W1007" s="230">
        <v>44.9</v>
      </c>
      <c r="X1007" s="96" t="str">
        <f t="shared" si="953"/>
        <v/>
      </c>
      <c r="Y1007" s="101">
        <v>13</v>
      </c>
      <c r="Z1007" s="445"/>
      <c r="AA1007" s="446"/>
      <c r="AB1007" s="446"/>
      <c r="AC1007" s="446"/>
      <c r="AD1007" s="62"/>
      <c r="AE1007" s="21"/>
      <c r="AF1007" s="22"/>
      <c r="AH1007" s="29" t="str">
        <f t="shared" si="1020"/>
        <v/>
      </c>
      <c r="AI1007" s="29" t="str">
        <f t="shared" si="1021"/>
        <v/>
      </c>
      <c r="AJ1007" s="29" t="str">
        <f t="shared" si="1022"/>
        <v/>
      </c>
      <c r="AK1007" s="29" t="str">
        <f t="shared" si="1023"/>
        <v/>
      </c>
      <c r="AL1007" s="29" t="str">
        <f t="shared" si="1024"/>
        <v/>
      </c>
      <c r="AM1007" s="29" t="str">
        <f t="shared" si="1025"/>
        <v/>
      </c>
      <c r="AN1007" s="29" t="str">
        <f t="shared" si="1026"/>
        <v/>
      </c>
      <c r="AO1007" s="83">
        <f t="shared" si="1032"/>
        <v>44.9</v>
      </c>
      <c r="AP1007" s="83">
        <f t="shared" si="1033"/>
        <v>45</v>
      </c>
      <c r="AQ1007" s="83">
        <f t="shared" si="1034"/>
        <v>0.10000000000000142</v>
      </c>
      <c r="AR1007" s="83">
        <f t="shared" si="1035"/>
        <v>44.92</v>
      </c>
      <c r="AS1007" s="83">
        <f t="shared" si="1036"/>
        <v>4.4721359549996433E-2</v>
      </c>
      <c r="AT1007" s="105" t="str">
        <f t="shared" si="1003"/>
        <v/>
      </c>
      <c r="AU1007" s="105" t="str">
        <f t="shared" si="1004"/>
        <v/>
      </c>
      <c r="AV1007">
        <f t="shared" si="1005"/>
        <v>-1</v>
      </c>
    </row>
    <row r="1008" spans="1:48" ht="17.25" customHeight="1">
      <c r="A1008" s="27"/>
      <c r="B1008" s="98"/>
      <c r="C1008" s="104"/>
      <c r="D1008" s="90"/>
      <c r="E1008" s="111"/>
      <c r="F1008" s="442"/>
      <c r="G1008" s="443"/>
      <c r="H1008" s="444"/>
      <c r="I1008" s="99"/>
      <c r="J1008" s="99"/>
      <c r="K1008" s="94">
        <f t="shared" si="1040"/>
        <v>45</v>
      </c>
      <c r="L1008" s="94">
        <f t="shared" si="1041"/>
        <v>-0.5</v>
      </c>
      <c r="M1008" s="94">
        <f t="shared" si="1042"/>
        <v>0.5</v>
      </c>
      <c r="N1008" s="94">
        <f t="shared" si="1037"/>
        <v>44.5</v>
      </c>
      <c r="O1008" s="94">
        <f t="shared" si="1038"/>
        <v>45.5</v>
      </c>
      <c r="P1008" s="102" t="s">
        <v>50</v>
      </c>
      <c r="Q1008" s="94">
        <f t="shared" si="1043"/>
        <v>2</v>
      </c>
      <c r="R1008" s="122">
        <f>IF(Q1008="","",HLOOKUP(Q1008,Headline!$Z$5:$CJ$6,2,FALSE))</f>
        <v>2</v>
      </c>
      <c r="S1008" s="230">
        <v>45.006999999999998</v>
      </c>
      <c r="T1008" s="230">
        <v>45.011000000000003</v>
      </c>
      <c r="U1008" s="230">
        <v>44.994999999999997</v>
      </c>
      <c r="V1008" s="230">
        <v>44.978999999999999</v>
      </c>
      <c r="W1008" s="230">
        <v>44.954000000000001</v>
      </c>
      <c r="X1008" s="96" t="str">
        <f t="shared" si="953"/>
        <v/>
      </c>
      <c r="Y1008" s="101"/>
      <c r="Z1008" s="445"/>
      <c r="AA1008" s="446"/>
      <c r="AB1008" s="446"/>
      <c r="AC1008" s="446"/>
      <c r="AD1008" s="62"/>
      <c r="AE1008" s="21"/>
      <c r="AF1008" s="22"/>
      <c r="AH1008" s="29" t="str">
        <f t="shared" si="1020"/>
        <v/>
      </c>
      <c r="AI1008" s="29" t="str">
        <f t="shared" si="1021"/>
        <v/>
      </c>
      <c r="AJ1008" s="29" t="str">
        <f t="shared" si="1022"/>
        <v/>
      </c>
      <c r="AK1008" s="29" t="str">
        <f t="shared" si="1023"/>
        <v/>
      </c>
      <c r="AL1008" s="29" t="str">
        <f t="shared" si="1024"/>
        <v/>
      </c>
      <c r="AM1008" s="29" t="str">
        <f t="shared" si="1025"/>
        <v/>
      </c>
      <c r="AN1008" s="29" t="str">
        <f t="shared" si="1026"/>
        <v/>
      </c>
      <c r="AO1008" s="83">
        <f t="shared" si="1032"/>
        <v>44.954000000000001</v>
      </c>
      <c r="AP1008" s="83">
        <f t="shared" si="1033"/>
        <v>45.011000000000003</v>
      </c>
      <c r="AQ1008" s="83">
        <f t="shared" si="1034"/>
        <v>5.700000000000216E-2</v>
      </c>
      <c r="AR1008" s="83">
        <f t="shared" si="1035"/>
        <v>44.989200000000004</v>
      </c>
      <c r="AS1008" s="83">
        <f t="shared" si="1036"/>
        <v>2.32851884252629E-2</v>
      </c>
      <c r="AT1008" s="105" t="str">
        <f t="shared" si="1003"/>
        <v/>
      </c>
      <c r="AU1008" s="105" t="str">
        <f t="shared" si="1004"/>
        <v/>
      </c>
      <c r="AV1008">
        <f t="shared" si="1005"/>
        <v>-1</v>
      </c>
    </row>
    <row r="1009" spans="1:48" ht="17.25" customHeight="1" thickBot="1">
      <c r="A1009" s="27"/>
      <c r="B1009" s="98"/>
      <c r="C1009" s="104"/>
      <c r="D1009" s="90"/>
      <c r="E1009" s="111"/>
      <c r="F1009" s="442"/>
      <c r="G1009" s="443"/>
      <c r="H1009" s="444"/>
      <c r="I1009" s="99"/>
      <c r="J1009" s="99"/>
      <c r="K1009" s="94">
        <f t="shared" si="1040"/>
        <v>45</v>
      </c>
      <c r="L1009" s="94">
        <f t="shared" si="1041"/>
        <v>-0.5</v>
      </c>
      <c r="M1009" s="94">
        <f t="shared" si="1042"/>
        <v>0.5</v>
      </c>
      <c r="N1009" s="94">
        <f t="shared" si="1037"/>
        <v>44.5</v>
      </c>
      <c r="O1009" s="94">
        <f t="shared" si="1038"/>
        <v>45.5</v>
      </c>
      <c r="P1009" s="102"/>
      <c r="Q1009" s="94" t="str">
        <f t="shared" si="1043"/>
        <v/>
      </c>
      <c r="R1009" s="122" t="str">
        <f>IF(Q1009="","",HLOOKUP(Q1009,Headline!$Z$5:$CJ$6,2,FALSE))</f>
        <v/>
      </c>
      <c r="S1009" s="100"/>
      <c r="T1009" s="100"/>
      <c r="U1009" s="100"/>
      <c r="V1009" s="100"/>
      <c r="W1009" s="100"/>
      <c r="X1009" s="96" t="str">
        <f>IF(S1009="","",IF(AND(AM1009="-",AN1009="+"),"78",IF(AM1009="-","7",IF(AN1009="+","8",""))))</f>
        <v/>
      </c>
      <c r="Y1009" s="101"/>
      <c r="Z1009" s="445"/>
      <c r="AA1009" s="446"/>
      <c r="AB1009" s="446"/>
      <c r="AC1009" s="446"/>
      <c r="AD1009" s="62"/>
      <c r="AE1009" s="21"/>
      <c r="AF1009" s="22"/>
      <c r="AH1009" s="29" t="str">
        <f t="shared" si="1020"/>
        <v/>
      </c>
      <c r="AI1009" s="29" t="str">
        <f t="shared" si="1021"/>
        <v/>
      </c>
      <c r="AJ1009" s="29" t="str">
        <f t="shared" si="1022"/>
        <v/>
      </c>
      <c r="AK1009" s="29" t="str">
        <f t="shared" si="1023"/>
        <v/>
      </c>
      <c r="AL1009" s="29" t="str">
        <f t="shared" si="1024"/>
        <v/>
      </c>
      <c r="AM1009" s="29" t="str">
        <f t="shared" si="1025"/>
        <v/>
      </c>
      <c r="AN1009" s="29" t="str">
        <f t="shared" si="1026"/>
        <v/>
      </c>
      <c r="AO1009" s="83" t="str">
        <f t="shared" si="1032"/>
        <v/>
      </c>
      <c r="AP1009" s="83" t="str">
        <f t="shared" si="1033"/>
        <v/>
      </c>
      <c r="AQ1009" s="83" t="str">
        <f t="shared" si="1034"/>
        <v/>
      </c>
      <c r="AR1009" s="83" t="str">
        <f t="shared" si="1035"/>
        <v/>
      </c>
      <c r="AS1009" s="83" t="str">
        <f t="shared" si="1036"/>
        <v/>
      </c>
      <c r="AT1009" s="105" t="str">
        <f t="shared" si="1003"/>
        <v/>
      </c>
      <c r="AU1009" s="105" t="str">
        <f t="shared" si="1004"/>
        <v/>
      </c>
      <c r="AV1009">
        <f t="shared" si="1005"/>
        <v>-1</v>
      </c>
    </row>
    <row r="1010" spans="1:48" ht="26.25" customHeight="1" thickBot="1">
      <c r="A1010" s="27"/>
      <c r="B1010" s="466" t="s">
        <v>214</v>
      </c>
      <c r="C1010" s="467"/>
      <c r="D1010" s="467"/>
      <c r="E1010" s="467"/>
      <c r="F1010" s="467"/>
      <c r="G1010" s="467"/>
      <c r="H1010" s="467"/>
      <c r="I1010" s="467"/>
      <c r="J1010" s="467"/>
      <c r="K1010" s="467"/>
      <c r="L1010" s="467"/>
      <c r="M1010" s="467"/>
      <c r="N1010" s="467"/>
      <c r="O1010" s="467"/>
      <c r="P1010" s="467"/>
      <c r="Q1010" s="467"/>
      <c r="R1010" s="467"/>
      <c r="S1010" s="467"/>
      <c r="T1010" s="467"/>
      <c r="U1010" s="467"/>
      <c r="V1010" s="467"/>
      <c r="W1010" s="467"/>
      <c r="X1010" s="467"/>
      <c r="Y1010" s="467"/>
      <c r="Z1010" s="467"/>
      <c r="AA1010" s="467"/>
      <c r="AB1010" s="467"/>
      <c r="AC1010" s="467"/>
      <c r="AD1010" s="467"/>
      <c r="AE1010" s="467"/>
      <c r="AF1010" s="468"/>
      <c r="AH1010" s="29" t="str">
        <f t="shared" si="1020"/>
        <v/>
      </c>
      <c r="AI1010" s="29" t="str">
        <f t="shared" si="1021"/>
        <v/>
      </c>
      <c r="AJ1010" s="29" t="str">
        <f t="shared" si="1022"/>
        <v/>
      </c>
      <c r="AK1010" s="29" t="str">
        <f t="shared" si="1023"/>
        <v/>
      </c>
      <c r="AL1010" s="29" t="str">
        <f t="shared" si="1024"/>
        <v/>
      </c>
      <c r="AM1010" s="29" t="str">
        <f t="shared" si="1025"/>
        <v/>
      </c>
      <c r="AN1010" s="29" t="str">
        <f t="shared" si="1026"/>
        <v/>
      </c>
      <c r="AO1010" s="83" t="str">
        <f t="shared" si="1032"/>
        <v/>
      </c>
      <c r="AP1010" s="83" t="str">
        <f t="shared" si="1033"/>
        <v/>
      </c>
      <c r="AQ1010" s="83" t="str">
        <f t="shared" si="1034"/>
        <v/>
      </c>
      <c r="AR1010" s="83" t="str">
        <f t="shared" si="1035"/>
        <v/>
      </c>
      <c r="AS1010" s="83" t="str">
        <f t="shared" si="1036"/>
        <v/>
      </c>
      <c r="AT1010" s="105" t="str">
        <f t="shared" si="1003"/>
        <v/>
      </c>
      <c r="AU1010" s="105" t="str">
        <f t="shared" si="1004"/>
        <v/>
      </c>
      <c r="AV1010">
        <f t="shared" si="1005"/>
        <v>-1</v>
      </c>
    </row>
    <row r="1011" spans="1:48" ht="17.25" customHeight="1">
      <c r="A1011" s="27"/>
      <c r="B1011" s="98"/>
      <c r="C1011" s="104"/>
      <c r="D1011" s="90"/>
      <c r="E1011" s="111"/>
      <c r="F1011" s="442"/>
      <c r="G1011" s="443"/>
      <c r="H1011" s="444"/>
      <c r="I1011" s="99"/>
      <c r="J1011" s="99"/>
      <c r="K1011" s="94">
        <f t="shared" ref="K1011:K1017" si="1044">IF(Q1011=1,F1011,K1010)</f>
        <v>0</v>
      </c>
      <c r="L1011" s="94">
        <f t="shared" ref="L1011:L1017" si="1045">IF(Q1011=1,I1011,L1010)</f>
        <v>0</v>
      </c>
      <c r="M1011" s="94">
        <f t="shared" ref="M1011:M1017" si="1046">IF(Q1011=1,J1011,M1010)</f>
        <v>0</v>
      </c>
      <c r="N1011" s="94">
        <f t="shared" ref="N1011:N1017" si="1047">K1011+L1011</f>
        <v>0</v>
      </c>
      <c r="O1011" s="94">
        <f t="shared" ref="O1011:O1017" si="1048">K1011+M1011</f>
        <v>0</v>
      </c>
      <c r="P1011" s="102"/>
      <c r="Q1011" s="94" t="str">
        <f t="shared" ref="Q1011:Q1017" si="1049">IF(AND(F1011&lt;&gt;"",Q1010=""),1,IF(AND(Q1010&lt;emp,Q1010&lt;&gt;""),Q1010+1,""))</f>
        <v/>
      </c>
      <c r="R1011" s="122" t="str">
        <f>IF(Q1011="","",HLOOKUP(Q1011,Headline!$Z$5:$CJ$6,2,FALSE))</f>
        <v/>
      </c>
      <c r="S1011" s="100"/>
      <c r="T1011" s="100"/>
      <c r="U1011" s="100"/>
      <c r="V1011" s="100"/>
      <c r="W1011" s="100"/>
      <c r="X1011" s="96" t="str">
        <f t="shared" ref="X1011:X1019" si="1050">IF(S1011="","",IF(AND(AM1011="-",AN1011="+"),"78",IF(AM1011="-","7",IF(AN1011="+","8",""))))</f>
        <v/>
      </c>
      <c r="Y1011" s="101"/>
      <c r="Z1011" s="445"/>
      <c r="AA1011" s="446"/>
      <c r="AB1011" s="446"/>
      <c r="AC1011" s="446"/>
      <c r="AD1011" s="62"/>
      <c r="AE1011" s="21"/>
      <c r="AF1011" s="22"/>
      <c r="AH1011" s="29" t="str">
        <f t="shared" si="1020"/>
        <v/>
      </c>
      <c r="AI1011" s="29" t="str">
        <f t="shared" si="1021"/>
        <v/>
      </c>
      <c r="AJ1011" s="29" t="str">
        <f t="shared" si="1022"/>
        <v/>
      </c>
      <c r="AK1011" s="29" t="str">
        <f t="shared" si="1023"/>
        <v/>
      </c>
      <c r="AL1011" s="29" t="str">
        <f t="shared" si="1024"/>
        <v/>
      </c>
      <c r="AM1011" s="29" t="str">
        <f t="shared" si="1025"/>
        <v/>
      </c>
      <c r="AN1011" s="29" t="str">
        <f t="shared" si="1026"/>
        <v/>
      </c>
      <c r="AO1011" s="83" t="str">
        <f t="shared" si="1032"/>
        <v/>
      </c>
      <c r="AP1011" s="83" t="str">
        <f t="shared" si="1033"/>
        <v/>
      </c>
      <c r="AQ1011" s="83" t="str">
        <f t="shared" si="1034"/>
        <v/>
      </c>
      <c r="AR1011" s="83" t="str">
        <f t="shared" si="1035"/>
        <v/>
      </c>
      <c r="AS1011" s="83" t="str">
        <f t="shared" si="1036"/>
        <v/>
      </c>
      <c r="AT1011" s="105" t="str">
        <f t="shared" si="1003"/>
        <v/>
      </c>
      <c r="AU1011" s="105" t="str">
        <f t="shared" si="1004"/>
        <v/>
      </c>
      <c r="AV1011">
        <f t="shared" si="1005"/>
        <v>-1</v>
      </c>
    </row>
    <row r="1012" spans="1:48" ht="17.25" customHeight="1">
      <c r="A1012" s="27"/>
      <c r="B1012" s="98">
        <v>901</v>
      </c>
      <c r="C1012" s="104"/>
      <c r="D1012" s="144" t="s">
        <v>188</v>
      </c>
      <c r="E1012" s="111"/>
      <c r="F1012" s="442">
        <v>1</v>
      </c>
      <c r="G1012" s="443"/>
      <c r="H1012" s="444"/>
      <c r="I1012" s="99">
        <v>-0.2</v>
      </c>
      <c r="J1012" s="99">
        <v>0.2</v>
      </c>
      <c r="K1012" s="94">
        <f t="shared" si="1044"/>
        <v>1</v>
      </c>
      <c r="L1012" s="94">
        <f t="shared" si="1045"/>
        <v>-0.2</v>
      </c>
      <c r="M1012" s="94">
        <f t="shared" si="1046"/>
        <v>0.2</v>
      </c>
      <c r="N1012" s="94">
        <f t="shared" si="1047"/>
        <v>0.8</v>
      </c>
      <c r="O1012" s="94">
        <f t="shared" si="1048"/>
        <v>1.2</v>
      </c>
      <c r="P1012" s="102" t="s">
        <v>50</v>
      </c>
      <c r="Q1012" s="94">
        <f t="shared" si="1049"/>
        <v>1</v>
      </c>
      <c r="R1012" s="122">
        <f>IF(Q1012="","",HLOOKUP(Q1012,Headline!$Z$5:$CJ$6,2,FALSE))</f>
        <v>1</v>
      </c>
      <c r="S1012" s="230">
        <v>1</v>
      </c>
      <c r="T1012" s="230">
        <v>1.02</v>
      </c>
      <c r="U1012" s="230">
        <v>1</v>
      </c>
      <c r="V1012" s="230">
        <v>1.02</v>
      </c>
      <c r="W1012" s="230">
        <v>1</v>
      </c>
      <c r="X1012" s="96" t="str">
        <f t="shared" si="1050"/>
        <v/>
      </c>
      <c r="Y1012" s="101">
        <v>13</v>
      </c>
      <c r="Z1012" s="445"/>
      <c r="AA1012" s="446"/>
      <c r="AB1012" s="446"/>
      <c r="AC1012" s="446"/>
      <c r="AD1012" s="62"/>
      <c r="AE1012" s="21"/>
      <c r="AF1012" s="22"/>
      <c r="AH1012" s="29" t="str">
        <f t="shared" si="1020"/>
        <v/>
      </c>
      <c r="AI1012" s="29" t="str">
        <f t="shared" si="1021"/>
        <v/>
      </c>
      <c r="AJ1012" s="29" t="str">
        <f t="shared" si="1022"/>
        <v/>
      </c>
      <c r="AK1012" s="29" t="str">
        <f t="shared" si="1023"/>
        <v/>
      </c>
      <c r="AL1012" s="29" t="str">
        <f t="shared" si="1024"/>
        <v/>
      </c>
      <c r="AM1012" s="29" t="str">
        <f t="shared" si="1025"/>
        <v/>
      </c>
      <c r="AN1012" s="29" t="str">
        <f t="shared" si="1026"/>
        <v/>
      </c>
      <c r="AO1012" s="83">
        <f t="shared" si="1032"/>
        <v>1</v>
      </c>
      <c r="AP1012" s="83">
        <f t="shared" si="1033"/>
        <v>1.02</v>
      </c>
      <c r="AQ1012" s="83">
        <f t="shared" si="1034"/>
        <v>2.0000000000000018E-2</v>
      </c>
      <c r="AR1012" s="83">
        <f t="shared" si="1035"/>
        <v>1.008</v>
      </c>
      <c r="AS1012" s="83">
        <f t="shared" si="1036"/>
        <v>1.0954451150103331E-2</v>
      </c>
      <c r="AT1012" s="105" t="str">
        <f t="shared" si="1003"/>
        <v/>
      </c>
      <c r="AU1012" s="105" t="str">
        <f t="shared" si="1004"/>
        <v/>
      </c>
      <c r="AV1012">
        <f t="shared" si="1005"/>
        <v>-1</v>
      </c>
    </row>
    <row r="1013" spans="1:48" ht="17.25" customHeight="1">
      <c r="A1013" s="27"/>
      <c r="B1013" s="98"/>
      <c r="C1013" s="104"/>
      <c r="D1013" s="90"/>
      <c r="E1013" s="111"/>
      <c r="F1013" s="442"/>
      <c r="G1013" s="443"/>
      <c r="H1013" s="444"/>
      <c r="I1013" s="99"/>
      <c r="J1013" s="99"/>
      <c r="K1013" s="94">
        <f t="shared" si="1044"/>
        <v>1</v>
      </c>
      <c r="L1013" s="94">
        <f t="shared" si="1045"/>
        <v>-0.2</v>
      </c>
      <c r="M1013" s="94">
        <f t="shared" si="1046"/>
        <v>0.2</v>
      </c>
      <c r="N1013" s="94">
        <f t="shared" si="1047"/>
        <v>0.8</v>
      </c>
      <c r="O1013" s="94">
        <f t="shared" si="1048"/>
        <v>1.2</v>
      </c>
      <c r="P1013" s="102" t="s">
        <v>50</v>
      </c>
      <c r="Q1013" s="94">
        <f t="shared" si="1049"/>
        <v>2</v>
      </c>
      <c r="R1013" s="122">
        <f>IF(Q1013="","",HLOOKUP(Q1013,Headline!$Z$5:$CJ$6,2,FALSE))</f>
        <v>2</v>
      </c>
      <c r="S1013" s="147">
        <v>0.96</v>
      </c>
      <c r="T1013" s="147">
        <v>0.96</v>
      </c>
      <c r="U1013" s="147">
        <v>0.97</v>
      </c>
      <c r="V1013" s="147">
        <v>0.96</v>
      </c>
      <c r="W1013" s="147">
        <v>0.97</v>
      </c>
      <c r="X1013" s="96" t="str">
        <f t="shared" si="1050"/>
        <v/>
      </c>
      <c r="Y1013" s="101">
        <v>16</v>
      </c>
      <c r="Z1013" s="445"/>
      <c r="AA1013" s="446"/>
      <c r="AB1013" s="446"/>
      <c r="AC1013" s="446"/>
      <c r="AD1013" s="62"/>
      <c r="AE1013" s="21"/>
      <c r="AF1013" s="22"/>
      <c r="AH1013" s="29" t="str">
        <f t="shared" si="1020"/>
        <v/>
      </c>
      <c r="AI1013" s="29" t="str">
        <f t="shared" si="1021"/>
        <v/>
      </c>
      <c r="AJ1013" s="29" t="str">
        <f t="shared" si="1022"/>
        <v/>
      </c>
      <c r="AK1013" s="29" t="str">
        <f t="shared" si="1023"/>
        <v/>
      </c>
      <c r="AL1013" s="29" t="str">
        <f t="shared" si="1024"/>
        <v/>
      </c>
      <c r="AM1013" s="29" t="str">
        <f t="shared" si="1025"/>
        <v/>
      </c>
      <c r="AN1013" s="29" t="str">
        <f t="shared" si="1026"/>
        <v/>
      </c>
      <c r="AO1013" s="83">
        <f t="shared" si="1032"/>
        <v>0.96</v>
      </c>
      <c r="AP1013" s="83">
        <f t="shared" si="1033"/>
        <v>0.97</v>
      </c>
      <c r="AQ1013" s="83">
        <f t="shared" si="1034"/>
        <v>1.0000000000000009E-2</v>
      </c>
      <c r="AR1013" s="83">
        <f t="shared" si="1035"/>
        <v>0.96399999999999986</v>
      </c>
      <c r="AS1013" s="83">
        <f t="shared" si="1036"/>
        <v>5.4772255750516656E-3</v>
      </c>
      <c r="AT1013" s="105" t="str">
        <f t="shared" si="1003"/>
        <v/>
      </c>
      <c r="AU1013" s="105" t="str">
        <f t="shared" si="1004"/>
        <v/>
      </c>
      <c r="AV1013">
        <f t="shared" si="1005"/>
        <v>-1</v>
      </c>
    </row>
    <row r="1014" spans="1:48" ht="17.25" customHeight="1">
      <c r="A1014" s="27"/>
      <c r="B1014" s="98"/>
      <c r="C1014" s="104"/>
      <c r="D1014" s="90"/>
      <c r="E1014" s="111"/>
      <c r="F1014" s="442"/>
      <c r="G1014" s="443"/>
      <c r="H1014" s="443"/>
      <c r="I1014" s="99"/>
      <c r="J1014" s="99"/>
      <c r="K1014" s="94">
        <f t="shared" si="1044"/>
        <v>1</v>
      </c>
      <c r="L1014" s="94">
        <f t="shared" si="1045"/>
        <v>-0.2</v>
      </c>
      <c r="M1014" s="94">
        <f t="shared" si="1046"/>
        <v>0.2</v>
      </c>
      <c r="N1014" s="94">
        <f t="shared" si="1047"/>
        <v>0.8</v>
      </c>
      <c r="O1014" s="94">
        <f t="shared" si="1048"/>
        <v>1.2</v>
      </c>
      <c r="P1014" s="102"/>
      <c r="Q1014" s="94" t="str">
        <f t="shared" si="1049"/>
        <v/>
      </c>
      <c r="R1014" s="122" t="str">
        <f>IF(Q1014="","",HLOOKUP(Q1014,Headline!$Z$5:$CJ$6,2,FALSE))</f>
        <v/>
      </c>
      <c r="S1014" s="147"/>
      <c r="T1014" s="147"/>
      <c r="U1014" s="147"/>
      <c r="V1014" s="147"/>
      <c r="W1014" s="147"/>
      <c r="X1014" s="96" t="str">
        <f t="shared" si="1050"/>
        <v/>
      </c>
      <c r="Y1014" s="101"/>
      <c r="Z1014" s="445"/>
      <c r="AA1014" s="446"/>
      <c r="AB1014" s="446"/>
      <c r="AC1014" s="446"/>
      <c r="AD1014" s="62"/>
      <c r="AE1014" s="21"/>
      <c r="AF1014" s="22"/>
      <c r="AH1014" s="29" t="str">
        <f t="shared" si="1020"/>
        <v/>
      </c>
      <c r="AI1014" s="29" t="str">
        <f t="shared" si="1021"/>
        <v/>
      </c>
      <c r="AJ1014" s="29" t="str">
        <f t="shared" si="1022"/>
        <v/>
      </c>
      <c r="AK1014" s="29" t="str">
        <f t="shared" si="1023"/>
        <v/>
      </c>
      <c r="AL1014" s="29" t="str">
        <f t="shared" si="1024"/>
        <v/>
      </c>
      <c r="AM1014" s="29" t="str">
        <f t="shared" si="1025"/>
        <v/>
      </c>
      <c r="AN1014" s="29" t="str">
        <f t="shared" si="1026"/>
        <v/>
      </c>
      <c r="AO1014" s="83" t="str">
        <f t="shared" si="1032"/>
        <v/>
      </c>
      <c r="AP1014" s="83" t="str">
        <f t="shared" si="1033"/>
        <v/>
      </c>
      <c r="AQ1014" s="83" t="str">
        <f t="shared" si="1034"/>
        <v/>
      </c>
      <c r="AR1014" s="83" t="str">
        <f t="shared" si="1035"/>
        <v/>
      </c>
      <c r="AS1014" s="83" t="str">
        <f t="shared" si="1036"/>
        <v/>
      </c>
      <c r="AT1014" s="105" t="str">
        <f t="shared" si="1003"/>
        <v/>
      </c>
      <c r="AU1014" s="105" t="str">
        <f t="shared" si="1004"/>
        <v/>
      </c>
      <c r="AV1014">
        <f t="shared" si="1005"/>
        <v>-1</v>
      </c>
    </row>
    <row r="1015" spans="1:48" ht="17.25" customHeight="1">
      <c r="A1015" s="27"/>
      <c r="B1015" s="98">
        <v>902</v>
      </c>
      <c r="C1015" s="104"/>
      <c r="D1015" s="144" t="s">
        <v>188</v>
      </c>
      <c r="E1015" s="111"/>
      <c r="F1015" s="442">
        <v>3.7</v>
      </c>
      <c r="G1015" s="443"/>
      <c r="H1015" s="443"/>
      <c r="I1015" s="99">
        <v>-0.4</v>
      </c>
      <c r="J1015" s="99">
        <v>0.1</v>
      </c>
      <c r="K1015" s="94">
        <f t="shared" si="1044"/>
        <v>3.7</v>
      </c>
      <c r="L1015" s="94">
        <f t="shared" si="1045"/>
        <v>-0.4</v>
      </c>
      <c r="M1015" s="94">
        <f t="shared" si="1046"/>
        <v>0.1</v>
      </c>
      <c r="N1015" s="94">
        <f t="shared" si="1047"/>
        <v>3.3000000000000003</v>
      </c>
      <c r="O1015" s="94">
        <f t="shared" si="1048"/>
        <v>3.8000000000000003</v>
      </c>
      <c r="P1015" s="102" t="s">
        <v>50</v>
      </c>
      <c r="Q1015" s="94">
        <f t="shared" si="1049"/>
        <v>1</v>
      </c>
      <c r="R1015" s="122">
        <f>IF(Q1015="","",HLOOKUP(Q1015,Headline!$Z$5:$CJ$6,2,FALSE))</f>
        <v>1</v>
      </c>
      <c r="S1015" s="147">
        <v>3.7</v>
      </c>
      <c r="T1015" s="147">
        <v>3.72</v>
      </c>
      <c r="U1015" s="147">
        <v>3.7</v>
      </c>
      <c r="V1015" s="147">
        <v>3.72</v>
      </c>
      <c r="W1015" s="147">
        <v>3.7</v>
      </c>
      <c r="X1015" s="96" t="str">
        <f t="shared" si="1050"/>
        <v/>
      </c>
      <c r="Y1015" s="101">
        <v>13</v>
      </c>
      <c r="Z1015" s="445"/>
      <c r="AA1015" s="446"/>
      <c r="AB1015" s="446"/>
      <c r="AC1015" s="446"/>
      <c r="AD1015" s="62"/>
      <c r="AE1015" s="21"/>
      <c r="AF1015" s="22"/>
      <c r="AH1015" s="29" t="str">
        <f t="shared" si="1020"/>
        <v/>
      </c>
      <c r="AI1015" s="29" t="str">
        <f t="shared" si="1021"/>
        <v/>
      </c>
      <c r="AJ1015" s="29" t="str">
        <f t="shared" si="1022"/>
        <v/>
      </c>
      <c r="AK1015" s="29" t="str">
        <f t="shared" si="1023"/>
        <v/>
      </c>
      <c r="AL1015" s="29" t="str">
        <f t="shared" si="1024"/>
        <v/>
      </c>
      <c r="AM1015" s="29" t="str">
        <f t="shared" si="1025"/>
        <v/>
      </c>
      <c r="AN1015" s="29" t="str">
        <f t="shared" si="1026"/>
        <v/>
      </c>
      <c r="AO1015" s="83">
        <f t="shared" si="1032"/>
        <v>3.7</v>
      </c>
      <c r="AP1015" s="83">
        <f t="shared" si="1033"/>
        <v>3.72</v>
      </c>
      <c r="AQ1015" s="83">
        <f t="shared" si="1034"/>
        <v>2.0000000000000018E-2</v>
      </c>
      <c r="AR1015" s="83">
        <f t="shared" si="1035"/>
        <v>3.7080000000000006</v>
      </c>
      <c r="AS1015" s="83">
        <f t="shared" si="1036"/>
        <v>1.0954451150103331E-2</v>
      </c>
      <c r="AT1015" s="105" t="str">
        <f t="shared" si="1003"/>
        <v/>
      </c>
      <c r="AU1015" s="105" t="str">
        <f t="shared" si="1004"/>
        <v/>
      </c>
      <c r="AV1015">
        <f t="shared" si="1005"/>
        <v>-1</v>
      </c>
    </row>
    <row r="1016" spans="1:48" ht="17.25" customHeight="1">
      <c r="A1016" s="27"/>
      <c r="B1016" s="98"/>
      <c r="C1016" s="104"/>
      <c r="D1016" s="90"/>
      <c r="E1016" s="111"/>
      <c r="F1016" s="442"/>
      <c r="G1016" s="443"/>
      <c r="H1016" s="444"/>
      <c r="I1016" s="99"/>
      <c r="J1016" s="99"/>
      <c r="K1016" s="94">
        <f t="shared" si="1044"/>
        <v>3.7</v>
      </c>
      <c r="L1016" s="94">
        <f t="shared" si="1045"/>
        <v>-0.4</v>
      </c>
      <c r="M1016" s="94">
        <f t="shared" si="1046"/>
        <v>0.1</v>
      </c>
      <c r="N1016" s="94">
        <f t="shared" si="1047"/>
        <v>3.3000000000000003</v>
      </c>
      <c r="O1016" s="94">
        <f t="shared" si="1048"/>
        <v>3.8000000000000003</v>
      </c>
      <c r="P1016" s="102" t="s">
        <v>50</v>
      </c>
      <c r="Q1016" s="94">
        <f t="shared" si="1049"/>
        <v>2</v>
      </c>
      <c r="R1016" s="122">
        <f>IF(Q1016="","",HLOOKUP(Q1016,Headline!$Z$5:$CJ$6,2,FALSE))</f>
        <v>2</v>
      </c>
      <c r="S1016" s="147">
        <v>3.72</v>
      </c>
      <c r="T1016" s="147">
        <v>3.71</v>
      </c>
      <c r="U1016" s="147">
        <v>3.71</v>
      </c>
      <c r="V1016" s="147">
        <v>3.7</v>
      </c>
      <c r="W1016" s="147">
        <v>3.72</v>
      </c>
      <c r="X1016" s="96" t="str">
        <f t="shared" si="1050"/>
        <v/>
      </c>
      <c r="Y1016" s="101">
        <v>16</v>
      </c>
      <c r="Z1016" s="445"/>
      <c r="AA1016" s="446"/>
      <c r="AB1016" s="446"/>
      <c r="AC1016" s="446"/>
      <c r="AD1016" s="62"/>
      <c r="AE1016" s="21"/>
      <c r="AF1016" s="22"/>
      <c r="AH1016" s="29" t="str">
        <f t="shared" si="1020"/>
        <v/>
      </c>
      <c r="AI1016" s="29" t="str">
        <f t="shared" si="1021"/>
        <v/>
      </c>
      <c r="AJ1016" s="29" t="str">
        <f t="shared" si="1022"/>
        <v/>
      </c>
      <c r="AK1016" s="29" t="str">
        <f t="shared" si="1023"/>
        <v/>
      </c>
      <c r="AL1016" s="29" t="str">
        <f t="shared" si="1024"/>
        <v/>
      </c>
      <c r="AM1016" s="29" t="str">
        <f t="shared" si="1025"/>
        <v/>
      </c>
      <c r="AN1016" s="29" t="str">
        <f t="shared" si="1026"/>
        <v/>
      </c>
      <c r="AO1016" s="83">
        <f t="shared" si="1032"/>
        <v>3.7</v>
      </c>
      <c r="AP1016" s="83">
        <f t="shared" si="1033"/>
        <v>3.72</v>
      </c>
      <c r="AQ1016" s="83">
        <f t="shared" si="1034"/>
        <v>2.0000000000000018E-2</v>
      </c>
      <c r="AR1016" s="83">
        <f t="shared" si="1035"/>
        <v>3.7119999999999997</v>
      </c>
      <c r="AS1016" s="83">
        <f t="shared" si="1036"/>
        <v>8.3666002653407893E-3</v>
      </c>
      <c r="AT1016" s="105" t="str">
        <f t="shared" si="1003"/>
        <v/>
      </c>
      <c r="AU1016" s="105" t="str">
        <f t="shared" si="1004"/>
        <v/>
      </c>
      <c r="AV1016">
        <f t="shared" si="1005"/>
        <v>-1</v>
      </c>
    </row>
    <row r="1017" spans="1:48" ht="17.25" customHeight="1">
      <c r="A1017" s="27"/>
      <c r="B1017" s="98"/>
      <c r="C1017" s="104"/>
      <c r="D1017" s="90"/>
      <c r="E1017" s="111"/>
      <c r="F1017" s="442"/>
      <c r="G1017" s="443"/>
      <c r="H1017" s="444"/>
      <c r="I1017" s="99"/>
      <c r="J1017" s="99"/>
      <c r="K1017" s="94">
        <f t="shared" si="1044"/>
        <v>3.7</v>
      </c>
      <c r="L1017" s="94">
        <f t="shared" si="1045"/>
        <v>-0.4</v>
      </c>
      <c r="M1017" s="94">
        <f t="shared" si="1046"/>
        <v>0.1</v>
      </c>
      <c r="N1017" s="94">
        <f t="shared" si="1047"/>
        <v>3.3000000000000003</v>
      </c>
      <c r="O1017" s="94">
        <f t="shared" si="1048"/>
        <v>3.8000000000000003</v>
      </c>
      <c r="P1017" s="102"/>
      <c r="Q1017" s="94" t="str">
        <f t="shared" si="1049"/>
        <v/>
      </c>
      <c r="R1017" s="122" t="str">
        <f>IF(Q1017="","",HLOOKUP(Q1017,Headline!$Z$5:$CJ$6,2,FALSE))</f>
        <v/>
      </c>
      <c r="S1017" s="147"/>
      <c r="T1017" s="147"/>
      <c r="U1017" s="147"/>
      <c r="V1017" s="147"/>
      <c r="W1017" s="147"/>
      <c r="X1017" s="96" t="str">
        <f t="shared" si="1050"/>
        <v/>
      </c>
      <c r="Y1017" s="101"/>
      <c r="Z1017" s="445"/>
      <c r="AA1017" s="446"/>
      <c r="AB1017" s="446"/>
      <c r="AC1017" s="446"/>
      <c r="AD1017" s="62"/>
      <c r="AE1017" s="21"/>
      <c r="AF1017" s="22"/>
      <c r="AH1017" s="29" t="str">
        <f t="shared" si="1020"/>
        <v/>
      </c>
      <c r="AI1017" s="29" t="str">
        <f t="shared" si="1021"/>
        <v/>
      </c>
      <c r="AJ1017" s="29" t="str">
        <f t="shared" si="1022"/>
        <v/>
      </c>
      <c r="AK1017" s="29" t="str">
        <f t="shared" si="1023"/>
        <v/>
      </c>
      <c r="AL1017" s="29" t="str">
        <f t="shared" si="1024"/>
        <v/>
      </c>
      <c r="AM1017" s="29" t="str">
        <f t="shared" si="1025"/>
        <v/>
      </c>
      <c r="AN1017" s="29" t="str">
        <f t="shared" si="1026"/>
        <v/>
      </c>
      <c r="AO1017" s="83" t="str">
        <f t="shared" si="1032"/>
        <v/>
      </c>
      <c r="AP1017" s="83" t="str">
        <f t="shared" si="1033"/>
        <v/>
      </c>
      <c r="AQ1017" s="83" t="str">
        <f t="shared" si="1034"/>
        <v/>
      </c>
      <c r="AR1017" s="83" t="str">
        <f t="shared" si="1035"/>
        <v/>
      </c>
      <c r="AS1017" s="83" t="str">
        <f t="shared" si="1036"/>
        <v/>
      </c>
      <c r="AT1017" s="105" t="str">
        <f t="shared" si="1003"/>
        <v/>
      </c>
      <c r="AU1017" s="105" t="str">
        <f t="shared" si="1004"/>
        <v/>
      </c>
      <c r="AV1017">
        <f t="shared" si="1005"/>
        <v>-1</v>
      </c>
    </row>
    <row r="1018" spans="1:48" ht="17.25" customHeight="1">
      <c r="A1018" s="27"/>
      <c r="B1018" s="98">
        <v>903</v>
      </c>
      <c r="C1018" s="104"/>
      <c r="D1018" s="144" t="s">
        <v>188</v>
      </c>
      <c r="E1018" s="111"/>
      <c r="F1018" s="442">
        <v>1</v>
      </c>
      <c r="G1018" s="443"/>
      <c r="H1018" s="444"/>
      <c r="I1018" s="99">
        <v>-0.2</v>
      </c>
      <c r="J1018" s="99">
        <v>0.2</v>
      </c>
      <c r="K1018" s="94">
        <f t="shared" ref="K1018:K1059" si="1051">IF(Q1018=1,F1018,K1017)</f>
        <v>1</v>
      </c>
      <c r="L1018" s="94">
        <f t="shared" ref="L1018:L1059" si="1052">IF(Q1018=1,I1018,L1017)</f>
        <v>-0.2</v>
      </c>
      <c r="M1018" s="94">
        <f t="shared" ref="M1018:M1059" si="1053">IF(Q1018=1,J1018,M1017)</f>
        <v>0.2</v>
      </c>
      <c r="N1018" s="94">
        <f t="shared" ref="N1018:N1139" si="1054">K1018+L1018</f>
        <v>0.8</v>
      </c>
      <c r="O1018" s="94">
        <f t="shared" ref="O1018:O1139" si="1055">K1018+M1018</f>
        <v>1.2</v>
      </c>
      <c r="P1018" s="102" t="s">
        <v>50</v>
      </c>
      <c r="Q1018" s="94">
        <f t="shared" ref="Q1018:Q1125" si="1056">IF(AND(F1018&lt;&gt;"",Q1017=""),1,IF(AND(Q1017&lt;emp,Q1017&lt;&gt;""),Q1017+1,""))</f>
        <v>1</v>
      </c>
      <c r="R1018" s="122">
        <f>IF(Q1018="","",HLOOKUP(Q1018,Headline!$Z$5:$CJ$6,2,FALSE))</f>
        <v>1</v>
      </c>
      <c r="S1018" s="147">
        <v>1</v>
      </c>
      <c r="T1018" s="147">
        <v>1.02</v>
      </c>
      <c r="U1018" s="147">
        <v>1</v>
      </c>
      <c r="V1018" s="147">
        <v>0.98</v>
      </c>
      <c r="W1018" s="147">
        <v>1</v>
      </c>
      <c r="X1018" s="96" t="str">
        <f t="shared" si="1050"/>
        <v/>
      </c>
      <c r="Y1018" s="101">
        <v>13</v>
      </c>
      <c r="Z1018" s="445"/>
      <c r="AA1018" s="446"/>
      <c r="AB1018" s="446"/>
      <c r="AC1018" s="446"/>
      <c r="AD1018" s="62"/>
      <c r="AE1018" s="21"/>
      <c r="AF1018" s="22"/>
      <c r="AH1018" s="29" t="str">
        <f t="shared" si="1020"/>
        <v/>
      </c>
      <c r="AI1018" s="29" t="str">
        <f t="shared" si="1021"/>
        <v/>
      </c>
      <c r="AJ1018" s="29" t="str">
        <f t="shared" si="1022"/>
        <v/>
      </c>
      <c r="AK1018" s="29" t="str">
        <f t="shared" si="1023"/>
        <v/>
      </c>
      <c r="AL1018" s="29" t="str">
        <f t="shared" si="1024"/>
        <v/>
      </c>
      <c r="AM1018" s="29" t="str">
        <f t="shared" si="1025"/>
        <v/>
      </c>
      <c r="AN1018" s="29" t="str">
        <f t="shared" si="1026"/>
        <v/>
      </c>
      <c r="AO1018" s="83">
        <f t="shared" ref="AO1018:AO1139" si="1057">IF(S1018="","",MIN(S1018:W1018))</f>
        <v>0.98</v>
      </c>
      <c r="AP1018" s="83">
        <f t="shared" ref="AP1018:AP1139" si="1058">IF(S1018="","",MAX(S1018:W1018))</f>
        <v>1.02</v>
      </c>
      <c r="AQ1018" s="83">
        <f t="shared" ref="AQ1018:AQ1139" si="1059">IF(AO1018="","",AP1018-AO1018)</f>
        <v>4.0000000000000036E-2</v>
      </c>
      <c r="AR1018" s="83">
        <f t="shared" ref="AR1018:AR1139" si="1060">IF(S1018="","",AVERAGE(S1018:W1018))</f>
        <v>1</v>
      </c>
      <c r="AS1018" s="83">
        <f t="shared" ref="AS1018:AS1139" si="1061">IF(S1018="","",STDEV(S1018:W1018))</f>
        <v>1.4142135623730963E-2</v>
      </c>
      <c r="AT1018" s="105" t="str">
        <f t="shared" ref="AT1018:AT1125" si="1062">IF(OR(Q1018="",S1018=""),"",IF(AND(C1018="",AT1017=""),"",(M1018-L1018)/(AS1018*6)))</f>
        <v/>
      </c>
      <c r="AU1018" s="105" t="str">
        <f t="shared" ref="AU1018:AU1125" si="1063">IF(OR(Q1018="",S1018=""),"",IF(AND(C1018="",AU1017=""),"",MIN((O1018-AR1018)/(3*AS1018),(AR1018-N1018)/(3*AS1018))))</f>
        <v/>
      </c>
      <c r="AV1018">
        <f>IF(AT1018="",-1,AS866)</f>
        <v>-1</v>
      </c>
    </row>
    <row r="1019" spans="1:48" ht="17.25" customHeight="1">
      <c r="A1019" s="27"/>
      <c r="B1019" s="98"/>
      <c r="C1019" s="104"/>
      <c r="D1019" s="90"/>
      <c r="E1019" s="111"/>
      <c r="F1019" s="442"/>
      <c r="G1019" s="443"/>
      <c r="H1019" s="444"/>
      <c r="I1019" s="99"/>
      <c r="J1019" s="99"/>
      <c r="K1019" s="94">
        <f t="shared" si="1051"/>
        <v>1</v>
      </c>
      <c r="L1019" s="94">
        <f t="shared" si="1052"/>
        <v>-0.2</v>
      </c>
      <c r="M1019" s="94">
        <f t="shared" si="1053"/>
        <v>0.2</v>
      </c>
      <c r="N1019" s="94">
        <f t="shared" si="1054"/>
        <v>0.8</v>
      </c>
      <c r="O1019" s="94">
        <f t="shared" si="1055"/>
        <v>1.2</v>
      </c>
      <c r="P1019" s="102" t="s">
        <v>50</v>
      </c>
      <c r="Q1019" s="94">
        <f t="shared" si="1056"/>
        <v>2</v>
      </c>
      <c r="R1019" s="122">
        <f>IF(Q1019="","",HLOOKUP(Q1019,Headline!$Z$5:$CJ$6,2,FALSE))</f>
        <v>2</v>
      </c>
      <c r="S1019" s="147">
        <v>0.98</v>
      </c>
      <c r="T1019" s="147">
        <v>0.99</v>
      </c>
      <c r="U1019" s="147">
        <v>0.98</v>
      </c>
      <c r="V1019" s="147">
        <v>0.97</v>
      </c>
      <c r="W1019" s="147">
        <v>0.98</v>
      </c>
      <c r="X1019" s="96" t="str">
        <f t="shared" si="1050"/>
        <v/>
      </c>
      <c r="Y1019" s="101">
        <v>16</v>
      </c>
      <c r="Z1019" s="445"/>
      <c r="AA1019" s="446"/>
      <c r="AB1019" s="446"/>
      <c r="AC1019" s="446"/>
      <c r="AD1019" s="62"/>
      <c r="AE1019" s="21"/>
      <c r="AF1019" s="22"/>
      <c r="AH1019" s="29" t="str">
        <f t="shared" si="1020"/>
        <v/>
      </c>
      <c r="AI1019" s="29" t="str">
        <f t="shared" si="1021"/>
        <v/>
      </c>
      <c r="AJ1019" s="29" t="str">
        <f t="shared" si="1022"/>
        <v/>
      </c>
      <c r="AK1019" s="29" t="str">
        <f t="shared" si="1023"/>
        <v/>
      </c>
      <c r="AL1019" s="29" t="str">
        <f t="shared" si="1024"/>
        <v/>
      </c>
      <c r="AM1019" s="29" t="str">
        <f t="shared" si="1025"/>
        <v/>
      </c>
      <c r="AN1019" s="29" t="str">
        <f t="shared" si="1026"/>
        <v/>
      </c>
      <c r="AO1019" s="83">
        <f t="shared" si="1057"/>
        <v>0.97</v>
      </c>
      <c r="AP1019" s="83">
        <f t="shared" si="1058"/>
        <v>0.99</v>
      </c>
      <c r="AQ1019" s="83">
        <f t="shared" si="1059"/>
        <v>2.0000000000000018E-2</v>
      </c>
      <c r="AR1019" s="83">
        <f t="shared" si="1060"/>
        <v>0.98000000000000009</v>
      </c>
      <c r="AS1019" s="83">
        <f t="shared" si="1061"/>
        <v>7.0710678118654814E-3</v>
      </c>
      <c r="AT1019" s="105" t="str">
        <f t="shared" si="1062"/>
        <v/>
      </c>
      <c r="AU1019" s="105" t="str">
        <f t="shared" si="1063"/>
        <v/>
      </c>
      <c r="AV1019">
        <f>IF(AT1019="",-1,AS870)</f>
        <v>-1</v>
      </c>
    </row>
    <row r="1020" spans="1:48" ht="17.25" customHeight="1" thickBot="1">
      <c r="A1020" s="27"/>
      <c r="B1020" s="98"/>
      <c r="C1020" s="104"/>
      <c r="D1020" s="90"/>
      <c r="E1020" s="111"/>
      <c r="F1020" s="442"/>
      <c r="G1020" s="443"/>
      <c r="H1020" s="444"/>
      <c r="I1020" s="99"/>
      <c r="J1020" s="99"/>
      <c r="K1020" s="94">
        <f t="shared" si="1051"/>
        <v>1</v>
      </c>
      <c r="L1020" s="94">
        <f t="shared" si="1052"/>
        <v>-0.2</v>
      </c>
      <c r="M1020" s="94">
        <f t="shared" si="1053"/>
        <v>0.2</v>
      </c>
      <c r="N1020" s="94">
        <f t="shared" si="1054"/>
        <v>0.8</v>
      </c>
      <c r="O1020" s="94">
        <f t="shared" si="1055"/>
        <v>1.2</v>
      </c>
      <c r="P1020" s="102"/>
      <c r="Q1020" s="94" t="str">
        <f t="shared" si="1056"/>
        <v/>
      </c>
      <c r="R1020" s="122" t="str">
        <f>IF(Q1020="","",HLOOKUP(Q1020,Headline!$Z$5:$CJ$6,2,FALSE))</f>
        <v/>
      </c>
      <c r="S1020" s="100"/>
      <c r="T1020" s="100"/>
      <c r="U1020" s="100"/>
      <c r="V1020" s="100"/>
      <c r="W1020" s="100"/>
      <c r="X1020" s="96" t="str">
        <f t="shared" ref="X1020:X1140" si="1064">IF(S1020="","",IF(AND(AM1020="-",AN1020="+"),"78",IF(AM1020="-","7",IF(AN1020="+","8",""))))</f>
        <v/>
      </c>
      <c r="Y1020" s="101"/>
      <c r="Z1020" s="445"/>
      <c r="AA1020" s="446"/>
      <c r="AB1020" s="446"/>
      <c r="AC1020" s="446"/>
      <c r="AD1020" s="62"/>
      <c r="AE1020" s="21"/>
      <c r="AF1020" s="22"/>
      <c r="AH1020" s="29" t="str">
        <f t="shared" si="1020"/>
        <v/>
      </c>
      <c r="AI1020" s="29" t="str">
        <f t="shared" si="1021"/>
        <v/>
      </c>
      <c r="AJ1020" s="29" t="str">
        <f t="shared" si="1022"/>
        <v/>
      </c>
      <c r="AK1020" s="29" t="str">
        <f t="shared" si="1023"/>
        <v/>
      </c>
      <c r="AL1020" s="29" t="str">
        <f t="shared" si="1024"/>
        <v/>
      </c>
      <c r="AM1020" s="29" t="str">
        <f t="shared" si="1025"/>
        <v/>
      </c>
      <c r="AN1020" s="29" t="str">
        <f t="shared" si="1026"/>
        <v/>
      </c>
      <c r="AO1020" s="83" t="str">
        <f t="shared" si="1057"/>
        <v/>
      </c>
      <c r="AP1020" s="83" t="str">
        <f t="shared" si="1058"/>
        <v/>
      </c>
      <c r="AQ1020" s="83" t="str">
        <f t="shared" si="1059"/>
        <v/>
      </c>
      <c r="AR1020" s="83" t="str">
        <f t="shared" si="1060"/>
        <v/>
      </c>
      <c r="AS1020" s="83" t="str">
        <f t="shared" si="1061"/>
        <v/>
      </c>
      <c r="AT1020" s="105" t="str">
        <f t="shared" si="1062"/>
        <v/>
      </c>
      <c r="AU1020" s="105" t="str">
        <f t="shared" si="1063"/>
        <v/>
      </c>
      <c r="AV1020">
        <f>IF(AT1020="",-1,AS871)</f>
        <v>-1</v>
      </c>
    </row>
    <row r="1021" spans="1:48" ht="26.25" customHeight="1" thickBot="1">
      <c r="A1021" s="27"/>
      <c r="B1021" s="466" t="s">
        <v>213</v>
      </c>
      <c r="C1021" s="467"/>
      <c r="D1021" s="467"/>
      <c r="E1021" s="467"/>
      <c r="F1021" s="467"/>
      <c r="G1021" s="467"/>
      <c r="H1021" s="467"/>
      <c r="I1021" s="467"/>
      <c r="J1021" s="467"/>
      <c r="K1021" s="467"/>
      <c r="L1021" s="467"/>
      <c r="M1021" s="467"/>
      <c r="N1021" s="467"/>
      <c r="O1021" s="467"/>
      <c r="P1021" s="467"/>
      <c r="Q1021" s="467"/>
      <c r="R1021" s="467"/>
      <c r="S1021" s="467"/>
      <c r="T1021" s="467"/>
      <c r="U1021" s="467"/>
      <c r="V1021" s="467"/>
      <c r="W1021" s="467"/>
      <c r="X1021" s="467"/>
      <c r="Y1021" s="467"/>
      <c r="Z1021" s="467"/>
      <c r="AA1021" s="467"/>
      <c r="AB1021" s="467"/>
      <c r="AC1021" s="467"/>
      <c r="AD1021" s="467"/>
      <c r="AE1021" s="467"/>
      <c r="AF1021" s="468"/>
      <c r="AH1021" s="29" t="str">
        <f t="shared" si="1020"/>
        <v/>
      </c>
      <c r="AI1021" s="29" t="str">
        <f t="shared" si="1021"/>
        <v/>
      </c>
      <c r="AJ1021" s="29" t="str">
        <f t="shared" si="1022"/>
        <v/>
      </c>
      <c r="AK1021" s="29" t="str">
        <f t="shared" si="1023"/>
        <v/>
      </c>
      <c r="AL1021" s="29" t="str">
        <f t="shared" si="1024"/>
        <v/>
      </c>
      <c r="AM1021" s="29" t="str">
        <f t="shared" si="1025"/>
        <v/>
      </c>
      <c r="AN1021" s="29" t="str">
        <f t="shared" si="1026"/>
        <v/>
      </c>
      <c r="AO1021" s="83" t="str">
        <f t="shared" si="1057"/>
        <v/>
      </c>
      <c r="AP1021" s="83" t="str">
        <f t="shared" si="1058"/>
        <v/>
      </c>
      <c r="AQ1021" s="83" t="str">
        <f t="shared" si="1059"/>
        <v/>
      </c>
      <c r="AR1021" s="83" t="str">
        <f t="shared" si="1060"/>
        <v/>
      </c>
      <c r="AS1021" s="83" t="str">
        <f t="shared" si="1061"/>
        <v/>
      </c>
      <c r="AT1021" s="105" t="str">
        <f t="shared" si="1062"/>
        <v/>
      </c>
      <c r="AU1021" s="105" t="str">
        <f t="shared" si="1063"/>
        <v/>
      </c>
      <c r="AV1021">
        <f>IF(AT1021="",-1,AS872)</f>
        <v>-1</v>
      </c>
    </row>
    <row r="1022" spans="1:48" ht="17.25" customHeight="1">
      <c r="A1022" s="27"/>
      <c r="B1022" s="98"/>
      <c r="C1022" s="104"/>
      <c r="D1022" s="90"/>
      <c r="E1022" s="111"/>
      <c r="F1022" s="442"/>
      <c r="G1022" s="443"/>
      <c r="H1022" s="443"/>
      <c r="I1022" s="99"/>
      <c r="J1022" s="99"/>
      <c r="K1022" s="94">
        <f t="shared" si="1051"/>
        <v>0</v>
      </c>
      <c r="L1022" s="94">
        <f t="shared" si="1052"/>
        <v>0</v>
      </c>
      <c r="M1022" s="94">
        <f t="shared" si="1053"/>
        <v>0</v>
      </c>
      <c r="N1022" s="94">
        <f t="shared" si="1054"/>
        <v>0</v>
      </c>
      <c r="O1022" s="94">
        <f t="shared" si="1055"/>
        <v>0</v>
      </c>
      <c r="P1022" s="102"/>
      <c r="Q1022" s="94" t="str">
        <f t="shared" si="1056"/>
        <v/>
      </c>
      <c r="R1022" s="122" t="str">
        <f>IF(Q1022="","",HLOOKUP(Q1022,Headline!$Z$5:$CJ$6,2,FALSE))</f>
        <v/>
      </c>
      <c r="S1022" s="100"/>
      <c r="T1022" s="100"/>
      <c r="U1022" s="100"/>
      <c r="V1022" s="100"/>
      <c r="W1022" s="100"/>
      <c r="X1022" s="96" t="str">
        <f t="shared" si="1064"/>
        <v/>
      </c>
      <c r="Y1022" s="101"/>
      <c r="Z1022" s="445"/>
      <c r="AA1022" s="446"/>
      <c r="AB1022" s="446"/>
      <c r="AC1022" s="446"/>
      <c r="AD1022" s="62"/>
      <c r="AE1022" s="21"/>
      <c r="AF1022" s="22"/>
      <c r="AH1022" s="29" t="str">
        <f t="shared" si="1020"/>
        <v/>
      </c>
      <c r="AI1022" s="29" t="str">
        <f t="shared" si="1021"/>
        <v/>
      </c>
      <c r="AJ1022" s="29" t="str">
        <f t="shared" si="1022"/>
        <v/>
      </c>
      <c r="AK1022" s="29" t="str">
        <f t="shared" si="1023"/>
        <v/>
      </c>
      <c r="AL1022" s="29" t="str">
        <f t="shared" si="1024"/>
        <v/>
      </c>
      <c r="AM1022" s="29" t="str">
        <f t="shared" si="1025"/>
        <v/>
      </c>
      <c r="AN1022" s="29" t="str">
        <f t="shared" si="1026"/>
        <v/>
      </c>
      <c r="AO1022" s="83" t="str">
        <f t="shared" si="1057"/>
        <v/>
      </c>
      <c r="AP1022" s="83" t="str">
        <f t="shared" si="1058"/>
        <v/>
      </c>
      <c r="AQ1022" s="83" t="str">
        <f t="shared" si="1059"/>
        <v/>
      </c>
      <c r="AR1022" s="83" t="str">
        <f t="shared" si="1060"/>
        <v/>
      </c>
      <c r="AS1022" s="83" t="str">
        <f t="shared" si="1061"/>
        <v/>
      </c>
      <c r="AT1022" s="105" t="str">
        <f t="shared" si="1062"/>
        <v/>
      </c>
      <c r="AU1022" s="105" t="str">
        <f t="shared" si="1063"/>
        <v/>
      </c>
      <c r="AV1022">
        <f>IF(AT1022="",-1,AS873)</f>
        <v>-1</v>
      </c>
    </row>
    <row r="1023" spans="1:48" ht="17.25" customHeight="1">
      <c r="A1023" s="27"/>
      <c r="B1023" s="98">
        <v>910</v>
      </c>
      <c r="C1023" s="104"/>
      <c r="D1023" s="90"/>
      <c r="E1023" s="111"/>
      <c r="F1023" s="442">
        <v>3.7</v>
      </c>
      <c r="G1023" s="443"/>
      <c r="H1023" s="444"/>
      <c r="I1023" s="99">
        <v>-0.1</v>
      </c>
      <c r="J1023" s="99">
        <v>0.1</v>
      </c>
      <c r="K1023" s="94">
        <f t="shared" si="1051"/>
        <v>3.7</v>
      </c>
      <c r="L1023" s="94">
        <f t="shared" si="1052"/>
        <v>-0.1</v>
      </c>
      <c r="M1023" s="94">
        <f t="shared" si="1053"/>
        <v>0.1</v>
      </c>
      <c r="N1023" s="94">
        <f t="shared" si="1054"/>
        <v>3.6</v>
      </c>
      <c r="O1023" s="94">
        <f t="shared" si="1055"/>
        <v>3.8000000000000003</v>
      </c>
      <c r="P1023" s="102" t="s">
        <v>50</v>
      </c>
      <c r="Q1023" s="94">
        <f t="shared" si="1056"/>
        <v>1</v>
      </c>
      <c r="R1023" s="122">
        <f>IF(Q1023="","",HLOOKUP(Q1023,Headline!$Z$5:$CJ$6,2,FALSE))</f>
        <v>1</v>
      </c>
      <c r="S1023" s="147">
        <v>3.75</v>
      </c>
      <c r="T1023" s="147">
        <v>3.76</v>
      </c>
      <c r="U1023" s="147">
        <v>3.75</v>
      </c>
      <c r="V1023" s="147">
        <v>3.77</v>
      </c>
      <c r="W1023" s="147">
        <v>3.75</v>
      </c>
      <c r="X1023" s="96" t="str">
        <f t="shared" si="1064"/>
        <v/>
      </c>
      <c r="Y1023" s="101">
        <v>13</v>
      </c>
      <c r="Z1023" s="445"/>
      <c r="AA1023" s="446"/>
      <c r="AB1023" s="446"/>
      <c r="AC1023" s="446"/>
      <c r="AD1023" s="62"/>
      <c r="AE1023" s="21"/>
      <c r="AF1023" s="22"/>
      <c r="AH1023" s="29" t="str">
        <f t="shared" si="1020"/>
        <v/>
      </c>
      <c r="AI1023" s="29" t="str">
        <f t="shared" si="1021"/>
        <v/>
      </c>
      <c r="AJ1023" s="29" t="str">
        <f t="shared" si="1022"/>
        <v/>
      </c>
      <c r="AK1023" s="29" t="str">
        <f t="shared" si="1023"/>
        <v/>
      </c>
      <c r="AL1023" s="29" t="str">
        <f t="shared" si="1024"/>
        <v/>
      </c>
      <c r="AM1023" s="29" t="str">
        <f t="shared" si="1025"/>
        <v/>
      </c>
      <c r="AN1023" s="29" t="str">
        <f t="shared" si="1026"/>
        <v/>
      </c>
      <c r="AO1023" s="83">
        <f t="shared" si="1057"/>
        <v>3.75</v>
      </c>
      <c r="AP1023" s="83">
        <f t="shared" si="1058"/>
        <v>3.77</v>
      </c>
      <c r="AQ1023" s="83">
        <f t="shared" si="1059"/>
        <v>2.0000000000000018E-2</v>
      </c>
      <c r="AR1023" s="83">
        <f t="shared" si="1060"/>
        <v>3.7560000000000002</v>
      </c>
      <c r="AS1023" s="83">
        <f t="shared" si="1061"/>
        <v>8.9442719099991422E-3</v>
      </c>
      <c r="AT1023" s="105" t="str">
        <f t="shared" si="1062"/>
        <v/>
      </c>
      <c r="AU1023" s="105" t="str">
        <f t="shared" si="1063"/>
        <v/>
      </c>
      <c r="AV1023">
        <f t="shared" ref="AV1023:AV1139" si="1065">IF(AT1023="",-1,AS1017)</f>
        <v>-1</v>
      </c>
    </row>
    <row r="1024" spans="1:48" ht="17.25" customHeight="1">
      <c r="A1024" s="27"/>
      <c r="B1024" s="98"/>
      <c r="C1024" s="104"/>
      <c r="D1024" s="90"/>
      <c r="E1024" s="111"/>
      <c r="F1024" s="442"/>
      <c r="G1024" s="443"/>
      <c r="H1024" s="443"/>
      <c r="I1024" s="99"/>
      <c r="J1024" s="99"/>
      <c r="K1024" s="94">
        <f t="shared" si="1051"/>
        <v>3.7</v>
      </c>
      <c r="L1024" s="94">
        <f t="shared" si="1052"/>
        <v>-0.1</v>
      </c>
      <c r="M1024" s="94">
        <f t="shared" si="1053"/>
        <v>0.1</v>
      </c>
      <c r="N1024" s="94">
        <f t="shared" si="1054"/>
        <v>3.6</v>
      </c>
      <c r="O1024" s="94">
        <f t="shared" si="1055"/>
        <v>3.8000000000000003</v>
      </c>
      <c r="P1024" s="102" t="s">
        <v>50</v>
      </c>
      <c r="Q1024" s="94">
        <f t="shared" si="1056"/>
        <v>2</v>
      </c>
      <c r="R1024" s="122">
        <f>IF(Q1024="","",HLOOKUP(Q1024,Headline!$Z$5:$CJ$6,2,FALSE))</f>
        <v>2</v>
      </c>
      <c r="S1024" s="147">
        <v>3.75</v>
      </c>
      <c r="T1024" s="147">
        <v>3.73</v>
      </c>
      <c r="U1024" s="147">
        <v>3.74</v>
      </c>
      <c r="V1024" s="147">
        <v>3.72</v>
      </c>
      <c r="W1024" s="147">
        <v>3.73</v>
      </c>
      <c r="X1024" s="96" t="str">
        <f t="shared" si="1064"/>
        <v/>
      </c>
      <c r="Y1024" s="101">
        <v>16</v>
      </c>
      <c r="Z1024" s="445"/>
      <c r="AA1024" s="446"/>
      <c r="AB1024" s="446"/>
      <c r="AC1024" s="446"/>
      <c r="AD1024" s="62"/>
      <c r="AE1024" s="21"/>
      <c r="AF1024" s="22"/>
      <c r="AH1024" s="29" t="str">
        <f t="shared" si="1020"/>
        <v/>
      </c>
      <c r="AI1024" s="29" t="str">
        <f t="shared" si="1021"/>
        <v/>
      </c>
      <c r="AJ1024" s="29" t="str">
        <f t="shared" si="1022"/>
        <v/>
      </c>
      <c r="AK1024" s="29" t="str">
        <f t="shared" si="1023"/>
        <v/>
      </c>
      <c r="AL1024" s="29" t="str">
        <f t="shared" si="1024"/>
        <v/>
      </c>
      <c r="AM1024" s="29" t="str">
        <f t="shared" si="1025"/>
        <v/>
      </c>
      <c r="AN1024" s="29" t="str">
        <f t="shared" si="1026"/>
        <v/>
      </c>
      <c r="AO1024" s="83">
        <f t="shared" si="1057"/>
        <v>3.72</v>
      </c>
      <c r="AP1024" s="83">
        <f t="shared" si="1058"/>
        <v>3.75</v>
      </c>
      <c r="AQ1024" s="83">
        <f t="shared" si="1059"/>
        <v>2.9999999999999805E-2</v>
      </c>
      <c r="AR1024" s="83">
        <f t="shared" si="1060"/>
        <v>3.7340000000000004</v>
      </c>
      <c r="AS1024" s="83">
        <f t="shared" si="1061"/>
        <v>1.1401754250991351E-2</v>
      </c>
      <c r="AT1024" s="105" t="str">
        <f t="shared" si="1062"/>
        <v/>
      </c>
      <c r="AU1024" s="105" t="str">
        <f t="shared" si="1063"/>
        <v/>
      </c>
      <c r="AV1024">
        <f t="shared" si="1065"/>
        <v>-1</v>
      </c>
    </row>
    <row r="1025" spans="1:48" ht="17.25" customHeight="1">
      <c r="A1025" s="27"/>
      <c r="B1025" s="98"/>
      <c r="C1025" s="104"/>
      <c r="D1025" s="90"/>
      <c r="E1025" s="111"/>
      <c r="F1025" s="442"/>
      <c r="G1025" s="443"/>
      <c r="H1025" s="443"/>
      <c r="I1025" s="99"/>
      <c r="J1025" s="99"/>
      <c r="K1025" s="94">
        <f t="shared" si="1051"/>
        <v>3.7</v>
      </c>
      <c r="L1025" s="94">
        <f t="shared" si="1052"/>
        <v>-0.1</v>
      </c>
      <c r="M1025" s="94">
        <f t="shared" si="1053"/>
        <v>0.1</v>
      </c>
      <c r="N1025" s="94">
        <f t="shared" si="1054"/>
        <v>3.6</v>
      </c>
      <c r="O1025" s="94">
        <f t="shared" si="1055"/>
        <v>3.8000000000000003</v>
      </c>
      <c r="P1025" s="102"/>
      <c r="Q1025" s="94" t="str">
        <f t="shared" si="1056"/>
        <v/>
      </c>
      <c r="R1025" s="122" t="str">
        <f>IF(Q1025="","",HLOOKUP(Q1025,Headline!$Z$5:$CJ$6,2,FALSE))</f>
        <v/>
      </c>
      <c r="S1025" s="147"/>
      <c r="T1025" s="147"/>
      <c r="U1025" s="147"/>
      <c r="V1025" s="147"/>
      <c r="W1025" s="147"/>
      <c r="X1025" s="96" t="str">
        <f t="shared" si="1064"/>
        <v/>
      </c>
      <c r="Y1025" s="101"/>
      <c r="Z1025" s="445"/>
      <c r="AA1025" s="446"/>
      <c r="AB1025" s="446"/>
      <c r="AC1025" s="446"/>
      <c r="AD1025" s="62"/>
      <c r="AE1025" s="21"/>
      <c r="AF1025" s="22"/>
      <c r="AH1025" s="29" t="str">
        <f t="shared" si="1020"/>
        <v/>
      </c>
      <c r="AI1025" s="29" t="str">
        <f t="shared" si="1021"/>
        <v/>
      </c>
      <c r="AJ1025" s="29" t="str">
        <f t="shared" si="1022"/>
        <v/>
      </c>
      <c r="AK1025" s="29" t="str">
        <f t="shared" si="1023"/>
        <v/>
      </c>
      <c r="AL1025" s="29" t="str">
        <f t="shared" si="1024"/>
        <v/>
      </c>
      <c r="AM1025" s="29" t="str">
        <f t="shared" si="1025"/>
        <v/>
      </c>
      <c r="AN1025" s="29" t="str">
        <f t="shared" si="1026"/>
        <v/>
      </c>
      <c r="AO1025" s="83" t="str">
        <f t="shared" si="1057"/>
        <v/>
      </c>
      <c r="AP1025" s="83" t="str">
        <f t="shared" si="1058"/>
        <v/>
      </c>
      <c r="AQ1025" s="83" t="str">
        <f t="shared" si="1059"/>
        <v/>
      </c>
      <c r="AR1025" s="83" t="str">
        <f t="shared" si="1060"/>
        <v/>
      </c>
      <c r="AS1025" s="83" t="str">
        <f t="shared" si="1061"/>
        <v/>
      </c>
      <c r="AT1025" s="105" t="str">
        <f t="shared" si="1062"/>
        <v/>
      </c>
      <c r="AU1025" s="105" t="str">
        <f t="shared" si="1063"/>
        <v/>
      </c>
      <c r="AV1025">
        <f t="shared" si="1065"/>
        <v>-1</v>
      </c>
    </row>
    <row r="1026" spans="1:48" ht="17.25" customHeight="1">
      <c r="A1026" s="27"/>
      <c r="B1026" s="98">
        <v>911</v>
      </c>
      <c r="C1026" s="104"/>
      <c r="D1026" s="144" t="s">
        <v>171</v>
      </c>
      <c r="E1026" s="111"/>
      <c r="F1026" s="442">
        <v>45</v>
      </c>
      <c r="G1026" s="443"/>
      <c r="H1026" s="444"/>
      <c r="I1026" s="143">
        <v>-10</v>
      </c>
      <c r="J1026" s="99">
        <v>0</v>
      </c>
      <c r="K1026" s="94">
        <f t="shared" si="1051"/>
        <v>45</v>
      </c>
      <c r="L1026" s="94">
        <f t="shared" si="1052"/>
        <v>-10</v>
      </c>
      <c r="M1026" s="94">
        <f t="shared" si="1053"/>
        <v>0</v>
      </c>
      <c r="N1026" s="94">
        <f t="shared" si="1054"/>
        <v>35</v>
      </c>
      <c r="O1026" s="94">
        <f t="shared" si="1055"/>
        <v>45</v>
      </c>
      <c r="P1026" s="102" t="s">
        <v>50</v>
      </c>
      <c r="Q1026" s="94">
        <f t="shared" si="1056"/>
        <v>1</v>
      </c>
      <c r="R1026" s="122">
        <f>IF(Q1026="","",HLOOKUP(Q1026,Headline!$Z$5:$CJ$6,2,FALSE))</f>
        <v>1</v>
      </c>
      <c r="S1026" s="237">
        <v>40</v>
      </c>
      <c r="T1026" s="237">
        <v>40.5</v>
      </c>
      <c r="U1026" s="237">
        <v>40</v>
      </c>
      <c r="V1026" s="237">
        <v>40.299999999999997</v>
      </c>
      <c r="W1026" s="237">
        <v>40</v>
      </c>
      <c r="X1026" s="96" t="str">
        <f t="shared" si="1064"/>
        <v/>
      </c>
      <c r="Y1026" s="101">
        <v>13</v>
      </c>
      <c r="Z1026" s="445"/>
      <c r="AA1026" s="446"/>
      <c r="AB1026" s="446"/>
      <c r="AC1026" s="446"/>
      <c r="AD1026" s="62"/>
      <c r="AE1026" s="21"/>
      <c r="AF1026" s="22"/>
      <c r="AH1026" s="29" t="str">
        <f t="shared" si="1020"/>
        <v/>
      </c>
      <c r="AI1026" s="29" t="str">
        <f t="shared" si="1021"/>
        <v/>
      </c>
      <c r="AJ1026" s="29" t="str">
        <f t="shared" si="1022"/>
        <v/>
      </c>
      <c r="AK1026" s="29" t="str">
        <f t="shared" si="1023"/>
        <v/>
      </c>
      <c r="AL1026" s="29" t="str">
        <f t="shared" si="1024"/>
        <v/>
      </c>
      <c r="AM1026" s="29" t="str">
        <f t="shared" si="1025"/>
        <v/>
      </c>
      <c r="AN1026" s="29" t="str">
        <f t="shared" si="1026"/>
        <v/>
      </c>
      <c r="AO1026" s="83">
        <f t="shared" si="1057"/>
        <v>40</v>
      </c>
      <c r="AP1026" s="83">
        <f t="shared" si="1058"/>
        <v>40.5</v>
      </c>
      <c r="AQ1026" s="83">
        <f t="shared" si="1059"/>
        <v>0.5</v>
      </c>
      <c r="AR1026" s="83">
        <f t="shared" si="1060"/>
        <v>40.160000000000004</v>
      </c>
      <c r="AS1026" s="83">
        <f t="shared" si="1061"/>
        <v>0.23021728866442631</v>
      </c>
      <c r="AT1026" s="105" t="str">
        <f t="shared" si="1062"/>
        <v/>
      </c>
      <c r="AU1026" s="105" t="str">
        <f t="shared" si="1063"/>
        <v/>
      </c>
      <c r="AV1026">
        <f t="shared" si="1065"/>
        <v>-1</v>
      </c>
    </row>
    <row r="1027" spans="1:48" ht="17.25" customHeight="1">
      <c r="A1027" s="27"/>
      <c r="B1027" s="98"/>
      <c r="C1027" s="104"/>
      <c r="D1027" s="90"/>
      <c r="E1027" s="111"/>
      <c r="F1027" s="442"/>
      <c r="G1027" s="443"/>
      <c r="H1027" s="444"/>
      <c r="I1027" s="99"/>
      <c r="J1027" s="99"/>
      <c r="K1027" s="94">
        <f t="shared" si="1051"/>
        <v>45</v>
      </c>
      <c r="L1027" s="94">
        <f t="shared" si="1052"/>
        <v>-10</v>
      </c>
      <c r="M1027" s="94">
        <f t="shared" si="1053"/>
        <v>0</v>
      </c>
      <c r="N1027" s="94">
        <f t="shared" si="1054"/>
        <v>35</v>
      </c>
      <c r="O1027" s="94">
        <f t="shared" si="1055"/>
        <v>45</v>
      </c>
      <c r="P1027" s="102" t="s">
        <v>50</v>
      </c>
      <c r="Q1027" s="94">
        <f t="shared" si="1056"/>
        <v>2</v>
      </c>
      <c r="R1027" s="122">
        <f>IF(Q1027="","",HLOOKUP(Q1027,Headline!$Z$5:$CJ$6,2,FALSE))</f>
        <v>2</v>
      </c>
      <c r="S1027" s="237">
        <v>43.17</v>
      </c>
      <c r="T1027" s="237">
        <v>42.71</v>
      </c>
      <c r="U1027" s="237">
        <v>42.48</v>
      </c>
      <c r="V1027" s="237">
        <v>42.57</v>
      </c>
      <c r="W1027" s="237">
        <v>42.91</v>
      </c>
      <c r="X1027" s="96" t="str">
        <f t="shared" si="1064"/>
        <v/>
      </c>
      <c r="Y1027" s="101">
        <v>16</v>
      </c>
      <c r="Z1027" s="445"/>
      <c r="AA1027" s="446"/>
      <c r="AB1027" s="446"/>
      <c r="AC1027" s="446"/>
      <c r="AD1027" s="62"/>
      <c r="AE1027" s="21"/>
      <c r="AF1027" s="22"/>
      <c r="AH1027" s="29" t="str">
        <f t="shared" si="1020"/>
        <v/>
      </c>
      <c r="AI1027" s="29" t="str">
        <f t="shared" si="1021"/>
        <v/>
      </c>
      <c r="AJ1027" s="29" t="str">
        <f t="shared" si="1022"/>
        <v/>
      </c>
      <c r="AK1027" s="29" t="str">
        <f t="shared" si="1023"/>
        <v/>
      </c>
      <c r="AL1027" s="29" t="str">
        <f t="shared" si="1024"/>
        <v/>
      </c>
      <c r="AM1027" s="29" t="str">
        <f t="shared" si="1025"/>
        <v/>
      </c>
      <c r="AN1027" s="29" t="str">
        <f t="shared" si="1026"/>
        <v/>
      </c>
      <c r="AO1027" s="83">
        <f t="shared" si="1057"/>
        <v>42.48</v>
      </c>
      <c r="AP1027" s="83">
        <f t="shared" si="1058"/>
        <v>43.17</v>
      </c>
      <c r="AQ1027" s="83">
        <f t="shared" si="1059"/>
        <v>0.69000000000000483</v>
      </c>
      <c r="AR1027" s="83">
        <f t="shared" si="1060"/>
        <v>42.767999999999994</v>
      </c>
      <c r="AS1027" s="83">
        <f t="shared" si="1061"/>
        <v>0.27716421125390722</v>
      </c>
      <c r="AT1027" s="105" t="str">
        <f t="shared" si="1062"/>
        <v/>
      </c>
      <c r="AU1027" s="105" t="str">
        <f t="shared" si="1063"/>
        <v/>
      </c>
      <c r="AV1027">
        <f t="shared" si="1065"/>
        <v>-1</v>
      </c>
    </row>
    <row r="1028" spans="1:48" ht="17.25" customHeight="1" thickBot="1">
      <c r="A1028" s="27"/>
      <c r="B1028" s="98"/>
      <c r="C1028" s="104"/>
      <c r="D1028" s="90"/>
      <c r="E1028" s="111"/>
      <c r="F1028" s="442"/>
      <c r="G1028" s="443"/>
      <c r="H1028" s="444"/>
      <c r="I1028" s="99"/>
      <c r="J1028" s="99"/>
      <c r="K1028" s="94">
        <f t="shared" si="1051"/>
        <v>45</v>
      </c>
      <c r="L1028" s="94">
        <f t="shared" si="1052"/>
        <v>-10</v>
      </c>
      <c r="M1028" s="94">
        <f t="shared" si="1053"/>
        <v>0</v>
      </c>
      <c r="N1028" s="94">
        <f t="shared" si="1054"/>
        <v>35</v>
      </c>
      <c r="O1028" s="94">
        <f t="shared" si="1055"/>
        <v>45</v>
      </c>
      <c r="P1028" s="102"/>
      <c r="Q1028" s="94" t="str">
        <f t="shared" si="1056"/>
        <v/>
      </c>
      <c r="R1028" s="122" t="str">
        <f>IF(Q1028="","",HLOOKUP(Q1028,Headline!$Z$5:$CJ$6,2,FALSE))</f>
        <v/>
      </c>
      <c r="S1028" s="100"/>
      <c r="T1028" s="100"/>
      <c r="U1028" s="100"/>
      <c r="V1028" s="100"/>
      <c r="W1028" s="100"/>
      <c r="X1028" s="96" t="str">
        <f t="shared" si="1064"/>
        <v/>
      </c>
      <c r="Y1028" s="101"/>
      <c r="Z1028" s="445"/>
      <c r="AA1028" s="446"/>
      <c r="AB1028" s="446"/>
      <c r="AC1028" s="446"/>
      <c r="AD1028" s="62"/>
      <c r="AE1028" s="21"/>
      <c r="AF1028" s="22"/>
      <c r="AH1028" s="29" t="str">
        <f t="shared" si="1020"/>
        <v/>
      </c>
      <c r="AI1028" s="29" t="str">
        <f t="shared" si="1021"/>
        <v/>
      </c>
      <c r="AJ1028" s="29" t="str">
        <f t="shared" si="1022"/>
        <v/>
      </c>
      <c r="AK1028" s="29" t="str">
        <f t="shared" si="1023"/>
        <v/>
      </c>
      <c r="AL1028" s="29" t="str">
        <f t="shared" si="1024"/>
        <v/>
      </c>
      <c r="AM1028" s="29" t="str">
        <f t="shared" si="1025"/>
        <v/>
      </c>
      <c r="AN1028" s="29" t="str">
        <f t="shared" si="1026"/>
        <v/>
      </c>
      <c r="AO1028" s="83" t="str">
        <f t="shared" si="1057"/>
        <v/>
      </c>
      <c r="AP1028" s="83" t="str">
        <f t="shared" si="1058"/>
        <v/>
      </c>
      <c r="AQ1028" s="83" t="str">
        <f t="shared" si="1059"/>
        <v/>
      </c>
      <c r="AR1028" s="83" t="str">
        <f t="shared" si="1060"/>
        <v/>
      </c>
      <c r="AS1028" s="83" t="str">
        <f t="shared" si="1061"/>
        <v/>
      </c>
      <c r="AT1028" s="105" t="str">
        <f t="shared" si="1062"/>
        <v/>
      </c>
      <c r="AU1028" s="105" t="str">
        <f t="shared" si="1063"/>
        <v/>
      </c>
      <c r="AV1028">
        <f t="shared" si="1065"/>
        <v>-1</v>
      </c>
    </row>
    <row r="1029" spans="1:48" ht="26.25" customHeight="1" thickBot="1">
      <c r="A1029" s="27"/>
      <c r="B1029" s="466" t="s">
        <v>215</v>
      </c>
      <c r="C1029" s="467"/>
      <c r="D1029" s="467"/>
      <c r="E1029" s="467"/>
      <c r="F1029" s="467"/>
      <c r="G1029" s="467"/>
      <c r="H1029" s="467"/>
      <c r="I1029" s="467"/>
      <c r="J1029" s="467"/>
      <c r="K1029" s="467"/>
      <c r="L1029" s="467"/>
      <c r="M1029" s="467"/>
      <c r="N1029" s="467"/>
      <c r="O1029" s="467"/>
      <c r="P1029" s="467"/>
      <c r="Q1029" s="467"/>
      <c r="R1029" s="467"/>
      <c r="S1029" s="467"/>
      <c r="T1029" s="467"/>
      <c r="U1029" s="467"/>
      <c r="V1029" s="467"/>
      <c r="W1029" s="467"/>
      <c r="X1029" s="467"/>
      <c r="Y1029" s="467"/>
      <c r="Z1029" s="467"/>
      <c r="AA1029" s="467"/>
      <c r="AB1029" s="467"/>
      <c r="AC1029" s="467"/>
      <c r="AD1029" s="467"/>
      <c r="AE1029" s="467"/>
      <c r="AF1029" s="468"/>
      <c r="AH1029" s="29" t="str">
        <f t="shared" si="1020"/>
        <v/>
      </c>
      <c r="AI1029" s="29" t="str">
        <f t="shared" si="1021"/>
        <v/>
      </c>
      <c r="AJ1029" s="29" t="str">
        <f t="shared" si="1022"/>
        <v/>
      </c>
      <c r="AK1029" s="29" t="str">
        <f t="shared" si="1023"/>
        <v/>
      </c>
      <c r="AL1029" s="29" t="str">
        <f t="shared" si="1024"/>
        <v/>
      </c>
      <c r="AM1029" s="29" t="str">
        <f t="shared" si="1025"/>
        <v/>
      </c>
      <c r="AN1029" s="29" t="str">
        <f t="shared" si="1026"/>
        <v/>
      </c>
      <c r="AO1029" s="83" t="str">
        <f t="shared" si="1057"/>
        <v/>
      </c>
      <c r="AP1029" s="83" t="str">
        <f t="shared" si="1058"/>
        <v/>
      </c>
      <c r="AQ1029" s="83" t="str">
        <f t="shared" si="1059"/>
        <v/>
      </c>
      <c r="AR1029" s="83" t="str">
        <f t="shared" si="1060"/>
        <v/>
      </c>
      <c r="AS1029" s="83" t="str">
        <f t="shared" si="1061"/>
        <v/>
      </c>
      <c r="AT1029" s="105" t="str">
        <f t="shared" si="1062"/>
        <v/>
      </c>
      <c r="AU1029" s="105" t="str">
        <f t="shared" si="1063"/>
        <v/>
      </c>
      <c r="AV1029">
        <f t="shared" si="1065"/>
        <v>-1</v>
      </c>
    </row>
    <row r="1030" spans="1:48" ht="17.25" customHeight="1">
      <c r="A1030" s="27"/>
      <c r="B1030" s="98"/>
      <c r="C1030" s="104"/>
      <c r="D1030" s="90"/>
      <c r="E1030" s="111"/>
      <c r="F1030" s="442"/>
      <c r="G1030" s="443"/>
      <c r="H1030" s="444"/>
      <c r="I1030" s="99"/>
      <c r="J1030" s="99"/>
      <c r="K1030" s="94">
        <f t="shared" si="1051"/>
        <v>0</v>
      </c>
      <c r="L1030" s="94">
        <f t="shared" si="1052"/>
        <v>0</v>
      </c>
      <c r="M1030" s="94">
        <f t="shared" si="1053"/>
        <v>0</v>
      </c>
      <c r="N1030" s="94">
        <f t="shared" si="1054"/>
        <v>0</v>
      </c>
      <c r="O1030" s="94">
        <f t="shared" si="1055"/>
        <v>0</v>
      </c>
      <c r="P1030" s="102"/>
      <c r="Q1030" s="94" t="str">
        <f t="shared" si="1056"/>
        <v/>
      </c>
      <c r="R1030" s="122" t="str">
        <f>IF(Q1030="","",HLOOKUP(Q1030,Headline!$Z$5:$CJ$6,2,FALSE))</f>
        <v/>
      </c>
      <c r="S1030" s="100"/>
      <c r="T1030" s="100"/>
      <c r="U1030" s="100"/>
      <c r="V1030" s="100"/>
      <c r="W1030" s="100"/>
      <c r="X1030" s="96" t="str">
        <f t="shared" si="1064"/>
        <v/>
      </c>
      <c r="Y1030" s="101"/>
      <c r="Z1030" s="445"/>
      <c r="AA1030" s="446"/>
      <c r="AB1030" s="446"/>
      <c r="AC1030" s="446"/>
      <c r="AD1030" s="62"/>
      <c r="AE1030" s="21"/>
      <c r="AF1030" s="22"/>
      <c r="AH1030" s="29" t="str">
        <f t="shared" si="1020"/>
        <v/>
      </c>
      <c r="AI1030" s="29" t="str">
        <f t="shared" si="1021"/>
        <v/>
      </c>
      <c r="AJ1030" s="29" t="str">
        <f t="shared" si="1022"/>
        <v/>
      </c>
      <c r="AK1030" s="29" t="str">
        <f t="shared" si="1023"/>
        <v/>
      </c>
      <c r="AL1030" s="29" t="str">
        <f t="shared" si="1024"/>
        <v/>
      </c>
      <c r="AM1030" s="29" t="str">
        <f t="shared" si="1025"/>
        <v/>
      </c>
      <c r="AN1030" s="29" t="str">
        <f t="shared" si="1026"/>
        <v/>
      </c>
      <c r="AO1030" s="83" t="str">
        <f t="shared" si="1057"/>
        <v/>
      </c>
      <c r="AP1030" s="83" t="str">
        <f t="shared" si="1058"/>
        <v/>
      </c>
      <c r="AQ1030" s="83" t="str">
        <f t="shared" si="1059"/>
        <v/>
      </c>
      <c r="AR1030" s="83" t="str">
        <f t="shared" si="1060"/>
        <v/>
      </c>
      <c r="AS1030" s="83" t="str">
        <f t="shared" si="1061"/>
        <v/>
      </c>
      <c r="AT1030" s="105" t="str">
        <f t="shared" si="1062"/>
        <v/>
      </c>
      <c r="AU1030" s="105" t="str">
        <f t="shared" si="1063"/>
        <v/>
      </c>
      <c r="AV1030">
        <f t="shared" si="1065"/>
        <v>-1</v>
      </c>
    </row>
    <row r="1031" spans="1:48" ht="17.25" customHeight="1">
      <c r="A1031" s="27"/>
      <c r="B1031" s="98">
        <v>920</v>
      </c>
      <c r="C1031" s="104"/>
      <c r="D1031" s="144" t="s">
        <v>192</v>
      </c>
      <c r="E1031" s="111"/>
      <c r="F1031" s="442">
        <v>0.3</v>
      </c>
      <c r="G1031" s="443"/>
      <c r="H1031" s="444"/>
      <c r="I1031" s="99">
        <v>-0.1</v>
      </c>
      <c r="J1031" s="99">
        <v>0.1</v>
      </c>
      <c r="K1031" s="94">
        <f t="shared" si="1051"/>
        <v>0.3</v>
      </c>
      <c r="L1031" s="94">
        <f t="shared" si="1052"/>
        <v>-0.1</v>
      </c>
      <c r="M1031" s="94">
        <f t="shared" si="1053"/>
        <v>0.1</v>
      </c>
      <c r="N1031" s="94">
        <f t="shared" si="1054"/>
        <v>0.19999999999999998</v>
      </c>
      <c r="O1031" s="94">
        <f t="shared" si="1055"/>
        <v>0.4</v>
      </c>
      <c r="P1031" s="102" t="s">
        <v>50</v>
      </c>
      <c r="Q1031" s="94">
        <f t="shared" si="1056"/>
        <v>1</v>
      </c>
      <c r="R1031" s="122">
        <f>IF(Q1031="","",HLOOKUP(Q1031,Headline!$Z$5:$CJ$6,2,FALSE))</f>
        <v>1</v>
      </c>
      <c r="S1031" s="147">
        <v>0.33</v>
      </c>
      <c r="T1031" s="147">
        <v>0.34</v>
      </c>
      <c r="U1031" s="147">
        <v>0.32</v>
      </c>
      <c r="V1031" s="147">
        <v>0.34</v>
      </c>
      <c r="W1031" s="147">
        <v>0.33</v>
      </c>
      <c r="X1031" s="96" t="str">
        <f t="shared" si="1064"/>
        <v/>
      </c>
      <c r="Y1031" s="101">
        <v>13</v>
      </c>
      <c r="Z1031" s="445"/>
      <c r="AA1031" s="446"/>
      <c r="AB1031" s="446"/>
      <c r="AC1031" s="446"/>
      <c r="AD1031" s="62"/>
      <c r="AE1031" s="21"/>
      <c r="AF1031" s="22"/>
      <c r="AH1031" s="29" t="str">
        <f t="shared" si="1020"/>
        <v/>
      </c>
      <c r="AI1031" s="29" t="str">
        <f t="shared" si="1021"/>
        <v/>
      </c>
      <c r="AJ1031" s="29" t="str">
        <f t="shared" si="1022"/>
        <v/>
      </c>
      <c r="AK1031" s="29" t="str">
        <f t="shared" si="1023"/>
        <v/>
      </c>
      <c r="AL1031" s="29" t="str">
        <f t="shared" si="1024"/>
        <v/>
      </c>
      <c r="AM1031" s="29" t="str">
        <f t="shared" si="1025"/>
        <v/>
      </c>
      <c r="AN1031" s="29" t="str">
        <f t="shared" si="1026"/>
        <v/>
      </c>
      <c r="AO1031" s="83">
        <f t="shared" si="1057"/>
        <v>0.32</v>
      </c>
      <c r="AP1031" s="83">
        <f t="shared" si="1058"/>
        <v>0.34</v>
      </c>
      <c r="AQ1031" s="83">
        <f t="shared" si="1059"/>
        <v>2.0000000000000018E-2</v>
      </c>
      <c r="AR1031" s="83">
        <f t="shared" si="1060"/>
        <v>0.33200000000000002</v>
      </c>
      <c r="AS1031" s="83">
        <f t="shared" si="1061"/>
        <v>8.3666002653407633E-3</v>
      </c>
      <c r="AT1031" s="105" t="str">
        <f t="shared" si="1062"/>
        <v/>
      </c>
      <c r="AU1031" s="105" t="str">
        <f t="shared" si="1063"/>
        <v/>
      </c>
      <c r="AV1031">
        <f t="shared" si="1065"/>
        <v>-1</v>
      </c>
    </row>
    <row r="1032" spans="1:48" ht="17.25" customHeight="1">
      <c r="A1032" s="27"/>
      <c r="B1032" s="98"/>
      <c r="C1032" s="104"/>
      <c r="D1032" s="90"/>
      <c r="E1032" s="111"/>
      <c r="F1032" s="442"/>
      <c r="G1032" s="443"/>
      <c r="H1032" s="444"/>
      <c r="I1032" s="99"/>
      <c r="J1032" s="99"/>
      <c r="K1032" s="94">
        <f t="shared" si="1051"/>
        <v>0.3</v>
      </c>
      <c r="L1032" s="94">
        <f t="shared" si="1052"/>
        <v>-0.1</v>
      </c>
      <c r="M1032" s="94">
        <f t="shared" si="1053"/>
        <v>0.1</v>
      </c>
      <c r="N1032" s="94">
        <f t="shared" si="1054"/>
        <v>0.19999999999999998</v>
      </c>
      <c r="O1032" s="94">
        <f t="shared" si="1055"/>
        <v>0.4</v>
      </c>
      <c r="P1032" s="102" t="s">
        <v>50</v>
      </c>
      <c r="Q1032" s="94">
        <f t="shared" si="1056"/>
        <v>2</v>
      </c>
      <c r="R1032" s="122">
        <f>IF(Q1032="","",HLOOKUP(Q1032,Headline!$Z$5:$CJ$6,2,FALSE))</f>
        <v>2</v>
      </c>
      <c r="S1032" s="147">
        <v>0.51</v>
      </c>
      <c r="T1032" s="147">
        <v>0.5</v>
      </c>
      <c r="U1032" s="147">
        <v>0.5</v>
      </c>
      <c r="V1032" s="147">
        <v>0.49</v>
      </c>
      <c r="W1032" s="147">
        <v>0.5</v>
      </c>
      <c r="X1032" s="96" t="str">
        <f t="shared" si="1064"/>
        <v>8</v>
      </c>
      <c r="Y1032" s="101">
        <v>16</v>
      </c>
      <c r="Z1032" s="445"/>
      <c r="AA1032" s="446"/>
      <c r="AB1032" s="446"/>
      <c r="AC1032" s="446"/>
      <c r="AD1032" s="62"/>
      <c r="AE1032" s="316" t="s">
        <v>95</v>
      </c>
      <c r="AF1032" s="22"/>
      <c r="AH1032" s="29" t="str">
        <f t="shared" si="1020"/>
        <v>+</v>
      </c>
      <c r="AI1032" s="29" t="str">
        <f t="shared" si="1021"/>
        <v>+</v>
      </c>
      <c r="AJ1032" s="29" t="str">
        <f t="shared" si="1022"/>
        <v>+</v>
      </c>
      <c r="AK1032" s="29" t="str">
        <f t="shared" si="1023"/>
        <v>+</v>
      </c>
      <c r="AL1032" s="29" t="str">
        <f t="shared" si="1024"/>
        <v>+</v>
      </c>
      <c r="AM1032" s="29" t="str">
        <f t="shared" si="1025"/>
        <v/>
      </c>
      <c r="AN1032" s="29" t="str">
        <f t="shared" si="1026"/>
        <v>+</v>
      </c>
      <c r="AO1032" s="83">
        <f t="shared" si="1057"/>
        <v>0.49</v>
      </c>
      <c r="AP1032" s="83">
        <f t="shared" si="1058"/>
        <v>0.51</v>
      </c>
      <c r="AQ1032" s="83">
        <f t="shared" si="1059"/>
        <v>2.0000000000000018E-2</v>
      </c>
      <c r="AR1032" s="83">
        <f t="shared" si="1060"/>
        <v>0.5</v>
      </c>
      <c r="AS1032" s="83">
        <f t="shared" si="1061"/>
        <v>7.0710678118654814E-3</v>
      </c>
      <c r="AT1032" s="105" t="str">
        <f t="shared" si="1062"/>
        <v/>
      </c>
      <c r="AU1032" s="105" t="str">
        <f t="shared" si="1063"/>
        <v/>
      </c>
      <c r="AV1032">
        <f t="shared" si="1065"/>
        <v>-1</v>
      </c>
    </row>
    <row r="1033" spans="1:48" ht="17.25" customHeight="1">
      <c r="A1033" s="27"/>
      <c r="B1033" s="98"/>
      <c r="C1033" s="104"/>
      <c r="D1033" s="90"/>
      <c r="E1033" s="111"/>
      <c r="F1033" s="442"/>
      <c r="G1033" s="443"/>
      <c r="H1033" s="443"/>
      <c r="I1033" s="99"/>
      <c r="J1033" s="99"/>
      <c r="K1033" s="94">
        <f t="shared" si="1051"/>
        <v>0.3</v>
      </c>
      <c r="L1033" s="94">
        <f t="shared" si="1052"/>
        <v>-0.1</v>
      </c>
      <c r="M1033" s="94">
        <f t="shared" si="1053"/>
        <v>0.1</v>
      </c>
      <c r="N1033" s="94">
        <f t="shared" si="1054"/>
        <v>0.19999999999999998</v>
      </c>
      <c r="O1033" s="94">
        <f t="shared" si="1055"/>
        <v>0.4</v>
      </c>
      <c r="P1033" s="102"/>
      <c r="Q1033" s="94" t="str">
        <f t="shared" si="1056"/>
        <v/>
      </c>
      <c r="R1033" s="122" t="str">
        <f>IF(Q1033="","",HLOOKUP(Q1033,Headline!$Z$5:$CJ$6,2,FALSE))</f>
        <v/>
      </c>
      <c r="S1033" s="147"/>
      <c r="T1033" s="147"/>
      <c r="U1033" s="147"/>
      <c r="V1033" s="147"/>
      <c r="W1033" s="147"/>
      <c r="X1033" s="96" t="str">
        <f t="shared" si="1064"/>
        <v/>
      </c>
      <c r="Y1033" s="101"/>
      <c r="Z1033" s="445"/>
      <c r="AA1033" s="446"/>
      <c r="AB1033" s="446"/>
      <c r="AC1033" s="446"/>
      <c r="AD1033" s="62"/>
      <c r="AE1033" s="21"/>
      <c r="AF1033" s="22"/>
      <c r="AH1033" s="29" t="str">
        <f t="shared" si="1020"/>
        <v/>
      </c>
      <c r="AI1033" s="29" t="str">
        <f t="shared" si="1021"/>
        <v/>
      </c>
      <c r="AJ1033" s="29" t="str">
        <f t="shared" si="1022"/>
        <v/>
      </c>
      <c r="AK1033" s="29" t="str">
        <f t="shared" si="1023"/>
        <v/>
      </c>
      <c r="AL1033" s="29" t="str">
        <f t="shared" si="1024"/>
        <v/>
      </c>
      <c r="AM1033" s="29" t="str">
        <f t="shared" si="1025"/>
        <v/>
      </c>
      <c r="AN1033" s="29" t="str">
        <f t="shared" si="1026"/>
        <v/>
      </c>
      <c r="AO1033" s="83" t="str">
        <f t="shared" si="1057"/>
        <v/>
      </c>
      <c r="AP1033" s="83" t="str">
        <f t="shared" si="1058"/>
        <v/>
      </c>
      <c r="AQ1033" s="83" t="str">
        <f t="shared" si="1059"/>
        <v/>
      </c>
      <c r="AR1033" s="83" t="str">
        <f t="shared" si="1060"/>
        <v/>
      </c>
      <c r="AS1033" s="83" t="str">
        <f t="shared" si="1061"/>
        <v/>
      </c>
      <c r="AT1033" s="105" t="str">
        <f t="shared" si="1062"/>
        <v/>
      </c>
      <c r="AU1033" s="105" t="str">
        <f t="shared" si="1063"/>
        <v/>
      </c>
      <c r="AV1033">
        <f t="shared" si="1065"/>
        <v>-1</v>
      </c>
    </row>
    <row r="1034" spans="1:48" ht="17.25" customHeight="1">
      <c r="A1034" s="27"/>
      <c r="B1034" s="98">
        <v>920</v>
      </c>
      <c r="C1034" s="104"/>
      <c r="D1034" s="144" t="s">
        <v>192</v>
      </c>
      <c r="E1034" s="144" t="s">
        <v>171</v>
      </c>
      <c r="F1034" s="442">
        <v>45</v>
      </c>
      <c r="G1034" s="443"/>
      <c r="H1034" s="443"/>
      <c r="I1034" s="99">
        <v>-2</v>
      </c>
      <c r="J1034" s="99">
        <v>2</v>
      </c>
      <c r="K1034" s="94">
        <f t="shared" si="1051"/>
        <v>45</v>
      </c>
      <c r="L1034" s="94">
        <f t="shared" si="1052"/>
        <v>-2</v>
      </c>
      <c r="M1034" s="94">
        <f t="shared" si="1053"/>
        <v>2</v>
      </c>
      <c r="N1034" s="94">
        <f t="shared" si="1054"/>
        <v>43</v>
      </c>
      <c r="O1034" s="94">
        <f t="shared" si="1055"/>
        <v>47</v>
      </c>
      <c r="P1034" s="102" t="s">
        <v>50</v>
      </c>
      <c r="Q1034" s="94">
        <f t="shared" si="1056"/>
        <v>1</v>
      </c>
      <c r="R1034" s="122">
        <f>IF(Q1034="","",HLOOKUP(Q1034,Headline!$Z$5:$CJ$6,2,FALSE))</f>
        <v>1</v>
      </c>
      <c r="S1034" s="237">
        <v>45.1</v>
      </c>
      <c r="T1034" s="237">
        <v>45</v>
      </c>
      <c r="U1034" s="237">
        <v>44.8</v>
      </c>
      <c r="V1034" s="237">
        <v>45.1</v>
      </c>
      <c r="W1034" s="237">
        <v>45.2</v>
      </c>
      <c r="X1034" s="96" t="str">
        <f t="shared" si="1064"/>
        <v/>
      </c>
      <c r="Y1034" s="101">
        <v>13</v>
      </c>
      <c r="Z1034" s="445"/>
      <c r="AA1034" s="446"/>
      <c r="AB1034" s="446"/>
      <c r="AC1034" s="446"/>
      <c r="AD1034" s="62"/>
      <c r="AE1034" s="21"/>
      <c r="AF1034" s="22"/>
      <c r="AH1034" s="29" t="str">
        <f t="shared" si="1020"/>
        <v/>
      </c>
      <c r="AI1034" s="29" t="str">
        <f t="shared" si="1021"/>
        <v/>
      </c>
      <c r="AJ1034" s="29" t="str">
        <f t="shared" si="1022"/>
        <v/>
      </c>
      <c r="AK1034" s="29" t="str">
        <f t="shared" si="1023"/>
        <v/>
      </c>
      <c r="AL1034" s="29" t="str">
        <f t="shared" si="1024"/>
        <v/>
      </c>
      <c r="AM1034" s="29" t="str">
        <f t="shared" si="1025"/>
        <v/>
      </c>
      <c r="AN1034" s="29" t="str">
        <f t="shared" si="1026"/>
        <v/>
      </c>
      <c r="AO1034" s="83">
        <f t="shared" si="1057"/>
        <v>44.8</v>
      </c>
      <c r="AP1034" s="83">
        <f t="shared" si="1058"/>
        <v>45.2</v>
      </c>
      <c r="AQ1034" s="83">
        <f t="shared" si="1059"/>
        <v>0.40000000000000568</v>
      </c>
      <c r="AR1034" s="83">
        <f t="shared" si="1060"/>
        <v>45.04</v>
      </c>
      <c r="AS1034" s="83">
        <f t="shared" si="1061"/>
        <v>0.15165750888103316</v>
      </c>
      <c r="AT1034" s="105" t="str">
        <f t="shared" si="1062"/>
        <v/>
      </c>
      <c r="AU1034" s="105" t="str">
        <f t="shared" si="1063"/>
        <v/>
      </c>
      <c r="AV1034">
        <f t="shared" si="1065"/>
        <v>-1</v>
      </c>
    </row>
    <row r="1035" spans="1:48" ht="17.25" customHeight="1">
      <c r="A1035" s="27"/>
      <c r="B1035" s="98"/>
      <c r="C1035" s="104"/>
      <c r="D1035" s="90"/>
      <c r="E1035" s="111"/>
      <c r="F1035" s="442"/>
      <c r="G1035" s="443"/>
      <c r="H1035" s="443"/>
      <c r="I1035" s="99"/>
      <c r="J1035" s="99"/>
      <c r="K1035" s="94">
        <f t="shared" si="1051"/>
        <v>45</v>
      </c>
      <c r="L1035" s="94">
        <f t="shared" si="1052"/>
        <v>-2</v>
      </c>
      <c r="M1035" s="94">
        <f t="shared" si="1053"/>
        <v>2</v>
      </c>
      <c r="N1035" s="94">
        <f t="shared" si="1054"/>
        <v>43</v>
      </c>
      <c r="O1035" s="94">
        <f t="shared" si="1055"/>
        <v>47</v>
      </c>
      <c r="P1035" s="102" t="s">
        <v>50</v>
      </c>
      <c r="Q1035" s="94">
        <f t="shared" si="1056"/>
        <v>2</v>
      </c>
      <c r="R1035" s="122">
        <f>IF(Q1035="","",HLOOKUP(Q1035,Headline!$Z$5:$CJ$6,2,FALSE))</f>
        <v>2</v>
      </c>
      <c r="S1035" s="237">
        <v>45.61</v>
      </c>
      <c r="T1035" s="237">
        <v>46.21</v>
      </c>
      <c r="U1035" s="237">
        <v>45.78</v>
      </c>
      <c r="V1035" s="237">
        <v>45.29</v>
      </c>
      <c r="W1035" s="237">
        <v>45.94</v>
      </c>
      <c r="X1035" s="96" t="str">
        <f t="shared" si="1064"/>
        <v/>
      </c>
      <c r="Y1035" s="101">
        <v>16</v>
      </c>
      <c r="Z1035" s="445"/>
      <c r="AA1035" s="446"/>
      <c r="AB1035" s="446"/>
      <c r="AC1035" s="446"/>
      <c r="AD1035" s="62"/>
      <c r="AE1035" s="21"/>
      <c r="AF1035" s="22"/>
      <c r="AH1035" s="29" t="str">
        <f t="shared" si="1020"/>
        <v/>
      </c>
      <c r="AI1035" s="29" t="str">
        <f t="shared" si="1021"/>
        <v/>
      </c>
      <c r="AJ1035" s="29" t="str">
        <f t="shared" si="1022"/>
        <v/>
      </c>
      <c r="AK1035" s="29" t="str">
        <f t="shared" si="1023"/>
        <v/>
      </c>
      <c r="AL1035" s="29" t="str">
        <f t="shared" si="1024"/>
        <v/>
      </c>
      <c r="AM1035" s="29" t="str">
        <f t="shared" si="1025"/>
        <v/>
      </c>
      <c r="AN1035" s="29" t="str">
        <f t="shared" si="1026"/>
        <v/>
      </c>
      <c r="AO1035" s="83">
        <f t="shared" si="1057"/>
        <v>45.29</v>
      </c>
      <c r="AP1035" s="83">
        <f t="shared" si="1058"/>
        <v>46.21</v>
      </c>
      <c r="AQ1035" s="83">
        <f t="shared" si="1059"/>
        <v>0.92000000000000171</v>
      </c>
      <c r="AR1035" s="83">
        <f t="shared" si="1060"/>
        <v>45.765999999999998</v>
      </c>
      <c r="AS1035" s="83">
        <f t="shared" si="1061"/>
        <v>0.3458757002161329</v>
      </c>
      <c r="AT1035" s="105" t="str">
        <f t="shared" si="1062"/>
        <v/>
      </c>
      <c r="AU1035" s="105" t="str">
        <f t="shared" si="1063"/>
        <v/>
      </c>
      <c r="AV1035">
        <f t="shared" si="1065"/>
        <v>-1</v>
      </c>
    </row>
    <row r="1036" spans="1:48" ht="17.25" customHeight="1">
      <c r="A1036" s="27"/>
      <c r="B1036" s="98"/>
      <c r="C1036" s="104"/>
      <c r="D1036" s="90"/>
      <c r="E1036" s="111"/>
      <c r="F1036" s="442"/>
      <c r="G1036" s="443"/>
      <c r="H1036" s="444"/>
      <c r="I1036" s="99"/>
      <c r="J1036" s="99"/>
      <c r="K1036" s="94">
        <f t="shared" si="1051"/>
        <v>45</v>
      </c>
      <c r="L1036" s="94">
        <f t="shared" si="1052"/>
        <v>-2</v>
      </c>
      <c r="M1036" s="94">
        <f t="shared" si="1053"/>
        <v>2</v>
      </c>
      <c r="N1036" s="94">
        <f t="shared" si="1054"/>
        <v>43</v>
      </c>
      <c r="O1036" s="94">
        <f t="shared" si="1055"/>
        <v>47</v>
      </c>
      <c r="P1036" s="102"/>
      <c r="Q1036" s="94" t="str">
        <f t="shared" si="1056"/>
        <v/>
      </c>
      <c r="R1036" s="122" t="str">
        <f>IF(Q1036="","",HLOOKUP(Q1036,Headline!$Z$5:$CJ$6,2,FALSE))</f>
        <v/>
      </c>
      <c r="S1036" s="100"/>
      <c r="T1036" s="100"/>
      <c r="U1036" s="100"/>
      <c r="V1036" s="100"/>
      <c r="W1036" s="100"/>
      <c r="X1036" s="96" t="str">
        <f t="shared" si="1064"/>
        <v/>
      </c>
      <c r="Y1036" s="101"/>
      <c r="Z1036" s="445"/>
      <c r="AA1036" s="446"/>
      <c r="AB1036" s="446"/>
      <c r="AC1036" s="446"/>
      <c r="AD1036" s="62"/>
      <c r="AE1036" s="21"/>
      <c r="AF1036" s="22"/>
      <c r="AH1036" s="29" t="str">
        <f t="shared" si="1020"/>
        <v/>
      </c>
      <c r="AI1036" s="29" t="str">
        <f t="shared" si="1021"/>
        <v/>
      </c>
      <c r="AJ1036" s="29" t="str">
        <f t="shared" si="1022"/>
        <v/>
      </c>
      <c r="AK1036" s="29" t="str">
        <f t="shared" si="1023"/>
        <v/>
      </c>
      <c r="AL1036" s="29" t="str">
        <f t="shared" si="1024"/>
        <v/>
      </c>
      <c r="AM1036" s="29" t="str">
        <f t="shared" si="1025"/>
        <v/>
      </c>
      <c r="AN1036" s="29" t="str">
        <f t="shared" si="1026"/>
        <v/>
      </c>
      <c r="AO1036" s="83" t="str">
        <f t="shared" si="1057"/>
        <v/>
      </c>
      <c r="AP1036" s="83" t="str">
        <f t="shared" si="1058"/>
        <v/>
      </c>
      <c r="AQ1036" s="83" t="str">
        <f t="shared" si="1059"/>
        <v/>
      </c>
      <c r="AR1036" s="83" t="str">
        <f t="shared" si="1060"/>
        <v/>
      </c>
      <c r="AS1036" s="83" t="str">
        <f t="shared" si="1061"/>
        <v/>
      </c>
      <c r="AT1036" s="105" t="str">
        <f t="shared" si="1062"/>
        <v/>
      </c>
      <c r="AU1036" s="105" t="str">
        <f t="shared" si="1063"/>
        <v/>
      </c>
      <c r="AV1036">
        <f t="shared" si="1065"/>
        <v>-1</v>
      </c>
    </row>
    <row r="1037" spans="1:48" ht="17.25" customHeight="1">
      <c r="A1037" s="27"/>
      <c r="B1037" s="98"/>
      <c r="C1037" s="104"/>
      <c r="D1037" s="144" t="s">
        <v>210</v>
      </c>
      <c r="E1037" s="111"/>
      <c r="F1037" s="442">
        <v>9.6999999999999993</v>
      </c>
      <c r="G1037" s="443"/>
      <c r="H1037" s="444"/>
      <c r="I1037" s="99">
        <v>0</v>
      </c>
      <c r="J1037" s="99">
        <v>0.1</v>
      </c>
      <c r="K1037" s="94">
        <f t="shared" si="1051"/>
        <v>9.6999999999999993</v>
      </c>
      <c r="L1037" s="94">
        <f t="shared" si="1052"/>
        <v>0</v>
      </c>
      <c r="M1037" s="94">
        <f t="shared" si="1053"/>
        <v>0.1</v>
      </c>
      <c r="N1037" s="94">
        <f t="shared" si="1054"/>
        <v>9.6999999999999993</v>
      </c>
      <c r="O1037" s="94">
        <f t="shared" si="1055"/>
        <v>9.7999999999999989</v>
      </c>
      <c r="P1037" s="102" t="s">
        <v>238</v>
      </c>
      <c r="Q1037" s="94">
        <f t="shared" si="1056"/>
        <v>1</v>
      </c>
      <c r="R1037" s="122">
        <f>IF(Q1037="","",HLOOKUP(Q1037,Headline!$Z$5:$CJ$6,2,FALSE))</f>
        <v>1</v>
      </c>
      <c r="S1037" s="502" t="s">
        <v>251</v>
      </c>
      <c r="T1037" s="503"/>
      <c r="U1037" s="503"/>
      <c r="V1037" s="503"/>
      <c r="W1037" s="504"/>
      <c r="X1037" s="96"/>
      <c r="Y1037" s="101"/>
      <c r="Z1037" s="445"/>
      <c r="AA1037" s="446"/>
      <c r="AB1037" s="446"/>
      <c r="AC1037" s="446"/>
      <c r="AD1037" s="62"/>
      <c r="AE1037" s="21"/>
      <c r="AF1037" s="22"/>
      <c r="AH1037" s="29" t="str">
        <f t="shared" si="1020"/>
        <v>+</v>
      </c>
      <c r="AI1037" s="29" t="str">
        <f t="shared" si="1021"/>
        <v/>
      </c>
      <c r="AJ1037" s="29" t="str">
        <f t="shared" si="1022"/>
        <v/>
      </c>
      <c r="AK1037" s="29" t="str">
        <f t="shared" si="1023"/>
        <v/>
      </c>
      <c r="AL1037" s="29" t="str">
        <f t="shared" si="1024"/>
        <v/>
      </c>
      <c r="AM1037" s="29" t="str">
        <f t="shared" si="1025"/>
        <v/>
      </c>
      <c r="AN1037" s="29" t="str">
        <f t="shared" si="1026"/>
        <v>+</v>
      </c>
      <c r="AO1037" s="83">
        <f t="shared" si="1057"/>
        <v>0</v>
      </c>
      <c r="AP1037" s="83">
        <f t="shared" si="1058"/>
        <v>0</v>
      </c>
      <c r="AQ1037" s="83">
        <f t="shared" si="1059"/>
        <v>0</v>
      </c>
      <c r="AR1037" s="83" t="e">
        <f t="shared" si="1060"/>
        <v>#DIV/0!</v>
      </c>
      <c r="AS1037" s="83" t="e">
        <f t="shared" si="1061"/>
        <v>#DIV/0!</v>
      </c>
      <c r="AT1037" s="105" t="str">
        <f t="shared" si="1062"/>
        <v/>
      </c>
      <c r="AU1037" s="105" t="str">
        <f t="shared" si="1063"/>
        <v/>
      </c>
      <c r="AV1037">
        <f t="shared" si="1065"/>
        <v>-1</v>
      </c>
    </row>
    <row r="1038" spans="1:48" ht="17.25" customHeight="1">
      <c r="A1038" s="27"/>
      <c r="B1038" s="98"/>
      <c r="C1038" s="104"/>
      <c r="D1038" s="90"/>
      <c r="E1038" s="111"/>
      <c r="F1038" s="442"/>
      <c r="G1038" s="443"/>
      <c r="H1038" s="444"/>
      <c r="I1038" s="99"/>
      <c r="J1038" s="99"/>
      <c r="K1038" s="94">
        <f t="shared" si="1051"/>
        <v>9.6999999999999993</v>
      </c>
      <c r="L1038" s="94">
        <f t="shared" si="1052"/>
        <v>0</v>
      </c>
      <c r="M1038" s="94">
        <f t="shared" si="1053"/>
        <v>0.1</v>
      </c>
      <c r="N1038" s="94">
        <f t="shared" si="1054"/>
        <v>9.6999999999999993</v>
      </c>
      <c r="O1038" s="94">
        <f t="shared" si="1055"/>
        <v>9.7999999999999989</v>
      </c>
      <c r="P1038" s="102" t="s">
        <v>238</v>
      </c>
      <c r="Q1038" s="94">
        <f t="shared" si="1056"/>
        <v>2</v>
      </c>
      <c r="R1038" s="122">
        <f>IF(Q1038="","",HLOOKUP(Q1038,Headline!$Z$5:$CJ$6,2,FALSE))</f>
        <v>2</v>
      </c>
      <c r="S1038" s="505"/>
      <c r="T1038" s="506"/>
      <c r="U1038" s="506"/>
      <c r="V1038" s="506"/>
      <c r="W1038" s="507"/>
      <c r="X1038" s="96" t="str">
        <f t="shared" si="1064"/>
        <v/>
      </c>
      <c r="Y1038" s="101"/>
      <c r="Z1038" s="445"/>
      <c r="AA1038" s="446"/>
      <c r="AB1038" s="446"/>
      <c r="AC1038" s="446"/>
      <c r="AD1038" s="62"/>
      <c r="AE1038" s="21"/>
      <c r="AF1038" s="22"/>
      <c r="AH1038" s="29" t="str">
        <f t="shared" si="1020"/>
        <v/>
      </c>
      <c r="AI1038" s="29" t="str">
        <f t="shared" si="1021"/>
        <v/>
      </c>
      <c r="AJ1038" s="29" t="str">
        <f t="shared" si="1022"/>
        <v/>
      </c>
      <c r="AK1038" s="29" t="str">
        <f t="shared" si="1023"/>
        <v/>
      </c>
      <c r="AL1038" s="29" t="str">
        <f t="shared" si="1024"/>
        <v/>
      </c>
      <c r="AM1038" s="29" t="str">
        <f t="shared" si="1025"/>
        <v/>
      </c>
      <c r="AN1038" s="29" t="str">
        <f t="shared" si="1026"/>
        <v/>
      </c>
      <c r="AO1038" s="83" t="str">
        <f t="shared" si="1057"/>
        <v/>
      </c>
      <c r="AP1038" s="83" t="str">
        <f t="shared" si="1058"/>
        <v/>
      </c>
      <c r="AQ1038" s="83" t="str">
        <f t="shared" si="1059"/>
        <v/>
      </c>
      <c r="AR1038" s="83" t="str">
        <f t="shared" si="1060"/>
        <v/>
      </c>
      <c r="AS1038" s="83" t="str">
        <f t="shared" si="1061"/>
        <v/>
      </c>
      <c r="AT1038" s="105" t="str">
        <f t="shared" si="1062"/>
        <v/>
      </c>
      <c r="AU1038" s="105" t="str">
        <f t="shared" si="1063"/>
        <v/>
      </c>
      <c r="AV1038">
        <f t="shared" si="1065"/>
        <v>-1</v>
      </c>
    </row>
    <row r="1039" spans="1:48" ht="17.25" customHeight="1">
      <c r="A1039" s="27"/>
      <c r="B1039" s="98"/>
      <c r="C1039" s="104"/>
      <c r="D1039" s="90"/>
      <c r="E1039" s="111"/>
      <c r="F1039" s="442"/>
      <c r="G1039" s="443"/>
      <c r="H1039" s="444"/>
      <c r="I1039" s="99"/>
      <c r="J1039" s="99"/>
      <c r="K1039" s="94">
        <f t="shared" si="1051"/>
        <v>9.6999999999999993</v>
      </c>
      <c r="L1039" s="94">
        <f t="shared" si="1052"/>
        <v>0</v>
      </c>
      <c r="M1039" s="94">
        <f t="shared" si="1053"/>
        <v>0.1</v>
      </c>
      <c r="N1039" s="94">
        <f t="shared" si="1054"/>
        <v>9.6999999999999993</v>
      </c>
      <c r="O1039" s="94">
        <f t="shared" si="1055"/>
        <v>9.7999999999999989</v>
      </c>
      <c r="P1039" s="102"/>
      <c r="Q1039" s="94" t="str">
        <f t="shared" si="1056"/>
        <v/>
      </c>
      <c r="R1039" s="122" t="str">
        <f>IF(Q1039="","",HLOOKUP(Q1039,Headline!$Z$5:$CJ$6,2,FALSE))</f>
        <v/>
      </c>
      <c r="S1039" s="100"/>
      <c r="T1039" s="100"/>
      <c r="U1039" s="100"/>
      <c r="V1039" s="100"/>
      <c r="W1039" s="100"/>
      <c r="X1039" s="96" t="str">
        <f t="shared" si="1064"/>
        <v/>
      </c>
      <c r="Y1039" s="101"/>
      <c r="Z1039" s="445"/>
      <c r="AA1039" s="446"/>
      <c r="AB1039" s="446"/>
      <c r="AC1039" s="446"/>
      <c r="AD1039" s="62"/>
      <c r="AE1039" s="21"/>
      <c r="AF1039" s="22"/>
      <c r="AH1039" s="29" t="str">
        <f t="shared" si="1020"/>
        <v/>
      </c>
      <c r="AI1039" s="29" t="str">
        <f t="shared" si="1021"/>
        <v/>
      </c>
      <c r="AJ1039" s="29" t="str">
        <f t="shared" si="1022"/>
        <v/>
      </c>
      <c r="AK1039" s="29" t="str">
        <f t="shared" si="1023"/>
        <v/>
      </c>
      <c r="AL1039" s="29" t="str">
        <f t="shared" si="1024"/>
        <v/>
      </c>
      <c r="AM1039" s="29" t="str">
        <f t="shared" si="1025"/>
        <v/>
      </c>
      <c r="AN1039" s="29" t="str">
        <f t="shared" si="1026"/>
        <v/>
      </c>
      <c r="AO1039" s="83" t="str">
        <f t="shared" si="1057"/>
        <v/>
      </c>
      <c r="AP1039" s="83" t="str">
        <f t="shared" si="1058"/>
        <v/>
      </c>
      <c r="AQ1039" s="83" t="str">
        <f t="shared" si="1059"/>
        <v/>
      </c>
      <c r="AR1039" s="83" t="str">
        <f t="shared" si="1060"/>
        <v/>
      </c>
      <c r="AS1039" s="83" t="str">
        <f t="shared" si="1061"/>
        <v/>
      </c>
      <c r="AT1039" s="105" t="str">
        <f t="shared" si="1062"/>
        <v/>
      </c>
      <c r="AU1039" s="105" t="str">
        <f t="shared" si="1063"/>
        <v/>
      </c>
      <c r="AV1039">
        <f t="shared" si="1065"/>
        <v>-1</v>
      </c>
    </row>
    <row r="1040" spans="1:48" ht="17.25" customHeight="1">
      <c r="A1040" s="27"/>
      <c r="B1040" s="98"/>
      <c r="C1040" s="104"/>
      <c r="D1040" s="144" t="s">
        <v>210</v>
      </c>
      <c r="E1040" s="111"/>
      <c r="F1040" s="442">
        <v>7.6</v>
      </c>
      <c r="G1040" s="443"/>
      <c r="H1040" s="444"/>
      <c r="I1040" s="99">
        <v>-0.1</v>
      </c>
      <c r="J1040" s="99">
        <v>0</v>
      </c>
      <c r="K1040" s="94">
        <f t="shared" si="1051"/>
        <v>7.6</v>
      </c>
      <c r="L1040" s="94">
        <f t="shared" si="1052"/>
        <v>-0.1</v>
      </c>
      <c r="M1040" s="94">
        <f t="shared" si="1053"/>
        <v>0</v>
      </c>
      <c r="N1040" s="94">
        <f t="shared" si="1054"/>
        <v>7.5</v>
      </c>
      <c r="O1040" s="94">
        <f t="shared" si="1055"/>
        <v>7.6</v>
      </c>
      <c r="P1040" s="102" t="s">
        <v>238</v>
      </c>
      <c r="Q1040" s="94">
        <f>IF(AND(F1040&lt;&gt;"",Q1039=""),1,IF(AND(Q1039&lt;emp,Q1039&lt;&gt;""),Q1039+1,""))</f>
        <v>1</v>
      </c>
      <c r="R1040" s="122">
        <f>IF(Q1040="","",HLOOKUP(Q1040,Headline!$Z$5:$CJ$6,2,FALSE))</f>
        <v>1</v>
      </c>
      <c r="S1040" s="502" t="s">
        <v>253</v>
      </c>
      <c r="T1040" s="503"/>
      <c r="U1040" s="503"/>
      <c r="V1040" s="503"/>
      <c r="W1040" s="504"/>
      <c r="X1040" s="96"/>
      <c r="Y1040" s="101"/>
      <c r="Z1040" s="445"/>
      <c r="AA1040" s="446"/>
      <c r="AB1040" s="446"/>
      <c r="AC1040" s="446"/>
      <c r="AD1040" s="62"/>
      <c r="AE1040" s="21"/>
      <c r="AF1040" s="22"/>
      <c r="AH1040" s="29" t="str">
        <f t="shared" si="1020"/>
        <v>+</v>
      </c>
      <c r="AI1040" s="29" t="str">
        <f t="shared" si="1021"/>
        <v/>
      </c>
      <c r="AJ1040" s="29" t="str">
        <f t="shared" si="1022"/>
        <v/>
      </c>
      <c r="AK1040" s="29" t="str">
        <f t="shared" si="1023"/>
        <v/>
      </c>
      <c r="AL1040" s="29" t="str">
        <f t="shared" si="1024"/>
        <v/>
      </c>
      <c r="AM1040" s="29" t="str">
        <f t="shared" si="1025"/>
        <v/>
      </c>
      <c r="AN1040" s="29" t="str">
        <f t="shared" si="1026"/>
        <v>+</v>
      </c>
      <c r="AO1040" s="83">
        <f t="shared" si="1057"/>
        <v>0</v>
      </c>
      <c r="AP1040" s="83">
        <f t="shared" si="1058"/>
        <v>0</v>
      </c>
      <c r="AQ1040" s="83">
        <f t="shared" si="1059"/>
        <v>0</v>
      </c>
      <c r="AR1040" s="83" t="e">
        <f t="shared" si="1060"/>
        <v>#DIV/0!</v>
      </c>
      <c r="AS1040" s="83" t="e">
        <f t="shared" si="1061"/>
        <v>#DIV/0!</v>
      </c>
      <c r="AT1040" s="105" t="str">
        <f t="shared" si="1062"/>
        <v/>
      </c>
      <c r="AU1040" s="105" t="str">
        <f t="shared" si="1063"/>
        <v/>
      </c>
      <c r="AV1040">
        <f t="shared" si="1065"/>
        <v>-1</v>
      </c>
    </row>
    <row r="1041" spans="1:48" ht="17.25" customHeight="1">
      <c r="A1041" s="27"/>
      <c r="B1041" s="98"/>
      <c r="C1041" s="104"/>
      <c r="D1041" s="90"/>
      <c r="E1041" s="111"/>
      <c r="F1041" s="442"/>
      <c r="G1041" s="443"/>
      <c r="H1041" s="444"/>
      <c r="I1041" s="99"/>
      <c r="J1041" s="99"/>
      <c r="K1041" s="94">
        <f t="shared" si="1051"/>
        <v>7.6</v>
      </c>
      <c r="L1041" s="94">
        <f t="shared" si="1052"/>
        <v>-0.1</v>
      </c>
      <c r="M1041" s="94">
        <f t="shared" si="1053"/>
        <v>0</v>
      </c>
      <c r="N1041" s="94">
        <f t="shared" si="1054"/>
        <v>7.5</v>
      </c>
      <c r="O1041" s="94">
        <f t="shared" si="1055"/>
        <v>7.6</v>
      </c>
      <c r="P1041" s="102" t="s">
        <v>238</v>
      </c>
      <c r="Q1041" s="94">
        <f>IF(AND(F1041&lt;&gt;"",Q1040=""),1,IF(AND(Q1040&lt;emp,Q1040&lt;&gt;""),Q1040+1,""))</f>
        <v>2</v>
      </c>
      <c r="R1041" s="122">
        <f>IF(Q1041="","",HLOOKUP(Q1041,Headline!$Z$5:$CJ$6,2,FALSE))</f>
        <v>2</v>
      </c>
      <c r="S1041" s="505"/>
      <c r="T1041" s="506"/>
      <c r="U1041" s="506"/>
      <c r="V1041" s="506"/>
      <c r="W1041" s="507"/>
      <c r="X1041" s="96" t="str">
        <f t="shared" si="1064"/>
        <v/>
      </c>
      <c r="Y1041" s="101"/>
      <c r="Z1041" s="445"/>
      <c r="AA1041" s="446"/>
      <c r="AB1041" s="446"/>
      <c r="AC1041" s="446"/>
      <c r="AD1041" s="62"/>
      <c r="AE1041" s="21"/>
      <c r="AF1041" s="22"/>
      <c r="AH1041" s="29" t="str">
        <f t="shared" si="1020"/>
        <v/>
      </c>
      <c r="AI1041" s="29" t="str">
        <f t="shared" si="1021"/>
        <v/>
      </c>
      <c r="AJ1041" s="29" t="str">
        <f t="shared" si="1022"/>
        <v/>
      </c>
      <c r="AK1041" s="29" t="str">
        <f t="shared" si="1023"/>
        <v/>
      </c>
      <c r="AL1041" s="29" t="str">
        <f t="shared" si="1024"/>
        <v/>
      </c>
      <c r="AM1041" s="29" t="str">
        <f t="shared" si="1025"/>
        <v/>
      </c>
      <c r="AN1041" s="29" t="str">
        <f t="shared" si="1026"/>
        <v/>
      </c>
      <c r="AO1041" s="83" t="str">
        <f t="shared" si="1057"/>
        <v/>
      </c>
      <c r="AP1041" s="83" t="str">
        <f t="shared" si="1058"/>
        <v/>
      </c>
      <c r="AQ1041" s="83" t="str">
        <f t="shared" si="1059"/>
        <v/>
      </c>
      <c r="AR1041" s="83" t="str">
        <f t="shared" si="1060"/>
        <v/>
      </c>
      <c r="AS1041" s="83" t="str">
        <f t="shared" si="1061"/>
        <v/>
      </c>
      <c r="AT1041" s="105" t="str">
        <f t="shared" si="1062"/>
        <v/>
      </c>
      <c r="AU1041" s="105" t="str">
        <f t="shared" si="1063"/>
        <v/>
      </c>
      <c r="AV1041">
        <f t="shared" si="1065"/>
        <v>-1</v>
      </c>
    </row>
    <row r="1042" spans="1:48" ht="17.25" customHeight="1">
      <c r="A1042" s="27"/>
      <c r="B1042" s="98"/>
      <c r="C1042" s="104"/>
      <c r="D1042" s="90"/>
      <c r="E1042" s="111"/>
      <c r="F1042" s="442"/>
      <c r="G1042" s="443"/>
      <c r="H1042" s="444"/>
      <c r="I1042" s="99"/>
      <c r="J1042" s="99"/>
      <c r="K1042" s="94">
        <f t="shared" si="1051"/>
        <v>7.6</v>
      </c>
      <c r="L1042" s="94">
        <f t="shared" si="1052"/>
        <v>-0.1</v>
      </c>
      <c r="M1042" s="94">
        <f t="shared" si="1053"/>
        <v>0</v>
      </c>
      <c r="N1042" s="94">
        <f t="shared" si="1054"/>
        <v>7.5</v>
      </c>
      <c r="O1042" s="94">
        <f t="shared" si="1055"/>
        <v>7.6</v>
      </c>
      <c r="P1042" s="102"/>
      <c r="Q1042" s="94" t="str">
        <f t="shared" si="1056"/>
        <v/>
      </c>
      <c r="R1042" s="122" t="str">
        <f>IF(Q1042="","",HLOOKUP(Q1042,Headline!$Z$5:$CJ$6,2,FALSE))</f>
        <v/>
      </c>
      <c r="S1042" s="100"/>
      <c r="T1042" s="100"/>
      <c r="U1042" s="100"/>
      <c r="V1042" s="100"/>
      <c r="W1042" s="100"/>
      <c r="X1042" s="96" t="str">
        <f t="shared" si="1064"/>
        <v/>
      </c>
      <c r="Y1042" s="101"/>
      <c r="Z1042" s="445"/>
      <c r="AA1042" s="446"/>
      <c r="AB1042" s="446"/>
      <c r="AC1042" s="446"/>
      <c r="AD1042" s="62"/>
      <c r="AE1042" s="21"/>
      <c r="AF1042" s="22"/>
      <c r="AH1042" s="29" t="str">
        <f t="shared" si="1020"/>
        <v/>
      </c>
      <c r="AI1042" s="29" t="str">
        <f t="shared" si="1021"/>
        <v/>
      </c>
      <c r="AJ1042" s="29" t="str">
        <f t="shared" si="1022"/>
        <v/>
      </c>
      <c r="AK1042" s="29" t="str">
        <f t="shared" si="1023"/>
        <v/>
      </c>
      <c r="AL1042" s="29" t="str">
        <f t="shared" si="1024"/>
        <v/>
      </c>
      <c r="AM1042" s="29" t="str">
        <f t="shared" si="1025"/>
        <v/>
      </c>
      <c r="AN1042" s="29" t="str">
        <f t="shared" si="1026"/>
        <v/>
      </c>
      <c r="AO1042" s="83" t="str">
        <f t="shared" si="1057"/>
        <v/>
      </c>
      <c r="AP1042" s="83" t="str">
        <f t="shared" si="1058"/>
        <v/>
      </c>
      <c r="AQ1042" s="83" t="str">
        <f t="shared" si="1059"/>
        <v/>
      </c>
      <c r="AR1042" s="83" t="str">
        <f t="shared" si="1060"/>
        <v/>
      </c>
      <c r="AS1042" s="83" t="str">
        <f t="shared" si="1061"/>
        <v/>
      </c>
      <c r="AT1042" s="105" t="str">
        <f t="shared" si="1062"/>
        <v/>
      </c>
      <c r="AU1042" s="105" t="str">
        <f t="shared" si="1063"/>
        <v/>
      </c>
      <c r="AV1042">
        <f t="shared" si="1065"/>
        <v>-1</v>
      </c>
    </row>
    <row r="1043" spans="1:48" ht="17.25" customHeight="1">
      <c r="A1043" s="27"/>
      <c r="B1043" s="98"/>
      <c r="C1043" s="104"/>
      <c r="D1043" s="144" t="s">
        <v>210</v>
      </c>
      <c r="E1043" s="111"/>
      <c r="F1043" s="442">
        <v>9.85</v>
      </c>
      <c r="G1043" s="443"/>
      <c r="H1043" s="443"/>
      <c r="I1043" s="99">
        <v>-0.1</v>
      </c>
      <c r="J1043" s="99">
        <v>0</v>
      </c>
      <c r="K1043" s="94">
        <f t="shared" si="1051"/>
        <v>9.85</v>
      </c>
      <c r="L1043" s="94">
        <f t="shared" si="1052"/>
        <v>-0.1</v>
      </c>
      <c r="M1043" s="94">
        <f t="shared" si="1053"/>
        <v>0</v>
      </c>
      <c r="N1043" s="94">
        <f t="shared" si="1054"/>
        <v>9.75</v>
      </c>
      <c r="O1043" s="94">
        <f t="shared" si="1055"/>
        <v>9.85</v>
      </c>
      <c r="P1043" s="102" t="s">
        <v>238</v>
      </c>
      <c r="Q1043" s="94">
        <f>IF(AND(F1043&lt;&gt;"",Q1042=""),1,IF(AND(Q1042&lt;emp,Q1042&lt;&gt;""),Q1042+1,""))</f>
        <v>1</v>
      </c>
      <c r="R1043" s="122">
        <f>IF(Q1043="","",HLOOKUP(Q1043,Headline!$Z$5:$CJ$6,2,FALSE))</f>
        <v>1</v>
      </c>
      <c r="S1043" s="502" t="s">
        <v>252</v>
      </c>
      <c r="T1043" s="503"/>
      <c r="U1043" s="503"/>
      <c r="V1043" s="503"/>
      <c r="W1043" s="504"/>
      <c r="X1043" s="96"/>
      <c r="Y1043" s="101"/>
      <c r="Z1043" s="445"/>
      <c r="AA1043" s="446"/>
      <c r="AB1043" s="446"/>
      <c r="AC1043" s="446"/>
      <c r="AD1043" s="62"/>
      <c r="AE1043" s="21"/>
      <c r="AF1043" s="22"/>
      <c r="AH1043" s="29" t="str">
        <f t="shared" si="1020"/>
        <v>+</v>
      </c>
      <c r="AI1043" s="29" t="str">
        <f t="shared" si="1021"/>
        <v/>
      </c>
      <c r="AJ1043" s="29" t="str">
        <f t="shared" si="1022"/>
        <v/>
      </c>
      <c r="AK1043" s="29" t="str">
        <f t="shared" si="1023"/>
        <v/>
      </c>
      <c r="AL1043" s="29" t="str">
        <f t="shared" si="1024"/>
        <v/>
      </c>
      <c r="AM1043" s="29" t="str">
        <f t="shared" si="1025"/>
        <v/>
      </c>
      <c r="AN1043" s="29" t="str">
        <f t="shared" si="1026"/>
        <v>+</v>
      </c>
      <c r="AO1043" s="83">
        <f t="shared" si="1057"/>
        <v>0</v>
      </c>
      <c r="AP1043" s="83">
        <f t="shared" si="1058"/>
        <v>0</v>
      </c>
      <c r="AQ1043" s="83">
        <f t="shared" si="1059"/>
        <v>0</v>
      </c>
      <c r="AR1043" s="83" t="e">
        <f t="shared" si="1060"/>
        <v>#DIV/0!</v>
      </c>
      <c r="AS1043" s="83" t="e">
        <f t="shared" si="1061"/>
        <v>#DIV/0!</v>
      </c>
      <c r="AT1043" s="105" t="str">
        <f t="shared" si="1062"/>
        <v/>
      </c>
      <c r="AU1043" s="105" t="str">
        <f t="shared" si="1063"/>
        <v/>
      </c>
      <c r="AV1043">
        <f t="shared" si="1065"/>
        <v>-1</v>
      </c>
    </row>
    <row r="1044" spans="1:48" ht="17.25" customHeight="1">
      <c r="A1044" s="27"/>
      <c r="B1044" s="98"/>
      <c r="C1044" s="104"/>
      <c r="D1044" s="90"/>
      <c r="E1044" s="111"/>
      <c r="F1044" s="442"/>
      <c r="G1044" s="443"/>
      <c r="H1044" s="444"/>
      <c r="I1044" s="99"/>
      <c r="J1044" s="99"/>
      <c r="K1044" s="94">
        <f t="shared" si="1051"/>
        <v>9.85</v>
      </c>
      <c r="L1044" s="94">
        <f t="shared" si="1052"/>
        <v>-0.1</v>
      </c>
      <c r="M1044" s="94">
        <f t="shared" si="1053"/>
        <v>0</v>
      </c>
      <c r="N1044" s="94">
        <f t="shared" si="1054"/>
        <v>9.75</v>
      </c>
      <c r="O1044" s="94">
        <f t="shared" si="1055"/>
        <v>9.85</v>
      </c>
      <c r="P1044" s="102" t="s">
        <v>238</v>
      </c>
      <c r="Q1044" s="94">
        <f>IF(AND(F1044&lt;&gt;"",Q1043=""),1,IF(AND(Q1043&lt;emp,Q1043&lt;&gt;""),Q1043+1,""))</f>
        <v>2</v>
      </c>
      <c r="R1044" s="122">
        <f>IF(Q1044="","",HLOOKUP(Q1044,Headline!$Z$5:$CJ$6,2,FALSE))</f>
        <v>2</v>
      </c>
      <c r="S1044" s="505"/>
      <c r="T1044" s="506"/>
      <c r="U1044" s="506"/>
      <c r="V1044" s="506"/>
      <c r="W1044" s="507"/>
      <c r="X1044" s="96" t="str">
        <f t="shared" si="1064"/>
        <v/>
      </c>
      <c r="Y1044" s="101"/>
      <c r="Z1044" s="445"/>
      <c r="AA1044" s="446"/>
      <c r="AB1044" s="446"/>
      <c r="AC1044" s="446"/>
      <c r="AD1044" s="62"/>
      <c r="AE1044" s="21"/>
      <c r="AF1044" s="22"/>
      <c r="AH1044" s="29" t="str">
        <f t="shared" si="1020"/>
        <v/>
      </c>
      <c r="AI1044" s="29" t="str">
        <f t="shared" si="1021"/>
        <v/>
      </c>
      <c r="AJ1044" s="29" t="str">
        <f t="shared" si="1022"/>
        <v/>
      </c>
      <c r="AK1044" s="29" t="str">
        <f t="shared" si="1023"/>
        <v/>
      </c>
      <c r="AL1044" s="29" t="str">
        <f t="shared" si="1024"/>
        <v/>
      </c>
      <c r="AM1044" s="29" t="str">
        <f t="shared" si="1025"/>
        <v/>
      </c>
      <c r="AN1044" s="29" t="str">
        <f t="shared" si="1026"/>
        <v/>
      </c>
      <c r="AO1044" s="83" t="str">
        <f t="shared" si="1057"/>
        <v/>
      </c>
      <c r="AP1044" s="83" t="str">
        <f t="shared" si="1058"/>
        <v/>
      </c>
      <c r="AQ1044" s="83" t="str">
        <f t="shared" si="1059"/>
        <v/>
      </c>
      <c r="AR1044" s="83" t="str">
        <f t="shared" si="1060"/>
        <v/>
      </c>
      <c r="AS1044" s="83" t="str">
        <f t="shared" si="1061"/>
        <v/>
      </c>
      <c r="AT1044" s="105" t="str">
        <f t="shared" si="1062"/>
        <v/>
      </c>
      <c r="AU1044" s="105" t="str">
        <f t="shared" si="1063"/>
        <v/>
      </c>
      <c r="AV1044">
        <f t="shared" si="1065"/>
        <v>-1</v>
      </c>
    </row>
    <row r="1045" spans="1:48" ht="17.25" customHeight="1" thickBot="1">
      <c r="A1045" s="27"/>
      <c r="B1045" s="98"/>
      <c r="C1045" s="104"/>
      <c r="D1045" s="90"/>
      <c r="E1045" s="111"/>
      <c r="F1045" s="442"/>
      <c r="G1045" s="443"/>
      <c r="H1045" s="443"/>
      <c r="I1045" s="99"/>
      <c r="J1045" s="99"/>
      <c r="K1045" s="94">
        <f t="shared" si="1051"/>
        <v>9.85</v>
      </c>
      <c r="L1045" s="94">
        <f t="shared" si="1052"/>
        <v>-0.1</v>
      </c>
      <c r="M1045" s="94">
        <f t="shared" si="1053"/>
        <v>0</v>
      </c>
      <c r="N1045" s="94">
        <f t="shared" si="1054"/>
        <v>9.75</v>
      </c>
      <c r="O1045" s="94">
        <f t="shared" si="1055"/>
        <v>9.85</v>
      </c>
      <c r="P1045" s="102"/>
      <c r="Q1045" s="94" t="str">
        <f t="shared" si="1056"/>
        <v/>
      </c>
      <c r="R1045" s="122" t="str">
        <f>IF(Q1045="","",HLOOKUP(Q1045,Headline!$Z$5:$CJ$6,2,FALSE))</f>
        <v/>
      </c>
      <c r="S1045" s="100"/>
      <c r="T1045" s="100"/>
      <c r="U1045" s="100"/>
      <c r="V1045" s="100"/>
      <c r="W1045" s="100"/>
      <c r="X1045" s="96" t="str">
        <f t="shared" si="1064"/>
        <v/>
      </c>
      <c r="Y1045" s="101"/>
      <c r="Z1045" s="445"/>
      <c r="AA1045" s="446"/>
      <c r="AB1045" s="446"/>
      <c r="AC1045" s="446"/>
      <c r="AD1045" s="62"/>
      <c r="AE1045" s="21"/>
      <c r="AF1045" s="22"/>
      <c r="AH1045" s="29" t="str">
        <f t="shared" si="1020"/>
        <v/>
      </c>
      <c r="AI1045" s="29" t="str">
        <f t="shared" si="1021"/>
        <v/>
      </c>
      <c r="AJ1045" s="29" t="str">
        <f t="shared" si="1022"/>
        <v/>
      </c>
      <c r="AK1045" s="29" t="str">
        <f t="shared" si="1023"/>
        <v/>
      </c>
      <c r="AL1045" s="29" t="str">
        <f t="shared" si="1024"/>
        <v/>
      </c>
      <c r="AM1045" s="29" t="str">
        <f t="shared" si="1025"/>
        <v/>
      </c>
      <c r="AN1045" s="29" t="str">
        <f t="shared" si="1026"/>
        <v/>
      </c>
      <c r="AO1045" s="83" t="str">
        <f t="shared" si="1057"/>
        <v/>
      </c>
      <c r="AP1045" s="83" t="str">
        <f t="shared" si="1058"/>
        <v/>
      </c>
      <c r="AQ1045" s="83" t="str">
        <f t="shared" si="1059"/>
        <v/>
      </c>
      <c r="AR1045" s="83" t="str">
        <f t="shared" si="1060"/>
        <v/>
      </c>
      <c r="AS1045" s="83" t="str">
        <f t="shared" si="1061"/>
        <v/>
      </c>
      <c r="AT1045" s="105" t="str">
        <f t="shared" si="1062"/>
        <v/>
      </c>
      <c r="AU1045" s="105" t="str">
        <f t="shared" si="1063"/>
        <v/>
      </c>
      <c r="AV1045">
        <f t="shared" si="1065"/>
        <v>-1</v>
      </c>
    </row>
    <row r="1046" spans="1:48" ht="26.25" customHeight="1" thickBot="1">
      <c r="A1046" s="27"/>
      <c r="B1046" s="466" t="s">
        <v>216</v>
      </c>
      <c r="C1046" s="467"/>
      <c r="D1046" s="467"/>
      <c r="E1046" s="467"/>
      <c r="F1046" s="467"/>
      <c r="G1046" s="467"/>
      <c r="H1046" s="467"/>
      <c r="I1046" s="467"/>
      <c r="J1046" s="467"/>
      <c r="K1046" s="467"/>
      <c r="L1046" s="467"/>
      <c r="M1046" s="467"/>
      <c r="N1046" s="467"/>
      <c r="O1046" s="467"/>
      <c r="P1046" s="467"/>
      <c r="Q1046" s="467"/>
      <c r="R1046" s="467"/>
      <c r="S1046" s="467"/>
      <c r="T1046" s="467"/>
      <c r="U1046" s="467"/>
      <c r="V1046" s="467"/>
      <c r="W1046" s="467"/>
      <c r="X1046" s="467"/>
      <c r="Y1046" s="467"/>
      <c r="Z1046" s="467"/>
      <c r="AA1046" s="467"/>
      <c r="AB1046" s="467"/>
      <c r="AC1046" s="467"/>
      <c r="AD1046" s="467"/>
      <c r="AE1046" s="467"/>
      <c r="AF1046" s="468"/>
      <c r="AH1046" s="29" t="str">
        <f t="shared" si="1020"/>
        <v/>
      </c>
      <c r="AI1046" s="29" t="str">
        <f t="shared" si="1021"/>
        <v/>
      </c>
      <c r="AJ1046" s="29" t="str">
        <f t="shared" si="1022"/>
        <v/>
      </c>
      <c r="AK1046" s="29" t="str">
        <f t="shared" si="1023"/>
        <v/>
      </c>
      <c r="AL1046" s="29" t="str">
        <f t="shared" si="1024"/>
        <v/>
      </c>
      <c r="AM1046" s="29" t="str">
        <f t="shared" si="1025"/>
        <v/>
      </c>
      <c r="AN1046" s="29" t="str">
        <f t="shared" si="1026"/>
        <v/>
      </c>
      <c r="AO1046" s="83" t="str">
        <f t="shared" si="1057"/>
        <v/>
      </c>
      <c r="AP1046" s="83" t="str">
        <f t="shared" si="1058"/>
        <v/>
      </c>
      <c r="AQ1046" s="83" t="str">
        <f t="shared" si="1059"/>
        <v/>
      </c>
      <c r="AR1046" s="83" t="str">
        <f t="shared" si="1060"/>
        <v/>
      </c>
      <c r="AS1046" s="83" t="str">
        <f t="shared" si="1061"/>
        <v/>
      </c>
      <c r="AT1046" s="105" t="str">
        <f t="shared" si="1062"/>
        <v/>
      </c>
      <c r="AU1046" s="105" t="str">
        <f t="shared" si="1063"/>
        <v/>
      </c>
      <c r="AV1046">
        <f t="shared" si="1065"/>
        <v>-1</v>
      </c>
    </row>
    <row r="1047" spans="1:48" ht="17.25" customHeight="1">
      <c r="A1047" s="27"/>
      <c r="B1047" s="98"/>
      <c r="C1047" s="104"/>
      <c r="D1047" s="90"/>
      <c r="E1047" s="111"/>
      <c r="F1047" s="442"/>
      <c r="G1047" s="443"/>
      <c r="H1047" s="444"/>
      <c r="I1047" s="99"/>
      <c r="J1047" s="99"/>
      <c r="K1047" s="94">
        <f t="shared" si="1051"/>
        <v>0</v>
      </c>
      <c r="L1047" s="94">
        <f t="shared" si="1052"/>
        <v>0</v>
      </c>
      <c r="M1047" s="94">
        <f t="shared" si="1053"/>
        <v>0</v>
      </c>
      <c r="N1047" s="94">
        <f t="shared" si="1054"/>
        <v>0</v>
      </c>
      <c r="O1047" s="94">
        <f t="shared" si="1055"/>
        <v>0</v>
      </c>
      <c r="P1047" s="102"/>
      <c r="Q1047" s="94" t="str">
        <f t="shared" si="1056"/>
        <v/>
      </c>
      <c r="R1047" s="122" t="str">
        <f>IF(Q1047="","",HLOOKUP(Q1047,Headline!$Z$5:$CJ$6,2,FALSE))</f>
        <v/>
      </c>
      <c r="S1047" s="100"/>
      <c r="T1047" s="100"/>
      <c r="U1047" s="100"/>
      <c r="V1047" s="100"/>
      <c r="W1047" s="100"/>
      <c r="X1047" s="96" t="str">
        <f t="shared" si="1064"/>
        <v/>
      </c>
      <c r="Y1047" s="101"/>
      <c r="Z1047" s="445"/>
      <c r="AA1047" s="446"/>
      <c r="AB1047" s="446"/>
      <c r="AC1047" s="446"/>
      <c r="AD1047" s="62"/>
      <c r="AE1047" s="21"/>
      <c r="AF1047" s="22"/>
      <c r="AH1047" s="29" t="str">
        <f t="shared" si="1020"/>
        <v/>
      </c>
      <c r="AI1047" s="29" t="str">
        <f t="shared" si="1021"/>
        <v/>
      </c>
      <c r="AJ1047" s="29" t="str">
        <f t="shared" si="1022"/>
        <v/>
      </c>
      <c r="AK1047" s="29" t="str">
        <f t="shared" si="1023"/>
        <v/>
      </c>
      <c r="AL1047" s="29" t="str">
        <f t="shared" si="1024"/>
        <v/>
      </c>
      <c r="AM1047" s="29" t="str">
        <f t="shared" si="1025"/>
        <v/>
      </c>
      <c r="AN1047" s="29" t="str">
        <f t="shared" si="1026"/>
        <v/>
      </c>
      <c r="AO1047" s="83" t="str">
        <f t="shared" si="1057"/>
        <v/>
      </c>
      <c r="AP1047" s="83" t="str">
        <f t="shared" si="1058"/>
        <v/>
      </c>
      <c r="AQ1047" s="83" t="str">
        <f t="shared" si="1059"/>
        <v/>
      </c>
      <c r="AR1047" s="83" t="str">
        <f t="shared" si="1060"/>
        <v/>
      </c>
      <c r="AS1047" s="83" t="str">
        <f t="shared" si="1061"/>
        <v/>
      </c>
      <c r="AT1047" s="105" t="str">
        <f t="shared" si="1062"/>
        <v/>
      </c>
      <c r="AU1047" s="105" t="str">
        <f t="shared" si="1063"/>
        <v/>
      </c>
      <c r="AV1047">
        <f t="shared" si="1065"/>
        <v>-1</v>
      </c>
    </row>
    <row r="1048" spans="1:48" ht="17.25" customHeight="1">
      <c r="A1048" s="27"/>
      <c r="B1048" s="98">
        <v>930</v>
      </c>
      <c r="C1048" s="104"/>
      <c r="D1048" s="90"/>
      <c r="E1048" s="111"/>
      <c r="F1048" s="442">
        <v>0.3</v>
      </c>
      <c r="G1048" s="443"/>
      <c r="H1048" s="444"/>
      <c r="I1048" s="99">
        <v>-0.02</v>
      </c>
      <c r="J1048" s="99">
        <v>0.1</v>
      </c>
      <c r="K1048" s="94">
        <f>IF(Q1048=1,F1048,K1047)</f>
        <v>0.3</v>
      </c>
      <c r="L1048" s="94">
        <f t="shared" si="1052"/>
        <v>-0.02</v>
      </c>
      <c r="M1048" s="94">
        <f t="shared" si="1053"/>
        <v>0.1</v>
      </c>
      <c r="N1048" s="94">
        <f t="shared" si="1054"/>
        <v>0.27999999999999997</v>
      </c>
      <c r="O1048" s="94">
        <f t="shared" si="1055"/>
        <v>0.4</v>
      </c>
      <c r="P1048" s="102" t="s">
        <v>237</v>
      </c>
      <c r="Q1048" s="94">
        <f t="shared" si="1056"/>
        <v>1</v>
      </c>
      <c r="R1048" s="122">
        <f>IF(Q1048="","",HLOOKUP(Q1048,Headline!$Z$5:$CJ$6,2,FALSE))</f>
        <v>1</v>
      </c>
      <c r="S1048" s="147">
        <v>0.31361423200000005</v>
      </c>
      <c r="T1048" s="147">
        <v>0.30771493750000001</v>
      </c>
      <c r="U1048" s="147">
        <v>0.30243044600000002</v>
      </c>
      <c r="V1048" s="147">
        <v>0.30469755949999999</v>
      </c>
      <c r="W1048" s="147">
        <v>0.299990586</v>
      </c>
      <c r="X1048" s="96" t="str">
        <f>IF(S1048="","",IF(AND(AM1048="-",AN1048="+"),"78",IF(AM1048="-","7",IF(AN1048="+","8",""))))</f>
        <v/>
      </c>
      <c r="Y1048" s="101">
        <v>13</v>
      </c>
      <c r="Z1048" s="445"/>
      <c r="AA1048" s="446"/>
      <c r="AB1048" s="446"/>
      <c r="AC1048" s="446"/>
      <c r="AD1048" s="62"/>
      <c r="AE1048" s="21"/>
      <c r="AF1048" s="22"/>
      <c r="AH1048" s="29" t="str">
        <f t="shared" ref="AH1048:AL1050" si="1066">IF(S1048="","",IF(S1048&lt;$N1048,"-",IF(S1048&gt;$O1048,"+","")))</f>
        <v/>
      </c>
      <c r="AI1048" s="29" t="str">
        <f t="shared" si="1066"/>
        <v/>
      </c>
      <c r="AJ1048" s="29" t="str">
        <f t="shared" si="1066"/>
        <v/>
      </c>
      <c r="AK1048" s="29" t="str">
        <f t="shared" si="1066"/>
        <v/>
      </c>
      <c r="AL1048" s="29" t="str">
        <f t="shared" si="1066"/>
        <v/>
      </c>
      <c r="AM1048" s="29" t="str">
        <f t="shared" si="1025"/>
        <v/>
      </c>
      <c r="AN1048" s="29" t="str">
        <f t="shared" si="1026"/>
        <v/>
      </c>
      <c r="AO1048" s="83">
        <f>IF(S1048="","",MIN(S1048:W1048))</f>
        <v>0.299990586</v>
      </c>
      <c r="AP1048" s="83">
        <f>IF(S1048="","",MAX(S1048:W1048))</f>
        <v>0.31361423200000005</v>
      </c>
      <c r="AQ1048" s="83">
        <f>IF(AO1048="","",AP1048-AO1048)</f>
        <v>1.3623646000000045E-2</v>
      </c>
      <c r="AR1048" s="83">
        <f>IF(S1048="","",AVERAGE(S1048:W1048))</f>
        <v>0.30568955219999999</v>
      </c>
      <c r="AS1048" s="83">
        <f>IF(S1048="","",STDEV(S1048:W1048))</f>
        <v>5.2675130288035105E-3</v>
      </c>
      <c r="AT1048" s="105" t="str">
        <f>IF(OR(Q1048="",S1048=""),"",IF(AND(C1048="",AT1044=""),"",(M1048-L1048)/(AS1048*6)))</f>
        <v/>
      </c>
      <c r="AU1048" s="105" t="str">
        <f>IF(OR(Q1048="",S1048=""),"",IF(AND(C1048="",AU1044=""),"",MIN((O1048-AR1048)/(3*AS1048),(AR1048-N1048)/(3*AS1048))))</f>
        <v/>
      </c>
      <c r="AV1048">
        <f t="shared" ref="AV1048:AV1056" si="1067">IF(AT1048="",-1,AS1039)</f>
        <v>-1</v>
      </c>
    </row>
    <row r="1049" spans="1:48" ht="17.25" customHeight="1">
      <c r="A1049" s="27"/>
      <c r="B1049" s="98"/>
      <c r="C1049" s="104"/>
      <c r="D1049" s="90"/>
      <c r="E1049" s="111"/>
      <c r="F1049" s="442"/>
      <c r="G1049" s="443"/>
      <c r="H1049" s="444"/>
      <c r="I1049" s="99"/>
      <c r="J1049" s="99"/>
      <c r="K1049" s="94">
        <f t="shared" si="1051"/>
        <v>0.3</v>
      </c>
      <c r="L1049" s="94">
        <f t="shared" si="1052"/>
        <v>-0.02</v>
      </c>
      <c r="M1049" s="94">
        <f t="shared" si="1053"/>
        <v>0.1</v>
      </c>
      <c r="N1049" s="94">
        <f t="shared" si="1054"/>
        <v>0.27999999999999997</v>
      </c>
      <c r="O1049" s="94">
        <f t="shared" si="1055"/>
        <v>0.4</v>
      </c>
      <c r="P1049" s="102" t="s">
        <v>237</v>
      </c>
      <c r="Q1049" s="94">
        <f t="shared" si="1056"/>
        <v>2</v>
      </c>
      <c r="R1049" s="122">
        <f>IF(Q1049="","",HLOOKUP(Q1049,Headline!$Z$5:$CJ$6,2,FALSE))</f>
        <v>2</v>
      </c>
      <c r="S1049" s="147">
        <v>0.29598526950000004</v>
      </c>
      <c r="T1049" s="147">
        <v>0.2881396095</v>
      </c>
      <c r="U1049" s="147"/>
      <c r="V1049" s="147"/>
      <c r="W1049" s="147"/>
      <c r="X1049" s="96" t="str">
        <f>IF(S1049="","",IF(AND(AM1049="-",AN1049="+"),"78",IF(AM1049="-","7",IF(AN1049="+","8",""))))</f>
        <v/>
      </c>
      <c r="Y1049" s="101">
        <v>15</v>
      </c>
      <c r="Z1049" s="445"/>
      <c r="AA1049" s="446"/>
      <c r="AB1049" s="446"/>
      <c r="AC1049" s="446"/>
      <c r="AD1049" s="62"/>
      <c r="AE1049" s="21"/>
      <c r="AF1049" s="22"/>
      <c r="AH1049" s="29" t="str">
        <f t="shared" si="1066"/>
        <v/>
      </c>
      <c r="AI1049" s="29" t="str">
        <f t="shared" si="1066"/>
        <v/>
      </c>
      <c r="AJ1049" s="29" t="str">
        <f t="shared" si="1066"/>
        <v/>
      </c>
      <c r="AK1049" s="29" t="str">
        <f t="shared" si="1066"/>
        <v/>
      </c>
      <c r="AL1049" s="29" t="str">
        <f t="shared" si="1066"/>
        <v/>
      </c>
      <c r="AM1049" s="29" t="str">
        <f t="shared" si="1025"/>
        <v/>
      </c>
      <c r="AN1049" s="29" t="str">
        <f t="shared" si="1026"/>
        <v/>
      </c>
      <c r="AO1049" s="83">
        <f>IF(S1049="","",MIN(S1049:W1049))</f>
        <v>0.2881396095</v>
      </c>
      <c r="AP1049" s="83">
        <f>IF(S1049="","",MAX(S1049:W1049))</f>
        <v>0.29598526950000004</v>
      </c>
      <c r="AQ1049" s="83">
        <f>IF(AO1049="","",AP1049-AO1049)</f>
        <v>7.8456600000000321E-3</v>
      </c>
      <c r="AR1049" s="83">
        <f>IF(S1049="","",AVERAGE(S1049:W1049))</f>
        <v>0.29206243949999999</v>
      </c>
      <c r="AS1049" s="83">
        <f>IF(S1049="","",STDEV(S1049:W1049))</f>
        <v>5.5477193888840712E-3</v>
      </c>
      <c r="AT1049" s="105" t="str">
        <f>IF(OR(Q1049="",S1049=""),"",IF(AND(C1049="",AT1048=""),"",(M1049-L1049)/(AS1049*6)))</f>
        <v/>
      </c>
      <c r="AU1049" s="105" t="str">
        <f>IF(OR(Q1049="",S1049=""),"",IF(AND(C1049="",AU1048=""),"",MIN((O1049-AR1049)/(3*AS1049),(AR1049-N1049)/(3*AS1049))))</f>
        <v/>
      </c>
      <c r="AV1049">
        <f t="shared" si="1067"/>
        <v>-1</v>
      </c>
    </row>
    <row r="1050" spans="1:48" ht="17.25" customHeight="1">
      <c r="A1050" s="27"/>
      <c r="B1050" s="98"/>
      <c r="C1050" s="104"/>
      <c r="D1050" s="90"/>
      <c r="E1050" s="111"/>
      <c r="F1050" s="442"/>
      <c r="G1050" s="443"/>
      <c r="H1050" s="444"/>
      <c r="I1050" s="99"/>
      <c r="J1050" s="99"/>
      <c r="K1050" s="94">
        <f t="shared" si="1051"/>
        <v>0.3</v>
      </c>
      <c r="L1050" s="94">
        <f t="shared" si="1052"/>
        <v>-0.02</v>
      </c>
      <c r="M1050" s="94">
        <f t="shared" si="1053"/>
        <v>0.1</v>
      </c>
      <c r="N1050" s="94">
        <f t="shared" si="1054"/>
        <v>0.27999999999999997</v>
      </c>
      <c r="O1050" s="94">
        <f t="shared" si="1055"/>
        <v>0.4</v>
      </c>
      <c r="P1050" s="102"/>
      <c r="Q1050" s="94" t="str">
        <f>IF(AND(F1050&lt;&gt;"",Q1049=""),1,IF(AND(Q1049&lt;emp,Q1049&lt;&gt;""),Q1049+1,""))</f>
        <v/>
      </c>
      <c r="R1050" s="122" t="str">
        <f>IF(Q1050="","",HLOOKUP(Q1050,Headline!$Z$5:$CJ$6,2,FALSE))</f>
        <v/>
      </c>
      <c r="S1050" s="147"/>
      <c r="T1050" s="147"/>
      <c r="U1050" s="147"/>
      <c r="V1050" s="147"/>
      <c r="W1050" s="147"/>
      <c r="X1050" s="96" t="str">
        <f>IF(S1050="","",IF(AND(AM1050="-",AN1050="+"),"78",IF(AM1050="-","7",IF(AN1050="+","8",""))))</f>
        <v/>
      </c>
      <c r="Y1050" s="101"/>
      <c r="Z1050" s="445"/>
      <c r="AA1050" s="446"/>
      <c r="AB1050" s="446"/>
      <c r="AC1050" s="446"/>
      <c r="AD1050" s="62"/>
      <c r="AE1050" s="21"/>
      <c r="AF1050" s="22"/>
      <c r="AH1050" s="29" t="str">
        <f t="shared" si="1066"/>
        <v/>
      </c>
      <c r="AI1050" s="29" t="str">
        <f t="shared" si="1066"/>
        <v/>
      </c>
      <c r="AJ1050" s="29" t="str">
        <f t="shared" si="1066"/>
        <v/>
      </c>
      <c r="AK1050" s="29" t="str">
        <f t="shared" si="1066"/>
        <v/>
      </c>
      <c r="AL1050" s="29" t="str">
        <f t="shared" si="1066"/>
        <v/>
      </c>
      <c r="AM1050" s="29" t="str">
        <f t="shared" si="1025"/>
        <v/>
      </c>
      <c r="AN1050" s="29" t="str">
        <f t="shared" si="1026"/>
        <v/>
      </c>
      <c r="AO1050" s="83" t="str">
        <f>IF(S1050="","",MIN(S1050:W1050))</f>
        <v/>
      </c>
      <c r="AP1050" s="83" t="str">
        <f>IF(S1050="","",MAX(S1050:W1050))</f>
        <v/>
      </c>
      <c r="AQ1050" s="83" t="str">
        <f>IF(AO1050="","",AP1050-AO1050)</f>
        <v/>
      </c>
      <c r="AR1050" s="83" t="str">
        <f>IF(S1050="","",AVERAGE(S1050:W1050))</f>
        <v/>
      </c>
      <c r="AS1050" s="83" t="str">
        <f>IF(S1050="","",STDEV(S1050:W1050))</f>
        <v/>
      </c>
      <c r="AT1050" s="105" t="str">
        <f>IF(OR(Q1050="",S1050=""),"",IF(AND(C1050="",AT1049=""),"",(M1050-L1050)/(AS1050*6)))</f>
        <v/>
      </c>
      <c r="AU1050" s="105" t="str">
        <f>IF(OR(Q1050="",S1050=""),"",IF(AND(C1050="",AU1049=""),"",MIN((O1050-AR1050)/(3*AS1050),(AR1050-N1050)/(3*AS1050))))</f>
        <v/>
      </c>
      <c r="AV1050">
        <f t="shared" si="1067"/>
        <v>-1</v>
      </c>
    </row>
    <row r="1051" spans="1:48" ht="17.25" hidden="1" customHeight="1">
      <c r="A1051" s="27"/>
      <c r="B1051" s="98"/>
      <c r="C1051" s="104"/>
      <c r="D1051" s="90"/>
      <c r="E1051" s="111"/>
      <c r="F1051" s="442"/>
      <c r="G1051" s="443"/>
      <c r="H1051" s="444"/>
      <c r="I1051" s="99"/>
      <c r="J1051" s="99"/>
      <c r="K1051" s="94"/>
      <c r="L1051" s="94"/>
      <c r="M1051" s="94"/>
      <c r="N1051" s="94"/>
      <c r="O1051" s="94"/>
      <c r="P1051" s="102"/>
      <c r="Q1051" s="94"/>
      <c r="R1051" s="122"/>
      <c r="S1051" s="147"/>
      <c r="T1051" s="147"/>
      <c r="U1051" s="147"/>
      <c r="V1051" s="147"/>
      <c r="W1051" s="147"/>
      <c r="X1051" s="96"/>
      <c r="Y1051" s="101"/>
      <c r="Z1051" s="445"/>
      <c r="AA1051" s="446"/>
      <c r="AB1051" s="446"/>
      <c r="AC1051" s="446"/>
      <c r="AD1051" s="62"/>
      <c r="AE1051" s="21"/>
      <c r="AF1051" s="22"/>
      <c r="AH1051" s="29" t="str">
        <f t="shared" si="1020"/>
        <v/>
      </c>
      <c r="AI1051" s="29" t="str">
        <f t="shared" si="1021"/>
        <v/>
      </c>
      <c r="AJ1051" s="29" t="str">
        <f>IF(U1051="","",IF(U1051&lt;$N1051,"-",IF(U1051&gt;$O1051,"+","")))</f>
        <v/>
      </c>
      <c r="AK1051" s="29" t="str">
        <f t="shared" si="1023"/>
        <v/>
      </c>
      <c r="AL1051" s="29" t="str">
        <f t="shared" si="1024"/>
        <v/>
      </c>
      <c r="AM1051" s="29" t="str">
        <f t="shared" si="1025"/>
        <v/>
      </c>
      <c r="AN1051" s="29" t="str">
        <f t="shared" si="1026"/>
        <v/>
      </c>
      <c r="AO1051" s="83" t="str">
        <f t="shared" si="1057"/>
        <v/>
      </c>
      <c r="AP1051" s="83" t="str">
        <f t="shared" si="1058"/>
        <v/>
      </c>
      <c r="AQ1051" s="83" t="str">
        <f t="shared" si="1059"/>
        <v/>
      </c>
      <c r="AR1051" s="83" t="str">
        <f t="shared" si="1060"/>
        <v/>
      </c>
      <c r="AS1051" s="83" t="str">
        <f t="shared" si="1061"/>
        <v/>
      </c>
      <c r="AT1051" s="105" t="str">
        <f>IF(OR(Q1051="",S1051=""),"",IF(AND(C1051="",AT1047=""),"",(M1051-L1051)/(AS1051*6)))</f>
        <v/>
      </c>
      <c r="AU1051" s="105" t="str">
        <f>IF(OR(Q1051="",S1051=""),"",IF(AND(C1051="",AU1047=""),"",MIN((O1051-AR1051)/(3*AS1051),(AR1051-N1051)/(3*AS1051))))</f>
        <v/>
      </c>
      <c r="AV1051">
        <f t="shared" si="1067"/>
        <v>-1</v>
      </c>
    </row>
    <row r="1052" spans="1:48" ht="17.25" hidden="1" customHeight="1">
      <c r="A1052" s="27"/>
      <c r="B1052" s="98"/>
      <c r="C1052" s="104"/>
      <c r="D1052" s="90"/>
      <c r="E1052" s="111"/>
      <c r="F1052" s="442"/>
      <c r="G1052" s="443"/>
      <c r="H1052" s="444"/>
      <c r="I1052" s="99"/>
      <c r="J1052" s="99"/>
      <c r="K1052" s="94"/>
      <c r="L1052" s="94"/>
      <c r="M1052" s="94"/>
      <c r="N1052" s="94"/>
      <c r="O1052" s="94"/>
      <c r="P1052" s="102"/>
      <c r="Q1052" s="94"/>
      <c r="R1052" s="122"/>
      <c r="S1052" s="147"/>
      <c r="T1052" s="147"/>
      <c r="U1052" s="147"/>
      <c r="V1052" s="147"/>
      <c r="W1052" s="147"/>
      <c r="X1052" s="96"/>
      <c r="Y1052" s="101"/>
      <c r="Z1052" s="445"/>
      <c r="AA1052" s="446"/>
      <c r="AB1052" s="446"/>
      <c r="AC1052" s="446"/>
      <c r="AD1052" s="62"/>
      <c r="AE1052" s="21"/>
      <c r="AF1052" s="22"/>
      <c r="AH1052" s="29" t="str">
        <f t="shared" si="1020"/>
        <v/>
      </c>
      <c r="AI1052" s="29" t="str">
        <f t="shared" si="1021"/>
        <v/>
      </c>
      <c r="AJ1052" s="29" t="str">
        <f>IF(U1052="","",IF(U1052&lt;$N1052,"-",IF(U1052&gt;$O1052,"+","")))</f>
        <v/>
      </c>
      <c r="AK1052" s="29" t="str">
        <f t="shared" si="1023"/>
        <v/>
      </c>
      <c r="AL1052" s="29" t="str">
        <f t="shared" si="1024"/>
        <v/>
      </c>
      <c r="AM1052" s="29" t="str">
        <f t="shared" si="1025"/>
        <v/>
      </c>
      <c r="AN1052" s="29" t="str">
        <f t="shared" si="1026"/>
        <v/>
      </c>
      <c r="AO1052" s="83" t="str">
        <f t="shared" si="1057"/>
        <v/>
      </c>
      <c r="AP1052" s="83" t="str">
        <f t="shared" si="1058"/>
        <v/>
      </c>
      <c r="AQ1052" s="83" t="str">
        <f t="shared" si="1059"/>
        <v/>
      </c>
      <c r="AR1052" s="83" t="str">
        <f t="shared" si="1060"/>
        <v/>
      </c>
      <c r="AS1052" s="83" t="str">
        <f t="shared" si="1061"/>
        <v/>
      </c>
      <c r="AT1052" s="105" t="str">
        <f t="shared" si="1062"/>
        <v/>
      </c>
      <c r="AU1052" s="105" t="str">
        <f t="shared" si="1063"/>
        <v/>
      </c>
      <c r="AV1052">
        <f t="shared" si="1067"/>
        <v>-1</v>
      </c>
    </row>
    <row r="1053" spans="1:48" ht="17.25" hidden="1" customHeight="1">
      <c r="A1053" s="27"/>
      <c r="B1053" s="98"/>
      <c r="C1053" s="104"/>
      <c r="D1053" s="90"/>
      <c r="E1053" s="111"/>
      <c r="F1053" s="442"/>
      <c r="G1053" s="443"/>
      <c r="H1053" s="444"/>
      <c r="I1053" s="99"/>
      <c r="J1053" s="99"/>
      <c r="K1053" s="94"/>
      <c r="L1053" s="94"/>
      <c r="M1053" s="94"/>
      <c r="N1053" s="94"/>
      <c r="O1053" s="94"/>
      <c r="P1053" s="102"/>
      <c r="Q1053" s="94"/>
      <c r="R1053" s="122"/>
      <c r="S1053" s="147"/>
      <c r="T1053" s="147"/>
      <c r="U1053" s="147"/>
      <c r="V1053" s="147"/>
      <c r="W1053" s="147"/>
      <c r="X1053" s="96"/>
      <c r="Y1053" s="101"/>
      <c r="Z1053" s="445"/>
      <c r="AA1053" s="446"/>
      <c r="AB1053" s="446"/>
      <c r="AC1053" s="446"/>
      <c r="AD1053" s="62"/>
      <c r="AE1053" s="21"/>
      <c r="AF1053" s="22"/>
      <c r="AH1053" s="29" t="str">
        <f t="shared" si="1020"/>
        <v/>
      </c>
      <c r="AI1053" s="29" t="str">
        <f t="shared" si="1021"/>
        <v/>
      </c>
      <c r="AJ1053" s="29" t="str">
        <f t="shared" si="1022"/>
        <v/>
      </c>
      <c r="AK1053" s="29" t="str">
        <f t="shared" si="1023"/>
        <v/>
      </c>
      <c r="AL1053" s="29" t="str">
        <f t="shared" si="1024"/>
        <v/>
      </c>
      <c r="AM1053" s="29" t="str">
        <f t="shared" si="1025"/>
        <v/>
      </c>
      <c r="AN1053" s="29" t="str">
        <f t="shared" si="1026"/>
        <v/>
      </c>
      <c r="AO1053" s="83" t="str">
        <f t="shared" si="1057"/>
        <v/>
      </c>
      <c r="AP1053" s="83" t="str">
        <f t="shared" si="1058"/>
        <v/>
      </c>
      <c r="AQ1053" s="83" t="str">
        <f t="shared" si="1059"/>
        <v/>
      </c>
      <c r="AR1053" s="83" t="str">
        <f t="shared" si="1060"/>
        <v/>
      </c>
      <c r="AS1053" s="83" t="str">
        <f t="shared" si="1061"/>
        <v/>
      </c>
      <c r="AT1053" s="105" t="str">
        <f t="shared" si="1062"/>
        <v/>
      </c>
      <c r="AU1053" s="105" t="str">
        <f t="shared" si="1063"/>
        <v/>
      </c>
      <c r="AV1053">
        <f t="shared" si="1067"/>
        <v>-1</v>
      </c>
    </row>
    <row r="1054" spans="1:48" ht="17.25" hidden="1" customHeight="1">
      <c r="A1054" s="27"/>
      <c r="B1054" s="98"/>
      <c r="C1054" s="104"/>
      <c r="D1054" s="90"/>
      <c r="E1054" s="111"/>
      <c r="F1054" s="442"/>
      <c r="G1054" s="443"/>
      <c r="H1054" s="444"/>
      <c r="I1054" s="99"/>
      <c r="J1054" s="99"/>
      <c r="K1054" s="94"/>
      <c r="L1054" s="94"/>
      <c r="M1054" s="94"/>
      <c r="N1054" s="94"/>
      <c r="O1054" s="94"/>
      <c r="P1054" s="102"/>
      <c r="Q1054" s="94"/>
      <c r="R1054" s="122"/>
      <c r="S1054" s="147"/>
      <c r="T1054" s="147"/>
      <c r="U1054" s="147"/>
      <c r="V1054" s="147"/>
      <c r="W1054" s="147"/>
      <c r="X1054" s="96"/>
      <c r="Y1054" s="101"/>
      <c r="Z1054" s="445"/>
      <c r="AA1054" s="446"/>
      <c r="AB1054" s="446"/>
      <c r="AC1054" s="446"/>
      <c r="AD1054" s="62"/>
      <c r="AE1054" s="21"/>
      <c r="AF1054" s="22"/>
      <c r="AH1054" s="29" t="str">
        <f t="shared" si="1020"/>
        <v/>
      </c>
      <c r="AI1054" s="29" t="str">
        <f t="shared" si="1021"/>
        <v/>
      </c>
      <c r="AJ1054" s="29" t="str">
        <f t="shared" si="1022"/>
        <v/>
      </c>
      <c r="AK1054" s="29" t="str">
        <f t="shared" si="1023"/>
        <v/>
      </c>
      <c r="AL1054" s="29" t="str">
        <f t="shared" si="1024"/>
        <v/>
      </c>
      <c r="AM1054" s="29" t="str">
        <f t="shared" si="1025"/>
        <v/>
      </c>
      <c r="AN1054" s="29" t="str">
        <f t="shared" si="1026"/>
        <v/>
      </c>
      <c r="AO1054" s="83" t="str">
        <f>IF(S1054="","",MIN(S1054:W1054))</f>
        <v/>
      </c>
      <c r="AP1054" s="83" t="str">
        <f>IF(S1054="","",MAX(S1054:W1054))</f>
        <v/>
      </c>
      <c r="AQ1054" s="83" t="str">
        <f>IF(AO1054="","",AP1054-AO1054)</f>
        <v/>
      </c>
      <c r="AR1054" s="83" t="str">
        <f>IF(S1054="","",AVERAGE(S1054:W1054))</f>
        <v/>
      </c>
      <c r="AS1054" s="83" t="str">
        <f>IF(S1054="","",STDEV(S1054:W1054))</f>
        <v/>
      </c>
      <c r="AT1054" s="105" t="str">
        <f>IF(OR(Q1054="",S1054=""),"",IF(AND(C1054="",AT1053=""),"",(M1054-L1054)/(AS1054*6)))</f>
        <v/>
      </c>
      <c r="AU1054" s="105" t="str">
        <f>IF(OR(Q1054="",S1054=""),"",IF(AND(C1054="",AU1053=""),"",MIN((O1054-AR1054)/(3*AS1054),(AR1054-N1054)/(3*AS1054))))</f>
        <v/>
      </c>
      <c r="AV1054">
        <f t="shared" si="1067"/>
        <v>-1</v>
      </c>
    </row>
    <row r="1055" spans="1:48" ht="17.25" hidden="1" customHeight="1">
      <c r="A1055" s="27"/>
      <c r="B1055" s="98"/>
      <c r="C1055" s="104"/>
      <c r="D1055" s="90"/>
      <c r="E1055" s="111"/>
      <c r="F1055" s="442"/>
      <c r="G1055" s="443"/>
      <c r="H1055" s="444"/>
      <c r="I1055" s="99"/>
      <c r="J1055" s="99"/>
      <c r="K1055" s="94"/>
      <c r="L1055" s="94"/>
      <c r="M1055" s="94"/>
      <c r="N1055" s="94"/>
      <c r="O1055" s="94"/>
      <c r="P1055" s="102"/>
      <c r="Q1055" s="94"/>
      <c r="R1055" s="122"/>
      <c r="S1055" s="147"/>
      <c r="T1055" s="147"/>
      <c r="U1055" s="147"/>
      <c r="V1055" s="147"/>
      <c r="W1055" s="147"/>
      <c r="X1055" s="96"/>
      <c r="Y1055" s="101"/>
      <c r="Z1055" s="445"/>
      <c r="AA1055" s="446"/>
      <c r="AB1055" s="446"/>
      <c r="AC1055" s="446"/>
      <c r="AD1055" s="62"/>
      <c r="AE1055" s="21"/>
      <c r="AF1055" s="22"/>
      <c r="AH1055" s="29" t="str">
        <f t="shared" si="1020"/>
        <v/>
      </c>
      <c r="AI1055" s="29" t="str">
        <f t="shared" si="1021"/>
        <v/>
      </c>
      <c r="AJ1055" s="29" t="str">
        <f t="shared" si="1022"/>
        <v/>
      </c>
      <c r="AK1055" s="29" t="str">
        <f t="shared" si="1023"/>
        <v/>
      </c>
      <c r="AL1055" s="29" t="str">
        <f t="shared" si="1024"/>
        <v/>
      </c>
      <c r="AM1055" s="29" t="str">
        <f t="shared" si="1025"/>
        <v/>
      </c>
      <c r="AN1055" s="29" t="str">
        <f t="shared" si="1026"/>
        <v/>
      </c>
      <c r="AO1055" s="83" t="str">
        <f>IF(S1055="","",MIN(S1055:W1055))</f>
        <v/>
      </c>
      <c r="AP1055" s="83" t="str">
        <f>IF(S1055="","",MAX(S1055:W1055))</f>
        <v/>
      </c>
      <c r="AQ1055" s="83" t="str">
        <f>IF(AO1055="","",AP1055-AO1055)</f>
        <v/>
      </c>
      <c r="AR1055" s="83" t="str">
        <f>IF(S1055="","",AVERAGE(S1055:W1055))</f>
        <v/>
      </c>
      <c r="AS1055" s="83" t="str">
        <f>IF(S1055="","",STDEV(S1055:W1055))</f>
        <v/>
      </c>
      <c r="AT1055" s="105" t="str">
        <f>IF(OR(Q1055="",S1055=""),"",IF(AND(C1055="",AT1054=""),"",(M1055-L1055)/(AS1055*6)))</f>
        <v/>
      </c>
      <c r="AU1055" s="105" t="str">
        <f>IF(OR(Q1055="",S1055=""),"",IF(AND(C1055="",AU1054=""),"",MIN((O1055-AR1055)/(3*AS1055),(AR1055-N1055)/(3*AS1055))))</f>
        <v/>
      </c>
      <c r="AV1055">
        <f t="shared" si="1067"/>
        <v>-1</v>
      </c>
    </row>
    <row r="1056" spans="1:48" ht="17.25" hidden="1" customHeight="1">
      <c r="A1056" s="27"/>
      <c r="B1056" s="98"/>
      <c r="C1056" s="104"/>
      <c r="D1056" s="90"/>
      <c r="E1056" s="111"/>
      <c r="F1056" s="442"/>
      <c r="G1056" s="443"/>
      <c r="H1056" s="444"/>
      <c r="I1056" s="99"/>
      <c r="J1056" s="99"/>
      <c r="K1056" s="94">
        <f>IF(Q1056=1,F1056,K1055)</f>
        <v>0</v>
      </c>
      <c r="L1056" s="94">
        <f>IF(Q1056=1,I1056,L1055)</f>
        <v>0</v>
      </c>
      <c r="M1056" s="94">
        <f>IF(Q1056=1,J1056,M1055)</f>
        <v>0</v>
      </c>
      <c r="N1056" s="94">
        <f>K1056+L1056</f>
        <v>0</v>
      </c>
      <c r="O1056" s="94">
        <f>K1056+M1056</f>
        <v>0</v>
      </c>
      <c r="P1056" s="102"/>
      <c r="Q1056" s="94" t="str">
        <f>IF(AND(F1056&lt;&gt;"",Q1055=""),1,IF(AND(Q1055&lt;emp,Q1055&lt;&gt;""),Q1055+1,""))</f>
        <v/>
      </c>
      <c r="R1056" s="122" t="str">
        <f>IF(Q1056="","",HLOOKUP(Q1056,Headline!$Z$5:$CJ$6,2,FALSE))</f>
        <v/>
      </c>
      <c r="S1056" s="100"/>
      <c r="T1056" s="100"/>
      <c r="U1056" s="100"/>
      <c r="V1056" s="100"/>
      <c r="W1056" s="100"/>
      <c r="X1056" s="96" t="str">
        <f>IF(S1056="","",IF(AND(AM1056="-",AN1056="+"),"78",IF(AM1056="-","7",IF(AN1056="+","8",""))))</f>
        <v/>
      </c>
      <c r="Y1056" s="101"/>
      <c r="Z1056" s="445"/>
      <c r="AA1056" s="446"/>
      <c r="AB1056" s="446"/>
      <c r="AC1056" s="446"/>
      <c r="AD1056" s="62"/>
      <c r="AE1056" s="21"/>
      <c r="AF1056" s="22"/>
      <c r="AH1056" s="29" t="str">
        <f t="shared" ref="AH1056:AH1161" si="1068">IF(S1056="","",IF(S1056&lt;$N1056,"-",IF(S1056&gt;$O1056,"+","")))</f>
        <v/>
      </c>
      <c r="AI1056" s="29" t="str">
        <f t="shared" ref="AI1056:AI1161" si="1069">IF(T1056="","",IF(T1056&lt;$N1056,"-",IF(T1056&gt;$O1056,"+","")))</f>
        <v/>
      </c>
      <c r="AJ1056" s="29" t="str">
        <f t="shared" ref="AJ1056:AJ1161" si="1070">IF(U1056="","",IF(U1056&lt;$N1056,"-",IF(U1056&gt;$O1056,"+","")))</f>
        <v/>
      </c>
      <c r="AK1056" s="29" t="str">
        <f t="shared" ref="AK1056:AK1161" si="1071">IF(V1056="","",IF(V1056&lt;$N1056,"-",IF(V1056&gt;$O1056,"+","")))</f>
        <v/>
      </c>
      <c r="AL1056" s="29" t="str">
        <f t="shared" ref="AL1056:AL1161" si="1072">IF(W1056="","",IF(W1056&lt;$N1056,"-",IF(W1056&gt;$O1056,"+","")))</f>
        <v/>
      </c>
      <c r="AM1056" s="29" t="str">
        <f t="shared" ref="AM1056:AM1161" si="1073">IF(OR($AH1056="-",$AI1056="-",$AJ1056="-",$AK1056="-",$AL1056="-"),"-","")</f>
        <v/>
      </c>
      <c r="AN1056" s="29" t="str">
        <f t="shared" ref="AN1056:AN1161" si="1074">IF(OR($AH1056="+",$AI1056="+",$AJ1056="+",$AK1056="+",$AL1056="+"),"+","")</f>
        <v/>
      </c>
      <c r="AO1056" s="83" t="str">
        <f>IF(S1056="","",MIN(S1056:W1056))</f>
        <v/>
      </c>
      <c r="AP1056" s="83" t="str">
        <f>IF(S1056="","",MAX(S1056:W1056))</f>
        <v/>
      </c>
      <c r="AQ1056" s="83" t="str">
        <f>IF(AO1056="","",AP1056-AO1056)</f>
        <v/>
      </c>
      <c r="AR1056" s="83" t="str">
        <f>IF(S1056="","",AVERAGE(S1056:W1056))</f>
        <v/>
      </c>
      <c r="AS1056" s="83" t="str">
        <f>IF(S1056="","",STDEV(S1056:W1056))</f>
        <v/>
      </c>
      <c r="AT1056" s="105" t="str">
        <f>IF(OR(Q1056="",S1056=""),"",IF(AND(C1056="",AT1055=""),"",(M1056-L1056)/(AS1056*6)))</f>
        <v/>
      </c>
      <c r="AU1056" s="105" t="str">
        <f>IF(OR(Q1056="",S1056=""),"",IF(AND(C1056="",AU1055=""),"",MIN((O1056-AR1056)/(3*AS1056),(AR1056-N1056)/(3*AS1056))))</f>
        <v/>
      </c>
      <c r="AV1056">
        <f t="shared" si="1067"/>
        <v>-1</v>
      </c>
    </row>
    <row r="1057" spans="1:48" ht="17.25" customHeight="1">
      <c r="A1057" s="27"/>
      <c r="B1057" s="98">
        <v>931</v>
      </c>
      <c r="C1057" s="104"/>
      <c r="D1057" s="144" t="s">
        <v>171</v>
      </c>
      <c r="E1057" s="111"/>
      <c r="F1057" s="442">
        <v>45</v>
      </c>
      <c r="G1057" s="443"/>
      <c r="H1057" s="444"/>
      <c r="I1057" s="99">
        <v>-2</v>
      </c>
      <c r="J1057" s="99">
        <v>2</v>
      </c>
      <c r="K1057" s="94">
        <f>IF(Q1057=1,F1057,K1053)</f>
        <v>45</v>
      </c>
      <c r="L1057" s="94">
        <f>IF(Q1057=1,I1057,L1053)</f>
        <v>-2</v>
      </c>
      <c r="M1057" s="94">
        <f>IF(Q1057=1,J1057,M1053)</f>
        <v>2</v>
      </c>
      <c r="N1057" s="94">
        <f t="shared" si="1054"/>
        <v>43</v>
      </c>
      <c r="O1057" s="94">
        <f t="shared" si="1055"/>
        <v>47</v>
      </c>
      <c r="P1057" s="102" t="s">
        <v>50</v>
      </c>
      <c r="Q1057" s="94">
        <f>IF(AND(F1057&lt;&gt;"",Q1053=""),1,IF(AND(Q1053&lt;emp,Q1053&lt;&gt;""),Q1053+1,""))</f>
        <v>1</v>
      </c>
      <c r="R1057" s="122">
        <f>IF(Q1057="","",HLOOKUP(Q1057,Headline!$Z$5:$CJ$6,2,FALSE))</f>
        <v>1</v>
      </c>
      <c r="S1057" s="237">
        <v>44.6</v>
      </c>
      <c r="T1057" s="237">
        <v>44.5</v>
      </c>
      <c r="U1057" s="237">
        <v>43.8</v>
      </c>
      <c r="V1057" s="237">
        <v>44.1</v>
      </c>
      <c r="W1057" s="237">
        <v>43.8</v>
      </c>
      <c r="X1057" s="96" t="str">
        <f t="shared" si="1064"/>
        <v/>
      </c>
      <c r="Y1057" s="101">
        <v>13</v>
      </c>
      <c r="Z1057" s="479"/>
      <c r="AA1057" s="480"/>
      <c r="AB1057" s="480"/>
      <c r="AC1057" s="480"/>
      <c r="AD1057" s="62"/>
      <c r="AE1057" s="21"/>
      <c r="AF1057" s="22"/>
      <c r="AG1057" s="6" t="s">
        <v>714</v>
      </c>
      <c r="AH1057" s="29" t="str">
        <f t="shared" si="1068"/>
        <v/>
      </c>
      <c r="AI1057" s="29" t="str">
        <f t="shared" si="1069"/>
        <v/>
      </c>
      <c r="AJ1057" s="29" t="str">
        <f t="shared" si="1070"/>
        <v/>
      </c>
      <c r="AK1057" s="29" t="str">
        <f t="shared" si="1071"/>
        <v/>
      </c>
      <c r="AL1057" s="29" t="str">
        <f t="shared" si="1072"/>
        <v/>
      </c>
      <c r="AM1057" s="29" t="str">
        <f t="shared" si="1073"/>
        <v/>
      </c>
      <c r="AN1057" s="29" t="str">
        <f t="shared" si="1074"/>
        <v/>
      </c>
      <c r="AO1057" s="83">
        <f t="shared" si="1057"/>
        <v>43.8</v>
      </c>
      <c r="AP1057" s="83">
        <f t="shared" si="1058"/>
        <v>44.6</v>
      </c>
      <c r="AQ1057" s="83">
        <f t="shared" si="1059"/>
        <v>0.80000000000000426</v>
      </c>
      <c r="AR1057" s="83">
        <f t="shared" si="1060"/>
        <v>44.159999999999989</v>
      </c>
      <c r="AS1057" s="83">
        <f t="shared" si="1061"/>
        <v>0.37815340802378244</v>
      </c>
      <c r="AT1057" s="105" t="str">
        <f>IF(OR(Q1057="",S1057=""),"",IF(AND(C1057="",AT1053=""),"",(M1057-L1057)/(AS1057*6)))</f>
        <v/>
      </c>
      <c r="AU1057" s="105" t="str">
        <f>IF(OR(Q1057="",S1057=""),"",IF(AND(C1057="",AU1053=""),"",MIN((O1057-AR1057)/(3*AS1057),(AR1057-N1057)/(3*AS1057))))</f>
        <v/>
      </c>
      <c r="AV1057">
        <f>IF(AT1057="",-1,AS1045)</f>
        <v>-1</v>
      </c>
    </row>
    <row r="1058" spans="1:48" ht="17.25" customHeight="1">
      <c r="A1058" s="27"/>
      <c r="B1058" s="98"/>
      <c r="C1058" s="104"/>
      <c r="D1058" s="90"/>
      <c r="E1058" s="111"/>
      <c r="F1058" s="442"/>
      <c r="G1058" s="443"/>
      <c r="H1058" s="444"/>
      <c r="I1058" s="99"/>
      <c r="J1058" s="99"/>
      <c r="K1058" s="94">
        <f t="shared" si="1051"/>
        <v>45</v>
      </c>
      <c r="L1058" s="94">
        <f t="shared" si="1052"/>
        <v>-2</v>
      </c>
      <c r="M1058" s="94">
        <f t="shared" si="1053"/>
        <v>2</v>
      </c>
      <c r="N1058" s="94">
        <f t="shared" si="1054"/>
        <v>43</v>
      </c>
      <c r="O1058" s="94">
        <f t="shared" si="1055"/>
        <v>47</v>
      </c>
      <c r="P1058" s="102" t="s">
        <v>50</v>
      </c>
      <c r="Q1058" s="94">
        <f t="shared" si="1056"/>
        <v>2</v>
      </c>
      <c r="R1058" s="122">
        <f>IF(Q1058="","",HLOOKUP(Q1058,Headline!$Z$5:$CJ$6,2,FALSE))</f>
        <v>2</v>
      </c>
      <c r="S1058" s="237">
        <v>45.984999999999999</v>
      </c>
      <c r="T1058" s="237">
        <v>46.345999999999997</v>
      </c>
      <c r="U1058" s="237">
        <v>46.206000000000003</v>
      </c>
      <c r="V1058" s="237">
        <v>45.642000000000003</v>
      </c>
      <c r="W1058" s="237">
        <v>46.156999999999996</v>
      </c>
      <c r="X1058" s="96" t="str">
        <f t="shared" si="1064"/>
        <v/>
      </c>
      <c r="Y1058" s="101"/>
      <c r="Z1058" s="445"/>
      <c r="AA1058" s="446"/>
      <c r="AB1058" s="446"/>
      <c r="AC1058" s="446"/>
      <c r="AD1058" s="62"/>
      <c r="AE1058" s="21"/>
      <c r="AF1058" s="22"/>
      <c r="AH1058" s="29" t="str">
        <f t="shared" si="1068"/>
        <v/>
      </c>
      <c r="AI1058" s="29" t="str">
        <f t="shared" si="1069"/>
        <v/>
      </c>
      <c r="AJ1058" s="29" t="str">
        <f t="shared" si="1070"/>
        <v/>
      </c>
      <c r="AK1058" s="29" t="str">
        <f t="shared" si="1071"/>
        <v/>
      </c>
      <c r="AL1058" s="29" t="str">
        <f t="shared" si="1072"/>
        <v/>
      </c>
      <c r="AM1058" s="29" t="str">
        <f t="shared" si="1073"/>
        <v/>
      </c>
      <c r="AN1058" s="29" t="str">
        <f t="shared" si="1074"/>
        <v/>
      </c>
      <c r="AO1058" s="83">
        <f t="shared" si="1057"/>
        <v>45.642000000000003</v>
      </c>
      <c r="AP1058" s="83">
        <f t="shared" si="1058"/>
        <v>46.345999999999997</v>
      </c>
      <c r="AQ1058" s="83">
        <f t="shared" si="1059"/>
        <v>0.70399999999999352</v>
      </c>
      <c r="AR1058" s="83">
        <f t="shared" si="1060"/>
        <v>46.067199999999993</v>
      </c>
      <c r="AS1058" s="83">
        <f t="shared" si="1061"/>
        <v>0.27046755812851003</v>
      </c>
      <c r="AT1058" s="105" t="str">
        <f t="shared" si="1062"/>
        <v/>
      </c>
      <c r="AU1058" s="105" t="str">
        <f t="shared" si="1063"/>
        <v/>
      </c>
      <c r="AV1058">
        <f>IF(AT1058="",-1,AS1046)</f>
        <v>-1</v>
      </c>
    </row>
    <row r="1059" spans="1:48" ht="17.25" customHeight="1">
      <c r="A1059" s="27"/>
      <c r="B1059" s="98"/>
      <c r="C1059" s="104"/>
      <c r="D1059" s="90"/>
      <c r="E1059" s="111"/>
      <c r="F1059" s="442"/>
      <c r="G1059" s="443"/>
      <c r="H1059" s="444"/>
      <c r="I1059" s="99"/>
      <c r="J1059" s="99"/>
      <c r="K1059" s="94">
        <f t="shared" si="1051"/>
        <v>45</v>
      </c>
      <c r="L1059" s="94">
        <f t="shared" si="1052"/>
        <v>-2</v>
      </c>
      <c r="M1059" s="94">
        <f t="shared" si="1053"/>
        <v>2</v>
      </c>
      <c r="N1059" s="94">
        <f t="shared" si="1054"/>
        <v>43</v>
      </c>
      <c r="O1059" s="94">
        <f t="shared" si="1055"/>
        <v>47</v>
      </c>
      <c r="P1059" s="102"/>
      <c r="Q1059" s="94" t="str">
        <f t="shared" si="1056"/>
        <v/>
      </c>
      <c r="R1059" s="122" t="str">
        <f>IF(Q1059="","",HLOOKUP(Q1059,Headline!$Z$5:$CJ$6,2,FALSE))</f>
        <v/>
      </c>
      <c r="S1059" s="147"/>
      <c r="T1059" s="147"/>
      <c r="U1059" s="147"/>
      <c r="V1059" s="147"/>
      <c r="W1059" s="147"/>
      <c r="X1059" s="96" t="str">
        <f t="shared" si="1064"/>
        <v/>
      </c>
      <c r="Y1059" s="101"/>
      <c r="Z1059" s="445"/>
      <c r="AA1059" s="446"/>
      <c r="AB1059" s="446"/>
      <c r="AC1059" s="446"/>
      <c r="AD1059" s="62"/>
      <c r="AE1059" s="21"/>
      <c r="AF1059" s="22"/>
      <c r="AH1059" s="29" t="str">
        <f t="shared" si="1068"/>
        <v/>
      </c>
      <c r="AI1059" s="29" t="str">
        <f t="shared" si="1069"/>
        <v/>
      </c>
      <c r="AJ1059" s="29" t="str">
        <f t="shared" si="1070"/>
        <v/>
      </c>
      <c r="AK1059" s="29" t="str">
        <f t="shared" si="1071"/>
        <v/>
      </c>
      <c r="AL1059" s="29" t="str">
        <f t="shared" si="1072"/>
        <v/>
      </c>
      <c r="AM1059" s="29" t="str">
        <f t="shared" si="1073"/>
        <v/>
      </c>
      <c r="AN1059" s="29" t="str">
        <f t="shared" si="1074"/>
        <v/>
      </c>
      <c r="AO1059" s="83" t="str">
        <f t="shared" si="1057"/>
        <v/>
      </c>
      <c r="AP1059" s="83" t="str">
        <f t="shared" si="1058"/>
        <v/>
      </c>
      <c r="AQ1059" s="83" t="str">
        <f t="shared" si="1059"/>
        <v/>
      </c>
      <c r="AR1059" s="83" t="str">
        <f t="shared" si="1060"/>
        <v/>
      </c>
      <c r="AS1059" s="83" t="str">
        <f t="shared" si="1061"/>
        <v/>
      </c>
      <c r="AT1059" s="105" t="str">
        <f t="shared" si="1062"/>
        <v/>
      </c>
      <c r="AU1059" s="105" t="str">
        <f t="shared" si="1063"/>
        <v/>
      </c>
      <c r="AV1059">
        <f>IF(AT1059="",-1,AS1047)</f>
        <v>-1</v>
      </c>
    </row>
    <row r="1060" spans="1:48" ht="17.25" customHeight="1">
      <c r="A1060" s="27"/>
      <c r="B1060" s="98">
        <v>932</v>
      </c>
      <c r="C1060" s="104"/>
      <c r="D1060" s="90"/>
      <c r="E1060" s="111"/>
      <c r="F1060" s="442">
        <v>3.5</v>
      </c>
      <c r="G1060" s="443"/>
      <c r="H1060" s="443"/>
      <c r="I1060" s="99">
        <v>-0.18</v>
      </c>
      <c r="J1060" s="99">
        <v>0.18</v>
      </c>
      <c r="K1060" s="94">
        <f>IF(Q1060=1,F1060,K15)</f>
        <v>3.5</v>
      </c>
      <c r="L1060" s="94">
        <f>IF(Q1060=1,I1060,L15)</f>
        <v>-0.18</v>
      </c>
      <c r="M1060" s="94">
        <f>IF(Q1060=1,J1060,M15)</f>
        <v>0.18</v>
      </c>
      <c r="N1060" s="94">
        <f t="shared" si="1054"/>
        <v>3.32</v>
      </c>
      <c r="O1060" s="94">
        <f t="shared" si="1055"/>
        <v>3.68</v>
      </c>
      <c r="P1060" s="102" t="s">
        <v>50</v>
      </c>
      <c r="Q1060" s="94">
        <f t="shared" si="1056"/>
        <v>1</v>
      </c>
      <c r="R1060" s="122">
        <f>IF(Q1060="","",HLOOKUP(Q1060,Headline!$Z$5:$CJ$6,2,FALSE))</f>
        <v>1</v>
      </c>
      <c r="S1060" s="147">
        <f>3.72-0.04</f>
        <v>3.68</v>
      </c>
      <c r="T1060" s="147">
        <f>3.71-0.04</f>
        <v>3.67</v>
      </c>
      <c r="U1060" s="147">
        <f>3.72-0.05</f>
        <v>3.6700000000000004</v>
      </c>
      <c r="V1060" s="147">
        <f>3.71-0.06</f>
        <v>3.65</v>
      </c>
      <c r="W1060" s="147">
        <f>3.72-0.05</f>
        <v>3.6700000000000004</v>
      </c>
      <c r="X1060" s="96" t="str">
        <f t="shared" si="1064"/>
        <v/>
      </c>
      <c r="Y1060" s="101">
        <v>13</v>
      </c>
      <c r="Z1060" s="445"/>
      <c r="AA1060" s="446"/>
      <c r="AB1060" s="446"/>
      <c r="AC1060" s="446"/>
      <c r="AD1060" s="62"/>
      <c r="AE1060" s="21"/>
      <c r="AF1060" s="22"/>
      <c r="AH1060" s="29" t="str">
        <f t="shared" si="1068"/>
        <v/>
      </c>
      <c r="AI1060" s="29" t="str">
        <f t="shared" si="1069"/>
        <v/>
      </c>
      <c r="AJ1060" s="29" t="str">
        <f t="shared" si="1070"/>
        <v/>
      </c>
      <c r="AK1060" s="29" t="str">
        <f t="shared" si="1071"/>
        <v/>
      </c>
      <c r="AL1060" s="29" t="str">
        <f t="shared" si="1072"/>
        <v/>
      </c>
      <c r="AM1060" s="29" t="str">
        <f t="shared" si="1073"/>
        <v/>
      </c>
      <c r="AN1060" s="29" t="str">
        <f t="shared" si="1074"/>
        <v/>
      </c>
      <c r="AO1060" s="83">
        <f t="shared" si="1057"/>
        <v>3.65</v>
      </c>
      <c r="AP1060" s="83">
        <f t="shared" si="1058"/>
        <v>3.68</v>
      </c>
      <c r="AQ1060" s="83">
        <f t="shared" si="1059"/>
        <v>3.0000000000000249E-2</v>
      </c>
      <c r="AR1060" s="83">
        <f t="shared" si="1060"/>
        <v>3.6680000000000001</v>
      </c>
      <c r="AS1060" s="83">
        <f t="shared" si="1061"/>
        <v>1.0954451150103434E-2</v>
      </c>
      <c r="AT1060" s="105" t="str">
        <f t="shared" si="1062"/>
        <v/>
      </c>
      <c r="AU1060" s="105" t="str">
        <f t="shared" si="1063"/>
        <v/>
      </c>
      <c r="AV1060">
        <f>IF(AT1060="",-1,AS1051)</f>
        <v>-1</v>
      </c>
    </row>
    <row r="1061" spans="1:48" ht="17.25" customHeight="1">
      <c r="A1061" s="27"/>
      <c r="B1061" s="98"/>
      <c r="C1061" s="104"/>
      <c r="D1061" s="90"/>
      <c r="E1061" s="111"/>
      <c r="F1061" s="442"/>
      <c r="G1061" s="443"/>
      <c r="H1061" s="443"/>
      <c r="I1061" s="99"/>
      <c r="J1061" s="99"/>
      <c r="K1061" s="94">
        <f t="shared" ref="K1061:K1139" si="1075">IF(Q1061=1,F1061,K1060)</f>
        <v>3.5</v>
      </c>
      <c r="L1061" s="94">
        <f t="shared" ref="L1061:L1140" si="1076">IF(Q1061=1,I1061,L1060)</f>
        <v>-0.18</v>
      </c>
      <c r="M1061" s="94">
        <f t="shared" ref="M1061:M1139" si="1077">IF(Q1061=1,J1061,M1060)</f>
        <v>0.18</v>
      </c>
      <c r="N1061" s="94">
        <f t="shared" si="1054"/>
        <v>3.32</v>
      </c>
      <c r="O1061" s="94">
        <f t="shared" si="1055"/>
        <v>3.68</v>
      </c>
      <c r="P1061" s="102" t="s">
        <v>50</v>
      </c>
      <c r="Q1061" s="94">
        <f t="shared" si="1056"/>
        <v>2</v>
      </c>
      <c r="R1061" s="122">
        <f>IF(Q1061="","",HLOOKUP(Q1061,Headline!$Z$5:$CJ$6,2,FALSE))</f>
        <v>2</v>
      </c>
      <c r="S1061" s="147">
        <v>3.33</v>
      </c>
      <c r="T1061" s="147">
        <v>3.35</v>
      </c>
      <c r="U1061" s="147">
        <v>3.34</v>
      </c>
      <c r="V1061" s="147">
        <v>3.35</v>
      </c>
      <c r="W1061" s="147">
        <v>3.34</v>
      </c>
      <c r="X1061" s="96" t="str">
        <f t="shared" si="1064"/>
        <v/>
      </c>
      <c r="Y1061" s="101">
        <v>16</v>
      </c>
      <c r="Z1061" s="445"/>
      <c r="AA1061" s="446"/>
      <c r="AB1061" s="446"/>
      <c r="AC1061" s="446"/>
      <c r="AD1061" s="62"/>
      <c r="AE1061" s="21"/>
      <c r="AF1061" s="22"/>
      <c r="AH1061" s="29" t="str">
        <f t="shared" si="1068"/>
        <v/>
      </c>
      <c r="AI1061" s="29" t="str">
        <f t="shared" si="1069"/>
        <v/>
      </c>
      <c r="AJ1061" s="29" t="str">
        <f t="shared" si="1070"/>
        <v/>
      </c>
      <c r="AK1061" s="29" t="str">
        <f t="shared" si="1071"/>
        <v/>
      </c>
      <c r="AL1061" s="29" t="str">
        <f t="shared" si="1072"/>
        <v/>
      </c>
      <c r="AM1061" s="29" t="str">
        <f t="shared" si="1073"/>
        <v/>
      </c>
      <c r="AN1061" s="29" t="str">
        <f t="shared" si="1074"/>
        <v/>
      </c>
      <c r="AO1061" s="83">
        <f t="shared" si="1057"/>
        <v>3.33</v>
      </c>
      <c r="AP1061" s="83">
        <f t="shared" si="1058"/>
        <v>3.35</v>
      </c>
      <c r="AQ1061" s="83">
        <f t="shared" si="1059"/>
        <v>2.0000000000000018E-2</v>
      </c>
      <c r="AR1061" s="83">
        <f t="shared" si="1060"/>
        <v>3.3420000000000001</v>
      </c>
      <c r="AS1061" s="83">
        <f t="shared" si="1061"/>
        <v>8.3666002653407893E-3</v>
      </c>
      <c r="AT1061" s="105" t="str">
        <f t="shared" si="1062"/>
        <v/>
      </c>
      <c r="AU1061" s="105" t="str">
        <f t="shared" si="1063"/>
        <v/>
      </c>
      <c r="AV1061">
        <f>IF(AT1061="",-1,AS1052)</f>
        <v>-1</v>
      </c>
    </row>
    <row r="1062" spans="1:48" ht="17.25" customHeight="1" thickBot="1">
      <c r="A1062" s="27"/>
      <c r="B1062" s="98"/>
      <c r="C1062" s="104"/>
      <c r="D1062" s="90"/>
      <c r="E1062" s="111"/>
      <c r="F1062" s="442"/>
      <c r="G1062" s="443"/>
      <c r="H1062" s="443"/>
      <c r="I1062" s="99"/>
      <c r="J1062" s="99"/>
      <c r="K1062" s="94">
        <f t="shared" si="1075"/>
        <v>3.5</v>
      </c>
      <c r="L1062" s="94">
        <f t="shared" si="1076"/>
        <v>-0.18</v>
      </c>
      <c r="M1062" s="94">
        <f t="shared" si="1077"/>
        <v>0.18</v>
      </c>
      <c r="N1062" s="94">
        <f t="shared" si="1054"/>
        <v>3.32</v>
      </c>
      <c r="O1062" s="94">
        <f t="shared" si="1055"/>
        <v>3.68</v>
      </c>
      <c r="P1062" s="102"/>
      <c r="Q1062" s="94" t="str">
        <f t="shared" si="1056"/>
        <v/>
      </c>
      <c r="R1062" s="122" t="str">
        <f>IF(Q1062="","",HLOOKUP(Q1062,Headline!$Z$5:$CJ$6,2,FALSE))</f>
        <v/>
      </c>
      <c r="S1062" s="100"/>
      <c r="T1062" s="100"/>
      <c r="U1062" s="100"/>
      <c r="V1062" s="100"/>
      <c r="W1062" s="100"/>
      <c r="X1062" s="96" t="str">
        <f t="shared" si="1064"/>
        <v/>
      </c>
      <c r="Y1062" s="101"/>
      <c r="Z1062" s="445"/>
      <c r="AA1062" s="446"/>
      <c r="AB1062" s="446"/>
      <c r="AC1062" s="446"/>
      <c r="AD1062" s="62"/>
      <c r="AE1062" s="21"/>
      <c r="AF1062" s="22"/>
      <c r="AH1062" s="29" t="str">
        <f t="shared" si="1068"/>
        <v/>
      </c>
      <c r="AI1062" s="29" t="str">
        <f t="shared" si="1069"/>
        <v/>
      </c>
      <c r="AJ1062" s="29" t="str">
        <f t="shared" si="1070"/>
        <v/>
      </c>
      <c r="AK1062" s="29" t="str">
        <f t="shared" si="1071"/>
        <v/>
      </c>
      <c r="AL1062" s="29" t="str">
        <f t="shared" si="1072"/>
        <v/>
      </c>
      <c r="AM1062" s="29" t="str">
        <f t="shared" si="1073"/>
        <v/>
      </c>
      <c r="AN1062" s="29" t="str">
        <f t="shared" si="1074"/>
        <v/>
      </c>
      <c r="AO1062" s="83" t="str">
        <f t="shared" si="1057"/>
        <v/>
      </c>
      <c r="AP1062" s="83" t="str">
        <f t="shared" si="1058"/>
        <v/>
      </c>
      <c r="AQ1062" s="83" t="str">
        <f t="shared" si="1059"/>
        <v/>
      </c>
      <c r="AR1062" s="83" t="str">
        <f t="shared" si="1060"/>
        <v/>
      </c>
      <c r="AS1062" s="83" t="str">
        <f t="shared" si="1061"/>
        <v/>
      </c>
      <c r="AT1062" s="105" t="str">
        <f t="shared" si="1062"/>
        <v/>
      </c>
      <c r="AU1062" s="105" t="str">
        <f t="shared" si="1063"/>
        <v/>
      </c>
      <c r="AV1062">
        <f>IF(AT1062="",-1,AS1053)</f>
        <v>-1</v>
      </c>
    </row>
    <row r="1063" spans="1:48" ht="26.25" customHeight="1" thickBot="1">
      <c r="A1063" s="27"/>
      <c r="B1063" s="466" t="s">
        <v>217</v>
      </c>
      <c r="C1063" s="467"/>
      <c r="D1063" s="467"/>
      <c r="E1063" s="467"/>
      <c r="F1063" s="467"/>
      <c r="G1063" s="467"/>
      <c r="H1063" s="467"/>
      <c r="I1063" s="467"/>
      <c r="J1063" s="467"/>
      <c r="K1063" s="467"/>
      <c r="L1063" s="467"/>
      <c r="M1063" s="467"/>
      <c r="N1063" s="467"/>
      <c r="O1063" s="467"/>
      <c r="P1063" s="467"/>
      <c r="Q1063" s="467"/>
      <c r="R1063" s="467"/>
      <c r="S1063" s="467"/>
      <c r="T1063" s="467"/>
      <c r="U1063" s="467"/>
      <c r="V1063" s="467"/>
      <c r="W1063" s="467"/>
      <c r="X1063" s="467"/>
      <c r="Y1063" s="467"/>
      <c r="Z1063" s="467"/>
      <c r="AA1063" s="467"/>
      <c r="AB1063" s="467"/>
      <c r="AC1063" s="467"/>
      <c r="AD1063" s="467"/>
      <c r="AE1063" s="467"/>
      <c r="AF1063" s="468"/>
      <c r="AH1063" s="29" t="str">
        <f t="shared" si="1068"/>
        <v/>
      </c>
      <c r="AI1063" s="29" t="str">
        <f t="shared" si="1069"/>
        <v/>
      </c>
      <c r="AJ1063" s="29" t="str">
        <f t="shared" si="1070"/>
        <v/>
      </c>
      <c r="AK1063" s="29" t="str">
        <f t="shared" si="1071"/>
        <v/>
      </c>
      <c r="AL1063" s="29" t="str">
        <f t="shared" si="1072"/>
        <v/>
      </c>
      <c r="AM1063" s="29" t="str">
        <f t="shared" si="1073"/>
        <v/>
      </c>
      <c r="AN1063" s="29" t="str">
        <f t="shared" si="1074"/>
        <v/>
      </c>
      <c r="AO1063" s="83" t="str">
        <f t="shared" si="1057"/>
        <v/>
      </c>
      <c r="AP1063" s="83" t="str">
        <f t="shared" si="1058"/>
        <v/>
      </c>
      <c r="AQ1063" s="83" t="str">
        <f t="shared" si="1059"/>
        <v/>
      </c>
      <c r="AR1063" s="83" t="str">
        <f t="shared" si="1060"/>
        <v/>
      </c>
      <c r="AS1063" s="83" t="str">
        <f t="shared" si="1061"/>
        <v/>
      </c>
      <c r="AT1063" s="105" t="str">
        <f t="shared" si="1062"/>
        <v/>
      </c>
      <c r="AU1063" s="105" t="str">
        <f t="shared" si="1063"/>
        <v/>
      </c>
      <c r="AV1063">
        <f t="shared" si="1065"/>
        <v>-1</v>
      </c>
    </row>
    <row r="1064" spans="1:48" ht="17.25" customHeight="1">
      <c r="A1064" s="27"/>
      <c r="B1064" s="98"/>
      <c r="C1064" s="104"/>
      <c r="D1064" s="90"/>
      <c r="E1064" s="111"/>
      <c r="F1064" s="442"/>
      <c r="G1064" s="443"/>
      <c r="H1064" s="444"/>
      <c r="I1064" s="99"/>
      <c r="J1064" s="99"/>
      <c r="K1064" s="94">
        <f t="shared" si="1075"/>
        <v>0</v>
      </c>
      <c r="L1064" s="94">
        <f t="shared" si="1076"/>
        <v>0</v>
      </c>
      <c r="M1064" s="94">
        <f t="shared" si="1077"/>
        <v>0</v>
      </c>
      <c r="N1064" s="94">
        <f t="shared" si="1054"/>
        <v>0</v>
      </c>
      <c r="O1064" s="94">
        <f t="shared" si="1055"/>
        <v>0</v>
      </c>
      <c r="P1064" s="102"/>
      <c r="Q1064" s="94" t="str">
        <f t="shared" si="1056"/>
        <v/>
      </c>
      <c r="R1064" s="122" t="str">
        <f>IF(Q1064="","",HLOOKUP(Q1064,Headline!$Z$5:$CJ$6,2,FALSE))</f>
        <v/>
      </c>
      <c r="S1064" s="100"/>
      <c r="T1064" s="100"/>
      <c r="U1064" s="100"/>
      <c r="V1064" s="100"/>
      <c r="W1064" s="100"/>
      <c r="X1064" s="96" t="str">
        <f t="shared" si="1064"/>
        <v/>
      </c>
      <c r="Y1064" s="101"/>
      <c r="Z1064" s="445"/>
      <c r="AA1064" s="446"/>
      <c r="AB1064" s="446"/>
      <c r="AC1064" s="446"/>
      <c r="AD1064" s="62"/>
      <c r="AE1064" s="21"/>
      <c r="AF1064" s="22"/>
      <c r="AH1064" s="29" t="str">
        <f t="shared" si="1068"/>
        <v/>
      </c>
      <c r="AI1064" s="29" t="str">
        <f t="shared" si="1069"/>
        <v/>
      </c>
      <c r="AJ1064" s="29" t="str">
        <f t="shared" si="1070"/>
        <v/>
      </c>
      <c r="AK1064" s="29" t="str">
        <f t="shared" si="1071"/>
        <v/>
      </c>
      <c r="AL1064" s="29" t="str">
        <f t="shared" si="1072"/>
        <v/>
      </c>
      <c r="AM1064" s="29" t="str">
        <f t="shared" si="1073"/>
        <v/>
      </c>
      <c r="AN1064" s="29" t="str">
        <f t="shared" si="1074"/>
        <v/>
      </c>
      <c r="AO1064" s="83" t="str">
        <f t="shared" si="1057"/>
        <v/>
      </c>
      <c r="AP1064" s="83" t="str">
        <f t="shared" si="1058"/>
        <v/>
      </c>
      <c r="AQ1064" s="83" t="str">
        <f t="shared" si="1059"/>
        <v/>
      </c>
      <c r="AR1064" s="83" t="str">
        <f t="shared" si="1060"/>
        <v/>
      </c>
      <c r="AS1064" s="83" t="str">
        <f t="shared" si="1061"/>
        <v/>
      </c>
      <c r="AT1064" s="105" t="str">
        <f t="shared" si="1062"/>
        <v/>
      </c>
      <c r="AU1064" s="105" t="str">
        <f t="shared" si="1063"/>
        <v/>
      </c>
      <c r="AV1064">
        <f t="shared" si="1065"/>
        <v>-1</v>
      </c>
    </row>
    <row r="1065" spans="1:48" ht="17.25" customHeight="1">
      <c r="A1065" s="27"/>
      <c r="B1065" s="98">
        <v>940</v>
      </c>
      <c r="C1065" s="104"/>
      <c r="D1065" s="144" t="s">
        <v>192</v>
      </c>
      <c r="E1065" s="111"/>
      <c r="F1065" s="442">
        <v>0.3</v>
      </c>
      <c r="G1065" s="443"/>
      <c r="H1065" s="444"/>
      <c r="I1065" s="99">
        <v>-0.1</v>
      </c>
      <c r="J1065" s="99">
        <v>0.1</v>
      </c>
      <c r="K1065" s="94">
        <f t="shared" si="1075"/>
        <v>0.3</v>
      </c>
      <c r="L1065" s="94">
        <f t="shared" si="1076"/>
        <v>-0.1</v>
      </c>
      <c r="M1065" s="94">
        <f t="shared" si="1077"/>
        <v>0.1</v>
      </c>
      <c r="N1065" s="94">
        <f t="shared" si="1054"/>
        <v>0.19999999999999998</v>
      </c>
      <c r="O1065" s="94">
        <f t="shared" si="1055"/>
        <v>0.4</v>
      </c>
      <c r="P1065" s="102" t="s">
        <v>50</v>
      </c>
      <c r="Q1065" s="94">
        <f t="shared" si="1056"/>
        <v>1</v>
      </c>
      <c r="R1065" s="122">
        <f>IF(Q1065="","",HLOOKUP(Q1065,Headline!$Z$5:$CJ$6,2,FALSE))</f>
        <v>1</v>
      </c>
      <c r="S1065" s="147">
        <v>0.38</v>
      </c>
      <c r="T1065" s="147">
        <v>0.36</v>
      </c>
      <c r="U1065" s="147">
        <v>0.38</v>
      </c>
      <c r="V1065" s="147">
        <v>0.39</v>
      </c>
      <c r="W1065" s="147">
        <v>0.38</v>
      </c>
      <c r="X1065" s="96" t="str">
        <f t="shared" si="1064"/>
        <v/>
      </c>
      <c r="Y1065" s="101">
        <v>13</v>
      </c>
      <c r="Z1065" s="445"/>
      <c r="AA1065" s="446"/>
      <c r="AB1065" s="446"/>
      <c r="AC1065" s="446"/>
      <c r="AD1065" s="62"/>
      <c r="AE1065" s="21"/>
      <c r="AF1065" s="22"/>
      <c r="AH1065" s="29" t="str">
        <f t="shared" si="1068"/>
        <v/>
      </c>
      <c r="AI1065" s="29" t="str">
        <f t="shared" si="1069"/>
        <v/>
      </c>
      <c r="AJ1065" s="29" t="str">
        <f t="shared" si="1070"/>
        <v/>
      </c>
      <c r="AK1065" s="29" t="str">
        <f t="shared" si="1071"/>
        <v/>
      </c>
      <c r="AL1065" s="29" t="str">
        <f t="shared" si="1072"/>
        <v/>
      </c>
      <c r="AM1065" s="29" t="str">
        <f t="shared" si="1073"/>
        <v/>
      </c>
      <c r="AN1065" s="29" t="str">
        <f t="shared" si="1074"/>
        <v/>
      </c>
      <c r="AO1065" s="83">
        <f t="shared" si="1057"/>
        <v>0.36</v>
      </c>
      <c r="AP1065" s="83">
        <f t="shared" si="1058"/>
        <v>0.39</v>
      </c>
      <c r="AQ1065" s="83">
        <f t="shared" si="1059"/>
        <v>3.0000000000000027E-2</v>
      </c>
      <c r="AR1065" s="83">
        <f t="shared" si="1060"/>
        <v>0.378</v>
      </c>
      <c r="AS1065" s="83">
        <f t="shared" si="1061"/>
        <v>1.0954451150103331E-2</v>
      </c>
      <c r="AT1065" s="105" t="str">
        <f t="shared" si="1062"/>
        <v/>
      </c>
      <c r="AU1065" s="105" t="str">
        <f t="shared" si="1063"/>
        <v/>
      </c>
      <c r="AV1065">
        <f t="shared" si="1065"/>
        <v>-1</v>
      </c>
    </row>
    <row r="1066" spans="1:48" ht="17.25" customHeight="1">
      <c r="A1066" s="27"/>
      <c r="B1066" s="98"/>
      <c r="C1066" s="104"/>
      <c r="D1066" s="90"/>
      <c r="E1066" s="111"/>
      <c r="F1066" s="442"/>
      <c r="G1066" s="443"/>
      <c r="H1066" s="444"/>
      <c r="I1066" s="99"/>
      <c r="J1066" s="99"/>
      <c r="K1066" s="94">
        <f t="shared" si="1075"/>
        <v>0.3</v>
      </c>
      <c r="L1066" s="94">
        <f t="shared" si="1076"/>
        <v>-0.1</v>
      </c>
      <c r="M1066" s="94">
        <f t="shared" si="1077"/>
        <v>0.1</v>
      </c>
      <c r="N1066" s="94">
        <f t="shared" si="1054"/>
        <v>0.19999999999999998</v>
      </c>
      <c r="O1066" s="94">
        <f t="shared" si="1055"/>
        <v>0.4</v>
      </c>
      <c r="P1066" s="102" t="s">
        <v>50</v>
      </c>
      <c r="Q1066" s="94">
        <f t="shared" si="1056"/>
        <v>2</v>
      </c>
      <c r="R1066" s="122">
        <f>IF(Q1066="","",HLOOKUP(Q1066,Headline!$Z$5:$CJ$6,2,FALSE))</f>
        <v>2</v>
      </c>
      <c r="S1066" s="147">
        <v>0.49</v>
      </c>
      <c r="T1066" s="147">
        <v>0.48</v>
      </c>
      <c r="U1066" s="147">
        <v>0.49</v>
      </c>
      <c r="V1066" s="147">
        <v>0.49</v>
      </c>
      <c r="W1066" s="147">
        <v>0.5</v>
      </c>
      <c r="X1066" s="96" t="str">
        <f t="shared" si="1064"/>
        <v>8</v>
      </c>
      <c r="Y1066" s="101">
        <v>16</v>
      </c>
      <c r="Z1066" s="445"/>
      <c r="AA1066" s="446"/>
      <c r="AB1066" s="446"/>
      <c r="AC1066" s="446"/>
      <c r="AD1066" s="62"/>
      <c r="AE1066" s="316" t="s">
        <v>95</v>
      </c>
      <c r="AF1066" s="22"/>
      <c r="AH1066" s="29" t="str">
        <f t="shared" si="1068"/>
        <v>+</v>
      </c>
      <c r="AI1066" s="29" t="str">
        <f t="shared" si="1069"/>
        <v>+</v>
      </c>
      <c r="AJ1066" s="29" t="str">
        <f t="shared" si="1070"/>
        <v>+</v>
      </c>
      <c r="AK1066" s="29" t="str">
        <f t="shared" si="1071"/>
        <v>+</v>
      </c>
      <c r="AL1066" s="29" t="str">
        <f t="shared" si="1072"/>
        <v>+</v>
      </c>
      <c r="AM1066" s="29" t="str">
        <f t="shared" si="1073"/>
        <v/>
      </c>
      <c r="AN1066" s="29" t="str">
        <f t="shared" si="1074"/>
        <v>+</v>
      </c>
      <c r="AO1066" s="83">
        <f t="shared" si="1057"/>
        <v>0.48</v>
      </c>
      <c r="AP1066" s="83">
        <f t="shared" si="1058"/>
        <v>0.5</v>
      </c>
      <c r="AQ1066" s="83">
        <f t="shared" si="1059"/>
        <v>2.0000000000000018E-2</v>
      </c>
      <c r="AR1066" s="83">
        <f t="shared" si="1060"/>
        <v>0.49000000000000005</v>
      </c>
      <c r="AS1066" s="83">
        <f t="shared" si="1061"/>
        <v>7.0710678118654814E-3</v>
      </c>
      <c r="AT1066" s="105" t="str">
        <f t="shared" si="1062"/>
        <v/>
      </c>
      <c r="AU1066" s="105" t="str">
        <f t="shared" si="1063"/>
        <v/>
      </c>
      <c r="AV1066">
        <f t="shared" si="1065"/>
        <v>-1</v>
      </c>
    </row>
    <row r="1067" spans="1:48" ht="17.25" customHeight="1">
      <c r="A1067" s="27"/>
      <c r="B1067" s="98"/>
      <c r="C1067" s="104"/>
      <c r="D1067" s="90"/>
      <c r="E1067" s="111"/>
      <c r="F1067" s="442"/>
      <c r="G1067" s="443"/>
      <c r="H1067" s="444"/>
      <c r="I1067" s="99"/>
      <c r="J1067" s="99"/>
      <c r="K1067" s="94">
        <f t="shared" si="1075"/>
        <v>0.3</v>
      </c>
      <c r="L1067" s="94">
        <f t="shared" si="1076"/>
        <v>-0.1</v>
      </c>
      <c r="M1067" s="94">
        <f t="shared" si="1077"/>
        <v>0.1</v>
      </c>
      <c r="N1067" s="94">
        <f t="shared" si="1054"/>
        <v>0.19999999999999998</v>
      </c>
      <c r="O1067" s="94">
        <f t="shared" si="1055"/>
        <v>0.4</v>
      </c>
      <c r="P1067" s="102"/>
      <c r="Q1067" s="94" t="str">
        <f t="shared" si="1056"/>
        <v/>
      </c>
      <c r="R1067" s="122" t="str">
        <f>IF(Q1067="","",HLOOKUP(Q1067,Headline!$Z$5:$CJ$6,2,FALSE))</f>
        <v/>
      </c>
      <c r="S1067" s="147"/>
      <c r="T1067" s="147"/>
      <c r="U1067" s="147"/>
      <c r="V1067" s="147"/>
      <c r="W1067" s="147"/>
      <c r="X1067" s="96" t="str">
        <f t="shared" si="1064"/>
        <v/>
      </c>
      <c r="Y1067" s="101"/>
      <c r="Z1067" s="445"/>
      <c r="AA1067" s="446"/>
      <c r="AB1067" s="446"/>
      <c r="AC1067" s="446"/>
      <c r="AD1067" s="62"/>
      <c r="AE1067" s="21"/>
      <c r="AF1067" s="22"/>
      <c r="AH1067" s="29" t="str">
        <f t="shared" si="1068"/>
        <v/>
      </c>
      <c r="AI1067" s="29" t="str">
        <f t="shared" si="1069"/>
        <v/>
      </c>
      <c r="AJ1067" s="29" t="str">
        <f t="shared" si="1070"/>
        <v/>
      </c>
      <c r="AK1067" s="29" t="str">
        <f t="shared" si="1071"/>
        <v/>
      </c>
      <c r="AL1067" s="29" t="str">
        <f t="shared" si="1072"/>
        <v/>
      </c>
      <c r="AM1067" s="29" t="str">
        <f t="shared" si="1073"/>
        <v/>
      </c>
      <c r="AN1067" s="29" t="str">
        <f t="shared" si="1074"/>
        <v/>
      </c>
      <c r="AO1067" s="83" t="str">
        <f t="shared" si="1057"/>
        <v/>
      </c>
      <c r="AP1067" s="83" t="str">
        <f t="shared" si="1058"/>
        <v/>
      </c>
      <c r="AQ1067" s="83" t="str">
        <f t="shared" si="1059"/>
        <v/>
      </c>
      <c r="AR1067" s="83" t="str">
        <f t="shared" si="1060"/>
        <v/>
      </c>
      <c r="AS1067" s="83" t="str">
        <f t="shared" si="1061"/>
        <v/>
      </c>
      <c r="AT1067" s="105" t="str">
        <f t="shared" si="1062"/>
        <v/>
      </c>
      <c r="AU1067" s="105" t="str">
        <f t="shared" si="1063"/>
        <v/>
      </c>
      <c r="AV1067">
        <f t="shared" si="1065"/>
        <v>-1</v>
      </c>
    </row>
    <row r="1068" spans="1:48" ht="17.25" customHeight="1">
      <c r="A1068" s="27"/>
      <c r="B1068" s="98">
        <v>940</v>
      </c>
      <c r="C1068" s="104"/>
      <c r="D1068" s="144" t="s">
        <v>192</v>
      </c>
      <c r="E1068" s="144" t="s">
        <v>171</v>
      </c>
      <c r="F1068" s="442">
        <v>45</v>
      </c>
      <c r="G1068" s="443"/>
      <c r="H1068" s="444"/>
      <c r="I1068" s="99">
        <v>-2</v>
      </c>
      <c r="J1068" s="99">
        <v>2</v>
      </c>
      <c r="K1068" s="94">
        <f t="shared" si="1075"/>
        <v>45</v>
      </c>
      <c r="L1068" s="94">
        <f t="shared" si="1076"/>
        <v>-2</v>
      </c>
      <c r="M1068" s="94">
        <f t="shared" si="1077"/>
        <v>2</v>
      </c>
      <c r="N1068" s="94">
        <f t="shared" si="1054"/>
        <v>43</v>
      </c>
      <c r="O1068" s="94">
        <f t="shared" si="1055"/>
        <v>47</v>
      </c>
      <c r="P1068" s="102" t="s">
        <v>50</v>
      </c>
      <c r="Q1068" s="94">
        <f t="shared" si="1056"/>
        <v>1</v>
      </c>
      <c r="R1068" s="122">
        <f>IF(Q1068="","",HLOOKUP(Q1068,Headline!$Z$5:$CJ$6,2,FALSE))</f>
        <v>1</v>
      </c>
      <c r="S1068" s="237">
        <v>45.5</v>
      </c>
      <c r="T1068" s="237">
        <v>46</v>
      </c>
      <c r="U1068" s="237">
        <v>45.6</v>
      </c>
      <c r="V1068" s="237">
        <v>45.5</v>
      </c>
      <c r="W1068" s="237">
        <v>46</v>
      </c>
      <c r="X1068" s="96" t="str">
        <f t="shared" si="1064"/>
        <v/>
      </c>
      <c r="Y1068" s="101">
        <v>13</v>
      </c>
      <c r="Z1068" s="445"/>
      <c r="AA1068" s="446"/>
      <c r="AB1068" s="446"/>
      <c r="AC1068" s="446"/>
      <c r="AD1068" s="62"/>
      <c r="AE1068" s="21"/>
      <c r="AF1068" s="22"/>
      <c r="AH1068" s="29" t="str">
        <f t="shared" si="1068"/>
        <v/>
      </c>
      <c r="AI1068" s="29" t="str">
        <f t="shared" si="1069"/>
        <v/>
      </c>
      <c r="AJ1068" s="29" t="str">
        <f t="shared" si="1070"/>
        <v/>
      </c>
      <c r="AK1068" s="29" t="str">
        <f t="shared" si="1071"/>
        <v/>
      </c>
      <c r="AL1068" s="29" t="str">
        <f t="shared" si="1072"/>
        <v/>
      </c>
      <c r="AM1068" s="29" t="str">
        <f t="shared" si="1073"/>
        <v/>
      </c>
      <c r="AN1068" s="29" t="str">
        <f t="shared" si="1074"/>
        <v/>
      </c>
      <c r="AO1068" s="83">
        <f t="shared" si="1057"/>
        <v>45.5</v>
      </c>
      <c r="AP1068" s="83">
        <f t="shared" si="1058"/>
        <v>46</v>
      </c>
      <c r="AQ1068" s="83">
        <f t="shared" si="1059"/>
        <v>0.5</v>
      </c>
      <c r="AR1068" s="83">
        <f t="shared" si="1060"/>
        <v>45.72</v>
      </c>
      <c r="AS1068" s="83">
        <f t="shared" si="1061"/>
        <v>0.25884358211089553</v>
      </c>
      <c r="AT1068" s="105" t="str">
        <f t="shared" si="1062"/>
        <v/>
      </c>
      <c r="AU1068" s="105" t="str">
        <f t="shared" si="1063"/>
        <v/>
      </c>
      <c r="AV1068">
        <f t="shared" si="1065"/>
        <v>-1</v>
      </c>
    </row>
    <row r="1069" spans="1:48" ht="17.25" customHeight="1">
      <c r="A1069" s="27"/>
      <c r="B1069" s="98"/>
      <c r="C1069" s="104"/>
      <c r="D1069" s="90"/>
      <c r="E1069" s="111"/>
      <c r="F1069" s="442"/>
      <c r="G1069" s="443"/>
      <c r="H1069" s="444"/>
      <c r="I1069" s="99"/>
      <c r="J1069" s="99"/>
      <c r="K1069" s="94">
        <f t="shared" si="1075"/>
        <v>45</v>
      </c>
      <c r="L1069" s="94">
        <f t="shared" si="1076"/>
        <v>-2</v>
      </c>
      <c r="M1069" s="94">
        <f t="shared" si="1077"/>
        <v>2</v>
      </c>
      <c r="N1069" s="94">
        <f t="shared" si="1054"/>
        <v>43</v>
      </c>
      <c r="O1069" s="94">
        <f t="shared" si="1055"/>
        <v>47</v>
      </c>
      <c r="P1069" s="102" t="s">
        <v>50</v>
      </c>
      <c r="Q1069" s="94">
        <f t="shared" si="1056"/>
        <v>2</v>
      </c>
      <c r="R1069" s="122">
        <f>IF(Q1069="","",HLOOKUP(Q1069,Headline!$Z$5:$CJ$6,2,FALSE))</f>
        <v>2</v>
      </c>
      <c r="S1069" s="237">
        <v>46.21</v>
      </c>
      <c r="T1069" s="237">
        <v>45.61</v>
      </c>
      <c r="U1069" s="237">
        <v>46.07</v>
      </c>
      <c r="V1069" s="237">
        <v>45.84</v>
      </c>
      <c r="W1069" s="237">
        <v>45.5</v>
      </c>
      <c r="X1069" s="96" t="str">
        <f t="shared" si="1064"/>
        <v/>
      </c>
      <c r="Y1069" s="101">
        <v>16</v>
      </c>
      <c r="Z1069" s="445"/>
      <c r="AA1069" s="446"/>
      <c r="AB1069" s="446"/>
      <c r="AC1069" s="446"/>
      <c r="AD1069" s="62"/>
      <c r="AE1069" s="21"/>
      <c r="AF1069" s="22"/>
      <c r="AH1069" s="29" t="str">
        <f t="shared" si="1068"/>
        <v/>
      </c>
      <c r="AI1069" s="29" t="str">
        <f t="shared" si="1069"/>
        <v/>
      </c>
      <c r="AJ1069" s="29" t="str">
        <f t="shared" si="1070"/>
        <v/>
      </c>
      <c r="AK1069" s="29" t="str">
        <f t="shared" si="1071"/>
        <v/>
      </c>
      <c r="AL1069" s="29" t="str">
        <f t="shared" si="1072"/>
        <v/>
      </c>
      <c r="AM1069" s="29" t="str">
        <f t="shared" si="1073"/>
        <v/>
      </c>
      <c r="AN1069" s="29" t="str">
        <f t="shared" si="1074"/>
        <v/>
      </c>
      <c r="AO1069" s="83">
        <f t="shared" si="1057"/>
        <v>45.5</v>
      </c>
      <c r="AP1069" s="83">
        <f t="shared" si="1058"/>
        <v>46.21</v>
      </c>
      <c r="AQ1069" s="83">
        <f t="shared" si="1059"/>
        <v>0.71000000000000085</v>
      </c>
      <c r="AR1069" s="83">
        <f t="shared" si="1060"/>
        <v>45.845999999999997</v>
      </c>
      <c r="AS1069" s="83">
        <f t="shared" si="1061"/>
        <v>0.29921564130238953</v>
      </c>
      <c r="AT1069" s="105" t="str">
        <f t="shared" si="1062"/>
        <v/>
      </c>
      <c r="AU1069" s="105" t="str">
        <f t="shared" si="1063"/>
        <v/>
      </c>
      <c r="AV1069">
        <f t="shared" si="1065"/>
        <v>-1</v>
      </c>
    </row>
    <row r="1070" spans="1:48" ht="17.25" customHeight="1" thickBot="1">
      <c r="A1070" s="27"/>
      <c r="B1070" s="98"/>
      <c r="C1070" s="104"/>
      <c r="D1070" s="90"/>
      <c r="E1070" s="111"/>
      <c r="F1070" s="442"/>
      <c r="G1070" s="443"/>
      <c r="H1070" s="443"/>
      <c r="I1070" s="99"/>
      <c r="J1070" s="99"/>
      <c r="K1070" s="94">
        <f t="shared" si="1075"/>
        <v>45</v>
      </c>
      <c r="L1070" s="94">
        <f t="shared" si="1076"/>
        <v>-2</v>
      </c>
      <c r="M1070" s="94">
        <f t="shared" si="1077"/>
        <v>2</v>
      </c>
      <c r="N1070" s="94">
        <f t="shared" si="1054"/>
        <v>43</v>
      </c>
      <c r="O1070" s="94">
        <f t="shared" si="1055"/>
        <v>47</v>
      </c>
      <c r="P1070" s="102"/>
      <c r="Q1070" s="94" t="str">
        <f t="shared" si="1056"/>
        <v/>
      </c>
      <c r="R1070" s="122" t="str">
        <f>IF(Q1070="","",HLOOKUP(Q1070,Headline!$Z$5:$CJ$6,2,FALSE))</f>
        <v/>
      </c>
      <c r="S1070" s="100"/>
      <c r="T1070" s="100"/>
      <c r="U1070" s="100"/>
      <c r="V1070" s="100"/>
      <c r="W1070" s="100"/>
      <c r="X1070" s="96" t="str">
        <f t="shared" si="1064"/>
        <v/>
      </c>
      <c r="Y1070" s="101"/>
      <c r="Z1070" s="445"/>
      <c r="AA1070" s="446"/>
      <c r="AB1070" s="446"/>
      <c r="AC1070" s="446"/>
      <c r="AD1070" s="62"/>
      <c r="AE1070" s="21"/>
      <c r="AF1070" s="22"/>
      <c r="AH1070" s="29" t="str">
        <f t="shared" si="1068"/>
        <v/>
      </c>
      <c r="AI1070" s="29" t="str">
        <f t="shared" si="1069"/>
        <v/>
      </c>
      <c r="AJ1070" s="29" t="str">
        <f t="shared" si="1070"/>
        <v/>
      </c>
      <c r="AK1070" s="29" t="str">
        <f t="shared" si="1071"/>
        <v/>
      </c>
      <c r="AL1070" s="29" t="str">
        <f t="shared" si="1072"/>
        <v/>
      </c>
      <c r="AM1070" s="29" t="str">
        <f t="shared" si="1073"/>
        <v/>
      </c>
      <c r="AN1070" s="29" t="str">
        <f t="shared" si="1074"/>
        <v/>
      </c>
      <c r="AO1070" s="83" t="str">
        <f t="shared" si="1057"/>
        <v/>
      </c>
      <c r="AP1070" s="83" t="str">
        <f t="shared" si="1058"/>
        <v/>
      </c>
      <c r="AQ1070" s="83" t="str">
        <f t="shared" si="1059"/>
        <v/>
      </c>
      <c r="AR1070" s="83" t="str">
        <f t="shared" si="1060"/>
        <v/>
      </c>
      <c r="AS1070" s="83" t="str">
        <f t="shared" si="1061"/>
        <v/>
      </c>
      <c r="AT1070" s="105" t="str">
        <f t="shared" si="1062"/>
        <v/>
      </c>
      <c r="AU1070" s="105" t="str">
        <f t="shared" si="1063"/>
        <v/>
      </c>
      <c r="AV1070">
        <f t="shared" si="1065"/>
        <v>-1</v>
      </c>
    </row>
    <row r="1071" spans="1:48" ht="26.25" customHeight="1" thickBot="1">
      <c r="A1071" s="27"/>
      <c r="B1071" s="466" t="s">
        <v>204</v>
      </c>
      <c r="C1071" s="467"/>
      <c r="D1071" s="467"/>
      <c r="E1071" s="467"/>
      <c r="F1071" s="467"/>
      <c r="G1071" s="467"/>
      <c r="H1071" s="467"/>
      <c r="I1071" s="467"/>
      <c r="J1071" s="467"/>
      <c r="K1071" s="467"/>
      <c r="L1071" s="467"/>
      <c r="M1071" s="467"/>
      <c r="N1071" s="467"/>
      <c r="O1071" s="467"/>
      <c r="P1071" s="467"/>
      <c r="Q1071" s="467"/>
      <c r="R1071" s="467"/>
      <c r="S1071" s="467"/>
      <c r="T1071" s="467"/>
      <c r="U1071" s="467"/>
      <c r="V1071" s="467"/>
      <c r="W1071" s="467"/>
      <c r="X1071" s="467"/>
      <c r="Y1071" s="467"/>
      <c r="Z1071" s="467"/>
      <c r="AA1071" s="467"/>
      <c r="AB1071" s="467"/>
      <c r="AC1071" s="467"/>
      <c r="AD1071" s="467"/>
      <c r="AE1071" s="467"/>
      <c r="AF1071" s="468"/>
      <c r="AH1071" s="29" t="str">
        <f t="shared" si="1068"/>
        <v/>
      </c>
      <c r="AI1071" s="29" t="str">
        <f t="shared" si="1069"/>
        <v/>
      </c>
      <c r="AJ1071" s="29" t="str">
        <f t="shared" si="1070"/>
        <v/>
      </c>
      <c r="AK1071" s="29" t="str">
        <f t="shared" si="1071"/>
        <v/>
      </c>
      <c r="AL1071" s="29" t="str">
        <f t="shared" si="1072"/>
        <v/>
      </c>
      <c r="AM1071" s="29" t="str">
        <f t="shared" si="1073"/>
        <v/>
      </c>
      <c r="AN1071" s="29" t="str">
        <f t="shared" si="1074"/>
        <v/>
      </c>
      <c r="AO1071" s="83" t="str">
        <f t="shared" si="1057"/>
        <v/>
      </c>
      <c r="AP1071" s="83" t="str">
        <f t="shared" si="1058"/>
        <v/>
      </c>
      <c r="AQ1071" s="83" t="str">
        <f t="shared" si="1059"/>
        <v/>
      </c>
      <c r="AR1071" s="83" t="str">
        <f t="shared" si="1060"/>
        <v/>
      </c>
      <c r="AS1071" s="83" t="str">
        <f t="shared" si="1061"/>
        <v/>
      </c>
      <c r="AT1071" s="105" t="str">
        <f t="shared" si="1062"/>
        <v/>
      </c>
      <c r="AU1071" s="105" t="str">
        <f t="shared" si="1063"/>
        <v/>
      </c>
      <c r="AV1071">
        <f t="shared" si="1065"/>
        <v>-1</v>
      </c>
    </row>
    <row r="1072" spans="1:48" ht="17.25" customHeight="1">
      <c r="A1072" s="27"/>
      <c r="B1072" s="98"/>
      <c r="C1072" s="104"/>
      <c r="D1072" s="90"/>
      <c r="E1072" s="111"/>
      <c r="F1072" s="442"/>
      <c r="G1072" s="443"/>
      <c r="H1072" s="443"/>
      <c r="I1072" s="99"/>
      <c r="J1072" s="99"/>
      <c r="K1072" s="94">
        <f t="shared" si="1075"/>
        <v>0</v>
      </c>
      <c r="L1072" s="94">
        <f t="shared" si="1076"/>
        <v>0</v>
      </c>
      <c r="M1072" s="94">
        <f t="shared" si="1077"/>
        <v>0</v>
      </c>
      <c r="N1072" s="94">
        <f t="shared" si="1054"/>
        <v>0</v>
      </c>
      <c r="O1072" s="94">
        <f t="shared" si="1055"/>
        <v>0</v>
      </c>
      <c r="P1072" s="102"/>
      <c r="Q1072" s="94" t="str">
        <f t="shared" si="1056"/>
        <v/>
      </c>
      <c r="R1072" s="122" t="str">
        <f>IF(Q1072="","",HLOOKUP(Q1072,Headline!$Z$5:$CJ$6,2,FALSE))</f>
        <v/>
      </c>
      <c r="S1072" s="100"/>
      <c r="T1072" s="100"/>
      <c r="U1072" s="100"/>
      <c r="V1072" s="100"/>
      <c r="W1072" s="100"/>
      <c r="X1072" s="96" t="str">
        <f t="shared" si="1064"/>
        <v/>
      </c>
      <c r="Y1072" s="101"/>
      <c r="Z1072" s="445"/>
      <c r="AA1072" s="446"/>
      <c r="AB1072" s="446"/>
      <c r="AC1072" s="446"/>
      <c r="AD1072" s="62"/>
      <c r="AE1072" s="21"/>
      <c r="AF1072" s="22"/>
      <c r="AH1072" s="29" t="str">
        <f t="shared" si="1068"/>
        <v/>
      </c>
      <c r="AI1072" s="29" t="str">
        <f t="shared" si="1069"/>
        <v/>
      </c>
      <c r="AJ1072" s="29" t="str">
        <f t="shared" si="1070"/>
        <v/>
      </c>
      <c r="AK1072" s="29" t="str">
        <f t="shared" si="1071"/>
        <v/>
      </c>
      <c r="AL1072" s="29" t="str">
        <f t="shared" si="1072"/>
        <v/>
      </c>
      <c r="AM1072" s="29" t="str">
        <f t="shared" si="1073"/>
        <v/>
      </c>
      <c r="AN1072" s="29" t="str">
        <f t="shared" si="1074"/>
        <v/>
      </c>
      <c r="AO1072" s="83" t="str">
        <f t="shared" si="1057"/>
        <v/>
      </c>
      <c r="AP1072" s="83" t="str">
        <f t="shared" si="1058"/>
        <v/>
      </c>
      <c r="AQ1072" s="83" t="str">
        <f t="shared" si="1059"/>
        <v/>
      </c>
      <c r="AR1072" s="83" t="str">
        <f t="shared" si="1060"/>
        <v/>
      </c>
      <c r="AS1072" s="83" t="str">
        <f t="shared" si="1061"/>
        <v/>
      </c>
      <c r="AT1072" s="105" t="str">
        <f t="shared" si="1062"/>
        <v/>
      </c>
      <c r="AU1072" s="105" t="str">
        <f t="shared" si="1063"/>
        <v/>
      </c>
      <c r="AV1072">
        <f t="shared" si="1065"/>
        <v>-1</v>
      </c>
    </row>
    <row r="1073" spans="1:48" ht="17.25" customHeight="1">
      <c r="A1073" s="27"/>
      <c r="B1073" s="98">
        <v>951</v>
      </c>
      <c r="C1073" s="104"/>
      <c r="D1073" s="90"/>
      <c r="E1073" s="111"/>
      <c r="F1073" s="442">
        <v>2.8</v>
      </c>
      <c r="G1073" s="443"/>
      <c r="H1073" s="443"/>
      <c r="I1073" s="99">
        <v>-0.1</v>
      </c>
      <c r="J1073" s="99">
        <v>0</v>
      </c>
      <c r="K1073" s="94">
        <f t="shared" si="1075"/>
        <v>2.8</v>
      </c>
      <c r="L1073" s="94">
        <f t="shared" si="1076"/>
        <v>-0.1</v>
      </c>
      <c r="M1073" s="94">
        <f t="shared" si="1077"/>
        <v>0</v>
      </c>
      <c r="N1073" s="94">
        <f t="shared" si="1054"/>
        <v>2.6999999999999997</v>
      </c>
      <c r="O1073" s="94">
        <f t="shared" si="1055"/>
        <v>2.8</v>
      </c>
      <c r="P1073" s="102" t="s">
        <v>234</v>
      </c>
      <c r="Q1073" s="94">
        <f t="shared" si="1056"/>
        <v>1</v>
      </c>
      <c r="R1073" s="122">
        <f>IF(Q1073="","",HLOOKUP(Q1073,Headline!$Z$5:$CJ$6,2,FALSE))</f>
        <v>1</v>
      </c>
      <c r="S1073" s="147">
        <v>2.7</v>
      </c>
      <c r="T1073" s="147">
        <v>2.69</v>
      </c>
      <c r="U1073" s="147"/>
      <c r="V1073" s="147"/>
      <c r="W1073" s="147"/>
      <c r="X1073" s="96" t="str">
        <f t="shared" si="1064"/>
        <v>7</v>
      </c>
      <c r="Y1073" s="101">
        <v>17</v>
      </c>
      <c r="Z1073" s="445"/>
      <c r="AA1073" s="446"/>
      <c r="AB1073" s="446"/>
      <c r="AC1073" s="446"/>
      <c r="AD1073" s="62"/>
      <c r="AE1073" s="316" t="s">
        <v>95</v>
      </c>
      <c r="AF1073" s="21"/>
      <c r="AH1073" s="29" t="str">
        <f t="shared" si="1068"/>
        <v/>
      </c>
      <c r="AI1073" s="29" t="str">
        <f t="shared" si="1069"/>
        <v>-</v>
      </c>
      <c r="AJ1073" s="29" t="str">
        <f t="shared" si="1070"/>
        <v/>
      </c>
      <c r="AK1073" s="29" t="str">
        <f t="shared" si="1071"/>
        <v/>
      </c>
      <c r="AL1073" s="29" t="str">
        <f t="shared" si="1072"/>
        <v/>
      </c>
      <c r="AM1073" s="29" t="str">
        <f t="shared" si="1073"/>
        <v>-</v>
      </c>
      <c r="AN1073" s="29" t="str">
        <f t="shared" si="1074"/>
        <v/>
      </c>
      <c r="AO1073" s="83">
        <f t="shared" si="1057"/>
        <v>2.69</v>
      </c>
      <c r="AP1073" s="83">
        <f t="shared" si="1058"/>
        <v>2.7</v>
      </c>
      <c r="AQ1073" s="83">
        <f t="shared" si="1059"/>
        <v>1.0000000000000231E-2</v>
      </c>
      <c r="AR1073" s="83">
        <f t="shared" si="1060"/>
        <v>2.6950000000000003</v>
      </c>
      <c r="AS1073" s="83">
        <f t="shared" si="1061"/>
        <v>7.0710678118656384E-3</v>
      </c>
      <c r="AT1073" s="105" t="str">
        <f t="shared" si="1062"/>
        <v/>
      </c>
      <c r="AU1073" s="105" t="str">
        <f t="shared" si="1063"/>
        <v/>
      </c>
      <c r="AV1073">
        <f t="shared" si="1065"/>
        <v>-1</v>
      </c>
    </row>
    <row r="1074" spans="1:48" ht="17.25" customHeight="1">
      <c r="A1074" s="27"/>
      <c r="B1074" s="98"/>
      <c r="C1074" s="104"/>
      <c r="D1074" s="90"/>
      <c r="E1074" s="111"/>
      <c r="F1074" s="447">
        <v>1</v>
      </c>
      <c r="G1074" s="448"/>
      <c r="H1074" s="449"/>
      <c r="I1074" s="99"/>
      <c r="J1074" s="99"/>
      <c r="K1074" s="94">
        <f t="shared" si="1075"/>
        <v>2.8</v>
      </c>
      <c r="L1074" s="94">
        <f t="shared" si="1076"/>
        <v>-0.1</v>
      </c>
      <c r="M1074" s="94">
        <f t="shared" si="1077"/>
        <v>0</v>
      </c>
      <c r="N1074" s="94">
        <f t="shared" si="1054"/>
        <v>2.6999999999999997</v>
      </c>
      <c r="O1074" s="94">
        <f t="shared" si="1055"/>
        <v>2.8</v>
      </c>
      <c r="P1074" s="102" t="s">
        <v>234</v>
      </c>
      <c r="Q1074" s="94">
        <f t="shared" si="1056"/>
        <v>2</v>
      </c>
      <c r="R1074" s="122">
        <f>IF(Q1074="","",HLOOKUP(Q1074,Headline!$Z$5:$CJ$6,2,FALSE))</f>
        <v>2</v>
      </c>
      <c r="S1074" s="147">
        <v>2.52</v>
      </c>
      <c r="T1074" s="147">
        <v>2.52</v>
      </c>
      <c r="U1074" s="147"/>
      <c r="V1074" s="147"/>
      <c r="W1074" s="147"/>
      <c r="X1074" s="96" t="str">
        <f t="shared" si="1064"/>
        <v>7</v>
      </c>
      <c r="Y1074" s="101">
        <v>17</v>
      </c>
      <c r="Z1074" s="445"/>
      <c r="AA1074" s="446"/>
      <c r="AB1074" s="446"/>
      <c r="AC1074" s="446"/>
      <c r="AD1074" s="62"/>
      <c r="AE1074" s="21"/>
      <c r="AF1074" s="249" t="s">
        <v>331</v>
      </c>
      <c r="AH1074" s="29" t="str">
        <f t="shared" si="1068"/>
        <v>-</v>
      </c>
      <c r="AI1074" s="29" t="str">
        <f t="shared" si="1069"/>
        <v>-</v>
      </c>
      <c r="AJ1074" s="29" t="str">
        <f t="shared" si="1070"/>
        <v/>
      </c>
      <c r="AK1074" s="29" t="str">
        <f t="shared" si="1071"/>
        <v/>
      </c>
      <c r="AL1074" s="29" t="str">
        <f t="shared" si="1072"/>
        <v/>
      </c>
      <c r="AM1074" s="29" t="str">
        <f t="shared" si="1073"/>
        <v>-</v>
      </c>
      <c r="AN1074" s="29" t="str">
        <f t="shared" si="1074"/>
        <v/>
      </c>
      <c r="AO1074" s="83">
        <f t="shared" si="1057"/>
        <v>2.52</v>
      </c>
      <c r="AP1074" s="83">
        <f t="shared" si="1058"/>
        <v>2.52</v>
      </c>
      <c r="AQ1074" s="83">
        <f t="shared" si="1059"/>
        <v>0</v>
      </c>
      <c r="AR1074" s="83">
        <f t="shared" si="1060"/>
        <v>2.52</v>
      </c>
      <c r="AS1074" s="83">
        <f t="shared" si="1061"/>
        <v>0</v>
      </c>
      <c r="AT1074" s="105" t="str">
        <f t="shared" si="1062"/>
        <v/>
      </c>
      <c r="AU1074" s="105" t="str">
        <f t="shared" si="1063"/>
        <v/>
      </c>
      <c r="AV1074">
        <f t="shared" si="1065"/>
        <v>-1</v>
      </c>
    </row>
    <row r="1075" spans="1:48" ht="17.25" customHeight="1">
      <c r="A1075" s="27"/>
      <c r="B1075" s="98"/>
      <c r="C1075" s="104"/>
      <c r="D1075" s="90"/>
      <c r="E1075" s="111"/>
      <c r="F1075" s="442"/>
      <c r="G1075" s="443"/>
      <c r="H1075" s="444"/>
      <c r="I1075" s="99"/>
      <c r="J1075" s="99"/>
      <c r="K1075" s="94">
        <f>IF(Q1075=1,F1075,K1074)</f>
        <v>2.8</v>
      </c>
      <c r="L1075" s="94">
        <f>IF(Q1075=1,I1075,L1074)</f>
        <v>-0.1</v>
      </c>
      <c r="M1075" s="94">
        <f>IF(Q1075=1,J1075,M1074)</f>
        <v>0</v>
      </c>
      <c r="N1075" s="94">
        <f t="shared" si="1054"/>
        <v>2.6999999999999997</v>
      </c>
      <c r="O1075" s="94">
        <f t="shared" si="1055"/>
        <v>2.8</v>
      </c>
      <c r="P1075" s="102"/>
      <c r="Q1075" s="94" t="str">
        <f>IF(AND(F1075&lt;&gt;"",Q1074=""),1,IF(AND(Q1074&lt;emp,Q1074&lt;&gt;""),Q1074+1,""))</f>
        <v/>
      </c>
      <c r="R1075" s="122" t="str">
        <f>IF(Q1075="","",HLOOKUP(Q1075,Headline!$Z$5:$CJ$6,2,FALSE))</f>
        <v/>
      </c>
      <c r="S1075" s="100"/>
      <c r="T1075" s="100"/>
      <c r="U1075" s="100"/>
      <c r="V1075" s="100"/>
      <c r="W1075" s="100"/>
      <c r="X1075" s="96" t="str">
        <f t="shared" si="1064"/>
        <v/>
      </c>
      <c r="Y1075" s="101"/>
      <c r="Z1075" s="445"/>
      <c r="AA1075" s="446"/>
      <c r="AB1075" s="446"/>
      <c r="AC1075" s="446"/>
      <c r="AD1075" s="62"/>
      <c r="AE1075" s="21"/>
      <c r="AF1075" s="22"/>
      <c r="AH1075" s="29" t="str">
        <f t="shared" si="1068"/>
        <v/>
      </c>
      <c r="AI1075" s="29" t="str">
        <f t="shared" si="1069"/>
        <v/>
      </c>
      <c r="AJ1075" s="29" t="str">
        <f t="shared" si="1070"/>
        <v/>
      </c>
      <c r="AK1075" s="29" t="str">
        <f t="shared" si="1071"/>
        <v/>
      </c>
      <c r="AL1075" s="29" t="str">
        <f t="shared" si="1072"/>
        <v/>
      </c>
      <c r="AM1075" s="29" t="str">
        <f t="shared" si="1073"/>
        <v/>
      </c>
      <c r="AN1075" s="29" t="str">
        <f t="shared" si="1074"/>
        <v/>
      </c>
      <c r="AO1075" s="83" t="str">
        <f t="shared" si="1057"/>
        <v/>
      </c>
      <c r="AP1075" s="83" t="str">
        <f t="shared" si="1058"/>
        <v/>
      </c>
      <c r="AQ1075" s="83" t="str">
        <f t="shared" si="1059"/>
        <v/>
      </c>
      <c r="AR1075" s="83" t="str">
        <f t="shared" si="1060"/>
        <v/>
      </c>
      <c r="AS1075" s="83" t="str">
        <f t="shared" si="1061"/>
        <v/>
      </c>
      <c r="AT1075" s="105" t="str">
        <f>IF(OR(Q1075="",S1075=""),"",IF(AND(C1075="",AT1074=""),"",(M1075-L1075)/(AS1075*6)))</f>
        <v/>
      </c>
      <c r="AU1075" s="105" t="str">
        <f>IF(OR(Q1075="",S1075=""),"",IF(AND(C1075="",AU1074=""),"",MIN((O1075-AR1075)/(3*AS1075),(AR1075-N1075)/(3*AS1075))))</f>
        <v/>
      </c>
      <c r="AV1075">
        <f>IF(AT1075="",-1,AS1069)</f>
        <v>-1</v>
      </c>
    </row>
    <row r="1076" spans="1:48" ht="17.25" customHeight="1">
      <c r="A1076" s="27"/>
      <c r="B1076" s="98">
        <v>951</v>
      </c>
      <c r="C1076" s="104"/>
      <c r="D1076" s="90"/>
      <c r="E1076" s="111"/>
      <c r="F1076" s="442">
        <v>2.8</v>
      </c>
      <c r="G1076" s="443"/>
      <c r="H1076" s="443"/>
      <c r="I1076" s="99">
        <v>-0.1</v>
      </c>
      <c r="J1076" s="99">
        <v>0</v>
      </c>
      <c r="K1076" s="94">
        <f t="shared" ref="K1076:K1077" si="1078">IF(Q1076=1,F1076,K1075)</f>
        <v>2.8</v>
      </c>
      <c r="L1076" s="94">
        <f t="shared" ref="L1076:L1077" si="1079">IF(Q1076=1,I1076,L1075)</f>
        <v>-0.1</v>
      </c>
      <c r="M1076" s="94">
        <f t="shared" ref="M1076:M1077" si="1080">IF(Q1076=1,J1076,M1075)</f>
        <v>0</v>
      </c>
      <c r="N1076" s="94">
        <f t="shared" ref="N1076:N1081" si="1081">K1076+L1076</f>
        <v>2.6999999999999997</v>
      </c>
      <c r="O1076" s="94">
        <f t="shared" ref="O1076:O1081" si="1082">K1076+M1076</f>
        <v>2.8</v>
      </c>
      <c r="P1076" s="102" t="s">
        <v>234</v>
      </c>
      <c r="Q1076" s="94">
        <f t="shared" ref="Q1076:Q1077" si="1083">IF(AND(F1076&lt;&gt;"",Q1075=""),1,IF(AND(Q1075&lt;emp,Q1075&lt;&gt;""),Q1075+1,""))</f>
        <v>1</v>
      </c>
      <c r="R1076" s="122">
        <f>IF(Q1076="","",HLOOKUP(Q1076,Headline!$Z$5:$CJ$6,2,FALSE))</f>
        <v>1</v>
      </c>
      <c r="S1076" s="147">
        <v>2.65</v>
      </c>
      <c r="T1076" s="147">
        <v>2.65</v>
      </c>
      <c r="U1076" s="147"/>
      <c r="V1076" s="147"/>
      <c r="W1076" s="147"/>
      <c r="X1076" s="96" t="str">
        <f t="shared" ref="X1076:X1081" si="1084">IF(S1076="","",IF(AND(AM1076="-",AN1076="+"),"78",IF(AM1076="-","7",IF(AN1076="+","8",""))))</f>
        <v>7</v>
      </c>
      <c r="Y1076" s="101">
        <v>17</v>
      </c>
      <c r="Z1076" s="445"/>
      <c r="AA1076" s="446"/>
      <c r="AB1076" s="446"/>
      <c r="AC1076" s="446"/>
      <c r="AD1076" s="62"/>
      <c r="AE1076" s="316" t="s">
        <v>95</v>
      </c>
      <c r="AF1076" s="22"/>
      <c r="AH1076" s="29" t="str">
        <f t="shared" ref="AH1076:AH1081" si="1085">IF(S1076="","",IF(S1076&lt;$N1076,"-",IF(S1076&gt;$O1076,"+","")))</f>
        <v>-</v>
      </c>
      <c r="AI1076" s="29" t="str">
        <f t="shared" ref="AI1076:AI1081" si="1086">IF(T1076="","",IF(T1076&lt;$N1076,"-",IF(T1076&gt;$O1076,"+","")))</f>
        <v>-</v>
      </c>
      <c r="AJ1076" s="29" t="str">
        <f t="shared" ref="AJ1076:AJ1081" si="1087">IF(U1076="","",IF(U1076&lt;$N1076,"-",IF(U1076&gt;$O1076,"+","")))</f>
        <v/>
      </c>
      <c r="AK1076" s="29" t="str">
        <f t="shared" ref="AK1076:AK1081" si="1088">IF(V1076="","",IF(V1076&lt;$N1076,"-",IF(V1076&gt;$O1076,"+","")))</f>
        <v/>
      </c>
      <c r="AL1076" s="29" t="str">
        <f t="shared" ref="AL1076:AL1081" si="1089">IF(W1076="","",IF(W1076&lt;$N1076,"-",IF(W1076&gt;$O1076,"+","")))</f>
        <v/>
      </c>
      <c r="AM1076" s="29" t="str">
        <f t="shared" si="1073"/>
        <v>-</v>
      </c>
      <c r="AN1076" s="29" t="str">
        <f t="shared" si="1074"/>
        <v/>
      </c>
      <c r="AO1076" s="83">
        <f t="shared" ref="AO1076:AO1081" si="1090">IF(S1076="","",MIN(S1076:W1076))</f>
        <v>2.65</v>
      </c>
      <c r="AP1076" s="83">
        <f t="shared" ref="AP1076:AP1081" si="1091">IF(S1076="","",MAX(S1076:W1076))</f>
        <v>2.65</v>
      </c>
      <c r="AQ1076" s="83">
        <f t="shared" ref="AQ1076:AQ1081" si="1092">IF(AO1076="","",AP1076-AO1076)</f>
        <v>0</v>
      </c>
      <c r="AR1076" s="83">
        <f t="shared" ref="AR1076:AR1081" si="1093">IF(S1076="","",AVERAGE(S1076:W1076))</f>
        <v>2.65</v>
      </c>
      <c r="AS1076" s="83">
        <f t="shared" ref="AS1076:AS1081" si="1094">IF(S1076="","",STDEV(S1076:W1076))</f>
        <v>0</v>
      </c>
      <c r="AT1076" s="105" t="str">
        <f t="shared" ref="AT1076:AT1077" si="1095">IF(OR(Q1076="",S1076=""),"",IF(AND(C1076="",AT1075=""),"",(M1076-L1076)/(AS1076*6)))</f>
        <v/>
      </c>
      <c r="AU1076" s="105" t="str">
        <f t="shared" ref="AU1076:AU1077" si="1096">IF(OR(Q1076="",S1076=""),"",IF(AND(C1076="",AU1075=""),"",MIN((O1076-AR1076)/(3*AS1076),(AR1076-N1076)/(3*AS1076))))</f>
        <v/>
      </c>
      <c r="AV1076">
        <f t="shared" ref="AV1076:AV1077" si="1097">IF(AT1076="",-1,AS1070)</f>
        <v>-1</v>
      </c>
    </row>
    <row r="1077" spans="1:48" ht="17.25" customHeight="1">
      <c r="A1077" s="27"/>
      <c r="B1077" s="98"/>
      <c r="C1077" s="104"/>
      <c r="D1077" s="90"/>
      <c r="E1077" s="111"/>
      <c r="F1077" s="447">
        <v>2</v>
      </c>
      <c r="G1077" s="448"/>
      <c r="H1077" s="449"/>
      <c r="I1077" s="99"/>
      <c r="J1077" s="99"/>
      <c r="K1077" s="94">
        <f t="shared" si="1078"/>
        <v>2.8</v>
      </c>
      <c r="L1077" s="94">
        <f t="shared" si="1079"/>
        <v>-0.1</v>
      </c>
      <c r="M1077" s="94">
        <f t="shared" si="1080"/>
        <v>0</v>
      </c>
      <c r="N1077" s="94">
        <f t="shared" si="1081"/>
        <v>2.6999999999999997</v>
      </c>
      <c r="O1077" s="94">
        <f t="shared" si="1082"/>
        <v>2.8</v>
      </c>
      <c r="P1077" s="102" t="s">
        <v>234</v>
      </c>
      <c r="Q1077" s="94">
        <f t="shared" si="1083"/>
        <v>2</v>
      </c>
      <c r="R1077" s="122">
        <f>IF(Q1077="","",HLOOKUP(Q1077,Headline!$Z$5:$CJ$6,2,FALSE))</f>
        <v>2</v>
      </c>
      <c r="S1077" s="147">
        <v>2.57</v>
      </c>
      <c r="T1077" s="147">
        <v>2.57</v>
      </c>
      <c r="U1077" s="147"/>
      <c r="V1077" s="147"/>
      <c r="W1077" s="147"/>
      <c r="X1077" s="96" t="str">
        <f t="shared" si="1084"/>
        <v>7</v>
      </c>
      <c r="Y1077" s="101">
        <v>17</v>
      </c>
      <c r="Z1077" s="445"/>
      <c r="AA1077" s="446"/>
      <c r="AB1077" s="446"/>
      <c r="AC1077" s="446"/>
      <c r="AD1077" s="62"/>
      <c r="AE1077" s="21"/>
      <c r="AF1077" s="249" t="s">
        <v>331</v>
      </c>
      <c r="AH1077" s="29" t="str">
        <f t="shared" si="1085"/>
        <v>-</v>
      </c>
      <c r="AI1077" s="29" t="str">
        <f t="shared" si="1086"/>
        <v>-</v>
      </c>
      <c r="AJ1077" s="29" t="str">
        <f t="shared" si="1087"/>
        <v/>
      </c>
      <c r="AK1077" s="29" t="str">
        <f t="shared" si="1088"/>
        <v/>
      </c>
      <c r="AL1077" s="29" t="str">
        <f t="shared" si="1089"/>
        <v/>
      </c>
      <c r="AM1077" s="29" t="str">
        <f t="shared" si="1073"/>
        <v>-</v>
      </c>
      <c r="AN1077" s="29" t="str">
        <f t="shared" si="1074"/>
        <v/>
      </c>
      <c r="AO1077" s="83">
        <f t="shared" si="1090"/>
        <v>2.57</v>
      </c>
      <c r="AP1077" s="83">
        <f t="shared" si="1091"/>
        <v>2.57</v>
      </c>
      <c r="AQ1077" s="83">
        <f t="shared" si="1092"/>
        <v>0</v>
      </c>
      <c r="AR1077" s="83">
        <f t="shared" si="1093"/>
        <v>2.57</v>
      </c>
      <c r="AS1077" s="83">
        <f t="shared" si="1094"/>
        <v>0</v>
      </c>
      <c r="AT1077" s="105" t="str">
        <f t="shared" si="1095"/>
        <v/>
      </c>
      <c r="AU1077" s="105" t="str">
        <f t="shared" si="1096"/>
        <v/>
      </c>
      <c r="AV1077">
        <f t="shared" si="1097"/>
        <v>-1</v>
      </c>
    </row>
    <row r="1078" spans="1:48" ht="17.25" customHeight="1">
      <c r="A1078" s="27"/>
      <c r="B1078" s="98"/>
      <c r="C1078" s="104"/>
      <c r="D1078" s="90"/>
      <c r="E1078" s="111"/>
      <c r="F1078" s="442"/>
      <c r="G1078" s="443"/>
      <c r="H1078" s="444"/>
      <c r="I1078" s="99"/>
      <c r="J1078" s="99"/>
      <c r="K1078" s="94">
        <f>IF(Q1078=1,F1078,K1077)</f>
        <v>2.8</v>
      </c>
      <c r="L1078" s="94">
        <f>IF(Q1078=1,I1078,L1077)</f>
        <v>-0.1</v>
      </c>
      <c r="M1078" s="94">
        <f>IF(Q1078=1,J1078,M1077)</f>
        <v>0</v>
      </c>
      <c r="N1078" s="94">
        <f t="shared" si="1081"/>
        <v>2.6999999999999997</v>
      </c>
      <c r="O1078" s="94">
        <f t="shared" si="1082"/>
        <v>2.8</v>
      </c>
      <c r="P1078" s="102"/>
      <c r="Q1078" s="94" t="str">
        <f>IF(AND(F1078&lt;&gt;"",Q1077=""),1,IF(AND(Q1077&lt;emp,Q1077&lt;&gt;""),Q1077+1,""))</f>
        <v/>
      </c>
      <c r="R1078" s="122" t="str">
        <f>IF(Q1078="","",HLOOKUP(Q1078,Headline!$Z$5:$CJ$6,2,FALSE))</f>
        <v/>
      </c>
      <c r="S1078" s="100"/>
      <c r="T1078" s="100"/>
      <c r="U1078" s="100"/>
      <c r="V1078" s="100"/>
      <c r="W1078" s="100"/>
      <c r="X1078" s="96" t="str">
        <f t="shared" si="1084"/>
        <v/>
      </c>
      <c r="Y1078" s="101"/>
      <c r="Z1078" s="445"/>
      <c r="AA1078" s="446"/>
      <c r="AB1078" s="446"/>
      <c r="AC1078" s="446"/>
      <c r="AD1078" s="62"/>
      <c r="AE1078" s="21"/>
      <c r="AF1078" s="22"/>
      <c r="AH1078" s="29" t="str">
        <f t="shared" si="1085"/>
        <v/>
      </c>
      <c r="AI1078" s="29" t="str">
        <f t="shared" si="1086"/>
        <v/>
      </c>
      <c r="AJ1078" s="29" t="str">
        <f t="shared" si="1087"/>
        <v/>
      </c>
      <c r="AK1078" s="29" t="str">
        <f t="shared" si="1088"/>
        <v/>
      </c>
      <c r="AL1078" s="29" t="str">
        <f t="shared" si="1089"/>
        <v/>
      </c>
      <c r="AM1078" s="29" t="str">
        <f t="shared" si="1073"/>
        <v/>
      </c>
      <c r="AN1078" s="29" t="str">
        <f t="shared" si="1074"/>
        <v/>
      </c>
      <c r="AO1078" s="83" t="str">
        <f t="shared" si="1090"/>
        <v/>
      </c>
      <c r="AP1078" s="83" t="str">
        <f t="shared" si="1091"/>
        <v/>
      </c>
      <c r="AQ1078" s="83" t="str">
        <f t="shared" si="1092"/>
        <v/>
      </c>
      <c r="AR1078" s="83" t="str">
        <f t="shared" si="1093"/>
        <v/>
      </c>
      <c r="AS1078" s="83" t="str">
        <f t="shared" si="1094"/>
        <v/>
      </c>
      <c r="AT1078" s="105" t="str">
        <f>IF(OR(Q1078="",S1078=""),"",IF(AND(C1078="",AT1077=""),"",(M1078-L1078)/(AS1078*6)))</f>
        <v/>
      </c>
      <c r="AU1078" s="105" t="str">
        <f>IF(OR(Q1078="",S1078=""),"",IF(AND(C1078="",AU1077=""),"",MIN((O1078-AR1078)/(3*AS1078),(AR1078-N1078)/(3*AS1078))))</f>
        <v/>
      </c>
      <c r="AV1078">
        <f>IF(AT1078="",-1,AS1072)</f>
        <v>-1</v>
      </c>
    </row>
    <row r="1079" spans="1:48" ht="17.25" customHeight="1">
      <c r="A1079" s="27"/>
      <c r="B1079" s="98">
        <v>951</v>
      </c>
      <c r="C1079" s="104"/>
      <c r="D1079" s="90"/>
      <c r="E1079" s="111"/>
      <c r="F1079" s="442">
        <v>2.8</v>
      </c>
      <c r="G1079" s="443"/>
      <c r="H1079" s="443"/>
      <c r="I1079" s="99">
        <v>-0.1</v>
      </c>
      <c r="J1079" s="99">
        <v>0</v>
      </c>
      <c r="K1079" s="94">
        <f t="shared" ref="K1079:K1080" si="1098">IF(Q1079=1,F1079,K1078)</f>
        <v>2.8</v>
      </c>
      <c r="L1079" s="94">
        <f t="shared" ref="L1079:L1080" si="1099">IF(Q1079=1,I1079,L1078)</f>
        <v>-0.1</v>
      </c>
      <c r="M1079" s="94">
        <f t="shared" ref="M1079:M1080" si="1100">IF(Q1079=1,J1079,M1078)</f>
        <v>0</v>
      </c>
      <c r="N1079" s="94">
        <f t="shared" si="1081"/>
        <v>2.6999999999999997</v>
      </c>
      <c r="O1079" s="94">
        <f t="shared" si="1082"/>
        <v>2.8</v>
      </c>
      <c r="P1079" s="102" t="s">
        <v>234</v>
      </c>
      <c r="Q1079" s="94">
        <f t="shared" ref="Q1079:Q1080" si="1101">IF(AND(F1079&lt;&gt;"",Q1078=""),1,IF(AND(Q1078&lt;emp,Q1078&lt;&gt;""),Q1078+1,""))</f>
        <v>1</v>
      </c>
      <c r="R1079" s="122">
        <f>IF(Q1079="","",HLOOKUP(Q1079,Headline!$Z$5:$CJ$6,2,FALSE))</f>
        <v>1</v>
      </c>
      <c r="S1079" s="147">
        <v>2.66</v>
      </c>
      <c r="T1079" s="147">
        <v>2.66</v>
      </c>
      <c r="U1079" s="147"/>
      <c r="V1079" s="147"/>
      <c r="W1079" s="147"/>
      <c r="X1079" s="96" t="str">
        <f t="shared" si="1084"/>
        <v>7</v>
      </c>
      <c r="Y1079" s="101">
        <v>17</v>
      </c>
      <c r="Z1079" s="445"/>
      <c r="AA1079" s="446"/>
      <c r="AB1079" s="446"/>
      <c r="AC1079" s="446"/>
      <c r="AD1079" s="62"/>
      <c r="AE1079" s="316" t="s">
        <v>95</v>
      </c>
      <c r="AF1079" s="22"/>
      <c r="AH1079" s="29" t="str">
        <f t="shared" si="1085"/>
        <v>-</v>
      </c>
      <c r="AI1079" s="29" t="str">
        <f t="shared" si="1086"/>
        <v>-</v>
      </c>
      <c r="AJ1079" s="29" t="str">
        <f t="shared" si="1087"/>
        <v/>
      </c>
      <c r="AK1079" s="29" t="str">
        <f t="shared" si="1088"/>
        <v/>
      </c>
      <c r="AL1079" s="29" t="str">
        <f t="shared" si="1089"/>
        <v/>
      </c>
      <c r="AM1079" s="29" t="str">
        <f t="shared" si="1073"/>
        <v>-</v>
      </c>
      <c r="AN1079" s="29" t="str">
        <f t="shared" si="1074"/>
        <v/>
      </c>
      <c r="AO1079" s="83">
        <f t="shared" si="1090"/>
        <v>2.66</v>
      </c>
      <c r="AP1079" s="83">
        <f t="shared" si="1091"/>
        <v>2.66</v>
      </c>
      <c r="AQ1079" s="83">
        <f t="shared" si="1092"/>
        <v>0</v>
      </c>
      <c r="AR1079" s="83">
        <f t="shared" si="1093"/>
        <v>2.66</v>
      </c>
      <c r="AS1079" s="83">
        <f t="shared" si="1094"/>
        <v>0</v>
      </c>
      <c r="AT1079" s="105" t="str">
        <f t="shared" ref="AT1079:AT1080" si="1102">IF(OR(Q1079="",S1079=""),"",IF(AND(C1079="",AT1078=""),"",(M1079-L1079)/(AS1079*6)))</f>
        <v/>
      </c>
      <c r="AU1079" s="105" t="str">
        <f t="shared" ref="AU1079:AU1080" si="1103">IF(OR(Q1079="",S1079=""),"",IF(AND(C1079="",AU1078=""),"",MIN((O1079-AR1079)/(3*AS1079),(AR1079-N1079)/(3*AS1079))))</f>
        <v/>
      </c>
      <c r="AV1079">
        <f t="shared" ref="AV1079:AV1080" si="1104">IF(AT1079="",-1,AS1073)</f>
        <v>-1</v>
      </c>
    </row>
    <row r="1080" spans="1:48" ht="17.25" customHeight="1">
      <c r="A1080" s="27"/>
      <c r="B1080" s="98"/>
      <c r="C1080" s="104"/>
      <c r="D1080" s="90"/>
      <c r="E1080" s="111"/>
      <c r="F1080" s="447">
        <v>3</v>
      </c>
      <c r="G1080" s="448"/>
      <c r="H1080" s="449"/>
      <c r="I1080" s="99"/>
      <c r="J1080" s="99"/>
      <c r="K1080" s="94">
        <f t="shared" si="1098"/>
        <v>2.8</v>
      </c>
      <c r="L1080" s="94">
        <f t="shared" si="1099"/>
        <v>-0.1</v>
      </c>
      <c r="M1080" s="94">
        <f t="shared" si="1100"/>
        <v>0</v>
      </c>
      <c r="N1080" s="94">
        <f t="shared" si="1081"/>
        <v>2.6999999999999997</v>
      </c>
      <c r="O1080" s="94">
        <f t="shared" si="1082"/>
        <v>2.8</v>
      </c>
      <c r="P1080" s="102" t="s">
        <v>234</v>
      </c>
      <c r="Q1080" s="94">
        <f t="shared" si="1101"/>
        <v>2</v>
      </c>
      <c r="R1080" s="122">
        <f>IF(Q1080="","",HLOOKUP(Q1080,Headline!$Z$5:$CJ$6,2,FALSE))</f>
        <v>2</v>
      </c>
      <c r="S1080" s="147">
        <v>2.6</v>
      </c>
      <c r="T1080" s="147">
        <v>2.6</v>
      </c>
      <c r="U1080" s="147"/>
      <c r="V1080" s="147"/>
      <c r="W1080" s="147"/>
      <c r="X1080" s="96" t="str">
        <f t="shared" si="1084"/>
        <v>7</v>
      </c>
      <c r="Y1080" s="101">
        <v>17</v>
      </c>
      <c r="Z1080" s="445"/>
      <c r="AA1080" s="446"/>
      <c r="AB1080" s="446"/>
      <c r="AC1080" s="446"/>
      <c r="AD1080" s="62"/>
      <c r="AE1080" s="21"/>
      <c r="AF1080" s="249" t="s">
        <v>331</v>
      </c>
      <c r="AH1080" s="29" t="str">
        <f t="shared" si="1085"/>
        <v>-</v>
      </c>
      <c r="AI1080" s="29" t="str">
        <f t="shared" si="1086"/>
        <v>-</v>
      </c>
      <c r="AJ1080" s="29" t="str">
        <f t="shared" si="1087"/>
        <v/>
      </c>
      <c r="AK1080" s="29" t="str">
        <f t="shared" si="1088"/>
        <v/>
      </c>
      <c r="AL1080" s="29" t="str">
        <f t="shared" si="1089"/>
        <v/>
      </c>
      <c r="AM1080" s="29" t="str">
        <f t="shared" si="1073"/>
        <v>-</v>
      </c>
      <c r="AN1080" s="29" t="str">
        <f t="shared" si="1074"/>
        <v/>
      </c>
      <c r="AO1080" s="83">
        <f t="shared" si="1090"/>
        <v>2.6</v>
      </c>
      <c r="AP1080" s="83">
        <f t="shared" si="1091"/>
        <v>2.6</v>
      </c>
      <c r="AQ1080" s="83">
        <f t="shared" si="1092"/>
        <v>0</v>
      </c>
      <c r="AR1080" s="83">
        <f t="shared" si="1093"/>
        <v>2.6</v>
      </c>
      <c r="AS1080" s="83">
        <f t="shared" si="1094"/>
        <v>0</v>
      </c>
      <c r="AT1080" s="105" t="str">
        <f t="shared" si="1102"/>
        <v/>
      </c>
      <c r="AU1080" s="105" t="str">
        <f t="shared" si="1103"/>
        <v/>
      </c>
      <c r="AV1080">
        <f t="shared" si="1104"/>
        <v>-1</v>
      </c>
    </row>
    <row r="1081" spans="1:48" ht="17.25" customHeight="1">
      <c r="A1081" s="27"/>
      <c r="B1081" s="98"/>
      <c r="C1081" s="104"/>
      <c r="D1081" s="90"/>
      <c r="E1081" s="111"/>
      <c r="F1081" s="442"/>
      <c r="G1081" s="443"/>
      <c r="H1081" s="444"/>
      <c r="I1081" s="99"/>
      <c r="J1081" s="99"/>
      <c r="K1081" s="94">
        <f>IF(Q1081=1,F1081,K1080)</f>
        <v>2.8</v>
      </c>
      <c r="L1081" s="94">
        <f>IF(Q1081=1,I1081,L1080)</f>
        <v>-0.1</v>
      </c>
      <c r="M1081" s="94">
        <f>IF(Q1081=1,J1081,M1080)</f>
        <v>0</v>
      </c>
      <c r="N1081" s="94">
        <f t="shared" si="1081"/>
        <v>2.6999999999999997</v>
      </c>
      <c r="O1081" s="94">
        <f t="shared" si="1082"/>
        <v>2.8</v>
      </c>
      <c r="P1081" s="102"/>
      <c r="Q1081" s="94" t="str">
        <f>IF(AND(F1081&lt;&gt;"",Q1080=""),1,IF(AND(Q1080&lt;emp,Q1080&lt;&gt;""),Q1080+1,""))</f>
        <v/>
      </c>
      <c r="R1081" s="122" t="str">
        <f>IF(Q1081="","",HLOOKUP(Q1081,Headline!$Z$5:$CJ$6,2,FALSE))</f>
        <v/>
      </c>
      <c r="S1081" s="100"/>
      <c r="T1081" s="100"/>
      <c r="U1081" s="100"/>
      <c r="V1081" s="100"/>
      <c r="W1081" s="100"/>
      <c r="X1081" s="96" t="str">
        <f t="shared" si="1084"/>
        <v/>
      </c>
      <c r="Y1081" s="101"/>
      <c r="Z1081" s="445"/>
      <c r="AA1081" s="446"/>
      <c r="AB1081" s="446"/>
      <c r="AC1081" s="446"/>
      <c r="AD1081" s="62"/>
      <c r="AE1081" s="21"/>
      <c r="AF1081" s="22"/>
      <c r="AH1081" s="29" t="str">
        <f t="shared" si="1085"/>
        <v/>
      </c>
      <c r="AI1081" s="29" t="str">
        <f t="shared" si="1086"/>
        <v/>
      </c>
      <c r="AJ1081" s="29" t="str">
        <f t="shared" si="1087"/>
        <v/>
      </c>
      <c r="AK1081" s="29" t="str">
        <f t="shared" si="1088"/>
        <v/>
      </c>
      <c r="AL1081" s="29" t="str">
        <f t="shared" si="1089"/>
        <v/>
      </c>
      <c r="AM1081" s="29" t="str">
        <f t="shared" si="1073"/>
        <v/>
      </c>
      <c r="AN1081" s="29" t="str">
        <f t="shared" si="1074"/>
        <v/>
      </c>
      <c r="AO1081" s="83" t="str">
        <f t="shared" si="1090"/>
        <v/>
      </c>
      <c r="AP1081" s="83" t="str">
        <f t="shared" si="1091"/>
        <v/>
      </c>
      <c r="AQ1081" s="83" t="str">
        <f t="shared" si="1092"/>
        <v/>
      </c>
      <c r="AR1081" s="83" t="str">
        <f t="shared" si="1093"/>
        <v/>
      </c>
      <c r="AS1081" s="83" t="str">
        <f t="shared" si="1094"/>
        <v/>
      </c>
      <c r="AT1081" s="105" t="str">
        <f>IF(OR(Q1081="",S1081=""),"",IF(AND(C1081="",AT1080=""),"",(M1081-L1081)/(AS1081*6)))</f>
        <v/>
      </c>
      <c r="AU1081" s="105" t="str">
        <f>IF(OR(Q1081="",S1081=""),"",IF(AND(C1081="",AU1080=""),"",MIN((O1081-AR1081)/(3*AS1081),(AR1081-N1081)/(3*AS1081))))</f>
        <v/>
      </c>
      <c r="AV1081">
        <f>IF(AT1081="",-1,AS1075)</f>
        <v>-1</v>
      </c>
    </row>
    <row r="1082" spans="1:48" ht="17.25" customHeight="1">
      <c r="A1082" s="27"/>
      <c r="B1082" s="98">
        <v>951</v>
      </c>
      <c r="C1082" s="104"/>
      <c r="D1082" s="90"/>
      <c r="E1082" s="111"/>
      <c r="F1082" s="442">
        <v>2.8</v>
      </c>
      <c r="G1082" s="443"/>
      <c r="H1082" s="443"/>
      <c r="I1082" s="99">
        <v>-0.1</v>
      </c>
      <c r="J1082" s="99">
        <v>0</v>
      </c>
      <c r="K1082" s="94">
        <f t="shared" ref="K1082:K1083" si="1105">IF(Q1082=1,F1082,K1081)</f>
        <v>2.8</v>
      </c>
      <c r="L1082" s="94">
        <f t="shared" ref="L1082:L1083" si="1106">IF(Q1082=1,I1082,L1081)</f>
        <v>-0.1</v>
      </c>
      <c r="M1082" s="94">
        <f t="shared" ref="M1082:M1083" si="1107">IF(Q1082=1,J1082,M1081)</f>
        <v>0</v>
      </c>
      <c r="N1082" s="94">
        <f t="shared" ref="N1082:N1093" si="1108">K1082+L1082</f>
        <v>2.6999999999999997</v>
      </c>
      <c r="O1082" s="94">
        <f t="shared" ref="O1082:O1093" si="1109">K1082+M1082</f>
        <v>2.8</v>
      </c>
      <c r="P1082" s="102" t="s">
        <v>234</v>
      </c>
      <c r="Q1082" s="94">
        <f t="shared" ref="Q1082:Q1083" si="1110">IF(AND(F1082&lt;&gt;"",Q1081=""),1,IF(AND(Q1081&lt;emp,Q1081&lt;&gt;""),Q1081+1,""))</f>
        <v>1</v>
      </c>
      <c r="R1082" s="122">
        <f>IF(Q1082="","",HLOOKUP(Q1082,Headline!$Z$5:$CJ$6,2,FALSE))</f>
        <v>1</v>
      </c>
      <c r="S1082" s="147">
        <v>2.67</v>
      </c>
      <c r="T1082" s="147">
        <v>2.66</v>
      </c>
      <c r="U1082" s="147"/>
      <c r="V1082" s="147"/>
      <c r="W1082" s="147"/>
      <c r="X1082" s="96" t="str">
        <f t="shared" ref="X1082:X1093" si="1111">IF(S1082="","",IF(AND(AM1082="-",AN1082="+"),"78",IF(AM1082="-","7",IF(AN1082="+","8",""))))</f>
        <v>7</v>
      </c>
      <c r="Y1082" s="101">
        <v>17</v>
      </c>
      <c r="Z1082" s="445"/>
      <c r="AA1082" s="446"/>
      <c r="AB1082" s="446"/>
      <c r="AC1082" s="446"/>
      <c r="AD1082" s="62"/>
      <c r="AE1082" s="316" t="s">
        <v>95</v>
      </c>
      <c r="AF1082" s="22"/>
      <c r="AH1082" s="29" t="str">
        <f t="shared" ref="AH1082:AH1093" si="1112">IF(S1082="","",IF(S1082&lt;$N1082,"-",IF(S1082&gt;$O1082,"+","")))</f>
        <v>-</v>
      </c>
      <c r="AI1082" s="29" t="str">
        <f t="shared" ref="AI1082:AI1093" si="1113">IF(T1082="","",IF(T1082&lt;$N1082,"-",IF(T1082&gt;$O1082,"+","")))</f>
        <v>-</v>
      </c>
      <c r="AJ1082" s="29" t="str">
        <f t="shared" ref="AJ1082:AJ1093" si="1114">IF(U1082="","",IF(U1082&lt;$N1082,"-",IF(U1082&gt;$O1082,"+","")))</f>
        <v/>
      </c>
      <c r="AK1082" s="29" t="str">
        <f t="shared" ref="AK1082:AK1093" si="1115">IF(V1082="","",IF(V1082&lt;$N1082,"-",IF(V1082&gt;$O1082,"+","")))</f>
        <v/>
      </c>
      <c r="AL1082" s="29" t="str">
        <f t="shared" ref="AL1082:AL1093" si="1116">IF(W1082="","",IF(W1082&lt;$N1082,"-",IF(W1082&gt;$O1082,"+","")))</f>
        <v/>
      </c>
      <c r="AM1082" s="29" t="str">
        <f t="shared" si="1073"/>
        <v>-</v>
      </c>
      <c r="AN1082" s="29" t="str">
        <f t="shared" si="1074"/>
        <v/>
      </c>
      <c r="AO1082" s="83">
        <f t="shared" ref="AO1082:AO1093" si="1117">IF(S1082="","",MIN(S1082:W1082))</f>
        <v>2.66</v>
      </c>
      <c r="AP1082" s="83">
        <f t="shared" ref="AP1082:AP1093" si="1118">IF(S1082="","",MAX(S1082:W1082))</f>
        <v>2.67</v>
      </c>
      <c r="AQ1082" s="83">
        <f t="shared" ref="AQ1082:AQ1093" si="1119">IF(AO1082="","",AP1082-AO1082)</f>
        <v>9.9999999999997868E-3</v>
      </c>
      <c r="AR1082" s="83">
        <f t="shared" ref="AR1082:AR1093" si="1120">IF(S1082="","",AVERAGE(S1082:W1082))</f>
        <v>2.665</v>
      </c>
      <c r="AS1082" s="83">
        <f t="shared" ref="AS1082:AS1093" si="1121">IF(S1082="","",STDEV(S1082:W1082))</f>
        <v>7.0710678118653244E-3</v>
      </c>
      <c r="AT1082" s="105" t="str">
        <f t="shared" ref="AT1082:AT1083" si="1122">IF(OR(Q1082="",S1082=""),"",IF(AND(C1082="",AT1081=""),"",(M1082-L1082)/(AS1082*6)))</f>
        <v/>
      </c>
      <c r="AU1082" s="105" t="str">
        <f t="shared" ref="AU1082:AU1083" si="1123">IF(OR(Q1082="",S1082=""),"",IF(AND(C1082="",AU1081=""),"",MIN((O1082-AR1082)/(3*AS1082),(AR1082-N1082)/(3*AS1082))))</f>
        <v/>
      </c>
      <c r="AV1082">
        <f t="shared" ref="AV1082:AV1083" si="1124">IF(AT1082="",-1,AS1076)</f>
        <v>-1</v>
      </c>
    </row>
    <row r="1083" spans="1:48" ht="17.25" customHeight="1">
      <c r="A1083" s="27"/>
      <c r="B1083" s="98"/>
      <c r="C1083" s="104"/>
      <c r="D1083" s="90"/>
      <c r="E1083" s="111"/>
      <c r="F1083" s="447">
        <v>4</v>
      </c>
      <c r="G1083" s="448"/>
      <c r="H1083" s="449"/>
      <c r="I1083" s="99"/>
      <c r="J1083" s="99"/>
      <c r="K1083" s="94">
        <f t="shared" si="1105"/>
        <v>2.8</v>
      </c>
      <c r="L1083" s="94">
        <f t="shared" si="1106"/>
        <v>-0.1</v>
      </c>
      <c r="M1083" s="94">
        <f t="shared" si="1107"/>
        <v>0</v>
      </c>
      <c r="N1083" s="94">
        <f t="shared" si="1108"/>
        <v>2.6999999999999997</v>
      </c>
      <c r="O1083" s="94">
        <f t="shared" si="1109"/>
        <v>2.8</v>
      </c>
      <c r="P1083" s="102" t="s">
        <v>234</v>
      </c>
      <c r="Q1083" s="94">
        <f t="shared" si="1110"/>
        <v>2</v>
      </c>
      <c r="R1083" s="122">
        <f>IF(Q1083="","",HLOOKUP(Q1083,Headline!$Z$5:$CJ$6,2,FALSE))</f>
        <v>2</v>
      </c>
      <c r="S1083" s="147">
        <v>2.6</v>
      </c>
      <c r="T1083" s="147">
        <v>2.6</v>
      </c>
      <c r="U1083" s="147"/>
      <c r="V1083" s="147"/>
      <c r="W1083" s="147"/>
      <c r="X1083" s="96" t="str">
        <f t="shared" si="1111"/>
        <v>7</v>
      </c>
      <c r="Y1083" s="101">
        <v>17</v>
      </c>
      <c r="Z1083" s="445"/>
      <c r="AA1083" s="446"/>
      <c r="AB1083" s="446"/>
      <c r="AC1083" s="446"/>
      <c r="AD1083" s="62"/>
      <c r="AE1083" s="21"/>
      <c r="AF1083" s="249" t="s">
        <v>331</v>
      </c>
      <c r="AH1083" s="29" t="str">
        <f t="shared" si="1112"/>
        <v>-</v>
      </c>
      <c r="AI1083" s="29" t="str">
        <f t="shared" si="1113"/>
        <v>-</v>
      </c>
      <c r="AJ1083" s="29" t="str">
        <f t="shared" si="1114"/>
        <v/>
      </c>
      <c r="AK1083" s="29" t="str">
        <f t="shared" si="1115"/>
        <v/>
      </c>
      <c r="AL1083" s="29" t="str">
        <f t="shared" si="1116"/>
        <v/>
      </c>
      <c r="AM1083" s="29" t="str">
        <f t="shared" si="1073"/>
        <v>-</v>
      </c>
      <c r="AN1083" s="29" t="str">
        <f t="shared" si="1074"/>
        <v/>
      </c>
      <c r="AO1083" s="83">
        <f t="shared" si="1117"/>
        <v>2.6</v>
      </c>
      <c r="AP1083" s="83">
        <f t="shared" si="1118"/>
        <v>2.6</v>
      </c>
      <c r="AQ1083" s="83">
        <f t="shared" si="1119"/>
        <v>0</v>
      </c>
      <c r="AR1083" s="83">
        <f t="shared" si="1120"/>
        <v>2.6</v>
      </c>
      <c r="AS1083" s="83">
        <f t="shared" si="1121"/>
        <v>0</v>
      </c>
      <c r="AT1083" s="105" t="str">
        <f t="shared" si="1122"/>
        <v/>
      </c>
      <c r="AU1083" s="105" t="str">
        <f t="shared" si="1123"/>
        <v/>
      </c>
      <c r="AV1083">
        <f t="shared" si="1124"/>
        <v>-1</v>
      </c>
    </row>
    <row r="1084" spans="1:48" ht="17.25" customHeight="1">
      <c r="A1084" s="27"/>
      <c r="B1084" s="98"/>
      <c r="C1084" s="104"/>
      <c r="D1084" s="90"/>
      <c r="E1084" s="111"/>
      <c r="F1084" s="442"/>
      <c r="G1084" s="443"/>
      <c r="H1084" s="444"/>
      <c r="I1084" s="99"/>
      <c r="J1084" s="99"/>
      <c r="K1084" s="94">
        <f>IF(Q1084=1,F1084,K1083)</f>
        <v>2.8</v>
      </c>
      <c r="L1084" s="94">
        <f>IF(Q1084=1,I1084,L1083)</f>
        <v>-0.1</v>
      </c>
      <c r="M1084" s="94">
        <f>IF(Q1084=1,J1084,M1083)</f>
        <v>0</v>
      </c>
      <c r="N1084" s="94">
        <f t="shared" si="1108"/>
        <v>2.6999999999999997</v>
      </c>
      <c r="O1084" s="94">
        <f t="shared" si="1109"/>
        <v>2.8</v>
      </c>
      <c r="P1084" s="102"/>
      <c r="Q1084" s="94" t="str">
        <f>IF(AND(F1084&lt;&gt;"",Q1083=""),1,IF(AND(Q1083&lt;emp,Q1083&lt;&gt;""),Q1083+1,""))</f>
        <v/>
      </c>
      <c r="R1084" s="122" t="str">
        <f>IF(Q1084="","",HLOOKUP(Q1084,Headline!$Z$5:$CJ$6,2,FALSE))</f>
        <v/>
      </c>
      <c r="S1084" s="100"/>
      <c r="T1084" s="100"/>
      <c r="U1084" s="100"/>
      <c r="V1084" s="100"/>
      <c r="W1084" s="100"/>
      <c r="X1084" s="96" t="str">
        <f t="shared" si="1111"/>
        <v/>
      </c>
      <c r="Y1084" s="101"/>
      <c r="Z1084" s="445"/>
      <c r="AA1084" s="446"/>
      <c r="AB1084" s="446"/>
      <c r="AC1084" s="446"/>
      <c r="AD1084" s="62"/>
      <c r="AE1084" s="21"/>
      <c r="AF1084" s="22"/>
      <c r="AH1084" s="29" t="str">
        <f t="shared" si="1112"/>
        <v/>
      </c>
      <c r="AI1084" s="29" t="str">
        <f t="shared" si="1113"/>
        <v/>
      </c>
      <c r="AJ1084" s="29" t="str">
        <f t="shared" si="1114"/>
        <v/>
      </c>
      <c r="AK1084" s="29" t="str">
        <f t="shared" si="1115"/>
        <v/>
      </c>
      <c r="AL1084" s="29" t="str">
        <f t="shared" si="1116"/>
        <v/>
      </c>
      <c r="AM1084" s="29" t="str">
        <f t="shared" si="1073"/>
        <v/>
      </c>
      <c r="AN1084" s="29" t="str">
        <f t="shared" si="1074"/>
        <v/>
      </c>
      <c r="AO1084" s="83" t="str">
        <f t="shared" si="1117"/>
        <v/>
      </c>
      <c r="AP1084" s="83" t="str">
        <f t="shared" si="1118"/>
        <v/>
      </c>
      <c r="AQ1084" s="83" t="str">
        <f t="shared" si="1119"/>
        <v/>
      </c>
      <c r="AR1084" s="83" t="str">
        <f t="shared" si="1120"/>
        <v/>
      </c>
      <c r="AS1084" s="83" t="str">
        <f t="shared" si="1121"/>
        <v/>
      </c>
      <c r="AT1084" s="105" t="str">
        <f>IF(OR(Q1084="",S1084=""),"",IF(AND(C1084="",AT1083=""),"",(M1084-L1084)/(AS1084*6)))</f>
        <v/>
      </c>
      <c r="AU1084" s="105" t="str">
        <f>IF(OR(Q1084="",S1084=""),"",IF(AND(C1084="",AU1083=""),"",MIN((O1084-AR1084)/(3*AS1084),(AR1084-N1084)/(3*AS1084))))</f>
        <v/>
      </c>
      <c r="AV1084">
        <f>IF(AT1084="",-1,AS1078)</f>
        <v>-1</v>
      </c>
    </row>
    <row r="1085" spans="1:48" ht="17.25" customHeight="1">
      <c r="A1085" s="27"/>
      <c r="B1085" s="98">
        <v>951</v>
      </c>
      <c r="C1085" s="104"/>
      <c r="D1085" s="90"/>
      <c r="E1085" s="111"/>
      <c r="F1085" s="442">
        <v>2.8</v>
      </c>
      <c r="G1085" s="443"/>
      <c r="H1085" s="443"/>
      <c r="I1085" s="99">
        <v>-0.1</v>
      </c>
      <c r="J1085" s="99">
        <v>0</v>
      </c>
      <c r="K1085" s="94">
        <f t="shared" ref="K1085:K1086" si="1125">IF(Q1085=1,F1085,K1084)</f>
        <v>2.8</v>
      </c>
      <c r="L1085" s="94">
        <f t="shared" ref="L1085:L1086" si="1126">IF(Q1085=1,I1085,L1084)</f>
        <v>-0.1</v>
      </c>
      <c r="M1085" s="94">
        <f t="shared" ref="M1085:M1086" si="1127">IF(Q1085=1,J1085,M1084)</f>
        <v>0</v>
      </c>
      <c r="N1085" s="94">
        <f t="shared" si="1108"/>
        <v>2.6999999999999997</v>
      </c>
      <c r="O1085" s="94">
        <f t="shared" si="1109"/>
        <v>2.8</v>
      </c>
      <c r="P1085" s="102" t="s">
        <v>234</v>
      </c>
      <c r="Q1085" s="94">
        <f t="shared" ref="Q1085:Q1086" si="1128">IF(AND(F1085&lt;&gt;"",Q1084=""),1,IF(AND(Q1084&lt;emp,Q1084&lt;&gt;""),Q1084+1,""))</f>
        <v>1</v>
      </c>
      <c r="R1085" s="122">
        <f>IF(Q1085="","",HLOOKUP(Q1085,Headline!$Z$5:$CJ$6,2,FALSE))</f>
        <v>1</v>
      </c>
      <c r="S1085" s="147">
        <v>2.66</v>
      </c>
      <c r="T1085" s="147">
        <v>2.65</v>
      </c>
      <c r="U1085" s="147"/>
      <c r="V1085" s="147"/>
      <c r="W1085" s="147"/>
      <c r="X1085" s="96" t="str">
        <f t="shared" si="1111"/>
        <v>7</v>
      </c>
      <c r="Y1085" s="101">
        <v>17</v>
      </c>
      <c r="Z1085" s="445"/>
      <c r="AA1085" s="446"/>
      <c r="AB1085" s="446"/>
      <c r="AC1085" s="446"/>
      <c r="AD1085" s="62"/>
      <c r="AE1085" s="316" t="s">
        <v>95</v>
      </c>
      <c r="AF1085" s="22"/>
      <c r="AH1085" s="29" t="str">
        <f t="shared" si="1112"/>
        <v>-</v>
      </c>
      <c r="AI1085" s="29" t="str">
        <f t="shared" si="1113"/>
        <v>-</v>
      </c>
      <c r="AJ1085" s="29" t="str">
        <f t="shared" si="1114"/>
        <v/>
      </c>
      <c r="AK1085" s="29" t="str">
        <f t="shared" si="1115"/>
        <v/>
      </c>
      <c r="AL1085" s="29" t="str">
        <f t="shared" si="1116"/>
        <v/>
      </c>
      <c r="AM1085" s="29" t="str">
        <f t="shared" si="1073"/>
        <v>-</v>
      </c>
      <c r="AN1085" s="29" t="str">
        <f t="shared" si="1074"/>
        <v/>
      </c>
      <c r="AO1085" s="83">
        <f t="shared" si="1117"/>
        <v>2.65</v>
      </c>
      <c r="AP1085" s="83">
        <f t="shared" si="1118"/>
        <v>2.66</v>
      </c>
      <c r="AQ1085" s="83">
        <f t="shared" si="1119"/>
        <v>1.0000000000000231E-2</v>
      </c>
      <c r="AR1085" s="83">
        <f t="shared" si="1120"/>
        <v>2.6550000000000002</v>
      </c>
      <c r="AS1085" s="83">
        <f t="shared" si="1121"/>
        <v>7.0710678118656384E-3</v>
      </c>
      <c r="AT1085" s="105" t="str">
        <f t="shared" ref="AT1085:AT1086" si="1129">IF(OR(Q1085="",S1085=""),"",IF(AND(C1085="",AT1084=""),"",(M1085-L1085)/(AS1085*6)))</f>
        <v/>
      </c>
      <c r="AU1085" s="105" t="str">
        <f t="shared" ref="AU1085:AU1086" si="1130">IF(OR(Q1085="",S1085=""),"",IF(AND(C1085="",AU1084=""),"",MIN((O1085-AR1085)/(3*AS1085),(AR1085-N1085)/(3*AS1085))))</f>
        <v/>
      </c>
      <c r="AV1085">
        <f t="shared" ref="AV1085:AV1086" si="1131">IF(AT1085="",-1,AS1079)</f>
        <v>-1</v>
      </c>
    </row>
    <row r="1086" spans="1:48" ht="17.25" customHeight="1">
      <c r="A1086" s="27"/>
      <c r="B1086" s="98"/>
      <c r="C1086" s="104"/>
      <c r="D1086" s="90"/>
      <c r="E1086" s="111"/>
      <c r="F1086" s="447">
        <v>5</v>
      </c>
      <c r="G1086" s="448"/>
      <c r="H1086" s="449"/>
      <c r="I1086" s="99"/>
      <c r="J1086" s="99"/>
      <c r="K1086" s="94">
        <f t="shared" si="1125"/>
        <v>2.8</v>
      </c>
      <c r="L1086" s="94">
        <f t="shared" si="1126"/>
        <v>-0.1</v>
      </c>
      <c r="M1086" s="94">
        <f t="shared" si="1127"/>
        <v>0</v>
      </c>
      <c r="N1086" s="94">
        <f t="shared" si="1108"/>
        <v>2.6999999999999997</v>
      </c>
      <c r="O1086" s="94">
        <f t="shared" si="1109"/>
        <v>2.8</v>
      </c>
      <c r="P1086" s="102" t="s">
        <v>234</v>
      </c>
      <c r="Q1086" s="94">
        <f t="shared" si="1128"/>
        <v>2</v>
      </c>
      <c r="R1086" s="122">
        <f>IF(Q1086="","",HLOOKUP(Q1086,Headline!$Z$5:$CJ$6,2,FALSE))</f>
        <v>2</v>
      </c>
      <c r="S1086" s="147">
        <v>2.6</v>
      </c>
      <c r="T1086" s="147">
        <v>2.6</v>
      </c>
      <c r="U1086" s="147"/>
      <c r="V1086" s="147"/>
      <c r="W1086" s="147"/>
      <c r="X1086" s="96" t="str">
        <f t="shared" si="1111"/>
        <v>7</v>
      </c>
      <c r="Y1086" s="101">
        <v>17</v>
      </c>
      <c r="Z1086" s="445"/>
      <c r="AA1086" s="446"/>
      <c r="AB1086" s="446"/>
      <c r="AC1086" s="446"/>
      <c r="AD1086" s="62"/>
      <c r="AE1086" s="21"/>
      <c r="AF1086" s="249" t="s">
        <v>331</v>
      </c>
      <c r="AH1086" s="29" t="str">
        <f t="shared" si="1112"/>
        <v>-</v>
      </c>
      <c r="AI1086" s="29" t="str">
        <f t="shared" si="1113"/>
        <v>-</v>
      </c>
      <c r="AJ1086" s="29" t="str">
        <f t="shared" si="1114"/>
        <v/>
      </c>
      <c r="AK1086" s="29" t="str">
        <f t="shared" si="1115"/>
        <v/>
      </c>
      <c r="AL1086" s="29" t="str">
        <f t="shared" si="1116"/>
        <v/>
      </c>
      <c r="AM1086" s="29" t="str">
        <f t="shared" si="1073"/>
        <v>-</v>
      </c>
      <c r="AN1086" s="29" t="str">
        <f t="shared" si="1074"/>
        <v/>
      </c>
      <c r="AO1086" s="83">
        <f t="shared" si="1117"/>
        <v>2.6</v>
      </c>
      <c r="AP1086" s="83">
        <f t="shared" si="1118"/>
        <v>2.6</v>
      </c>
      <c r="AQ1086" s="83">
        <f t="shared" si="1119"/>
        <v>0</v>
      </c>
      <c r="AR1086" s="83">
        <f t="shared" si="1120"/>
        <v>2.6</v>
      </c>
      <c r="AS1086" s="83">
        <f t="shared" si="1121"/>
        <v>0</v>
      </c>
      <c r="AT1086" s="105" t="str">
        <f t="shared" si="1129"/>
        <v/>
      </c>
      <c r="AU1086" s="105" t="str">
        <f t="shared" si="1130"/>
        <v/>
      </c>
      <c r="AV1086">
        <f t="shared" si="1131"/>
        <v>-1</v>
      </c>
    </row>
    <row r="1087" spans="1:48" ht="17.25" customHeight="1">
      <c r="A1087" s="27"/>
      <c r="B1087" s="98"/>
      <c r="C1087" s="104"/>
      <c r="D1087" s="90"/>
      <c r="E1087" s="111"/>
      <c r="F1087" s="442"/>
      <c r="G1087" s="443"/>
      <c r="H1087" s="444"/>
      <c r="I1087" s="99"/>
      <c r="J1087" s="99"/>
      <c r="K1087" s="94">
        <f>IF(Q1087=1,F1087,K1086)</f>
        <v>2.8</v>
      </c>
      <c r="L1087" s="94">
        <f>IF(Q1087=1,I1087,L1086)</f>
        <v>-0.1</v>
      </c>
      <c r="M1087" s="94">
        <f>IF(Q1087=1,J1087,M1086)</f>
        <v>0</v>
      </c>
      <c r="N1087" s="94">
        <f t="shared" si="1108"/>
        <v>2.6999999999999997</v>
      </c>
      <c r="O1087" s="94">
        <f t="shared" si="1109"/>
        <v>2.8</v>
      </c>
      <c r="P1087" s="102"/>
      <c r="Q1087" s="94" t="str">
        <f>IF(AND(F1087&lt;&gt;"",Q1086=""),1,IF(AND(Q1086&lt;emp,Q1086&lt;&gt;""),Q1086+1,""))</f>
        <v/>
      </c>
      <c r="R1087" s="122" t="str">
        <f>IF(Q1087="","",HLOOKUP(Q1087,Headline!$Z$5:$CJ$6,2,FALSE))</f>
        <v/>
      </c>
      <c r="S1087" s="100"/>
      <c r="T1087" s="100"/>
      <c r="U1087" s="100"/>
      <c r="V1087" s="100"/>
      <c r="W1087" s="100"/>
      <c r="X1087" s="96" t="str">
        <f t="shared" si="1111"/>
        <v/>
      </c>
      <c r="Y1087" s="101"/>
      <c r="Z1087" s="445"/>
      <c r="AA1087" s="446"/>
      <c r="AB1087" s="446"/>
      <c r="AC1087" s="446"/>
      <c r="AD1087" s="62"/>
      <c r="AE1087" s="21"/>
      <c r="AF1087" s="22"/>
      <c r="AH1087" s="29" t="str">
        <f t="shared" si="1112"/>
        <v/>
      </c>
      <c r="AI1087" s="29" t="str">
        <f t="shared" si="1113"/>
        <v/>
      </c>
      <c r="AJ1087" s="29" t="str">
        <f t="shared" si="1114"/>
        <v/>
      </c>
      <c r="AK1087" s="29" t="str">
        <f t="shared" si="1115"/>
        <v/>
      </c>
      <c r="AL1087" s="29" t="str">
        <f t="shared" si="1116"/>
        <v/>
      </c>
      <c r="AM1087" s="29" t="str">
        <f t="shared" si="1073"/>
        <v/>
      </c>
      <c r="AN1087" s="29" t="str">
        <f t="shared" si="1074"/>
        <v/>
      </c>
      <c r="AO1087" s="83" t="str">
        <f t="shared" si="1117"/>
        <v/>
      </c>
      <c r="AP1087" s="83" t="str">
        <f t="shared" si="1118"/>
        <v/>
      </c>
      <c r="AQ1087" s="83" t="str">
        <f t="shared" si="1119"/>
        <v/>
      </c>
      <c r="AR1087" s="83" t="str">
        <f t="shared" si="1120"/>
        <v/>
      </c>
      <c r="AS1087" s="83" t="str">
        <f t="shared" si="1121"/>
        <v/>
      </c>
      <c r="AT1087" s="105" t="str">
        <f>IF(OR(Q1087="",S1087=""),"",IF(AND(C1087="",AT1086=""),"",(M1087-L1087)/(AS1087*6)))</f>
        <v/>
      </c>
      <c r="AU1087" s="105" t="str">
        <f>IF(OR(Q1087="",S1087=""),"",IF(AND(C1087="",AU1086=""),"",MIN((O1087-AR1087)/(3*AS1087),(AR1087-N1087)/(3*AS1087))))</f>
        <v/>
      </c>
      <c r="AV1087">
        <f>IF(AT1087="",-1,AS1081)</f>
        <v>-1</v>
      </c>
    </row>
    <row r="1088" spans="1:48" ht="17.25" customHeight="1">
      <c r="A1088" s="27"/>
      <c r="B1088" s="98">
        <v>951</v>
      </c>
      <c r="C1088" s="104"/>
      <c r="D1088" s="90"/>
      <c r="E1088" s="111"/>
      <c r="F1088" s="442">
        <v>2.8</v>
      </c>
      <c r="G1088" s="443"/>
      <c r="H1088" s="443"/>
      <c r="I1088" s="99">
        <v>-0.1</v>
      </c>
      <c r="J1088" s="99">
        <v>0</v>
      </c>
      <c r="K1088" s="94">
        <f t="shared" ref="K1088:K1089" si="1132">IF(Q1088=1,F1088,K1087)</f>
        <v>2.8</v>
      </c>
      <c r="L1088" s="94">
        <f t="shared" ref="L1088:L1089" si="1133">IF(Q1088=1,I1088,L1087)</f>
        <v>-0.1</v>
      </c>
      <c r="M1088" s="94">
        <f t="shared" ref="M1088:M1089" si="1134">IF(Q1088=1,J1088,M1087)</f>
        <v>0</v>
      </c>
      <c r="N1088" s="94">
        <f t="shared" si="1108"/>
        <v>2.6999999999999997</v>
      </c>
      <c r="O1088" s="94">
        <f t="shared" si="1109"/>
        <v>2.8</v>
      </c>
      <c r="P1088" s="102" t="s">
        <v>234</v>
      </c>
      <c r="Q1088" s="94">
        <f t="shared" ref="Q1088:Q1089" si="1135">IF(AND(F1088&lt;&gt;"",Q1087=""),1,IF(AND(Q1087&lt;emp,Q1087&lt;&gt;""),Q1087+1,""))</f>
        <v>1</v>
      </c>
      <c r="R1088" s="122">
        <f>IF(Q1088="","",HLOOKUP(Q1088,Headline!$Z$5:$CJ$6,2,FALSE))</f>
        <v>1</v>
      </c>
      <c r="S1088" s="147">
        <v>2.7</v>
      </c>
      <c r="T1088" s="147">
        <v>2.7</v>
      </c>
      <c r="U1088" s="147"/>
      <c r="V1088" s="147"/>
      <c r="W1088" s="147"/>
      <c r="X1088" s="96" t="str">
        <f t="shared" si="1111"/>
        <v/>
      </c>
      <c r="Y1088" s="101">
        <v>17</v>
      </c>
      <c r="Z1088" s="445"/>
      <c r="AA1088" s="446"/>
      <c r="AB1088" s="446"/>
      <c r="AC1088" s="446"/>
      <c r="AD1088" s="62"/>
      <c r="AE1088" s="21"/>
      <c r="AF1088" s="22"/>
      <c r="AH1088" s="29" t="str">
        <f t="shared" si="1112"/>
        <v/>
      </c>
      <c r="AI1088" s="29" t="str">
        <f t="shared" si="1113"/>
        <v/>
      </c>
      <c r="AJ1088" s="29" t="str">
        <f t="shared" si="1114"/>
        <v/>
      </c>
      <c r="AK1088" s="29" t="str">
        <f t="shared" si="1115"/>
        <v/>
      </c>
      <c r="AL1088" s="29" t="str">
        <f t="shared" si="1116"/>
        <v/>
      </c>
      <c r="AM1088" s="29" t="str">
        <f t="shared" si="1073"/>
        <v/>
      </c>
      <c r="AN1088" s="29" t="str">
        <f t="shared" si="1074"/>
        <v/>
      </c>
      <c r="AO1088" s="83">
        <f t="shared" si="1117"/>
        <v>2.7</v>
      </c>
      <c r="AP1088" s="83">
        <f t="shared" si="1118"/>
        <v>2.7</v>
      </c>
      <c r="AQ1088" s="83">
        <f t="shared" si="1119"/>
        <v>0</v>
      </c>
      <c r="AR1088" s="83">
        <f t="shared" si="1120"/>
        <v>2.7</v>
      </c>
      <c r="AS1088" s="83">
        <f t="shared" si="1121"/>
        <v>0</v>
      </c>
      <c r="AT1088" s="105" t="str">
        <f t="shared" ref="AT1088:AT1089" si="1136">IF(OR(Q1088="",S1088=""),"",IF(AND(C1088="",AT1087=""),"",(M1088-L1088)/(AS1088*6)))</f>
        <v/>
      </c>
      <c r="AU1088" s="105" t="str">
        <f t="shared" ref="AU1088:AU1089" si="1137">IF(OR(Q1088="",S1088=""),"",IF(AND(C1088="",AU1087=""),"",MIN((O1088-AR1088)/(3*AS1088),(AR1088-N1088)/(3*AS1088))))</f>
        <v/>
      </c>
      <c r="AV1088">
        <f t="shared" ref="AV1088:AV1089" si="1138">IF(AT1088="",-1,AS1082)</f>
        <v>-1</v>
      </c>
    </row>
    <row r="1089" spans="1:48" ht="17.25" customHeight="1">
      <c r="A1089" s="27"/>
      <c r="B1089" s="98"/>
      <c r="C1089" s="104"/>
      <c r="D1089" s="90"/>
      <c r="E1089" s="111"/>
      <c r="F1089" s="447">
        <v>6</v>
      </c>
      <c r="G1089" s="448"/>
      <c r="H1089" s="449"/>
      <c r="I1089" s="99"/>
      <c r="J1089" s="99"/>
      <c r="K1089" s="94">
        <f t="shared" si="1132"/>
        <v>2.8</v>
      </c>
      <c r="L1089" s="94">
        <f t="shared" si="1133"/>
        <v>-0.1</v>
      </c>
      <c r="M1089" s="94">
        <f t="shared" si="1134"/>
        <v>0</v>
      </c>
      <c r="N1089" s="94">
        <f t="shared" si="1108"/>
        <v>2.6999999999999997</v>
      </c>
      <c r="O1089" s="94">
        <f t="shared" si="1109"/>
        <v>2.8</v>
      </c>
      <c r="P1089" s="102" t="s">
        <v>234</v>
      </c>
      <c r="Q1089" s="94">
        <f t="shared" si="1135"/>
        <v>2</v>
      </c>
      <c r="R1089" s="122">
        <f>IF(Q1089="","",HLOOKUP(Q1089,Headline!$Z$5:$CJ$6,2,FALSE))</f>
        <v>2</v>
      </c>
      <c r="S1089" s="147">
        <v>2.63</v>
      </c>
      <c r="T1089" s="147">
        <v>2.62</v>
      </c>
      <c r="U1089" s="147"/>
      <c r="V1089" s="147"/>
      <c r="W1089" s="147"/>
      <c r="X1089" s="96" t="str">
        <f t="shared" si="1111"/>
        <v>7</v>
      </c>
      <c r="Y1089" s="101">
        <v>17</v>
      </c>
      <c r="Z1089" s="445"/>
      <c r="AA1089" s="446"/>
      <c r="AB1089" s="446"/>
      <c r="AC1089" s="446"/>
      <c r="AD1089" s="62"/>
      <c r="AE1089" s="21"/>
      <c r="AF1089" s="249" t="s">
        <v>331</v>
      </c>
      <c r="AH1089" s="29" t="str">
        <f t="shared" si="1112"/>
        <v>-</v>
      </c>
      <c r="AI1089" s="29" t="str">
        <f t="shared" si="1113"/>
        <v>-</v>
      </c>
      <c r="AJ1089" s="29" t="str">
        <f t="shared" si="1114"/>
        <v/>
      </c>
      <c r="AK1089" s="29" t="str">
        <f t="shared" si="1115"/>
        <v/>
      </c>
      <c r="AL1089" s="29" t="str">
        <f t="shared" si="1116"/>
        <v/>
      </c>
      <c r="AM1089" s="29" t="str">
        <f t="shared" si="1073"/>
        <v>-</v>
      </c>
      <c r="AN1089" s="29" t="str">
        <f t="shared" si="1074"/>
        <v/>
      </c>
      <c r="AO1089" s="83">
        <f t="shared" si="1117"/>
        <v>2.62</v>
      </c>
      <c r="AP1089" s="83">
        <f t="shared" si="1118"/>
        <v>2.63</v>
      </c>
      <c r="AQ1089" s="83">
        <f t="shared" si="1119"/>
        <v>9.9999999999997868E-3</v>
      </c>
      <c r="AR1089" s="83">
        <f t="shared" si="1120"/>
        <v>2.625</v>
      </c>
      <c r="AS1089" s="83">
        <f t="shared" si="1121"/>
        <v>7.0710678118653244E-3</v>
      </c>
      <c r="AT1089" s="105" t="str">
        <f t="shared" si="1136"/>
        <v/>
      </c>
      <c r="AU1089" s="105" t="str">
        <f t="shared" si="1137"/>
        <v/>
      </c>
      <c r="AV1089">
        <f t="shared" si="1138"/>
        <v>-1</v>
      </c>
    </row>
    <row r="1090" spans="1:48" ht="17.25" customHeight="1">
      <c r="A1090" s="27"/>
      <c r="B1090" s="98"/>
      <c r="C1090" s="104"/>
      <c r="D1090" s="90"/>
      <c r="E1090" s="111"/>
      <c r="F1090" s="442"/>
      <c r="G1090" s="443"/>
      <c r="H1090" s="444"/>
      <c r="I1090" s="99"/>
      <c r="J1090" s="99"/>
      <c r="K1090" s="94">
        <f>IF(Q1090=1,F1090,K1089)</f>
        <v>2.8</v>
      </c>
      <c r="L1090" s="94">
        <f>IF(Q1090=1,I1090,L1089)</f>
        <v>-0.1</v>
      </c>
      <c r="M1090" s="94">
        <f>IF(Q1090=1,J1090,M1089)</f>
        <v>0</v>
      </c>
      <c r="N1090" s="94">
        <f t="shared" si="1108"/>
        <v>2.6999999999999997</v>
      </c>
      <c r="O1090" s="94">
        <f t="shared" si="1109"/>
        <v>2.8</v>
      </c>
      <c r="P1090" s="102"/>
      <c r="Q1090" s="94" t="str">
        <f>IF(AND(F1090&lt;&gt;"",Q1089=""),1,IF(AND(Q1089&lt;emp,Q1089&lt;&gt;""),Q1089+1,""))</f>
        <v/>
      </c>
      <c r="R1090" s="122" t="str">
        <f>IF(Q1090="","",HLOOKUP(Q1090,Headline!$Z$5:$CJ$6,2,FALSE))</f>
        <v/>
      </c>
      <c r="S1090" s="100"/>
      <c r="T1090" s="100"/>
      <c r="U1090" s="100"/>
      <c r="V1090" s="100"/>
      <c r="W1090" s="100"/>
      <c r="X1090" s="96" t="str">
        <f t="shared" si="1111"/>
        <v/>
      </c>
      <c r="Y1090" s="101"/>
      <c r="Z1090" s="445"/>
      <c r="AA1090" s="446"/>
      <c r="AB1090" s="446"/>
      <c r="AC1090" s="446"/>
      <c r="AD1090" s="62"/>
      <c r="AE1090" s="21"/>
      <c r="AF1090" s="22"/>
      <c r="AH1090" s="29" t="str">
        <f t="shared" si="1112"/>
        <v/>
      </c>
      <c r="AI1090" s="29" t="str">
        <f t="shared" si="1113"/>
        <v/>
      </c>
      <c r="AJ1090" s="29" t="str">
        <f t="shared" si="1114"/>
        <v/>
      </c>
      <c r="AK1090" s="29" t="str">
        <f t="shared" si="1115"/>
        <v/>
      </c>
      <c r="AL1090" s="29" t="str">
        <f t="shared" si="1116"/>
        <v/>
      </c>
      <c r="AM1090" s="29" t="str">
        <f t="shared" si="1073"/>
        <v/>
      </c>
      <c r="AN1090" s="29" t="str">
        <f t="shared" si="1074"/>
        <v/>
      </c>
      <c r="AO1090" s="83" t="str">
        <f t="shared" si="1117"/>
        <v/>
      </c>
      <c r="AP1090" s="83" t="str">
        <f t="shared" si="1118"/>
        <v/>
      </c>
      <c r="AQ1090" s="83" t="str">
        <f t="shared" si="1119"/>
        <v/>
      </c>
      <c r="AR1090" s="83" t="str">
        <f t="shared" si="1120"/>
        <v/>
      </c>
      <c r="AS1090" s="83" t="str">
        <f t="shared" si="1121"/>
        <v/>
      </c>
      <c r="AT1090" s="105" t="str">
        <f>IF(OR(Q1090="",S1090=""),"",IF(AND(C1090="",AT1089=""),"",(M1090-L1090)/(AS1090*6)))</f>
        <v/>
      </c>
      <c r="AU1090" s="105" t="str">
        <f>IF(OR(Q1090="",S1090=""),"",IF(AND(C1090="",AU1089=""),"",MIN((O1090-AR1090)/(3*AS1090),(AR1090-N1090)/(3*AS1090))))</f>
        <v/>
      </c>
      <c r="AV1090">
        <f>IF(AT1090="",-1,AS1084)</f>
        <v>-1</v>
      </c>
    </row>
    <row r="1091" spans="1:48" ht="17.25" customHeight="1">
      <c r="A1091" s="27"/>
      <c r="B1091" s="98">
        <v>951</v>
      </c>
      <c r="C1091" s="104"/>
      <c r="D1091" s="90"/>
      <c r="E1091" s="111"/>
      <c r="F1091" s="442">
        <v>2.8</v>
      </c>
      <c r="G1091" s="443"/>
      <c r="H1091" s="443"/>
      <c r="I1091" s="99">
        <v>-0.1</v>
      </c>
      <c r="J1091" s="99">
        <v>0</v>
      </c>
      <c r="K1091" s="94">
        <f t="shared" ref="K1091:K1092" si="1139">IF(Q1091=1,F1091,K1090)</f>
        <v>2.8</v>
      </c>
      <c r="L1091" s="94">
        <f t="shared" ref="L1091:L1092" si="1140">IF(Q1091=1,I1091,L1090)</f>
        <v>-0.1</v>
      </c>
      <c r="M1091" s="94">
        <f t="shared" ref="M1091:M1092" si="1141">IF(Q1091=1,J1091,M1090)</f>
        <v>0</v>
      </c>
      <c r="N1091" s="94">
        <f t="shared" si="1108"/>
        <v>2.6999999999999997</v>
      </c>
      <c r="O1091" s="94">
        <f t="shared" si="1109"/>
        <v>2.8</v>
      </c>
      <c r="P1091" s="102" t="s">
        <v>234</v>
      </c>
      <c r="Q1091" s="94">
        <f t="shared" ref="Q1091:Q1092" si="1142">IF(AND(F1091&lt;&gt;"",Q1090=""),1,IF(AND(Q1090&lt;emp,Q1090&lt;&gt;""),Q1090+1,""))</f>
        <v>1</v>
      </c>
      <c r="R1091" s="122">
        <f>IF(Q1091="","",HLOOKUP(Q1091,Headline!$Z$5:$CJ$6,2,FALSE))</f>
        <v>1</v>
      </c>
      <c r="S1091" s="147">
        <v>2.75</v>
      </c>
      <c r="T1091" s="147">
        <v>2.75</v>
      </c>
      <c r="U1091" s="147"/>
      <c r="V1091" s="147"/>
      <c r="W1091" s="147"/>
      <c r="X1091" s="96" t="str">
        <f t="shared" si="1111"/>
        <v/>
      </c>
      <c r="Y1091" s="101">
        <v>17</v>
      </c>
      <c r="Z1091" s="445"/>
      <c r="AA1091" s="446"/>
      <c r="AB1091" s="446"/>
      <c r="AC1091" s="446"/>
      <c r="AD1091" s="62"/>
      <c r="AE1091" s="21"/>
      <c r="AF1091" s="22"/>
      <c r="AH1091" s="29" t="str">
        <f t="shared" si="1112"/>
        <v/>
      </c>
      <c r="AI1091" s="29" t="str">
        <f t="shared" si="1113"/>
        <v/>
      </c>
      <c r="AJ1091" s="29" t="str">
        <f t="shared" si="1114"/>
        <v/>
      </c>
      <c r="AK1091" s="29" t="str">
        <f t="shared" si="1115"/>
        <v/>
      </c>
      <c r="AL1091" s="29" t="str">
        <f t="shared" si="1116"/>
        <v/>
      </c>
      <c r="AM1091" s="29" t="str">
        <f t="shared" si="1073"/>
        <v/>
      </c>
      <c r="AN1091" s="29" t="str">
        <f t="shared" si="1074"/>
        <v/>
      </c>
      <c r="AO1091" s="83">
        <f t="shared" si="1117"/>
        <v>2.75</v>
      </c>
      <c r="AP1091" s="83">
        <f t="shared" si="1118"/>
        <v>2.75</v>
      </c>
      <c r="AQ1091" s="83">
        <f t="shared" si="1119"/>
        <v>0</v>
      </c>
      <c r="AR1091" s="83">
        <f t="shared" si="1120"/>
        <v>2.75</v>
      </c>
      <c r="AS1091" s="83">
        <f t="shared" si="1121"/>
        <v>0</v>
      </c>
      <c r="AT1091" s="105" t="str">
        <f t="shared" ref="AT1091:AT1092" si="1143">IF(OR(Q1091="",S1091=""),"",IF(AND(C1091="",AT1090=""),"",(M1091-L1091)/(AS1091*6)))</f>
        <v/>
      </c>
      <c r="AU1091" s="105" t="str">
        <f t="shared" ref="AU1091:AU1092" si="1144">IF(OR(Q1091="",S1091=""),"",IF(AND(C1091="",AU1090=""),"",MIN((O1091-AR1091)/(3*AS1091),(AR1091-N1091)/(3*AS1091))))</f>
        <v/>
      </c>
      <c r="AV1091">
        <f t="shared" ref="AV1091:AV1092" si="1145">IF(AT1091="",-1,AS1085)</f>
        <v>-1</v>
      </c>
    </row>
    <row r="1092" spans="1:48" ht="17.25" customHeight="1">
      <c r="A1092" s="27"/>
      <c r="B1092" s="98"/>
      <c r="C1092" s="104"/>
      <c r="D1092" s="90"/>
      <c r="E1092" s="111"/>
      <c r="F1092" s="447">
        <v>7</v>
      </c>
      <c r="G1092" s="448"/>
      <c r="H1092" s="449"/>
      <c r="I1092" s="99"/>
      <c r="J1092" s="99"/>
      <c r="K1092" s="94">
        <f t="shared" si="1139"/>
        <v>2.8</v>
      </c>
      <c r="L1092" s="94">
        <f t="shared" si="1140"/>
        <v>-0.1</v>
      </c>
      <c r="M1092" s="94">
        <f t="shared" si="1141"/>
        <v>0</v>
      </c>
      <c r="N1092" s="94">
        <f t="shared" si="1108"/>
        <v>2.6999999999999997</v>
      </c>
      <c r="O1092" s="94">
        <f t="shared" si="1109"/>
        <v>2.8</v>
      </c>
      <c r="P1092" s="102" t="s">
        <v>234</v>
      </c>
      <c r="Q1092" s="94">
        <f t="shared" si="1142"/>
        <v>2</v>
      </c>
      <c r="R1092" s="122">
        <f>IF(Q1092="","",HLOOKUP(Q1092,Headline!$Z$5:$CJ$6,2,FALSE))</f>
        <v>2</v>
      </c>
      <c r="S1092" s="147">
        <v>2.61</v>
      </c>
      <c r="T1092" s="147">
        <v>2.61</v>
      </c>
      <c r="U1092" s="147"/>
      <c r="V1092" s="147"/>
      <c r="W1092" s="147"/>
      <c r="X1092" s="96" t="str">
        <f t="shared" si="1111"/>
        <v>7</v>
      </c>
      <c r="Y1092" s="101">
        <v>17</v>
      </c>
      <c r="Z1092" s="445"/>
      <c r="AA1092" s="446"/>
      <c r="AB1092" s="446"/>
      <c r="AC1092" s="446"/>
      <c r="AD1092" s="62"/>
      <c r="AE1092" s="21"/>
      <c r="AF1092" s="249" t="s">
        <v>331</v>
      </c>
      <c r="AH1092" s="29" t="str">
        <f t="shared" si="1112"/>
        <v>-</v>
      </c>
      <c r="AI1092" s="29" t="str">
        <f t="shared" si="1113"/>
        <v>-</v>
      </c>
      <c r="AJ1092" s="29" t="str">
        <f t="shared" si="1114"/>
        <v/>
      </c>
      <c r="AK1092" s="29" t="str">
        <f t="shared" si="1115"/>
        <v/>
      </c>
      <c r="AL1092" s="29" t="str">
        <f t="shared" si="1116"/>
        <v/>
      </c>
      <c r="AM1092" s="29" t="str">
        <f t="shared" si="1073"/>
        <v>-</v>
      </c>
      <c r="AN1092" s="29" t="str">
        <f t="shared" si="1074"/>
        <v/>
      </c>
      <c r="AO1092" s="83">
        <f t="shared" si="1117"/>
        <v>2.61</v>
      </c>
      <c r="AP1092" s="83">
        <f t="shared" si="1118"/>
        <v>2.61</v>
      </c>
      <c r="AQ1092" s="83">
        <f t="shared" si="1119"/>
        <v>0</v>
      </c>
      <c r="AR1092" s="83">
        <f t="shared" si="1120"/>
        <v>2.61</v>
      </c>
      <c r="AS1092" s="83">
        <f t="shared" si="1121"/>
        <v>0</v>
      </c>
      <c r="AT1092" s="105" t="str">
        <f t="shared" si="1143"/>
        <v/>
      </c>
      <c r="AU1092" s="105" t="str">
        <f t="shared" si="1144"/>
        <v/>
      </c>
      <c r="AV1092">
        <f t="shared" si="1145"/>
        <v>-1</v>
      </c>
    </row>
    <row r="1093" spans="1:48" ht="17.25" customHeight="1">
      <c r="A1093" s="27"/>
      <c r="B1093" s="98"/>
      <c r="C1093" s="104"/>
      <c r="D1093" s="90"/>
      <c r="E1093" s="111"/>
      <c r="F1093" s="442"/>
      <c r="G1093" s="443"/>
      <c r="H1093" s="444"/>
      <c r="I1093" s="99"/>
      <c r="J1093" s="99"/>
      <c r="K1093" s="94">
        <f>IF(Q1093=1,F1093,K1092)</f>
        <v>2.8</v>
      </c>
      <c r="L1093" s="94">
        <f>IF(Q1093=1,I1093,L1092)</f>
        <v>-0.1</v>
      </c>
      <c r="M1093" s="94">
        <f>IF(Q1093=1,J1093,M1092)</f>
        <v>0</v>
      </c>
      <c r="N1093" s="94">
        <f t="shared" si="1108"/>
        <v>2.6999999999999997</v>
      </c>
      <c r="O1093" s="94">
        <f t="shared" si="1109"/>
        <v>2.8</v>
      </c>
      <c r="P1093" s="102"/>
      <c r="Q1093" s="94" t="str">
        <f>IF(AND(F1093&lt;&gt;"",Q1092=""),1,IF(AND(Q1092&lt;emp,Q1092&lt;&gt;""),Q1092+1,""))</f>
        <v/>
      </c>
      <c r="R1093" s="122" t="str">
        <f>IF(Q1093="","",HLOOKUP(Q1093,Headline!$Z$5:$CJ$6,2,FALSE))</f>
        <v/>
      </c>
      <c r="S1093" s="100"/>
      <c r="T1093" s="100"/>
      <c r="U1093" s="100"/>
      <c r="V1093" s="100"/>
      <c r="W1093" s="100"/>
      <c r="X1093" s="96" t="str">
        <f t="shared" si="1111"/>
        <v/>
      </c>
      <c r="Y1093" s="101"/>
      <c r="Z1093" s="445"/>
      <c r="AA1093" s="446"/>
      <c r="AB1093" s="446"/>
      <c r="AC1093" s="446"/>
      <c r="AD1093" s="62"/>
      <c r="AE1093" s="21"/>
      <c r="AF1093" s="22"/>
      <c r="AH1093" s="29" t="str">
        <f t="shared" si="1112"/>
        <v/>
      </c>
      <c r="AI1093" s="29" t="str">
        <f t="shared" si="1113"/>
        <v/>
      </c>
      <c r="AJ1093" s="29" t="str">
        <f t="shared" si="1114"/>
        <v/>
      </c>
      <c r="AK1093" s="29" t="str">
        <f t="shared" si="1115"/>
        <v/>
      </c>
      <c r="AL1093" s="29" t="str">
        <f t="shared" si="1116"/>
        <v/>
      </c>
      <c r="AM1093" s="29" t="str">
        <f t="shared" si="1073"/>
        <v/>
      </c>
      <c r="AN1093" s="29" t="str">
        <f t="shared" si="1074"/>
        <v/>
      </c>
      <c r="AO1093" s="83" t="str">
        <f t="shared" si="1117"/>
        <v/>
      </c>
      <c r="AP1093" s="83" t="str">
        <f t="shared" si="1118"/>
        <v/>
      </c>
      <c r="AQ1093" s="83" t="str">
        <f t="shared" si="1119"/>
        <v/>
      </c>
      <c r="AR1093" s="83" t="str">
        <f t="shared" si="1120"/>
        <v/>
      </c>
      <c r="AS1093" s="83" t="str">
        <f t="shared" si="1121"/>
        <v/>
      </c>
      <c r="AT1093" s="105" t="str">
        <f>IF(OR(Q1093="",S1093=""),"",IF(AND(C1093="",AT1092=""),"",(M1093-L1093)/(AS1093*6)))</f>
        <v/>
      </c>
      <c r="AU1093" s="105" t="str">
        <f>IF(OR(Q1093="",S1093=""),"",IF(AND(C1093="",AU1092=""),"",MIN((O1093-AR1093)/(3*AS1093),(AR1093-N1093)/(3*AS1093))))</f>
        <v/>
      </c>
      <c r="AV1093">
        <f>IF(AT1093="",-1,AS1087)</f>
        <v>-1</v>
      </c>
    </row>
    <row r="1094" spans="1:48" ht="17.25" customHeight="1">
      <c r="A1094" s="27"/>
      <c r="B1094" s="98">
        <v>951</v>
      </c>
      <c r="C1094" s="104"/>
      <c r="D1094" s="90"/>
      <c r="E1094" s="111"/>
      <c r="F1094" s="442">
        <v>2.8</v>
      </c>
      <c r="G1094" s="443"/>
      <c r="H1094" s="443"/>
      <c r="I1094" s="99">
        <v>-0.1</v>
      </c>
      <c r="J1094" s="99">
        <v>0</v>
      </c>
      <c r="K1094" s="94">
        <f t="shared" ref="K1094:K1095" si="1146">IF(Q1094=1,F1094,K1093)</f>
        <v>2.8</v>
      </c>
      <c r="L1094" s="94">
        <f t="shared" ref="L1094:L1095" si="1147">IF(Q1094=1,I1094,L1093)</f>
        <v>-0.1</v>
      </c>
      <c r="M1094" s="94">
        <f t="shared" ref="M1094:M1095" si="1148">IF(Q1094=1,J1094,M1093)</f>
        <v>0</v>
      </c>
      <c r="N1094" s="94">
        <f t="shared" ref="N1094:N1105" si="1149">K1094+L1094</f>
        <v>2.6999999999999997</v>
      </c>
      <c r="O1094" s="94">
        <f t="shared" ref="O1094:O1105" si="1150">K1094+M1094</f>
        <v>2.8</v>
      </c>
      <c r="P1094" s="102" t="s">
        <v>234</v>
      </c>
      <c r="Q1094" s="94">
        <f t="shared" ref="Q1094:Q1095" si="1151">IF(AND(F1094&lt;&gt;"",Q1093=""),1,IF(AND(Q1093&lt;emp,Q1093&lt;&gt;""),Q1093+1,""))</f>
        <v>1</v>
      </c>
      <c r="R1094" s="122">
        <f>IF(Q1094="","",HLOOKUP(Q1094,Headline!$Z$5:$CJ$6,2,FALSE))</f>
        <v>1</v>
      </c>
      <c r="S1094" s="147">
        <v>2.77</v>
      </c>
      <c r="T1094" s="147">
        <v>2.77</v>
      </c>
      <c r="U1094" s="147"/>
      <c r="V1094" s="147"/>
      <c r="W1094" s="147"/>
      <c r="X1094" s="96" t="str">
        <f t="shared" ref="X1094:X1105" si="1152">IF(S1094="","",IF(AND(AM1094="-",AN1094="+"),"78",IF(AM1094="-","7",IF(AN1094="+","8",""))))</f>
        <v/>
      </c>
      <c r="Y1094" s="101">
        <v>17</v>
      </c>
      <c r="Z1094" s="445"/>
      <c r="AA1094" s="446"/>
      <c r="AB1094" s="446"/>
      <c r="AC1094" s="446"/>
      <c r="AD1094" s="62"/>
      <c r="AE1094" s="21"/>
      <c r="AF1094" s="22"/>
      <c r="AH1094" s="29" t="str">
        <f t="shared" ref="AH1094:AH1105" si="1153">IF(S1094="","",IF(S1094&lt;$N1094,"-",IF(S1094&gt;$O1094,"+","")))</f>
        <v/>
      </c>
      <c r="AI1094" s="29" t="str">
        <f t="shared" ref="AI1094:AI1105" si="1154">IF(T1094="","",IF(T1094&lt;$N1094,"-",IF(T1094&gt;$O1094,"+","")))</f>
        <v/>
      </c>
      <c r="AJ1094" s="29" t="str">
        <f t="shared" ref="AJ1094:AJ1105" si="1155">IF(U1094="","",IF(U1094&lt;$N1094,"-",IF(U1094&gt;$O1094,"+","")))</f>
        <v/>
      </c>
      <c r="AK1094" s="29" t="str">
        <f t="shared" ref="AK1094:AK1105" si="1156">IF(V1094="","",IF(V1094&lt;$N1094,"-",IF(V1094&gt;$O1094,"+","")))</f>
        <v/>
      </c>
      <c r="AL1094" s="29" t="str">
        <f t="shared" ref="AL1094:AL1105" si="1157">IF(W1094="","",IF(W1094&lt;$N1094,"-",IF(W1094&gt;$O1094,"+","")))</f>
        <v/>
      </c>
      <c r="AM1094" s="29" t="str">
        <f t="shared" si="1073"/>
        <v/>
      </c>
      <c r="AN1094" s="29" t="str">
        <f t="shared" si="1074"/>
        <v/>
      </c>
      <c r="AO1094" s="83">
        <f t="shared" ref="AO1094:AO1105" si="1158">IF(S1094="","",MIN(S1094:W1094))</f>
        <v>2.77</v>
      </c>
      <c r="AP1094" s="83">
        <f t="shared" ref="AP1094:AP1105" si="1159">IF(S1094="","",MAX(S1094:W1094))</f>
        <v>2.77</v>
      </c>
      <c r="AQ1094" s="83">
        <f t="shared" ref="AQ1094:AQ1105" si="1160">IF(AO1094="","",AP1094-AO1094)</f>
        <v>0</v>
      </c>
      <c r="AR1094" s="83">
        <f t="shared" ref="AR1094:AR1105" si="1161">IF(S1094="","",AVERAGE(S1094:W1094))</f>
        <v>2.77</v>
      </c>
      <c r="AS1094" s="83">
        <f t="shared" ref="AS1094:AS1105" si="1162">IF(S1094="","",STDEV(S1094:W1094))</f>
        <v>0</v>
      </c>
      <c r="AT1094" s="105" t="str">
        <f t="shared" ref="AT1094:AT1095" si="1163">IF(OR(Q1094="",S1094=""),"",IF(AND(C1094="",AT1093=""),"",(M1094-L1094)/(AS1094*6)))</f>
        <v/>
      </c>
      <c r="AU1094" s="105" t="str">
        <f t="shared" ref="AU1094:AU1095" si="1164">IF(OR(Q1094="",S1094=""),"",IF(AND(C1094="",AU1093=""),"",MIN((O1094-AR1094)/(3*AS1094),(AR1094-N1094)/(3*AS1094))))</f>
        <v/>
      </c>
      <c r="AV1094">
        <f t="shared" ref="AV1094:AV1095" si="1165">IF(AT1094="",-1,AS1088)</f>
        <v>-1</v>
      </c>
    </row>
    <row r="1095" spans="1:48" ht="17.25" customHeight="1">
      <c r="A1095" s="27"/>
      <c r="B1095" s="98"/>
      <c r="C1095" s="104"/>
      <c r="D1095" s="90"/>
      <c r="E1095" s="111"/>
      <c r="F1095" s="447">
        <v>8</v>
      </c>
      <c r="G1095" s="448"/>
      <c r="H1095" s="449"/>
      <c r="I1095" s="99"/>
      <c r="J1095" s="99"/>
      <c r="K1095" s="94">
        <f t="shared" si="1146"/>
        <v>2.8</v>
      </c>
      <c r="L1095" s="94">
        <f t="shared" si="1147"/>
        <v>-0.1</v>
      </c>
      <c r="M1095" s="94">
        <f t="shared" si="1148"/>
        <v>0</v>
      </c>
      <c r="N1095" s="94">
        <f t="shared" si="1149"/>
        <v>2.6999999999999997</v>
      </c>
      <c r="O1095" s="94">
        <f t="shared" si="1150"/>
        <v>2.8</v>
      </c>
      <c r="P1095" s="102" t="s">
        <v>234</v>
      </c>
      <c r="Q1095" s="94">
        <f t="shared" si="1151"/>
        <v>2</v>
      </c>
      <c r="R1095" s="122">
        <f>IF(Q1095="","",HLOOKUP(Q1095,Headline!$Z$5:$CJ$6,2,FALSE))</f>
        <v>2</v>
      </c>
      <c r="S1095" s="147">
        <v>2.56</v>
      </c>
      <c r="T1095" s="147">
        <v>2.56</v>
      </c>
      <c r="U1095" s="147"/>
      <c r="V1095" s="147"/>
      <c r="W1095" s="147"/>
      <c r="X1095" s="96" t="str">
        <f t="shared" si="1152"/>
        <v>7</v>
      </c>
      <c r="Y1095" s="101">
        <v>17</v>
      </c>
      <c r="Z1095" s="445"/>
      <c r="AA1095" s="446"/>
      <c r="AB1095" s="446"/>
      <c r="AC1095" s="446"/>
      <c r="AD1095" s="62"/>
      <c r="AE1095" s="21"/>
      <c r="AF1095" s="249" t="s">
        <v>331</v>
      </c>
      <c r="AH1095" s="29" t="str">
        <f t="shared" si="1153"/>
        <v>-</v>
      </c>
      <c r="AI1095" s="29" t="str">
        <f t="shared" si="1154"/>
        <v>-</v>
      </c>
      <c r="AJ1095" s="29" t="str">
        <f t="shared" si="1155"/>
        <v/>
      </c>
      <c r="AK1095" s="29" t="str">
        <f t="shared" si="1156"/>
        <v/>
      </c>
      <c r="AL1095" s="29" t="str">
        <f t="shared" si="1157"/>
        <v/>
      </c>
      <c r="AM1095" s="29" t="str">
        <f t="shared" si="1073"/>
        <v>-</v>
      </c>
      <c r="AN1095" s="29" t="str">
        <f t="shared" si="1074"/>
        <v/>
      </c>
      <c r="AO1095" s="83">
        <f t="shared" si="1158"/>
        <v>2.56</v>
      </c>
      <c r="AP1095" s="83">
        <f t="shared" si="1159"/>
        <v>2.56</v>
      </c>
      <c r="AQ1095" s="83">
        <f t="shared" si="1160"/>
        <v>0</v>
      </c>
      <c r="AR1095" s="83">
        <f t="shared" si="1161"/>
        <v>2.56</v>
      </c>
      <c r="AS1095" s="83">
        <f t="shared" si="1162"/>
        <v>0</v>
      </c>
      <c r="AT1095" s="105" t="str">
        <f t="shared" si="1163"/>
        <v/>
      </c>
      <c r="AU1095" s="105" t="str">
        <f t="shared" si="1164"/>
        <v/>
      </c>
      <c r="AV1095">
        <f t="shared" si="1165"/>
        <v>-1</v>
      </c>
    </row>
    <row r="1096" spans="1:48" ht="17.25" customHeight="1">
      <c r="A1096" s="27"/>
      <c r="B1096" s="98"/>
      <c r="C1096" s="104"/>
      <c r="D1096" s="90"/>
      <c r="E1096" s="111"/>
      <c r="F1096" s="442"/>
      <c r="G1096" s="443"/>
      <c r="H1096" s="444"/>
      <c r="I1096" s="99"/>
      <c r="J1096" s="99"/>
      <c r="K1096" s="94">
        <f>IF(Q1096=1,F1096,K1095)</f>
        <v>2.8</v>
      </c>
      <c r="L1096" s="94">
        <f>IF(Q1096=1,I1096,L1095)</f>
        <v>-0.1</v>
      </c>
      <c r="M1096" s="94">
        <f>IF(Q1096=1,J1096,M1095)</f>
        <v>0</v>
      </c>
      <c r="N1096" s="94">
        <f t="shared" si="1149"/>
        <v>2.6999999999999997</v>
      </c>
      <c r="O1096" s="94">
        <f t="shared" si="1150"/>
        <v>2.8</v>
      </c>
      <c r="P1096" s="102"/>
      <c r="Q1096" s="94" t="str">
        <f>IF(AND(F1096&lt;&gt;"",Q1095=""),1,IF(AND(Q1095&lt;emp,Q1095&lt;&gt;""),Q1095+1,""))</f>
        <v/>
      </c>
      <c r="R1096" s="122" t="str">
        <f>IF(Q1096="","",HLOOKUP(Q1096,Headline!$Z$5:$CJ$6,2,FALSE))</f>
        <v/>
      </c>
      <c r="S1096" s="100"/>
      <c r="T1096" s="100"/>
      <c r="U1096" s="100"/>
      <c r="V1096" s="100"/>
      <c r="W1096" s="100"/>
      <c r="X1096" s="96" t="str">
        <f t="shared" si="1152"/>
        <v/>
      </c>
      <c r="Y1096" s="101"/>
      <c r="Z1096" s="445"/>
      <c r="AA1096" s="446"/>
      <c r="AB1096" s="446"/>
      <c r="AC1096" s="446"/>
      <c r="AD1096" s="62"/>
      <c r="AE1096" s="21"/>
      <c r="AF1096" s="22"/>
      <c r="AH1096" s="29" t="str">
        <f t="shared" si="1153"/>
        <v/>
      </c>
      <c r="AI1096" s="29" t="str">
        <f t="shared" si="1154"/>
        <v/>
      </c>
      <c r="AJ1096" s="29" t="str">
        <f t="shared" si="1155"/>
        <v/>
      </c>
      <c r="AK1096" s="29" t="str">
        <f t="shared" si="1156"/>
        <v/>
      </c>
      <c r="AL1096" s="29" t="str">
        <f t="shared" si="1157"/>
        <v/>
      </c>
      <c r="AM1096" s="29" t="str">
        <f t="shared" si="1073"/>
        <v/>
      </c>
      <c r="AN1096" s="29" t="str">
        <f t="shared" si="1074"/>
        <v/>
      </c>
      <c r="AO1096" s="83" t="str">
        <f t="shared" si="1158"/>
        <v/>
      </c>
      <c r="AP1096" s="83" t="str">
        <f t="shared" si="1159"/>
        <v/>
      </c>
      <c r="AQ1096" s="83" t="str">
        <f t="shared" si="1160"/>
        <v/>
      </c>
      <c r="AR1096" s="83" t="str">
        <f t="shared" si="1161"/>
        <v/>
      </c>
      <c r="AS1096" s="83" t="str">
        <f t="shared" si="1162"/>
        <v/>
      </c>
      <c r="AT1096" s="105" t="str">
        <f>IF(OR(Q1096="",S1096=""),"",IF(AND(C1096="",AT1095=""),"",(M1096-L1096)/(AS1096*6)))</f>
        <v/>
      </c>
      <c r="AU1096" s="105" t="str">
        <f>IF(OR(Q1096="",S1096=""),"",IF(AND(C1096="",AU1095=""),"",MIN((O1096-AR1096)/(3*AS1096),(AR1096-N1096)/(3*AS1096))))</f>
        <v/>
      </c>
      <c r="AV1096">
        <f>IF(AT1096="",-1,AS1090)</f>
        <v>-1</v>
      </c>
    </row>
    <row r="1097" spans="1:48" ht="17.25" customHeight="1">
      <c r="A1097" s="27"/>
      <c r="B1097" s="98">
        <v>951</v>
      </c>
      <c r="C1097" s="104"/>
      <c r="D1097" s="90"/>
      <c r="E1097" s="111"/>
      <c r="F1097" s="442">
        <v>2.8</v>
      </c>
      <c r="G1097" s="443"/>
      <c r="H1097" s="443"/>
      <c r="I1097" s="99">
        <v>-0.1</v>
      </c>
      <c r="J1097" s="99">
        <v>0</v>
      </c>
      <c r="K1097" s="94">
        <f t="shared" ref="K1097:K1098" si="1166">IF(Q1097=1,F1097,K1096)</f>
        <v>2.8</v>
      </c>
      <c r="L1097" s="94">
        <f t="shared" ref="L1097:L1098" si="1167">IF(Q1097=1,I1097,L1096)</f>
        <v>-0.1</v>
      </c>
      <c r="M1097" s="94">
        <f t="shared" ref="M1097:M1098" si="1168">IF(Q1097=1,J1097,M1096)</f>
        <v>0</v>
      </c>
      <c r="N1097" s="94">
        <f t="shared" si="1149"/>
        <v>2.6999999999999997</v>
      </c>
      <c r="O1097" s="94">
        <f t="shared" si="1150"/>
        <v>2.8</v>
      </c>
      <c r="P1097" s="102" t="s">
        <v>234</v>
      </c>
      <c r="Q1097" s="94">
        <f t="shared" ref="Q1097:Q1098" si="1169">IF(AND(F1097&lt;&gt;"",Q1096=""),1,IF(AND(Q1096&lt;emp,Q1096&lt;&gt;""),Q1096+1,""))</f>
        <v>1</v>
      </c>
      <c r="R1097" s="122">
        <f>IF(Q1097="","",HLOOKUP(Q1097,Headline!$Z$5:$CJ$6,2,FALSE))</f>
        <v>1</v>
      </c>
      <c r="S1097" s="147">
        <v>2.78</v>
      </c>
      <c r="T1097" s="147">
        <v>2.77</v>
      </c>
      <c r="U1097" s="147"/>
      <c r="V1097" s="147"/>
      <c r="W1097" s="147"/>
      <c r="X1097" s="96" t="str">
        <f t="shared" si="1152"/>
        <v/>
      </c>
      <c r="Y1097" s="101">
        <v>17</v>
      </c>
      <c r="Z1097" s="445"/>
      <c r="AA1097" s="446"/>
      <c r="AB1097" s="446"/>
      <c r="AC1097" s="446"/>
      <c r="AD1097" s="62"/>
      <c r="AE1097" s="21"/>
      <c r="AF1097" s="22"/>
      <c r="AH1097" s="29" t="str">
        <f t="shared" si="1153"/>
        <v/>
      </c>
      <c r="AI1097" s="29" t="str">
        <f t="shared" si="1154"/>
        <v/>
      </c>
      <c r="AJ1097" s="29" t="str">
        <f t="shared" si="1155"/>
        <v/>
      </c>
      <c r="AK1097" s="29" t="str">
        <f t="shared" si="1156"/>
        <v/>
      </c>
      <c r="AL1097" s="29" t="str">
        <f t="shared" si="1157"/>
        <v/>
      </c>
      <c r="AM1097" s="29" t="str">
        <f t="shared" si="1073"/>
        <v/>
      </c>
      <c r="AN1097" s="29" t="str">
        <f t="shared" si="1074"/>
        <v/>
      </c>
      <c r="AO1097" s="83">
        <f t="shared" si="1158"/>
        <v>2.77</v>
      </c>
      <c r="AP1097" s="83">
        <f t="shared" si="1159"/>
        <v>2.78</v>
      </c>
      <c r="AQ1097" s="83">
        <f t="shared" si="1160"/>
        <v>9.9999999999997868E-3</v>
      </c>
      <c r="AR1097" s="83">
        <f t="shared" si="1161"/>
        <v>2.7749999999999999</v>
      </c>
      <c r="AS1097" s="83">
        <f t="shared" si="1162"/>
        <v>7.0710678118653244E-3</v>
      </c>
      <c r="AT1097" s="105" t="str">
        <f t="shared" ref="AT1097:AT1098" si="1170">IF(OR(Q1097="",S1097=""),"",IF(AND(C1097="",AT1096=""),"",(M1097-L1097)/(AS1097*6)))</f>
        <v/>
      </c>
      <c r="AU1097" s="105" t="str">
        <f t="shared" ref="AU1097:AU1098" si="1171">IF(OR(Q1097="",S1097=""),"",IF(AND(C1097="",AU1096=""),"",MIN((O1097-AR1097)/(3*AS1097),(AR1097-N1097)/(3*AS1097))))</f>
        <v/>
      </c>
      <c r="AV1097">
        <f t="shared" ref="AV1097:AV1098" si="1172">IF(AT1097="",-1,AS1091)</f>
        <v>-1</v>
      </c>
    </row>
    <row r="1098" spans="1:48" ht="17.25" customHeight="1">
      <c r="A1098" s="27"/>
      <c r="B1098" s="98"/>
      <c r="C1098" s="104"/>
      <c r="D1098" s="90"/>
      <c r="E1098" s="111"/>
      <c r="F1098" s="447">
        <v>9</v>
      </c>
      <c r="G1098" s="448"/>
      <c r="H1098" s="449"/>
      <c r="I1098" s="99"/>
      <c r="J1098" s="99"/>
      <c r="K1098" s="94">
        <f t="shared" si="1166"/>
        <v>2.8</v>
      </c>
      <c r="L1098" s="94">
        <f t="shared" si="1167"/>
        <v>-0.1</v>
      </c>
      <c r="M1098" s="94">
        <f t="shared" si="1168"/>
        <v>0</v>
      </c>
      <c r="N1098" s="94">
        <f t="shared" si="1149"/>
        <v>2.6999999999999997</v>
      </c>
      <c r="O1098" s="94">
        <f t="shared" si="1150"/>
        <v>2.8</v>
      </c>
      <c r="P1098" s="102" t="s">
        <v>234</v>
      </c>
      <c r="Q1098" s="94">
        <f t="shared" si="1169"/>
        <v>2</v>
      </c>
      <c r="R1098" s="122">
        <f>IF(Q1098="","",HLOOKUP(Q1098,Headline!$Z$5:$CJ$6,2,FALSE))</f>
        <v>2</v>
      </c>
      <c r="S1098" s="147">
        <v>2.5299999999999998</v>
      </c>
      <c r="T1098" s="147">
        <v>2.5299999999999998</v>
      </c>
      <c r="U1098" s="147"/>
      <c r="V1098" s="147"/>
      <c r="W1098" s="147"/>
      <c r="X1098" s="96" t="str">
        <f t="shared" si="1152"/>
        <v>7</v>
      </c>
      <c r="Y1098" s="101">
        <v>17</v>
      </c>
      <c r="Z1098" s="445"/>
      <c r="AA1098" s="446"/>
      <c r="AB1098" s="446"/>
      <c r="AC1098" s="446"/>
      <c r="AD1098" s="62"/>
      <c r="AE1098" s="21"/>
      <c r="AF1098" s="249" t="s">
        <v>331</v>
      </c>
      <c r="AH1098" s="29" t="str">
        <f t="shared" si="1153"/>
        <v>-</v>
      </c>
      <c r="AI1098" s="29" t="str">
        <f t="shared" si="1154"/>
        <v>-</v>
      </c>
      <c r="AJ1098" s="29" t="str">
        <f t="shared" si="1155"/>
        <v/>
      </c>
      <c r="AK1098" s="29" t="str">
        <f t="shared" si="1156"/>
        <v/>
      </c>
      <c r="AL1098" s="29" t="str">
        <f t="shared" si="1157"/>
        <v/>
      </c>
      <c r="AM1098" s="29" t="str">
        <f t="shared" si="1073"/>
        <v>-</v>
      </c>
      <c r="AN1098" s="29" t="str">
        <f t="shared" si="1074"/>
        <v/>
      </c>
      <c r="AO1098" s="83">
        <f t="shared" si="1158"/>
        <v>2.5299999999999998</v>
      </c>
      <c r="AP1098" s="83">
        <f t="shared" si="1159"/>
        <v>2.5299999999999998</v>
      </c>
      <c r="AQ1098" s="83">
        <f t="shared" si="1160"/>
        <v>0</v>
      </c>
      <c r="AR1098" s="83">
        <f t="shared" si="1161"/>
        <v>2.5299999999999998</v>
      </c>
      <c r="AS1098" s="83">
        <f t="shared" si="1162"/>
        <v>0</v>
      </c>
      <c r="AT1098" s="105" t="str">
        <f t="shared" si="1170"/>
        <v/>
      </c>
      <c r="AU1098" s="105" t="str">
        <f t="shared" si="1171"/>
        <v/>
      </c>
      <c r="AV1098">
        <f t="shared" si="1172"/>
        <v>-1</v>
      </c>
    </row>
    <row r="1099" spans="1:48" ht="17.25" customHeight="1">
      <c r="A1099" s="27"/>
      <c r="B1099" s="98"/>
      <c r="C1099" s="104"/>
      <c r="D1099" s="90"/>
      <c r="E1099" s="111"/>
      <c r="F1099" s="442"/>
      <c r="G1099" s="443"/>
      <c r="H1099" s="444"/>
      <c r="I1099" s="99"/>
      <c r="J1099" s="99"/>
      <c r="K1099" s="94">
        <f>IF(Q1099=1,F1099,K1098)</f>
        <v>2.8</v>
      </c>
      <c r="L1099" s="94">
        <f>IF(Q1099=1,I1099,L1098)</f>
        <v>-0.1</v>
      </c>
      <c r="M1099" s="94">
        <f>IF(Q1099=1,J1099,M1098)</f>
        <v>0</v>
      </c>
      <c r="N1099" s="94">
        <f t="shared" si="1149"/>
        <v>2.6999999999999997</v>
      </c>
      <c r="O1099" s="94">
        <f t="shared" si="1150"/>
        <v>2.8</v>
      </c>
      <c r="P1099" s="102"/>
      <c r="Q1099" s="94" t="str">
        <f>IF(AND(F1099&lt;&gt;"",Q1098=""),1,IF(AND(Q1098&lt;emp,Q1098&lt;&gt;""),Q1098+1,""))</f>
        <v/>
      </c>
      <c r="R1099" s="122" t="str">
        <f>IF(Q1099="","",HLOOKUP(Q1099,Headline!$Z$5:$CJ$6,2,FALSE))</f>
        <v/>
      </c>
      <c r="S1099" s="100"/>
      <c r="T1099" s="100"/>
      <c r="U1099" s="100"/>
      <c r="V1099" s="100"/>
      <c r="W1099" s="100"/>
      <c r="X1099" s="96" t="str">
        <f t="shared" si="1152"/>
        <v/>
      </c>
      <c r="Y1099" s="101"/>
      <c r="Z1099" s="445"/>
      <c r="AA1099" s="446"/>
      <c r="AB1099" s="446"/>
      <c r="AC1099" s="446"/>
      <c r="AD1099" s="62"/>
      <c r="AE1099" s="21"/>
      <c r="AF1099" s="22"/>
      <c r="AH1099" s="29" t="str">
        <f t="shared" si="1153"/>
        <v/>
      </c>
      <c r="AI1099" s="29" t="str">
        <f t="shared" si="1154"/>
        <v/>
      </c>
      <c r="AJ1099" s="29" t="str">
        <f t="shared" si="1155"/>
        <v/>
      </c>
      <c r="AK1099" s="29" t="str">
        <f t="shared" si="1156"/>
        <v/>
      </c>
      <c r="AL1099" s="29" t="str">
        <f t="shared" si="1157"/>
        <v/>
      </c>
      <c r="AM1099" s="29" t="str">
        <f t="shared" si="1073"/>
        <v/>
      </c>
      <c r="AN1099" s="29" t="str">
        <f t="shared" si="1074"/>
        <v/>
      </c>
      <c r="AO1099" s="83" t="str">
        <f t="shared" si="1158"/>
        <v/>
      </c>
      <c r="AP1099" s="83" t="str">
        <f t="shared" si="1159"/>
        <v/>
      </c>
      <c r="AQ1099" s="83" t="str">
        <f t="shared" si="1160"/>
        <v/>
      </c>
      <c r="AR1099" s="83" t="str">
        <f t="shared" si="1161"/>
        <v/>
      </c>
      <c r="AS1099" s="83" t="str">
        <f t="shared" si="1162"/>
        <v/>
      </c>
      <c r="AT1099" s="105" t="str">
        <f>IF(OR(Q1099="",S1099=""),"",IF(AND(C1099="",AT1098=""),"",(M1099-L1099)/(AS1099*6)))</f>
        <v/>
      </c>
      <c r="AU1099" s="105" t="str">
        <f>IF(OR(Q1099="",S1099=""),"",IF(AND(C1099="",AU1098=""),"",MIN((O1099-AR1099)/(3*AS1099),(AR1099-N1099)/(3*AS1099))))</f>
        <v/>
      </c>
      <c r="AV1099">
        <f>IF(AT1099="",-1,AS1093)</f>
        <v>-1</v>
      </c>
    </row>
    <row r="1100" spans="1:48" ht="17.25" customHeight="1">
      <c r="A1100" s="27"/>
      <c r="B1100" s="98">
        <v>951</v>
      </c>
      <c r="C1100" s="104"/>
      <c r="D1100" s="90"/>
      <c r="E1100" s="111"/>
      <c r="F1100" s="442">
        <v>2.8</v>
      </c>
      <c r="G1100" s="443"/>
      <c r="H1100" s="443"/>
      <c r="I1100" s="99">
        <v>-0.1</v>
      </c>
      <c r="J1100" s="99">
        <v>0</v>
      </c>
      <c r="K1100" s="94">
        <f t="shared" ref="K1100:K1101" si="1173">IF(Q1100=1,F1100,K1099)</f>
        <v>2.8</v>
      </c>
      <c r="L1100" s="94">
        <f t="shared" ref="L1100:L1101" si="1174">IF(Q1100=1,I1100,L1099)</f>
        <v>-0.1</v>
      </c>
      <c r="M1100" s="94">
        <f t="shared" ref="M1100:M1101" si="1175">IF(Q1100=1,J1100,M1099)</f>
        <v>0</v>
      </c>
      <c r="N1100" s="94">
        <f t="shared" si="1149"/>
        <v>2.6999999999999997</v>
      </c>
      <c r="O1100" s="94">
        <f t="shared" si="1150"/>
        <v>2.8</v>
      </c>
      <c r="P1100" s="102" t="s">
        <v>234</v>
      </c>
      <c r="Q1100" s="94">
        <f t="shared" ref="Q1100:Q1101" si="1176">IF(AND(F1100&lt;&gt;"",Q1099=""),1,IF(AND(Q1099&lt;emp,Q1099&lt;&gt;""),Q1099+1,""))</f>
        <v>1</v>
      </c>
      <c r="R1100" s="122">
        <f>IF(Q1100="","",HLOOKUP(Q1100,Headline!$Z$5:$CJ$6,2,FALSE))</f>
        <v>1</v>
      </c>
      <c r="S1100" s="147">
        <v>2.78</v>
      </c>
      <c r="T1100" s="147">
        <v>2.78</v>
      </c>
      <c r="U1100" s="147"/>
      <c r="V1100" s="147"/>
      <c r="W1100" s="147"/>
      <c r="X1100" s="96" t="str">
        <f t="shared" si="1152"/>
        <v/>
      </c>
      <c r="Y1100" s="101">
        <v>17</v>
      </c>
      <c r="Z1100" s="445"/>
      <c r="AA1100" s="446"/>
      <c r="AB1100" s="446"/>
      <c r="AC1100" s="446"/>
      <c r="AD1100" s="62"/>
      <c r="AE1100" s="21"/>
      <c r="AF1100" s="22"/>
      <c r="AH1100" s="29" t="str">
        <f t="shared" si="1153"/>
        <v/>
      </c>
      <c r="AI1100" s="29" t="str">
        <f t="shared" si="1154"/>
        <v/>
      </c>
      <c r="AJ1100" s="29" t="str">
        <f t="shared" si="1155"/>
        <v/>
      </c>
      <c r="AK1100" s="29" t="str">
        <f t="shared" si="1156"/>
        <v/>
      </c>
      <c r="AL1100" s="29" t="str">
        <f t="shared" si="1157"/>
        <v/>
      </c>
      <c r="AM1100" s="29" t="str">
        <f t="shared" si="1073"/>
        <v/>
      </c>
      <c r="AN1100" s="29" t="str">
        <f t="shared" si="1074"/>
        <v/>
      </c>
      <c r="AO1100" s="83">
        <f t="shared" si="1158"/>
        <v>2.78</v>
      </c>
      <c r="AP1100" s="83">
        <f t="shared" si="1159"/>
        <v>2.78</v>
      </c>
      <c r="AQ1100" s="83">
        <f t="shared" si="1160"/>
        <v>0</v>
      </c>
      <c r="AR1100" s="83">
        <f t="shared" si="1161"/>
        <v>2.78</v>
      </c>
      <c r="AS1100" s="83">
        <f t="shared" si="1162"/>
        <v>0</v>
      </c>
      <c r="AT1100" s="105" t="str">
        <f t="shared" ref="AT1100:AT1101" si="1177">IF(OR(Q1100="",S1100=""),"",IF(AND(C1100="",AT1099=""),"",(M1100-L1100)/(AS1100*6)))</f>
        <v/>
      </c>
      <c r="AU1100" s="105" t="str">
        <f t="shared" ref="AU1100:AU1101" si="1178">IF(OR(Q1100="",S1100=""),"",IF(AND(C1100="",AU1099=""),"",MIN((O1100-AR1100)/(3*AS1100),(AR1100-N1100)/(3*AS1100))))</f>
        <v/>
      </c>
      <c r="AV1100">
        <f t="shared" ref="AV1100:AV1101" si="1179">IF(AT1100="",-1,AS1094)</f>
        <v>-1</v>
      </c>
    </row>
    <row r="1101" spans="1:48" ht="17.25" customHeight="1">
      <c r="A1101" s="27"/>
      <c r="B1101" s="98"/>
      <c r="C1101" s="104"/>
      <c r="D1101" s="90"/>
      <c r="E1101" s="111"/>
      <c r="F1101" s="447">
        <v>10</v>
      </c>
      <c r="G1101" s="448"/>
      <c r="H1101" s="449"/>
      <c r="I1101" s="99"/>
      <c r="J1101" s="99"/>
      <c r="K1101" s="94">
        <f t="shared" si="1173"/>
        <v>2.8</v>
      </c>
      <c r="L1101" s="94">
        <f t="shared" si="1174"/>
        <v>-0.1</v>
      </c>
      <c r="M1101" s="94">
        <f t="shared" si="1175"/>
        <v>0</v>
      </c>
      <c r="N1101" s="94">
        <f t="shared" si="1149"/>
        <v>2.6999999999999997</v>
      </c>
      <c r="O1101" s="94">
        <f t="shared" si="1150"/>
        <v>2.8</v>
      </c>
      <c r="P1101" s="102" t="s">
        <v>234</v>
      </c>
      <c r="Q1101" s="94">
        <f t="shared" si="1176"/>
        <v>2</v>
      </c>
      <c r="R1101" s="122">
        <f>IF(Q1101="","",HLOOKUP(Q1101,Headline!$Z$5:$CJ$6,2,FALSE))</f>
        <v>2</v>
      </c>
      <c r="S1101" s="147">
        <v>2.4900000000000002</v>
      </c>
      <c r="T1101" s="147">
        <v>2.4900000000000002</v>
      </c>
      <c r="U1101" s="147"/>
      <c r="V1101" s="147"/>
      <c r="W1101" s="147"/>
      <c r="X1101" s="96" t="str">
        <f t="shared" si="1152"/>
        <v>7</v>
      </c>
      <c r="Y1101" s="101">
        <v>17</v>
      </c>
      <c r="Z1101" s="445"/>
      <c r="AA1101" s="446"/>
      <c r="AB1101" s="446"/>
      <c r="AC1101" s="446"/>
      <c r="AD1101" s="62"/>
      <c r="AE1101" s="21"/>
      <c r="AF1101" s="249" t="s">
        <v>331</v>
      </c>
      <c r="AH1101" s="29" t="str">
        <f t="shared" si="1153"/>
        <v>-</v>
      </c>
      <c r="AI1101" s="29" t="str">
        <f t="shared" si="1154"/>
        <v>-</v>
      </c>
      <c r="AJ1101" s="29" t="str">
        <f t="shared" si="1155"/>
        <v/>
      </c>
      <c r="AK1101" s="29" t="str">
        <f t="shared" si="1156"/>
        <v/>
      </c>
      <c r="AL1101" s="29" t="str">
        <f t="shared" si="1157"/>
        <v/>
      </c>
      <c r="AM1101" s="29" t="str">
        <f t="shared" si="1073"/>
        <v>-</v>
      </c>
      <c r="AN1101" s="29" t="str">
        <f t="shared" si="1074"/>
        <v/>
      </c>
      <c r="AO1101" s="83">
        <f t="shared" si="1158"/>
        <v>2.4900000000000002</v>
      </c>
      <c r="AP1101" s="83">
        <f t="shared" si="1159"/>
        <v>2.4900000000000002</v>
      </c>
      <c r="AQ1101" s="83">
        <f t="shared" si="1160"/>
        <v>0</v>
      </c>
      <c r="AR1101" s="83">
        <f t="shared" si="1161"/>
        <v>2.4900000000000002</v>
      </c>
      <c r="AS1101" s="83">
        <f t="shared" si="1162"/>
        <v>0</v>
      </c>
      <c r="AT1101" s="105" t="str">
        <f t="shared" si="1177"/>
        <v/>
      </c>
      <c r="AU1101" s="105" t="str">
        <f t="shared" si="1178"/>
        <v/>
      </c>
      <c r="AV1101">
        <f t="shared" si="1179"/>
        <v>-1</v>
      </c>
    </row>
    <row r="1102" spans="1:48" ht="17.25" customHeight="1">
      <c r="A1102" s="27"/>
      <c r="B1102" s="98"/>
      <c r="C1102" s="104"/>
      <c r="D1102" s="90"/>
      <c r="E1102" s="111"/>
      <c r="F1102" s="442"/>
      <c r="G1102" s="443"/>
      <c r="H1102" s="444"/>
      <c r="I1102" s="99"/>
      <c r="J1102" s="99"/>
      <c r="K1102" s="94">
        <f>IF(Q1102=1,F1102,K1101)</f>
        <v>2.8</v>
      </c>
      <c r="L1102" s="94">
        <f>IF(Q1102=1,I1102,L1101)</f>
        <v>-0.1</v>
      </c>
      <c r="M1102" s="94">
        <f>IF(Q1102=1,J1102,M1101)</f>
        <v>0</v>
      </c>
      <c r="N1102" s="94">
        <f t="shared" si="1149"/>
        <v>2.6999999999999997</v>
      </c>
      <c r="O1102" s="94">
        <f t="shared" si="1150"/>
        <v>2.8</v>
      </c>
      <c r="P1102" s="102"/>
      <c r="Q1102" s="94" t="str">
        <f>IF(AND(F1102&lt;&gt;"",Q1101=""),1,IF(AND(Q1101&lt;emp,Q1101&lt;&gt;""),Q1101+1,""))</f>
        <v/>
      </c>
      <c r="R1102" s="122" t="str">
        <f>IF(Q1102="","",HLOOKUP(Q1102,Headline!$Z$5:$CJ$6,2,FALSE))</f>
        <v/>
      </c>
      <c r="S1102" s="100"/>
      <c r="T1102" s="100"/>
      <c r="U1102" s="100"/>
      <c r="V1102" s="100"/>
      <c r="W1102" s="100"/>
      <c r="X1102" s="96" t="str">
        <f t="shared" si="1152"/>
        <v/>
      </c>
      <c r="Y1102" s="101"/>
      <c r="Z1102" s="445"/>
      <c r="AA1102" s="446"/>
      <c r="AB1102" s="446"/>
      <c r="AC1102" s="446"/>
      <c r="AD1102" s="62"/>
      <c r="AE1102" s="21"/>
      <c r="AF1102" s="22"/>
      <c r="AH1102" s="29" t="str">
        <f t="shared" si="1153"/>
        <v/>
      </c>
      <c r="AI1102" s="29" t="str">
        <f t="shared" si="1154"/>
        <v/>
      </c>
      <c r="AJ1102" s="29" t="str">
        <f t="shared" si="1155"/>
        <v/>
      </c>
      <c r="AK1102" s="29" t="str">
        <f t="shared" si="1156"/>
        <v/>
      </c>
      <c r="AL1102" s="29" t="str">
        <f t="shared" si="1157"/>
        <v/>
      </c>
      <c r="AM1102" s="29" t="str">
        <f t="shared" si="1073"/>
        <v/>
      </c>
      <c r="AN1102" s="29" t="str">
        <f t="shared" si="1074"/>
        <v/>
      </c>
      <c r="AO1102" s="83" t="str">
        <f t="shared" si="1158"/>
        <v/>
      </c>
      <c r="AP1102" s="83" t="str">
        <f t="shared" si="1159"/>
        <v/>
      </c>
      <c r="AQ1102" s="83" t="str">
        <f t="shared" si="1160"/>
        <v/>
      </c>
      <c r="AR1102" s="83" t="str">
        <f t="shared" si="1161"/>
        <v/>
      </c>
      <c r="AS1102" s="83" t="str">
        <f t="shared" si="1162"/>
        <v/>
      </c>
      <c r="AT1102" s="105" t="str">
        <f>IF(OR(Q1102="",S1102=""),"",IF(AND(C1102="",AT1101=""),"",(M1102-L1102)/(AS1102*6)))</f>
        <v/>
      </c>
      <c r="AU1102" s="105" t="str">
        <f>IF(OR(Q1102="",S1102=""),"",IF(AND(C1102="",AU1101=""),"",MIN((O1102-AR1102)/(3*AS1102),(AR1102-N1102)/(3*AS1102))))</f>
        <v/>
      </c>
      <c r="AV1102">
        <f>IF(AT1102="",-1,AS1096)</f>
        <v>-1</v>
      </c>
    </row>
    <row r="1103" spans="1:48" ht="17.25" customHeight="1">
      <c r="A1103" s="27"/>
      <c r="B1103" s="98">
        <v>951</v>
      </c>
      <c r="C1103" s="104"/>
      <c r="D1103" s="90"/>
      <c r="E1103" s="111"/>
      <c r="F1103" s="442">
        <v>2.8</v>
      </c>
      <c r="G1103" s="443"/>
      <c r="H1103" s="443"/>
      <c r="I1103" s="99">
        <v>-0.1</v>
      </c>
      <c r="J1103" s="99">
        <v>0</v>
      </c>
      <c r="K1103" s="94">
        <f t="shared" ref="K1103:K1104" si="1180">IF(Q1103=1,F1103,K1102)</f>
        <v>2.8</v>
      </c>
      <c r="L1103" s="94">
        <f t="shared" ref="L1103:L1104" si="1181">IF(Q1103=1,I1103,L1102)</f>
        <v>-0.1</v>
      </c>
      <c r="M1103" s="94">
        <f t="shared" ref="M1103:M1104" si="1182">IF(Q1103=1,J1103,M1102)</f>
        <v>0</v>
      </c>
      <c r="N1103" s="94">
        <f t="shared" si="1149"/>
        <v>2.6999999999999997</v>
      </c>
      <c r="O1103" s="94">
        <f t="shared" si="1150"/>
        <v>2.8</v>
      </c>
      <c r="P1103" s="102" t="s">
        <v>234</v>
      </c>
      <c r="Q1103" s="94">
        <f t="shared" ref="Q1103:Q1104" si="1183">IF(AND(F1103&lt;&gt;"",Q1102=""),1,IF(AND(Q1102&lt;emp,Q1102&lt;&gt;""),Q1102+1,""))</f>
        <v>1</v>
      </c>
      <c r="R1103" s="122">
        <f>IF(Q1103="","",HLOOKUP(Q1103,Headline!$Z$5:$CJ$6,2,FALSE))</f>
        <v>1</v>
      </c>
      <c r="S1103" s="147">
        <v>2.74</v>
      </c>
      <c r="T1103" s="147">
        <v>2.74</v>
      </c>
      <c r="U1103" s="147"/>
      <c r="V1103" s="147"/>
      <c r="W1103" s="147"/>
      <c r="X1103" s="96" t="str">
        <f t="shared" si="1152"/>
        <v/>
      </c>
      <c r="Y1103" s="101">
        <v>17</v>
      </c>
      <c r="Z1103" s="445"/>
      <c r="AA1103" s="446"/>
      <c r="AB1103" s="446"/>
      <c r="AC1103" s="446"/>
      <c r="AD1103" s="62"/>
      <c r="AE1103" s="21"/>
      <c r="AF1103" s="22"/>
      <c r="AH1103" s="29" t="str">
        <f t="shared" si="1153"/>
        <v/>
      </c>
      <c r="AI1103" s="29" t="str">
        <f t="shared" si="1154"/>
        <v/>
      </c>
      <c r="AJ1103" s="29" t="str">
        <f t="shared" si="1155"/>
        <v/>
      </c>
      <c r="AK1103" s="29" t="str">
        <f t="shared" si="1156"/>
        <v/>
      </c>
      <c r="AL1103" s="29" t="str">
        <f t="shared" si="1157"/>
        <v/>
      </c>
      <c r="AM1103" s="29" t="str">
        <f t="shared" si="1073"/>
        <v/>
      </c>
      <c r="AN1103" s="29" t="str">
        <f t="shared" si="1074"/>
        <v/>
      </c>
      <c r="AO1103" s="83">
        <f t="shared" si="1158"/>
        <v>2.74</v>
      </c>
      <c r="AP1103" s="83">
        <f t="shared" si="1159"/>
        <v>2.74</v>
      </c>
      <c r="AQ1103" s="83">
        <f t="shared" si="1160"/>
        <v>0</v>
      </c>
      <c r="AR1103" s="83">
        <f t="shared" si="1161"/>
        <v>2.74</v>
      </c>
      <c r="AS1103" s="83">
        <f t="shared" si="1162"/>
        <v>0</v>
      </c>
      <c r="AT1103" s="105" t="str">
        <f t="shared" ref="AT1103:AT1104" si="1184">IF(OR(Q1103="",S1103=""),"",IF(AND(C1103="",AT1102=""),"",(M1103-L1103)/(AS1103*6)))</f>
        <v/>
      </c>
      <c r="AU1103" s="105" t="str">
        <f t="shared" ref="AU1103:AU1104" si="1185">IF(OR(Q1103="",S1103=""),"",IF(AND(C1103="",AU1102=""),"",MIN((O1103-AR1103)/(3*AS1103),(AR1103-N1103)/(3*AS1103))))</f>
        <v/>
      </c>
      <c r="AV1103">
        <f t="shared" ref="AV1103:AV1104" si="1186">IF(AT1103="",-1,AS1097)</f>
        <v>-1</v>
      </c>
    </row>
    <row r="1104" spans="1:48" ht="17.25" customHeight="1">
      <c r="A1104" s="27"/>
      <c r="B1104" s="98"/>
      <c r="C1104" s="104"/>
      <c r="D1104" s="90"/>
      <c r="E1104" s="111"/>
      <c r="F1104" s="447">
        <v>11</v>
      </c>
      <c r="G1104" s="448"/>
      <c r="H1104" s="449"/>
      <c r="I1104" s="99"/>
      <c r="J1104" s="99"/>
      <c r="K1104" s="94">
        <f t="shared" si="1180"/>
        <v>2.8</v>
      </c>
      <c r="L1104" s="94">
        <f t="shared" si="1181"/>
        <v>-0.1</v>
      </c>
      <c r="M1104" s="94">
        <f t="shared" si="1182"/>
        <v>0</v>
      </c>
      <c r="N1104" s="94">
        <f t="shared" si="1149"/>
        <v>2.6999999999999997</v>
      </c>
      <c r="O1104" s="94">
        <f t="shared" si="1150"/>
        <v>2.8</v>
      </c>
      <c r="P1104" s="102" t="s">
        <v>234</v>
      </c>
      <c r="Q1104" s="94">
        <f t="shared" si="1183"/>
        <v>2</v>
      </c>
      <c r="R1104" s="122">
        <f>IF(Q1104="","",HLOOKUP(Q1104,Headline!$Z$5:$CJ$6,2,FALSE))</f>
        <v>2</v>
      </c>
      <c r="S1104" s="147">
        <v>2.4900000000000002</v>
      </c>
      <c r="T1104" s="147">
        <v>2.4900000000000002</v>
      </c>
      <c r="U1104" s="147"/>
      <c r="V1104" s="147"/>
      <c r="W1104" s="147"/>
      <c r="X1104" s="96" t="str">
        <f t="shared" si="1152"/>
        <v>7</v>
      </c>
      <c r="Y1104" s="101">
        <v>17</v>
      </c>
      <c r="Z1104" s="445"/>
      <c r="AA1104" s="446"/>
      <c r="AB1104" s="446"/>
      <c r="AC1104" s="446"/>
      <c r="AD1104" s="62"/>
      <c r="AE1104" s="21"/>
      <c r="AF1104" s="249" t="s">
        <v>331</v>
      </c>
      <c r="AH1104" s="29" t="str">
        <f t="shared" si="1153"/>
        <v>-</v>
      </c>
      <c r="AI1104" s="29" t="str">
        <f t="shared" si="1154"/>
        <v>-</v>
      </c>
      <c r="AJ1104" s="29" t="str">
        <f t="shared" si="1155"/>
        <v/>
      </c>
      <c r="AK1104" s="29" t="str">
        <f t="shared" si="1156"/>
        <v/>
      </c>
      <c r="AL1104" s="29" t="str">
        <f t="shared" si="1157"/>
        <v/>
      </c>
      <c r="AM1104" s="29" t="str">
        <f t="shared" si="1073"/>
        <v>-</v>
      </c>
      <c r="AN1104" s="29" t="str">
        <f t="shared" si="1074"/>
        <v/>
      </c>
      <c r="AO1104" s="83">
        <f t="shared" si="1158"/>
        <v>2.4900000000000002</v>
      </c>
      <c r="AP1104" s="83">
        <f t="shared" si="1159"/>
        <v>2.4900000000000002</v>
      </c>
      <c r="AQ1104" s="83">
        <f t="shared" si="1160"/>
        <v>0</v>
      </c>
      <c r="AR1104" s="83">
        <f t="shared" si="1161"/>
        <v>2.4900000000000002</v>
      </c>
      <c r="AS1104" s="83">
        <f t="shared" si="1162"/>
        <v>0</v>
      </c>
      <c r="AT1104" s="105" t="str">
        <f t="shared" si="1184"/>
        <v/>
      </c>
      <c r="AU1104" s="105" t="str">
        <f t="shared" si="1185"/>
        <v/>
      </c>
      <c r="AV1104">
        <f t="shared" si="1186"/>
        <v>-1</v>
      </c>
    </row>
    <row r="1105" spans="1:48" ht="17.25" customHeight="1">
      <c r="A1105" s="27"/>
      <c r="B1105" s="98"/>
      <c r="C1105" s="104"/>
      <c r="D1105" s="90"/>
      <c r="E1105" s="111"/>
      <c r="F1105" s="442"/>
      <c r="G1105" s="443"/>
      <c r="H1105" s="444"/>
      <c r="I1105" s="99"/>
      <c r="J1105" s="99"/>
      <c r="K1105" s="94">
        <f>IF(Q1105=1,F1105,K1104)</f>
        <v>2.8</v>
      </c>
      <c r="L1105" s="94">
        <f>IF(Q1105=1,I1105,L1104)</f>
        <v>-0.1</v>
      </c>
      <c r="M1105" s="94">
        <f>IF(Q1105=1,J1105,M1104)</f>
        <v>0</v>
      </c>
      <c r="N1105" s="94">
        <f t="shared" si="1149"/>
        <v>2.6999999999999997</v>
      </c>
      <c r="O1105" s="94">
        <f t="shared" si="1150"/>
        <v>2.8</v>
      </c>
      <c r="P1105" s="102"/>
      <c r="Q1105" s="94" t="str">
        <f>IF(AND(F1105&lt;&gt;"",Q1104=""),1,IF(AND(Q1104&lt;emp,Q1104&lt;&gt;""),Q1104+1,""))</f>
        <v/>
      </c>
      <c r="R1105" s="122" t="str">
        <f>IF(Q1105="","",HLOOKUP(Q1105,Headline!$Z$5:$CJ$6,2,FALSE))</f>
        <v/>
      </c>
      <c r="S1105" s="100"/>
      <c r="T1105" s="100"/>
      <c r="U1105" s="100"/>
      <c r="V1105" s="100"/>
      <c r="W1105" s="100"/>
      <c r="X1105" s="96" t="str">
        <f t="shared" si="1152"/>
        <v/>
      </c>
      <c r="Y1105" s="101"/>
      <c r="Z1105" s="445"/>
      <c r="AA1105" s="446"/>
      <c r="AB1105" s="446"/>
      <c r="AC1105" s="446"/>
      <c r="AD1105" s="62"/>
      <c r="AE1105" s="21"/>
      <c r="AF1105" s="22"/>
      <c r="AH1105" s="29" t="str">
        <f t="shared" si="1153"/>
        <v/>
      </c>
      <c r="AI1105" s="29" t="str">
        <f t="shared" si="1154"/>
        <v/>
      </c>
      <c r="AJ1105" s="29" t="str">
        <f t="shared" si="1155"/>
        <v/>
      </c>
      <c r="AK1105" s="29" t="str">
        <f t="shared" si="1156"/>
        <v/>
      </c>
      <c r="AL1105" s="29" t="str">
        <f t="shared" si="1157"/>
        <v/>
      </c>
      <c r="AM1105" s="29" t="str">
        <f t="shared" si="1073"/>
        <v/>
      </c>
      <c r="AN1105" s="29" t="str">
        <f t="shared" si="1074"/>
        <v/>
      </c>
      <c r="AO1105" s="83" t="str">
        <f t="shared" si="1158"/>
        <v/>
      </c>
      <c r="AP1105" s="83" t="str">
        <f t="shared" si="1159"/>
        <v/>
      </c>
      <c r="AQ1105" s="83" t="str">
        <f t="shared" si="1160"/>
        <v/>
      </c>
      <c r="AR1105" s="83" t="str">
        <f t="shared" si="1161"/>
        <v/>
      </c>
      <c r="AS1105" s="83" t="str">
        <f t="shared" si="1162"/>
        <v/>
      </c>
      <c r="AT1105" s="105" t="str">
        <f>IF(OR(Q1105="",S1105=""),"",IF(AND(C1105="",AT1104=""),"",(M1105-L1105)/(AS1105*6)))</f>
        <v/>
      </c>
      <c r="AU1105" s="105" t="str">
        <f>IF(OR(Q1105="",S1105=""),"",IF(AND(C1105="",AU1104=""),"",MIN((O1105-AR1105)/(3*AS1105),(AR1105-N1105)/(3*AS1105))))</f>
        <v/>
      </c>
      <c r="AV1105">
        <f>IF(AT1105="",-1,AS1099)</f>
        <v>-1</v>
      </c>
    </row>
    <row r="1106" spans="1:48" ht="17.25" customHeight="1">
      <c r="A1106" s="27"/>
      <c r="B1106" s="98">
        <v>951</v>
      </c>
      <c r="C1106" s="104"/>
      <c r="D1106" s="90"/>
      <c r="E1106" s="111"/>
      <c r="F1106" s="442">
        <v>2.8</v>
      </c>
      <c r="G1106" s="443"/>
      <c r="H1106" s="443"/>
      <c r="I1106" s="99">
        <v>-0.1</v>
      </c>
      <c r="J1106" s="99">
        <v>0</v>
      </c>
      <c r="K1106" s="94">
        <f t="shared" ref="K1106:K1107" si="1187">IF(Q1106=1,F1106,K1105)</f>
        <v>2.8</v>
      </c>
      <c r="L1106" s="94">
        <f t="shared" ref="L1106:L1107" si="1188">IF(Q1106=1,I1106,L1105)</f>
        <v>-0.1</v>
      </c>
      <c r="M1106" s="94">
        <f t="shared" ref="M1106:M1107" si="1189">IF(Q1106=1,J1106,M1105)</f>
        <v>0</v>
      </c>
      <c r="N1106" s="94">
        <f t="shared" ref="N1106:N1108" si="1190">K1106+L1106</f>
        <v>2.6999999999999997</v>
      </c>
      <c r="O1106" s="94">
        <f t="shared" ref="O1106:O1108" si="1191">K1106+M1106</f>
        <v>2.8</v>
      </c>
      <c r="P1106" s="102" t="s">
        <v>234</v>
      </c>
      <c r="Q1106" s="94">
        <f t="shared" ref="Q1106:Q1107" si="1192">IF(AND(F1106&lt;&gt;"",Q1105=""),1,IF(AND(Q1105&lt;emp,Q1105&lt;&gt;""),Q1105+1,""))</f>
        <v>1</v>
      </c>
      <c r="R1106" s="122">
        <f>IF(Q1106="","",HLOOKUP(Q1106,Headline!$Z$5:$CJ$6,2,FALSE))</f>
        <v>1</v>
      </c>
      <c r="S1106" s="147">
        <v>2.7</v>
      </c>
      <c r="T1106" s="147">
        <v>2.7</v>
      </c>
      <c r="U1106" s="147"/>
      <c r="V1106" s="147"/>
      <c r="W1106" s="147"/>
      <c r="X1106" s="96" t="str">
        <f t="shared" ref="X1106:X1108" si="1193">IF(S1106="","",IF(AND(AM1106="-",AN1106="+"),"78",IF(AM1106="-","7",IF(AN1106="+","8",""))))</f>
        <v/>
      </c>
      <c r="Y1106" s="101">
        <v>17</v>
      </c>
      <c r="Z1106" s="445"/>
      <c r="AA1106" s="446"/>
      <c r="AB1106" s="446"/>
      <c r="AC1106" s="446"/>
      <c r="AD1106" s="62"/>
      <c r="AE1106" s="21"/>
      <c r="AF1106" s="22"/>
      <c r="AH1106" s="29" t="str">
        <f t="shared" ref="AH1106:AH1108" si="1194">IF(S1106="","",IF(S1106&lt;$N1106,"-",IF(S1106&gt;$O1106,"+","")))</f>
        <v/>
      </c>
      <c r="AI1106" s="29" t="str">
        <f t="shared" ref="AI1106:AI1108" si="1195">IF(T1106="","",IF(T1106&lt;$N1106,"-",IF(T1106&gt;$O1106,"+","")))</f>
        <v/>
      </c>
      <c r="AJ1106" s="29" t="str">
        <f t="shared" ref="AJ1106:AJ1108" si="1196">IF(U1106="","",IF(U1106&lt;$N1106,"-",IF(U1106&gt;$O1106,"+","")))</f>
        <v/>
      </c>
      <c r="AK1106" s="29" t="str">
        <f t="shared" ref="AK1106:AK1108" si="1197">IF(V1106="","",IF(V1106&lt;$N1106,"-",IF(V1106&gt;$O1106,"+","")))</f>
        <v/>
      </c>
      <c r="AL1106" s="29" t="str">
        <f t="shared" ref="AL1106:AL1108" si="1198">IF(W1106="","",IF(W1106&lt;$N1106,"-",IF(W1106&gt;$O1106,"+","")))</f>
        <v/>
      </c>
      <c r="AM1106" s="29" t="str">
        <f t="shared" si="1073"/>
        <v/>
      </c>
      <c r="AN1106" s="29" t="str">
        <f t="shared" si="1074"/>
        <v/>
      </c>
      <c r="AO1106" s="83">
        <f t="shared" ref="AO1106:AO1108" si="1199">IF(S1106="","",MIN(S1106:W1106))</f>
        <v>2.7</v>
      </c>
      <c r="AP1106" s="83">
        <f t="shared" ref="AP1106:AP1108" si="1200">IF(S1106="","",MAX(S1106:W1106))</f>
        <v>2.7</v>
      </c>
      <c r="AQ1106" s="83">
        <f t="shared" ref="AQ1106:AQ1108" si="1201">IF(AO1106="","",AP1106-AO1106)</f>
        <v>0</v>
      </c>
      <c r="AR1106" s="83">
        <f t="shared" ref="AR1106:AR1108" si="1202">IF(S1106="","",AVERAGE(S1106:W1106))</f>
        <v>2.7</v>
      </c>
      <c r="AS1106" s="83">
        <f t="shared" ref="AS1106:AS1108" si="1203">IF(S1106="","",STDEV(S1106:W1106))</f>
        <v>0</v>
      </c>
      <c r="AT1106" s="105" t="str">
        <f t="shared" ref="AT1106:AT1107" si="1204">IF(OR(Q1106="",S1106=""),"",IF(AND(C1106="",AT1105=""),"",(M1106-L1106)/(AS1106*6)))</f>
        <v/>
      </c>
      <c r="AU1106" s="105" t="str">
        <f t="shared" ref="AU1106:AU1107" si="1205">IF(OR(Q1106="",S1106=""),"",IF(AND(C1106="",AU1105=""),"",MIN((O1106-AR1106)/(3*AS1106),(AR1106-N1106)/(3*AS1106))))</f>
        <v/>
      </c>
      <c r="AV1106">
        <f t="shared" ref="AV1106:AV1107" si="1206">IF(AT1106="",-1,AS1100)</f>
        <v>-1</v>
      </c>
    </row>
    <row r="1107" spans="1:48" ht="17.25" customHeight="1">
      <c r="A1107" s="27"/>
      <c r="B1107" s="98"/>
      <c r="C1107" s="104"/>
      <c r="D1107" s="90"/>
      <c r="E1107" s="111"/>
      <c r="F1107" s="447">
        <v>12</v>
      </c>
      <c r="G1107" s="448"/>
      <c r="H1107" s="449"/>
      <c r="I1107" s="99"/>
      <c r="J1107" s="99"/>
      <c r="K1107" s="94">
        <f t="shared" si="1187"/>
        <v>2.8</v>
      </c>
      <c r="L1107" s="94">
        <f t="shared" si="1188"/>
        <v>-0.1</v>
      </c>
      <c r="M1107" s="94">
        <f t="shared" si="1189"/>
        <v>0</v>
      </c>
      <c r="N1107" s="94">
        <f t="shared" si="1190"/>
        <v>2.6999999999999997</v>
      </c>
      <c r="O1107" s="94">
        <f t="shared" si="1191"/>
        <v>2.8</v>
      </c>
      <c r="P1107" s="102" t="s">
        <v>234</v>
      </c>
      <c r="Q1107" s="94">
        <f t="shared" si="1192"/>
        <v>2</v>
      </c>
      <c r="R1107" s="122">
        <f>IF(Q1107="","",HLOOKUP(Q1107,Headline!$Z$5:$CJ$6,2,FALSE))</f>
        <v>2</v>
      </c>
      <c r="S1107" s="147">
        <v>2.4700000000000002</v>
      </c>
      <c r="T1107" s="147">
        <v>2.4700000000000002</v>
      </c>
      <c r="U1107" s="147"/>
      <c r="V1107" s="147"/>
      <c r="W1107" s="147"/>
      <c r="X1107" s="96" t="str">
        <f t="shared" si="1193"/>
        <v>7</v>
      </c>
      <c r="Y1107" s="101">
        <v>17</v>
      </c>
      <c r="Z1107" s="445"/>
      <c r="AA1107" s="446"/>
      <c r="AB1107" s="446"/>
      <c r="AC1107" s="446"/>
      <c r="AD1107" s="62"/>
      <c r="AE1107" s="21"/>
      <c r="AF1107" s="249" t="s">
        <v>331</v>
      </c>
      <c r="AH1107" s="29" t="str">
        <f t="shared" si="1194"/>
        <v>-</v>
      </c>
      <c r="AI1107" s="29" t="str">
        <f t="shared" si="1195"/>
        <v>-</v>
      </c>
      <c r="AJ1107" s="29" t="str">
        <f t="shared" si="1196"/>
        <v/>
      </c>
      <c r="AK1107" s="29" t="str">
        <f t="shared" si="1197"/>
        <v/>
      </c>
      <c r="AL1107" s="29" t="str">
        <f t="shared" si="1198"/>
        <v/>
      </c>
      <c r="AM1107" s="29" t="str">
        <f t="shared" si="1073"/>
        <v>-</v>
      </c>
      <c r="AN1107" s="29" t="str">
        <f t="shared" si="1074"/>
        <v/>
      </c>
      <c r="AO1107" s="83">
        <f t="shared" si="1199"/>
        <v>2.4700000000000002</v>
      </c>
      <c r="AP1107" s="83">
        <f t="shared" si="1200"/>
        <v>2.4700000000000002</v>
      </c>
      <c r="AQ1107" s="83">
        <f t="shared" si="1201"/>
        <v>0</v>
      </c>
      <c r="AR1107" s="83">
        <f t="shared" si="1202"/>
        <v>2.4700000000000002</v>
      </c>
      <c r="AS1107" s="83">
        <f t="shared" si="1203"/>
        <v>0</v>
      </c>
      <c r="AT1107" s="105" t="str">
        <f t="shared" si="1204"/>
        <v/>
      </c>
      <c r="AU1107" s="105" t="str">
        <f t="shared" si="1205"/>
        <v/>
      </c>
      <c r="AV1107">
        <f t="shared" si="1206"/>
        <v>-1</v>
      </c>
    </row>
    <row r="1108" spans="1:48" ht="17.25" customHeight="1">
      <c r="A1108" s="27"/>
      <c r="B1108" s="98"/>
      <c r="C1108" s="104"/>
      <c r="D1108" s="90"/>
      <c r="E1108" s="111"/>
      <c r="F1108" s="442"/>
      <c r="G1108" s="443"/>
      <c r="H1108" s="444"/>
      <c r="I1108" s="99"/>
      <c r="J1108" s="99"/>
      <c r="K1108" s="94">
        <f>IF(Q1108=1,F1108,K1107)</f>
        <v>2.8</v>
      </c>
      <c r="L1108" s="94">
        <f>IF(Q1108=1,I1108,L1107)</f>
        <v>-0.1</v>
      </c>
      <c r="M1108" s="94">
        <f>IF(Q1108=1,J1108,M1107)</f>
        <v>0</v>
      </c>
      <c r="N1108" s="94">
        <f t="shared" si="1190"/>
        <v>2.6999999999999997</v>
      </c>
      <c r="O1108" s="94">
        <f t="shared" si="1191"/>
        <v>2.8</v>
      </c>
      <c r="P1108" s="102"/>
      <c r="Q1108" s="94" t="str">
        <f>IF(AND(F1108&lt;&gt;"",Q1107=""),1,IF(AND(Q1107&lt;emp,Q1107&lt;&gt;""),Q1107+1,""))</f>
        <v/>
      </c>
      <c r="R1108" s="122" t="str">
        <f>IF(Q1108="","",HLOOKUP(Q1108,Headline!$Z$5:$CJ$6,2,FALSE))</f>
        <v/>
      </c>
      <c r="S1108" s="100"/>
      <c r="T1108" s="100"/>
      <c r="U1108" s="100"/>
      <c r="V1108" s="100"/>
      <c r="W1108" s="100"/>
      <c r="X1108" s="96" t="str">
        <f t="shared" si="1193"/>
        <v/>
      </c>
      <c r="Y1108" s="101"/>
      <c r="Z1108" s="445"/>
      <c r="AA1108" s="446"/>
      <c r="AB1108" s="446"/>
      <c r="AC1108" s="446"/>
      <c r="AD1108" s="62"/>
      <c r="AE1108" s="21"/>
      <c r="AF1108" s="22"/>
      <c r="AH1108" s="29" t="str">
        <f t="shared" si="1194"/>
        <v/>
      </c>
      <c r="AI1108" s="29" t="str">
        <f t="shared" si="1195"/>
        <v/>
      </c>
      <c r="AJ1108" s="29" t="str">
        <f t="shared" si="1196"/>
        <v/>
      </c>
      <c r="AK1108" s="29" t="str">
        <f t="shared" si="1197"/>
        <v/>
      </c>
      <c r="AL1108" s="29" t="str">
        <f t="shared" si="1198"/>
        <v/>
      </c>
      <c r="AM1108" s="29" t="str">
        <f t="shared" si="1073"/>
        <v/>
      </c>
      <c r="AN1108" s="29" t="str">
        <f t="shared" si="1074"/>
        <v/>
      </c>
      <c r="AO1108" s="83" t="str">
        <f t="shared" si="1199"/>
        <v/>
      </c>
      <c r="AP1108" s="83" t="str">
        <f t="shared" si="1200"/>
        <v/>
      </c>
      <c r="AQ1108" s="83" t="str">
        <f t="shared" si="1201"/>
        <v/>
      </c>
      <c r="AR1108" s="83" t="str">
        <f t="shared" si="1202"/>
        <v/>
      </c>
      <c r="AS1108" s="83" t="str">
        <f t="shared" si="1203"/>
        <v/>
      </c>
      <c r="AT1108" s="105" t="str">
        <f>IF(OR(Q1108="",S1108=""),"",IF(AND(C1108="",AT1107=""),"",(M1108-L1108)/(AS1108*6)))</f>
        <v/>
      </c>
      <c r="AU1108" s="105" t="str">
        <f>IF(OR(Q1108="",S1108=""),"",IF(AND(C1108="",AU1107=""),"",MIN((O1108-AR1108)/(3*AS1108),(AR1108-N1108)/(3*AS1108))))</f>
        <v/>
      </c>
      <c r="AV1108">
        <f>IF(AT1108="",-1,AS1102)</f>
        <v>-1</v>
      </c>
    </row>
    <row r="1109" spans="1:48" ht="17.25" customHeight="1">
      <c r="A1109" s="27"/>
      <c r="B1109" s="98"/>
      <c r="C1109" s="104"/>
      <c r="D1109" s="144" t="s">
        <v>210</v>
      </c>
      <c r="E1109" s="111"/>
      <c r="F1109" s="442">
        <v>9.6999999999999993</v>
      </c>
      <c r="G1109" s="443"/>
      <c r="H1109" s="444"/>
      <c r="I1109" s="99">
        <v>0</v>
      </c>
      <c r="J1109" s="99">
        <v>0.1</v>
      </c>
      <c r="K1109" s="94">
        <f>IF(Q1109=1,F1109,K1075)</f>
        <v>9.6999999999999993</v>
      </c>
      <c r="L1109" s="94">
        <f>IF(Q1109=1,I1109,L1075)</f>
        <v>0</v>
      </c>
      <c r="M1109" s="94">
        <f>IF(Q1109=1,J1109,M1075)</f>
        <v>0.1</v>
      </c>
      <c r="N1109" s="94">
        <f t="shared" si="1054"/>
        <v>9.6999999999999993</v>
      </c>
      <c r="O1109" s="94">
        <f t="shared" si="1055"/>
        <v>9.7999999999999989</v>
      </c>
      <c r="P1109" s="102" t="s">
        <v>238</v>
      </c>
      <c r="Q1109" s="94">
        <f>IF(AND(F1109&lt;&gt;"",Q1075=""),1,IF(AND(Q1075&lt;emp,Q1075&lt;&gt;""),Q1075+1,""))</f>
        <v>1</v>
      </c>
      <c r="R1109" s="122">
        <f>IF(Q1109="","",HLOOKUP(Q1109,Headline!$Z$5:$CJ$6,2,FALSE))</f>
        <v>1</v>
      </c>
      <c r="S1109" s="502" t="s">
        <v>251</v>
      </c>
      <c r="T1109" s="503"/>
      <c r="U1109" s="503"/>
      <c r="V1109" s="503"/>
      <c r="W1109" s="504"/>
      <c r="X1109" s="96"/>
      <c r="Y1109" s="101"/>
      <c r="Z1109" s="445"/>
      <c r="AA1109" s="446"/>
      <c r="AB1109" s="446"/>
      <c r="AC1109" s="446"/>
      <c r="AD1109" s="62"/>
      <c r="AE1109" s="21"/>
      <c r="AF1109" s="22"/>
      <c r="AH1109" s="29" t="str">
        <f t="shared" si="1068"/>
        <v>+</v>
      </c>
      <c r="AI1109" s="29" t="str">
        <f t="shared" si="1069"/>
        <v/>
      </c>
      <c r="AJ1109" s="29" t="str">
        <f t="shared" si="1070"/>
        <v/>
      </c>
      <c r="AK1109" s="29" t="str">
        <f t="shared" si="1071"/>
        <v/>
      </c>
      <c r="AL1109" s="29" t="str">
        <f t="shared" si="1072"/>
        <v/>
      </c>
      <c r="AM1109" s="29" t="str">
        <f t="shared" si="1073"/>
        <v/>
      </c>
      <c r="AN1109" s="29" t="str">
        <f t="shared" si="1074"/>
        <v>+</v>
      </c>
      <c r="AO1109" s="83">
        <f t="shared" si="1057"/>
        <v>0</v>
      </c>
      <c r="AP1109" s="83">
        <f t="shared" si="1058"/>
        <v>0</v>
      </c>
      <c r="AQ1109" s="83">
        <f t="shared" si="1059"/>
        <v>0</v>
      </c>
      <c r="AR1109" s="83" t="e">
        <f t="shared" si="1060"/>
        <v>#DIV/0!</v>
      </c>
      <c r="AS1109" s="83" t="e">
        <f t="shared" si="1061"/>
        <v>#DIV/0!</v>
      </c>
      <c r="AT1109" s="105" t="str">
        <f>IF(OR(Q1109="",S1109=""),"",IF(AND(C1109="",AT1075=""),"",(M1109-L1109)/(AS1109*6)))</f>
        <v/>
      </c>
      <c r="AU1109" s="105" t="str">
        <f>IF(OR(Q1109="",S1109=""),"",IF(AND(C1109="",AU1075=""),"",MIN((O1109-AR1109)/(3*AS1109),(AR1109-N1109)/(3*AS1109))))</f>
        <v/>
      </c>
      <c r="AV1109">
        <f>IF(AT1109="",-1,AS1070)</f>
        <v>-1</v>
      </c>
    </row>
    <row r="1110" spans="1:48" ht="17.25" customHeight="1">
      <c r="A1110" s="27"/>
      <c r="B1110" s="98"/>
      <c r="C1110" s="104"/>
      <c r="D1110" s="90"/>
      <c r="E1110" s="111"/>
      <c r="F1110" s="442"/>
      <c r="G1110" s="443"/>
      <c r="H1110" s="444"/>
      <c r="I1110" s="99"/>
      <c r="J1110" s="99"/>
      <c r="K1110" s="94">
        <f t="shared" si="1075"/>
        <v>9.6999999999999993</v>
      </c>
      <c r="L1110" s="94">
        <f t="shared" si="1076"/>
        <v>0</v>
      </c>
      <c r="M1110" s="94">
        <f t="shared" si="1077"/>
        <v>0.1</v>
      </c>
      <c r="N1110" s="94">
        <f t="shared" si="1054"/>
        <v>9.6999999999999993</v>
      </c>
      <c r="O1110" s="94">
        <f t="shared" si="1055"/>
        <v>9.7999999999999989</v>
      </c>
      <c r="P1110" s="102" t="s">
        <v>238</v>
      </c>
      <c r="Q1110" s="94">
        <f>IF(AND(F1110&lt;&gt;"",Q1109=""),1,IF(AND(Q1109&lt;emp,Q1109&lt;&gt;""),Q1109+1,""))</f>
        <v>2</v>
      </c>
      <c r="R1110" s="122">
        <f>IF(Q1110="","",HLOOKUP(Q1110,Headline!$Z$5:$CJ$6,2,FALSE))</f>
        <v>2</v>
      </c>
      <c r="S1110" s="505"/>
      <c r="T1110" s="506"/>
      <c r="U1110" s="506"/>
      <c r="V1110" s="506"/>
      <c r="W1110" s="507"/>
      <c r="X1110" s="96" t="str">
        <f t="shared" si="1064"/>
        <v/>
      </c>
      <c r="Y1110" s="101"/>
      <c r="Z1110" s="445"/>
      <c r="AA1110" s="446"/>
      <c r="AB1110" s="446"/>
      <c r="AC1110" s="446"/>
      <c r="AD1110" s="62"/>
      <c r="AE1110" s="21"/>
      <c r="AF1110" s="22"/>
      <c r="AH1110" s="29" t="str">
        <f t="shared" si="1068"/>
        <v/>
      </c>
      <c r="AI1110" s="29" t="str">
        <f t="shared" si="1069"/>
        <v/>
      </c>
      <c r="AJ1110" s="29" t="str">
        <f t="shared" si="1070"/>
        <v/>
      </c>
      <c r="AK1110" s="29" t="str">
        <f t="shared" si="1071"/>
        <v/>
      </c>
      <c r="AL1110" s="29" t="str">
        <f t="shared" si="1072"/>
        <v/>
      </c>
      <c r="AM1110" s="29" t="str">
        <f t="shared" si="1073"/>
        <v/>
      </c>
      <c r="AN1110" s="29" t="str">
        <f t="shared" si="1074"/>
        <v/>
      </c>
      <c r="AO1110" s="83" t="str">
        <f t="shared" si="1057"/>
        <v/>
      </c>
      <c r="AP1110" s="83" t="str">
        <f t="shared" si="1058"/>
        <v/>
      </c>
      <c r="AQ1110" s="83" t="str">
        <f t="shared" si="1059"/>
        <v/>
      </c>
      <c r="AR1110" s="83" t="str">
        <f t="shared" si="1060"/>
        <v/>
      </c>
      <c r="AS1110" s="83" t="str">
        <f t="shared" si="1061"/>
        <v/>
      </c>
      <c r="AT1110" s="105" t="str">
        <f t="shared" si="1062"/>
        <v/>
      </c>
      <c r="AU1110" s="105" t="str">
        <f t="shared" si="1063"/>
        <v/>
      </c>
      <c r="AV1110">
        <f>IF(AT1110="",-1,AS1071)</f>
        <v>-1</v>
      </c>
    </row>
    <row r="1111" spans="1:48" ht="17.25" customHeight="1" thickBot="1">
      <c r="A1111" s="27"/>
      <c r="B1111" s="98"/>
      <c r="C1111" s="104"/>
      <c r="D1111" s="90"/>
      <c r="E1111" s="111"/>
      <c r="F1111" s="442"/>
      <c r="G1111" s="443"/>
      <c r="H1111" s="444"/>
      <c r="I1111" s="99"/>
      <c r="J1111" s="99"/>
      <c r="K1111" s="94">
        <f t="shared" si="1075"/>
        <v>9.6999999999999993</v>
      </c>
      <c r="L1111" s="94">
        <f t="shared" si="1076"/>
        <v>0</v>
      </c>
      <c r="M1111" s="94">
        <f t="shared" si="1077"/>
        <v>0.1</v>
      </c>
      <c r="N1111" s="94">
        <f t="shared" si="1054"/>
        <v>9.6999999999999993</v>
      </c>
      <c r="O1111" s="94">
        <f t="shared" si="1055"/>
        <v>9.7999999999999989</v>
      </c>
      <c r="P1111" s="102"/>
      <c r="Q1111" s="94" t="str">
        <f t="shared" si="1056"/>
        <v/>
      </c>
      <c r="R1111" s="122" t="str">
        <f>IF(Q1111="","",HLOOKUP(Q1111,Headline!$Z$5:$CJ$6,2,FALSE))</f>
        <v/>
      </c>
      <c r="S1111" s="100"/>
      <c r="T1111" s="100"/>
      <c r="U1111" s="100"/>
      <c r="V1111" s="100"/>
      <c r="W1111" s="100"/>
      <c r="X1111" s="96" t="str">
        <f t="shared" si="1064"/>
        <v/>
      </c>
      <c r="Y1111" s="101"/>
      <c r="Z1111" s="445"/>
      <c r="AA1111" s="446"/>
      <c r="AB1111" s="446"/>
      <c r="AC1111" s="446"/>
      <c r="AD1111" s="62"/>
      <c r="AE1111" s="21"/>
      <c r="AF1111" s="22"/>
      <c r="AH1111" s="29" t="str">
        <f t="shared" si="1068"/>
        <v/>
      </c>
      <c r="AI1111" s="29" t="str">
        <f t="shared" si="1069"/>
        <v/>
      </c>
      <c r="AJ1111" s="29" t="str">
        <f t="shared" si="1070"/>
        <v/>
      </c>
      <c r="AK1111" s="29" t="str">
        <f t="shared" si="1071"/>
        <v/>
      </c>
      <c r="AL1111" s="29" t="str">
        <f t="shared" si="1072"/>
        <v/>
      </c>
      <c r="AM1111" s="29" t="str">
        <f t="shared" si="1073"/>
        <v/>
      </c>
      <c r="AN1111" s="29" t="str">
        <f t="shared" si="1074"/>
        <v/>
      </c>
      <c r="AO1111" s="83" t="str">
        <f t="shared" si="1057"/>
        <v/>
      </c>
      <c r="AP1111" s="83" t="str">
        <f t="shared" si="1058"/>
        <v/>
      </c>
      <c r="AQ1111" s="83" t="str">
        <f t="shared" si="1059"/>
        <v/>
      </c>
      <c r="AR1111" s="83" t="str">
        <f t="shared" si="1060"/>
        <v/>
      </c>
      <c r="AS1111" s="83" t="str">
        <f t="shared" si="1061"/>
        <v/>
      </c>
      <c r="AT1111" s="105" t="str">
        <f t="shared" si="1062"/>
        <v/>
      </c>
      <c r="AU1111" s="105" t="str">
        <f t="shared" si="1063"/>
        <v/>
      </c>
      <c r="AV1111">
        <f>IF(AT1111="",-1,AS1072)</f>
        <v>-1</v>
      </c>
    </row>
    <row r="1112" spans="1:48" ht="26.25" customHeight="1" thickBot="1">
      <c r="A1112" s="27"/>
      <c r="B1112" s="466" t="s">
        <v>218</v>
      </c>
      <c r="C1112" s="467"/>
      <c r="D1112" s="467"/>
      <c r="E1112" s="467"/>
      <c r="F1112" s="467"/>
      <c r="G1112" s="467"/>
      <c r="H1112" s="467"/>
      <c r="I1112" s="467"/>
      <c r="J1112" s="467"/>
      <c r="K1112" s="467"/>
      <c r="L1112" s="467"/>
      <c r="M1112" s="467"/>
      <c r="N1112" s="467"/>
      <c r="O1112" s="467"/>
      <c r="P1112" s="467"/>
      <c r="Q1112" s="467"/>
      <c r="R1112" s="467"/>
      <c r="S1112" s="467"/>
      <c r="T1112" s="467"/>
      <c r="U1112" s="467"/>
      <c r="V1112" s="467"/>
      <c r="W1112" s="467"/>
      <c r="X1112" s="467"/>
      <c r="Y1112" s="467"/>
      <c r="Z1112" s="467"/>
      <c r="AA1112" s="467"/>
      <c r="AB1112" s="467"/>
      <c r="AC1112" s="467"/>
      <c r="AD1112" s="467"/>
      <c r="AE1112" s="467"/>
      <c r="AF1112" s="468"/>
      <c r="AH1112" s="29" t="str">
        <f t="shared" si="1068"/>
        <v/>
      </c>
      <c r="AI1112" s="29" t="str">
        <f t="shared" si="1069"/>
        <v/>
      </c>
      <c r="AJ1112" s="29" t="str">
        <f t="shared" si="1070"/>
        <v/>
      </c>
      <c r="AK1112" s="29" t="str">
        <f t="shared" si="1071"/>
        <v/>
      </c>
      <c r="AL1112" s="29" t="str">
        <f t="shared" si="1072"/>
        <v/>
      </c>
      <c r="AM1112" s="29" t="str">
        <f t="shared" si="1073"/>
        <v/>
      </c>
      <c r="AN1112" s="29" t="str">
        <f t="shared" si="1074"/>
        <v/>
      </c>
      <c r="AO1112" s="83" t="str">
        <f t="shared" si="1057"/>
        <v/>
      </c>
      <c r="AP1112" s="83" t="str">
        <f t="shared" si="1058"/>
        <v/>
      </c>
      <c r="AQ1112" s="83" t="str">
        <f t="shared" si="1059"/>
        <v/>
      </c>
      <c r="AR1112" s="83" t="str">
        <f t="shared" si="1060"/>
        <v/>
      </c>
      <c r="AS1112" s="83" t="str">
        <f t="shared" si="1061"/>
        <v/>
      </c>
      <c r="AT1112" s="105" t="str">
        <f t="shared" si="1062"/>
        <v/>
      </c>
      <c r="AU1112" s="105" t="str">
        <f t="shared" si="1063"/>
        <v/>
      </c>
      <c r="AV1112">
        <f>IF(AT1112="",-1,AS1073)</f>
        <v>-1</v>
      </c>
    </row>
    <row r="1113" spans="1:48" ht="17.25" customHeight="1">
      <c r="A1113" s="27"/>
      <c r="B1113" s="98"/>
      <c r="C1113" s="104"/>
      <c r="D1113" s="90"/>
      <c r="E1113" s="111"/>
      <c r="F1113" s="442"/>
      <c r="G1113" s="443"/>
      <c r="H1113" s="444"/>
      <c r="I1113" s="99"/>
      <c r="J1113" s="99"/>
      <c r="K1113" s="94">
        <f t="shared" si="1075"/>
        <v>0</v>
      </c>
      <c r="L1113" s="94">
        <f t="shared" si="1076"/>
        <v>0</v>
      </c>
      <c r="M1113" s="94">
        <f t="shared" si="1077"/>
        <v>0</v>
      </c>
      <c r="N1113" s="94">
        <f t="shared" si="1054"/>
        <v>0</v>
      </c>
      <c r="O1113" s="94">
        <f t="shared" si="1055"/>
        <v>0</v>
      </c>
      <c r="P1113" s="102"/>
      <c r="Q1113" s="94" t="str">
        <f t="shared" si="1056"/>
        <v/>
      </c>
      <c r="R1113" s="122" t="str">
        <f>IF(Q1113="","",HLOOKUP(Q1113,Headline!$Z$5:$CJ$6,2,FALSE))</f>
        <v/>
      </c>
      <c r="S1113" s="100"/>
      <c r="T1113" s="100"/>
      <c r="U1113" s="100"/>
      <c r="V1113" s="100"/>
      <c r="W1113" s="100"/>
      <c r="X1113" s="96" t="str">
        <f t="shared" si="1064"/>
        <v/>
      </c>
      <c r="Y1113" s="101"/>
      <c r="Z1113" s="445"/>
      <c r="AA1113" s="446"/>
      <c r="AB1113" s="446"/>
      <c r="AC1113" s="446"/>
      <c r="AD1113" s="62"/>
      <c r="AE1113" s="21"/>
      <c r="AF1113" s="22"/>
      <c r="AH1113" s="29" t="str">
        <f t="shared" si="1068"/>
        <v/>
      </c>
      <c r="AI1113" s="29" t="str">
        <f t="shared" si="1069"/>
        <v/>
      </c>
      <c r="AJ1113" s="29" t="str">
        <f t="shared" si="1070"/>
        <v/>
      </c>
      <c r="AK1113" s="29" t="str">
        <f t="shared" si="1071"/>
        <v/>
      </c>
      <c r="AL1113" s="29" t="str">
        <f t="shared" si="1072"/>
        <v/>
      </c>
      <c r="AM1113" s="29" t="str">
        <f t="shared" si="1073"/>
        <v/>
      </c>
      <c r="AN1113" s="29" t="str">
        <f t="shared" si="1074"/>
        <v/>
      </c>
      <c r="AO1113" s="83" t="str">
        <f t="shared" si="1057"/>
        <v/>
      </c>
      <c r="AP1113" s="83" t="str">
        <f t="shared" si="1058"/>
        <v/>
      </c>
      <c r="AQ1113" s="83" t="str">
        <f t="shared" si="1059"/>
        <v/>
      </c>
      <c r="AR1113" s="83" t="str">
        <f t="shared" si="1060"/>
        <v/>
      </c>
      <c r="AS1113" s="83" t="str">
        <f t="shared" si="1061"/>
        <v/>
      </c>
      <c r="AT1113" s="105" t="str">
        <f t="shared" si="1062"/>
        <v/>
      </c>
      <c r="AU1113" s="105" t="str">
        <f t="shared" si="1063"/>
        <v/>
      </c>
      <c r="AV1113">
        <f>IF(AT1113="",-1,AS1074)</f>
        <v>-1</v>
      </c>
    </row>
    <row r="1114" spans="1:48" ht="17.25" customHeight="1">
      <c r="A1114" s="27"/>
      <c r="B1114" s="98">
        <v>960</v>
      </c>
      <c r="C1114" s="104"/>
      <c r="D1114" s="90"/>
      <c r="E1114" s="111"/>
      <c r="F1114" s="442">
        <v>2.46</v>
      </c>
      <c r="G1114" s="443"/>
      <c r="H1114" s="443"/>
      <c r="I1114" s="99">
        <v>-0.1</v>
      </c>
      <c r="J1114" s="99">
        <v>0.1</v>
      </c>
      <c r="K1114" s="94">
        <v>2.46</v>
      </c>
      <c r="L1114" s="94">
        <v>-0.1</v>
      </c>
      <c r="M1114" s="94">
        <f>IF(Q1114=1,J1114,M1110)</f>
        <v>0.1</v>
      </c>
      <c r="N1114" s="94">
        <f>K1114+L1114</f>
        <v>2.36</v>
      </c>
      <c r="O1114" s="94">
        <f>K1114+M1114</f>
        <v>2.56</v>
      </c>
      <c r="P1114" s="102" t="s">
        <v>50</v>
      </c>
      <c r="Q1114" s="94">
        <v>1</v>
      </c>
      <c r="R1114" s="122">
        <f>IF(Q1114="","",HLOOKUP(Q1114,Headline!$Z$5:$CJ$6,2,FALSE))</f>
        <v>1</v>
      </c>
      <c r="S1114" s="147">
        <v>2.4</v>
      </c>
      <c r="T1114" s="147">
        <v>2.42</v>
      </c>
      <c r="U1114" s="147">
        <v>2.4</v>
      </c>
      <c r="V1114" s="147">
        <v>2.41</v>
      </c>
      <c r="W1114" s="147">
        <v>2.4300000000000002</v>
      </c>
      <c r="X1114" s="96" t="str">
        <f t="shared" ref="X1114:X1130" si="1207">IF(S1114="","",IF(AND(AM1114="-",AN1114="+"),"78",IF(AM1114="-","7",IF(AN1114="+","8",""))))</f>
        <v/>
      </c>
      <c r="Y1114" s="101">
        <v>13</v>
      </c>
      <c r="Z1114" s="445"/>
      <c r="AA1114" s="446"/>
      <c r="AB1114" s="446"/>
      <c r="AC1114" s="446"/>
      <c r="AD1114" s="62"/>
      <c r="AE1114" s="21"/>
      <c r="AF1114" s="22"/>
      <c r="AH1114" s="29" t="str">
        <f t="shared" ref="AH1114:AL1118" si="1208">IF(S1114="","",IF(S1114&lt;$N1114,"-",IF(S1114&gt;$O1114,"+","")))</f>
        <v/>
      </c>
      <c r="AI1114" s="29" t="str">
        <f t="shared" si="1208"/>
        <v/>
      </c>
      <c r="AJ1114" s="29" t="str">
        <f t="shared" si="1208"/>
        <v/>
      </c>
      <c r="AK1114" s="29" t="str">
        <f t="shared" si="1208"/>
        <v/>
      </c>
      <c r="AL1114" s="29" t="str">
        <f t="shared" si="1208"/>
        <v/>
      </c>
      <c r="AM1114" s="29" t="str">
        <f t="shared" si="1073"/>
        <v/>
      </c>
      <c r="AN1114" s="29" t="str">
        <f t="shared" si="1074"/>
        <v/>
      </c>
      <c r="AO1114" s="83">
        <f>IF(S1114="","",MIN(S1114:W1114))</f>
        <v>2.4</v>
      </c>
      <c r="AP1114" s="83">
        <f>IF(S1114="","",MAX(S1114:W1114))</f>
        <v>2.4300000000000002</v>
      </c>
      <c r="AQ1114" s="83">
        <f>IF(AO1114="","",AP1114-AO1114)</f>
        <v>3.0000000000000249E-2</v>
      </c>
      <c r="AR1114" s="83">
        <f>IF(S1114="","",AVERAGE(S1114:W1114))</f>
        <v>2.4119999999999999</v>
      </c>
      <c r="AS1114" s="83">
        <f>IF(S1114="","",STDEV(S1114:W1114))</f>
        <v>1.3038404810405376E-2</v>
      </c>
      <c r="AT1114" s="105" t="str">
        <f>IF(OR(Q1114="",S1114=""),"",IF(AND(C1114="",AT1110=""),"",(M1114-L1114)/(AS1114*6)))</f>
        <v/>
      </c>
      <c r="AU1114" s="105" t="str">
        <f>IF(OR(Q1114="",S1114=""),"",IF(AND(C1114="",AU1110=""),"",MIN((O1114-AR1114)/(3*AS1114),(AR1114-N1114)/(3*AS1114))))</f>
        <v/>
      </c>
      <c r="AV1114">
        <f>IF(AT1114="",-1,AS1072)</f>
        <v>-1</v>
      </c>
    </row>
    <row r="1115" spans="1:48" ht="17.25" customHeight="1">
      <c r="A1115" s="27"/>
      <c r="B1115" s="98"/>
      <c r="C1115" s="104"/>
      <c r="D1115" s="90"/>
      <c r="E1115" s="111"/>
      <c r="F1115" s="519" t="s">
        <v>718</v>
      </c>
      <c r="G1115" s="520"/>
      <c r="H1115" s="521"/>
      <c r="I1115" s="99"/>
      <c r="J1115" s="99"/>
      <c r="K1115" s="94">
        <f>IF(Q1115=1,F1115,K1114)</f>
        <v>2.46</v>
      </c>
      <c r="L1115" s="94">
        <f>IF(Q1115=1,I1115,L1114)</f>
        <v>-0.1</v>
      </c>
      <c r="M1115" s="94">
        <f>IF(Q1115=1,J1115,M1114)</f>
        <v>0.1</v>
      </c>
      <c r="N1115" s="94">
        <f>K1115+L1115</f>
        <v>2.36</v>
      </c>
      <c r="O1115" s="94">
        <f>K1115+M1115</f>
        <v>2.56</v>
      </c>
      <c r="P1115" s="102" t="s">
        <v>50</v>
      </c>
      <c r="Q1115" s="94">
        <f>IF(AND(F1115&lt;&gt;"",Q1114=""),1,IF(AND(Q1114&lt;emp,Q1114&lt;&gt;""),Q1114+1,""))</f>
        <v>2</v>
      </c>
      <c r="R1115" s="122">
        <f>IF(Q1115="","",HLOOKUP(Q1115,Headline!$Z$5:$CJ$6,2,FALSE))</f>
        <v>2</v>
      </c>
      <c r="S1115" s="147">
        <v>2.4300000000000002</v>
      </c>
      <c r="T1115" s="147">
        <v>2.4300000000000002</v>
      </c>
      <c r="U1115" s="147">
        <v>2.42</v>
      </c>
      <c r="V1115" s="147">
        <v>2.42</v>
      </c>
      <c r="W1115" s="147">
        <v>2.44</v>
      </c>
      <c r="X1115" s="96" t="str">
        <f t="shared" si="1207"/>
        <v/>
      </c>
      <c r="Y1115" s="101">
        <v>16</v>
      </c>
      <c r="Z1115" s="445"/>
      <c r="AA1115" s="446"/>
      <c r="AB1115" s="446"/>
      <c r="AC1115" s="446"/>
      <c r="AD1115" s="62"/>
      <c r="AE1115" s="21"/>
      <c r="AF1115" s="22"/>
      <c r="AH1115" s="29" t="str">
        <f t="shared" si="1208"/>
        <v/>
      </c>
      <c r="AI1115" s="29" t="str">
        <f t="shared" si="1208"/>
        <v/>
      </c>
      <c r="AJ1115" s="29" t="str">
        <f t="shared" si="1208"/>
        <v/>
      </c>
      <c r="AK1115" s="29" t="str">
        <f t="shared" si="1208"/>
        <v/>
      </c>
      <c r="AL1115" s="29" t="str">
        <f t="shared" si="1208"/>
        <v/>
      </c>
      <c r="AM1115" s="29" t="str">
        <f t="shared" si="1073"/>
        <v/>
      </c>
      <c r="AN1115" s="29" t="str">
        <f t="shared" si="1074"/>
        <v/>
      </c>
      <c r="AO1115" s="83">
        <f>IF(S1115="","",MIN(S1115:W1115))</f>
        <v>2.42</v>
      </c>
      <c r="AP1115" s="83">
        <f>IF(S1115="","",MAX(S1115:W1115))</f>
        <v>2.44</v>
      </c>
      <c r="AQ1115" s="83">
        <f>IF(AO1115="","",AP1115-AO1115)</f>
        <v>2.0000000000000018E-2</v>
      </c>
      <c r="AR1115" s="83">
        <f>IF(S1115="","",AVERAGE(S1115:W1115))</f>
        <v>2.4279999999999999</v>
      </c>
      <c r="AS1115" s="83">
        <f>IF(S1115="","",STDEV(S1115:W1115))</f>
        <v>8.3666002653407893E-3</v>
      </c>
      <c r="AT1115" s="105" t="str">
        <f>IF(OR(Q1115="",S1115=""),"",IF(AND(C1115="",AT1114=""),"",(M1115-L1115)/(AS1115*6)))</f>
        <v/>
      </c>
      <c r="AU1115" s="105" t="str">
        <f>IF(OR(Q1115="",S1115=""),"",IF(AND(C1115="",AU1114=""),"",MIN((O1115-AR1115)/(3*AS1115),(AR1115-N1115)/(3*AS1115))))</f>
        <v/>
      </c>
      <c r="AV1115">
        <f>IF(AT1115="",-1,AS1073)</f>
        <v>-1</v>
      </c>
    </row>
    <row r="1116" spans="1:48" ht="17.25" customHeight="1">
      <c r="A1116" s="27"/>
      <c r="B1116" s="98"/>
      <c r="C1116" s="104"/>
      <c r="D1116" s="90"/>
      <c r="E1116" s="111"/>
      <c r="F1116" s="442"/>
      <c r="G1116" s="443"/>
      <c r="H1116" s="443"/>
      <c r="I1116" s="99"/>
      <c r="J1116" s="99"/>
      <c r="K1116" s="94">
        <f>IF(Q1116=1,F1116,K1115)</f>
        <v>2.46</v>
      </c>
      <c r="L1116" s="94">
        <f>IF(Q1116=1,I1116,L1115)</f>
        <v>-0.1</v>
      </c>
      <c r="M1116" s="94">
        <f>IF(Q1116=1,J1116,M1115)</f>
        <v>0.1</v>
      </c>
      <c r="N1116" s="94">
        <f>K1116+L1116</f>
        <v>2.36</v>
      </c>
      <c r="O1116" s="94">
        <f>K1116+M1116</f>
        <v>2.56</v>
      </c>
      <c r="P1116" s="102"/>
      <c r="Q1116" s="94" t="str">
        <f>IF(AND(F1116&lt;&gt;"",Q1115=""),1,IF(AND(Q1115&lt;emp,Q1115&lt;&gt;""),Q1115+1,""))</f>
        <v/>
      </c>
      <c r="R1116" s="122" t="str">
        <f>IF(Q1116="","",HLOOKUP(Q1116,Headline!$Z$5:$CJ$6,2,FALSE))</f>
        <v/>
      </c>
      <c r="S1116" s="147"/>
      <c r="T1116" s="147"/>
      <c r="U1116" s="147"/>
      <c r="V1116" s="147"/>
      <c r="W1116" s="147"/>
      <c r="X1116" s="96" t="str">
        <f t="shared" si="1207"/>
        <v/>
      </c>
      <c r="Y1116" s="101"/>
      <c r="Z1116" s="445"/>
      <c r="AA1116" s="446"/>
      <c r="AB1116" s="446"/>
      <c r="AC1116" s="446"/>
      <c r="AD1116" s="62"/>
      <c r="AE1116" s="21"/>
      <c r="AF1116" s="22"/>
      <c r="AH1116" s="29" t="str">
        <f t="shared" si="1208"/>
        <v/>
      </c>
      <c r="AI1116" s="29" t="str">
        <f t="shared" si="1208"/>
        <v/>
      </c>
      <c r="AJ1116" s="29" t="str">
        <f t="shared" si="1208"/>
        <v/>
      </c>
      <c r="AK1116" s="29" t="str">
        <f t="shared" si="1208"/>
        <v/>
      </c>
      <c r="AL1116" s="29" t="str">
        <f t="shared" si="1208"/>
        <v/>
      </c>
      <c r="AM1116" s="29" t="str">
        <f t="shared" si="1073"/>
        <v/>
      </c>
      <c r="AN1116" s="29" t="str">
        <f t="shared" si="1074"/>
        <v/>
      </c>
      <c r="AO1116" s="83" t="str">
        <f>IF(S1116="","",MIN(S1116:W1116))</f>
        <v/>
      </c>
      <c r="AP1116" s="83" t="str">
        <f>IF(S1116="","",MAX(S1116:W1116))</f>
        <v/>
      </c>
      <c r="AQ1116" s="83" t="str">
        <f>IF(AO1116="","",AP1116-AO1116)</f>
        <v/>
      </c>
      <c r="AR1116" s="83" t="str">
        <f>IF(S1116="","",AVERAGE(S1116:W1116))</f>
        <v/>
      </c>
      <c r="AS1116" s="83" t="str">
        <f>IF(S1116="","",STDEV(S1116:W1116))</f>
        <v/>
      </c>
      <c r="AT1116" s="105" t="str">
        <f>IF(OR(Q1116="",S1116=""),"",IF(AND(C1116="",AT1115=""),"",(M1116-L1116)/(AS1116*6)))</f>
        <v/>
      </c>
      <c r="AU1116" s="105" t="str">
        <f>IF(OR(Q1116="",S1116=""),"",IF(AND(C1116="",AU1115=""),"",MIN((O1116-AR1116)/(3*AS1116),(AR1116-N1116)/(3*AS1116))))</f>
        <v/>
      </c>
      <c r="AV1116">
        <f>IF(AT1116="",-1,AS1074)</f>
        <v>-1</v>
      </c>
    </row>
    <row r="1117" spans="1:48" ht="17.25" customHeight="1">
      <c r="A1117" s="27"/>
      <c r="B1117" s="98">
        <v>960</v>
      </c>
      <c r="C1117" s="104"/>
      <c r="D1117" s="90"/>
      <c r="E1117" s="111"/>
      <c r="F1117" s="442">
        <v>2.46</v>
      </c>
      <c r="G1117" s="443"/>
      <c r="H1117" s="443"/>
      <c r="I1117" s="99">
        <v>-0.1</v>
      </c>
      <c r="J1117" s="99">
        <v>0.1</v>
      </c>
      <c r="K1117" s="94">
        <f>IF(Q1117=1,F1117,K1113)</f>
        <v>2.46</v>
      </c>
      <c r="L1117" s="94">
        <f>IF(Q1117=1,I1117,L1113)</f>
        <v>-0.1</v>
      </c>
      <c r="M1117" s="94">
        <f>IF(Q1117=1,J1117,M1113)</f>
        <v>0.1</v>
      </c>
      <c r="N1117" s="94">
        <f t="shared" si="1054"/>
        <v>2.36</v>
      </c>
      <c r="O1117" s="94">
        <f t="shared" si="1055"/>
        <v>2.56</v>
      </c>
      <c r="P1117" s="102" t="s">
        <v>50</v>
      </c>
      <c r="Q1117" s="94">
        <f>IF(AND(F1117&lt;&gt;"",Q1113=""),1,IF(AND(Q1113&lt;emp,Q1113&lt;&gt;""),Q1113+1,""))</f>
        <v>1</v>
      </c>
      <c r="R1117" s="122">
        <f>IF(Q1117="","",HLOOKUP(Q1117,Headline!$Z$5:$CJ$6,2,FALSE))</f>
        <v>1</v>
      </c>
      <c r="S1117" s="147">
        <v>2.48</v>
      </c>
      <c r="T1117" s="147">
        <v>2.4700000000000002</v>
      </c>
      <c r="U1117" s="147">
        <v>2.4900000000000002</v>
      </c>
      <c r="V1117" s="147">
        <v>2.48</v>
      </c>
      <c r="W1117" s="147">
        <v>2.4700000000000002</v>
      </c>
      <c r="X1117" s="96" t="str">
        <f t="shared" si="1207"/>
        <v/>
      </c>
      <c r="Y1117" s="101">
        <v>13</v>
      </c>
      <c r="Z1117" s="445"/>
      <c r="AA1117" s="446"/>
      <c r="AB1117" s="446"/>
      <c r="AC1117" s="446"/>
      <c r="AD1117" s="62"/>
      <c r="AE1117" s="21"/>
      <c r="AF1117" s="22"/>
      <c r="AH1117" s="29" t="str">
        <f t="shared" si="1208"/>
        <v/>
      </c>
      <c r="AI1117" s="29" t="str">
        <f t="shared" si="1208"/>
        <v/>
      </c>
      <c r="AJ1117" s="29" t="str">
        <f t="shared" si="1208"/>
        <v/>
      </c>
      <c r="AK1117" s="29" t="str">
        <f t="shared" si="1208"/>
        <v/>
      </c>
      <c r="AL1117" s="29" t="str">
        <f t="shared" si="1208"/>
        <v/>
      </c>
      <c r="AM1117" s="29" t="str">
        <f t="shared" si="1073"/>
        <v/>
      </c>
      <c r="AN1117" s="29" t="str">
        <f t="shared" si="1074"/>
        <v/>
      </c>
      <c r="AO1117" s="83">
        <f t="shared" si="1057"/>
        <v>2.4700000000000002</v>
      </c>
      <c r="AP1117" s="83">
        <f t="shared" si="1058"/>
        <v>2.4900000000000002</v>
      </c>
      <c r="AQ1117" s="83">
        <f t="shared" si="1059"/>
        <v>2.0000000000000018E-2</v>
      </c>
      <c r="AR1117" s="83">
        <f t="shared" si="1060"/>
        <v>2.4780000000000002</v>
      </c>
      <c r="AS1117" s="83">
        <f t="shared" si="1061"/>
        <v>8.3666002653407373E-3</v>
      </c>
      <c r="AT1117" s="105" t="str">
        <f>IF(OR(Q1117="",S1117=""),"",IF(AND(C1117="",AT1113=""),"",(M1117-L1117)/(AS1117*6)))</f>
        <v/>
      </c>
      <c r="AU1117" s="105" t="str">
        <f>IF(OR(Q1117="",S1117=""),"",IF(AND(C1117="",AU1113=""),"",MIN((O1117-AR1117)/(3*AS1117),(AR1117-N1117)/(3*AS1117))))</f>
        <v/>
      </c>
      <c r="AV1117">
        <f>IF(AT1117="",-1,AS1075)</f>
        <v>-1</v>
      </c>
    </row>
    <row r="1118" spans="1:48" ht="17.25" customHeight="1">
      <c r="A1118" s="27"/>
      <c r="B1118" s="98"/>
      <c r="C1118" s="104"/>
      <c r="D1118" s="90"/>
      <c r="E1118" s="111"/>
      <c r="F1118" s="519" t="s">
        <v>719</v>
      </c>
      <c r="G1118" s="520"/>
      <c r="H1118" s="521"/>
      <c r="I1118" s="99"/>
      <c r="J1118" s="99"/>
      <c r="K1118" s="94">
        <f t="shared" si="1075"/>
        <v>2.46</v>
      </c>
      <c r="L1118" s="94">
        <f t="shared" si="1076"/>
        <v>-0.1</v>
      </c>
      <c r="M1118" s="94">
        <f t="shared" si="1077"/>
        <v>0.1</v>
      </c>
      <c r="N1118" s="94">
        <f t="shared" si="1054"/>
        <v>2.36</v>
      </c>
      <c r="O1118" s="94">
        <f t="shared" si="1055"/>
        <v>2.56</v>
      </c>
      <c r="P1118" s="102" t="s">
        <v>50</v>
      </c>
      <c r="Q1118" s="94">
        <f t="shared" si="1056"/>
        <v>2</v>
      </c>
      <c r="R1118" s="122">
        <f>IF(Q1118="","",HLOOKUP(Q1118,Headline!$Z$5:$CJ$6,2,FALSE))</f>
        <v>2</v>
      </c>
      <c r="S1118" s="147">
        <v>2.46</v>
      </c>
      <c r="T1118" s="147">
        <v>2.46</v>
      </c>
      <c r="U1118" s="147">
        <v>2.46</v>
      </c>
      <c r="V1118" s="147">
        <v>2.4500000000000002</v>
      </c>
      <c r="W1118" s="147">
        <v>2.46</v>
      </c>
      <c r="X1118" s="96" t="str">
        <f t="shared" si="1207"/>
        <v/>
      </c>
      <c r="Y1118" s="101">
        <v>16</v>
      </c>
      <c r="Z1118" s="445"/>
      <c r="AA1118" s="446"/>
      <c r="AB1118" s="446"/>
      <c r="AC1118" s="446"/>
      <c r="AD1118" s="62"/>
      <c r="AE1118" s="21"/>
      <c r="AF1118" s="22"/>
      <c r="AH1118" s="29" t="str">
        <f t="shared" si="1208"/>
        <v/>
      </c>
      <c r="AI1118" s="29" t="str">
        <f t="shared" si="1208"/>
        <v/>
      </c>
      <c r="AJ1118" s="29" t="str">
        <f t="shared" si="1208"/>
        <v/>
      </c>
      <c r="AK1118" s="29" t="str">
        <f t="shared" si="1208"/>
        <v/>
      </c>
      <c r="AL1118" s="29" t="str">
        <f t="shared" si="1208"/>
        <v/>
      </c>
      <c r="AM1118" s="29" t="str">
        <f t="shared" si="1073"/>
        <v/>
      </c>
      <c r="AN1118" s="29" t="str">
        <f t="shared" si="1074"/>
        <v/>
      </c>
      <c r="AO1118" s="83">
        <f t="shared" si="1057"/>
        <v>2.4500000000000002</v>
      </c>
      <c r="AP1118" s="83">
        <f t="shared" si="1058"/>
        <v>2.46</v>
      </c>
      <c r="AQ1118" s="83">
        <f t="shared" si="1059"/>
        <v>9.9999999999997868E-3</v>
      </c>
      <c r="AR1118" s="83">
        <f t="shared" si="1060"/>
        <v>2.4579999999999997</v>
      </c>
      <c r="AS1118" s="83">
        <f t="shared" si="1061"/>
        <v>4.4721359549994844E-3</v>
      </c>
      <c r="AT1118" s="105" t="str">
        <f t="shared" si="1062"/>
        <v/>
      </c>
      <c r="AU1118" s="105" t="str">
        <f t="shared" si="1063"/>
        <v/>
      </c>
      <c r="AV1118">
        <f t="shared" ref="AV1118:AV1119" si="1209">IF(AT1118="",-1,AS1109)</f>
        <v>-1</v>
      </c>
    </row>
    <row r="1119" spans="1:48" ht="17.25" customHeight="1">
      <c r="A1119" s="27"/>
      <c r="B1119" s="98"/>
      <c r="C1119" s="104"/>
      <c r="D1119" s="90"/>
      <c r="E1119" s="111"/>
      <c r="F1119" s="442"/>
      <c r="G1119" s="443"/>
      <c r="H1119" s="443"/>
      <c r="I1119" s="99"/>
      <c r="J1119" s="99"/>
      <c r="K1119" s="94">
        <f t="shared" si="1075"/>
        <v>2.46</v>
      </c>
      <c r="L1119" s="94">
        <f t="shared" si="1076"/>
        <v>-0.1</v>
      </c>
      <c r="M1119" s="94">
        <f t="shared" si="1077"/>
        <v>0.1</v>
      </c>
      <c r="N1119" s="94">
        <f t="shared" si="1054"/>
        <v>2.36</v>
      </c>
      <c r="O1119" s="94">
        <f t="shared" si="1055"/>
        <v>2.56</v>
      </c>
      <c r="P1119" s="102"/>
      <c r="Q1119" s="94" t="str">
        <f t="shared" si="1056"/>
        <v/>
      </c>
      <c r="R1119" s="122" t="str">
        <f>IF(Q1119="","",HLOOKUP(Q1119,Headline!$Z$5:$CJ$6,2,FALSE))</f>
        <v/>
      </c>
      <c r="S1119" s="147"/>
      <c r="T1119" s="147"/>
      <c r="U1119" s="147"/>
      <c r="V1119" s="147"/>
      <c r="W1119" s="147"/>
      <c r="X1119" s="96" t="str">
        <f t="shared" si="1207"/>
        <v/>
      </c>
      <c r="Y1119" s="101"/>
      <c r="Z1119" s="445"/>
      <c r="AA1119" s="446"/>
      <c r="AB1119" s="446"/>
      <c r="AC1119" s="446"/>
      <c r="AD1119" s="62"/>
      <c r="AE1119" s="21"/>
      <c r="AF1119" s="22"/>
      <c r="AH1119" s="29" t="str">
        <f t="shared" si="1068"/>
        <v/>
      </c>
      <c r="AI1119" s="29" t="str">
        <f t="shared" si="1069"/>
        <v/>
      </c>
      <c r="AJ1119" s="29" t="str">
        <f t="shared" si="1070"/>
        <v/>
      </c>
      <c r="AK1119" s="29" t="str">
        <f t="shared" si="1071"/>
        <v/>
      </c>
      <c r="AL1119" s="29" t="str">
        <f t="shared" si="1072"/>
        <v/>
      </c>
      <c r="AM1119" s="29" t="str">
        <f t="shared" si="1073"/>
        <v/>
      </c>
      <c r="AN1119" s="29" t="str">
        <f t="shared" si="1074"/>
        <v/>
      </c>
      <c r="AO1119" s="83" t="str">
        <f t="shared" si="1057"/>
        <v/>
      </c>
      <c r="AP1119" s="83" t="str">
        <f t="shared" si="1058"/>
        <v/>
      </c>
      <c r="AQ1119" s="83" t="str">
        <f t="shared" si="1059"/>
        <v/>
      </c>
      <c r="AR1119" s="83" t="str">
        <f t="shared" si="1060"/>
        <v/>
      </c>
      <c r="AS1119" s="83" t="str">
        <f t="shared" si="1061"/>
        <v/>
      </c>
      <c r="AT1119" s="105" t="str">
        <f t="shared" si="1062"/>
        <v/>
      </c>
      <c r="AU1119" s="105" t="str">
        <f t="shared" si="1063"/>
        <v/>
      </c>
      <c r="AV1119">
        <f t="shared" si="1209"/>
        <v>-1</v>
      </c>
    </row>
    <row r="1120" spans="1:48" ht="17.25" customHeight="1">
      <c r="A1120" s="27"/>
      <c r="B1120" s="98">
        <v>961</v>
      </c>
      <c r="C1120" s="104"/>
      <c r="D1120" s="144" t="s">
        <v>171</v>
      </c>
      <c r="E1120" s="111"/>
      <c r="F1120" s="442">
        <v>30</v>
      </c>
      <c r="G1120" s="443"/>
      <c r="H1120" s="444"/>
      <c r="I1120" s="168">
        <v>-2</v>
      </c>
      <c r="J1120" s="168">
        <v>0.5</v>
      </c>
      <c r="K1120" s="94">
        <f>IF(Q1120=1,F1120,K1113)</f>
        <v>30</v>
      </c>
      <c r="L1120" s="94">
        <f>IF(Q1120=1,I1120,L1113)</f>
        <v>-2</v>
      </c>
      <c r="M1120" s="94">
        <f>IF(Q1120=1,J1120,M1113)</f>
        <v>0.5</v>
      </c>
      <c r="N1120" s="94">
        <f>K1120+L1120</f>
        <v>28</v>
      </c>
      <c r="O1120" s="94">
        <f>K1120+M1120</f>
        <v>30.5</v>
      </c>
      <c r="P1120" s="102" t="s">
        <v>50</v>
      </c>
      <c r="Q1120" s="94">
        <f>IF(AND(F1120&lt;&gt;"",Q1113=""),1,IF(AND(Q1113&lt;emp,Q1113&lt;&gt;""),Q1113+1,""))</f>
        <v>1</v>
      </c>
      <c r="R1120" s="122">
        <f>IF(Q1120="","",HLOOKUP(Q1120,Headline!$Z$5:$CJ$6,2,FALSE))</f>
        <v>1</v>
      </c>
      <c r="S1120" s="230">
        <v>28</v>
      </c>
      <c r="T1120" s="230">
        <f>27.86+0.14</f>
        <v>28</v>
      </c>
      <c r="U1120" s="230">
        <v>28.1</v>
      </c>
      <c r="V1120" s="230">
        <v>28.3</v>
      </c>
      <c r="W1120" s="230">
        <f>27.94+0.06</f>
        <v>28</v>
      </c>
      <c r="X1120" s="96" t="str">
        <f t="shared" si="1207"/>
        <v/>
      </c>
      <c r="Y1120" s="101">
        <v>13</v>
      </c>
      <c r="Z1120" s="451" t="s">
        <v>332</v>
      </c>
      <c r="AA1120" s="452"/>
      <c r="AB1120" s="452"/>
      <c r="AC1120" s="452"/>
      <c r="AD1120" s="62"/>
      <c r="AE1120" s="169" t="s">
        <v>331</v>
      </c>
      <c r="AF1120" s="22"/>
      <c r="AH1120" s="29" t="str">
        <f t="shared" ref="AH1120:AL1122" si="1210">IF(S1120="","",IF(S1120&lt;$N1120,"-",IF(S1120&gt;$O1120,"+","")))</f>
        <v/>
      </c>
      <c r="AI1120" s="29" t="str">
        <f t="shared" si="1210"/>
        <v/>
      </c>
      <c r="AJ1120" s="29" t="str">
        <f t="shared" si="1210"/>
        <v/>
      </c>
      <c r="AK1120" s="29" t="str">
        <f t="shared" si="1210"/>
        <v/>
      </c>
      <c r="AL1120" s="29" t="str">
        <f t="shared" si="1210"/>
        <v/>
      </c>
      <c r="AM1120" s="29" t="str">
        <f t="shared" si="1073"/>
        <v/>
      </c>
      <c r="AN1120" s="29" t="str">
        <f t="shared" si="1074"/>
        <v/>
      </c>
      <c r="AO1120" s="83">
        <f>IF(S1120="","",MIN(S1120:W1120))</f>
        <v>28</v>
      </c>
      <c r="AP1120" s="83">
        <f>IF(S1120="","",MAX(S1120:W1120))</f>
        <v>28.3</v>
      </c>
      <c r="AQ1120" s="83">
        <f>IF(AO1120="","",AP1120-AO1120)</f>
        <v>0.30000000000000071</v>
      </c>
      <c r="AR1120" s="83">
        <f>IF(S1120="","",AVERAGE(S1120:W1120))</f>
        <v>28.079999999999995</v>
      </c>
      <c r="AS1120" s="83">
        <f>IF(S1120="","",STDEV(S1120:W1120))</f>
        <v>0.13038404810405332</v>
      </c>
      <c r="AT1120" s="105" t="str">
        <f>IF(OR(Q1120="",S1120=""),"",IF(AND(C1120="",AT1113=""),"",(M1120-L1120)/(AS1120*6)))</f>
        <v/>
      </c>
      <c r="AU1120" s="105" t="str">
        <f>IF(OR(Q1120="",S1120=""),"",IF(AND(C1120="",AU1113=""),"",MIN((O1120-AR1120)/(3*AS1120),(AR1120-N1120)/(3*AS1120))))</f>
        <v/>
      </c>
      <c r="AV1120">
        <f>IF(AT1120="",-1,AS1075)</f>
        <v>-1</v>
      </c>
    </row>
    <row r="1121" spans="1:48" ht="17.25" customHeight="1">
      <c r="A1121" s="27"/>
      <c r="B1121" s="98"/>
      <c r="C1121" s="104"/>
      <c r="D1121" s="90"/>
      <c r="E1121" s="111"/>
      <c r="F1121" s="519" t="s">
        <v>718</v>
      </c>
      <c r="G1121" s="520"/>
      <c r="H1121" s="521"/>
      <c r="I1121" s="99"/>
      <c r="J1121" s="99"/>
      <c r="K1121" s="94">
        <f>IF(Q1121=1,F1121,K1120)</f>
        <v>30</v>
      </c>
      <c r="L1121" s="94">
        <f>IF(Q1121=1,I1121,L1120)</f>
        <v>-2</v>
      </c>
      <c r="M1121" s="94">
        <f>IF(Q1121=1,J1121,M1120)</f>
        <v>0.5</v>
      </c>
      <c r="N1121" s="94">
        <f>K1121+L1121</f>
        <v>28</v>
      </c>
      <c r="O1121" s="94">
        <f>K1121+M1121</f>
        <v>30.5</v>
      </c>
      <c r="P1121" s="102" t="s">
        <v>50</v>
      </c>
      <c r="Q1121" s="94">
        <f>IF(AND(F1121&lt;&gt;"",Q1120=""),1,IF(AND(Q1120&lt;emp,Q1120&lt;&gt;""),Q1120+1,""))</f>
        <v>2</v>
      </c>
      <c r="R1121" s="122">
        <f>IF(Q1121="","",HLOOKUP(Q1121,Headline!$Z$5:$CJ$6,2,FALSE))</f>
        <v>2</v>
      </c>
      <c r="S1121" s="230">
        <v>29.54</v>
      </c>
      <c r="T1121" s="230">
        <v>28.97</v>
      </c>
      <c r="U1121" s="230">
        <v>29.81</v>
      </c>
      <c r="V1121" s="230">
        <v>29.31</v>
      </c>
      <c r="W1121" s="230">
        <v>29.28</v>
      </c>
      <c r="X1121" s="96" t="str">
        <f t="shared" si="1207"/>
        <v/>
      </c>
      <c r="Y1121" s="101">
        <v>16</v>
      </c>
      <c r="Z1121" s="451" t="s">
        <v>366</v>
      </c>
      <c r="AA1121" s="452"/>
      <c r="AB1121" s="452"/>
      <c r="AC1121" s="452"/>
      <c r="AD1121" s="62"/>
      <c r="AE1121" s="21"/>
      <c r="AF1121" s="22"/>
      <c r="AH1121" s="29" t="str">
        <f t="shared" si="1210"/>
        <v/>
      </c>
      <c r="AI1121" s="29" t="str">
        <f t="shared" si="1210"/>
        <v/>
      </c>
      <c r="AJ1121" s="29" t="str">
        <f t="shared" si="1210"/>
        <v/>
      </c>
      <c r="AK1121" s="29" t="str">
        <f t="shared" si="1210"/>
        <v/>
      </c>
      <c r="AL1121" s="29" t="str">
        <f t="shared" si="1210"/>
        <v/>
      </c>
      <c r="AM1121" s="29" t="str">
        <f t="shared" si="1073"/>
        <v/>
      </c>
      <c r="AN1121" s="29" t="str">
        <f t="shared" si="1074"/>
        <v/>
      </c>
      <c r="AO1121" s="83">
        <f>IF(S1121="","",MIN(S1121:W1121))</f>
        <v>28.97</v>
      </c>
      <c r="AP1121" s="83">
        <f>IF(S1121="","",MAX(S1121:W1121))</f>
        <v>29.81</v>
      </c>
      <c r="AQ1121" s="83">
        <f>IF(AO1121="","",AP1121-AO1121)</f>
        <v>0.83999999999999986</v>
      </c>
      <c r="AR1121" s="83">
        <f>IF(S1121="","",AVERAGE(S1121:W1121))</f>
        <v>29.381999999999998</v>
      </c>
      <c r="AS1121" s="83">
        <f>IF(S1121="","",STDEV(S1121:W1121))</f>
        <v>0.31363992092844284</v>
      </c>
      <c r="AT1121" s="105" t="str">
        <f>IF(OR(Q1121="",S1121=""),"",IF(AND(C1121="",AT1120=""),"",(M1121-L1121)/(AS1121*6)))</f>
        <v/>
      </c>
      <c r="AU1121" s="105" t="str">
        <f>IF(OR(Q1121="",S1121=""),"",IF(AND(C1121="",AU1120=""),"",MIN((O1121-AR1121)/(3*AS1121),(AR1121-N1121)/(3*AS1121))))</f>
        <v/>
      </c>
      <c r="AV1121">
        <f t="shared" ref="AV1121:AV1125" si="1211">IF(AT1121="",-1,AS1109)</f>
        <v>-1</v>
      </c>
    </row>
    <row r="1122" spans="1:48" ht="17.25" customHeight="1">
      <c r="A1122" s="27"/>
      <c r="B1122" s="98"/>
      <c r="C1122" s="104"/>
      <c r="D1122" s="90"/>
      <c r="E1122" s="111"/>
      <c r="F1122" s="442"/>
      <c r="G1122" s="443"/>
      <c r="H1122" s="444"/>
      <c r="I1122" s="99"/>
      <c r="J1122" s="99"/>
      <c r="K1122" s="94">
        <f>IF(Q1122=1,F1122,K1121)</f>
        <v>30</v>
      </c>
      <c r="L1122" s="94">
        <f>IF(Q1122=1,I1122,L1121)</f>
        <v>-2</v>
      </c>
      <c r="M1122" s="94">
        <f>IF(Q1122=1,J1122,M1121)</f>
        <v>0.5</v>
      </c>
      <c r="N1122" s="94">
        <f>K1122+L1122</f>
        <v>28</v>
      </c>
      <c r="O1122" s="94">
        <f>K1122+M1122</f>
        <v>30.5</v>
      </c>
      <c r="P1122" s="102"/>
      <c r="Q1122" s="94" t="str">
        <f>IF(AND(F1122&lt;&gt;"",Q1121=""),1,IF(AND(Q1121&lt;emp,Q1121&lt;&gt;""),Q1121+1,""))</f>
        <v/>
      </c>
      <c r="R1122" s="122" t="str">
        <f>IF(Q1122="","",HLOOKUP(Q1122,Headline!$Z$5:$CJ$6,2,FALSE))</f>
        <v/>
      </c>
      <c r="S1122" s="230"/>
      <c r="T1122" s="230"/>
      <c r="U1122" s="230"/>
      <c r="V1122" s="230"/>
      <c r="W1122" s="230"/>
      <c r="X1122" s="96" t="str">
        <f t="shared" si="1207"/>
        <v/>
      </c>
      <c r="Y1122" s="101"/>
      <c r="Z1122" s="445"/>
      <c r="AA1122" s="446"/>
      <c r="AB1122" s="446"/>
      <c r="AC1122" s="446"/>
      <c r="AD1122" s="62"/>
      <c r="AE1122" s="21"/>
      <c r="AF1122" s="22"/>
      <c r="AH1122" s="29" t="str">
        <f t="shared" si="1210"/>
        <v/>
      </c>
      <c r="AI1122" s="29" t="str">
        <f t="shared" si="1210"/>
        <v/>
      </c>
      <c r="AJ1122" s="29" t="str">
        <f t="shared" si="1210"/>
        <v/>
      </c>
      <c r="AK1122" s="29" t="str">
        <f t="shared" si="1210"/>
        <v/>
      </c>
      <c r="AL1122" s="29" t="str">
        <f t="shared" si="1210"/>
        <v/>
      </c>
      <c r="AM1122" s="29" t="str">
        <f t="shared" si="1073"/>
        <v/>
      </c>
      <c r="AN1122" s="29" t="str">
        <f t="shared" si="1074"/>
        <v/>
      </c>
      <c r="AO1122" s="83" t="str">
        <f>IF(S1122="","",MIN(S1122:W1122))</f>
        <v/>
      </c>
      <c r="AP1122" s="83" t="str">
        <f>IF(S1122="","",MAX(S1122:W1122))</f>
        <v/>
      </c>
      <c r="AQ1122" s="83" t="str">
        <f>IF(AO1122="","",AP1122-AO1122)</f>
        <v/>
      </c>
      <c r="AR1122" s="83" t="str">
        <f>IF(S1122="","",AVERAGE(S1122:W1122))</f>
        <v/>
      </c>
      <c r="AS1122" s="83" t="str">
        <f>IF(S1122="","",STDEV(S1122:W1122))</f>
        <v/>
      </c>
      <c r="AT1122" s="105" t="str">
        <f>IF(OR(Q1122="",S1122=""),"",IF(AND(C1122="",AT1121=""),"",(M1122-L1122)/(AS1122*6)))</f>
        <v/>
      </c>
      <c r="AU1122" s="105" t="str">
        <f>IF(OR(Q1122="",S1122=""),"",IF(AND(C1122="",AU1121=""),"",MIN((O1122-AR1122)/(3*AS1122),(AR1122-N1122)/(3*AS1122))))</f>
        <v/>
      </c>
      <c r="AV1122">
        <f t="shared" si="1211"/>
        <v>-1</v>
      </c>
    </row>
    <row r="1123" spans="1:48" ht="17.25" customHeight="1">
      <c r="A1123" s="27"/>
      <c r="B1123" s="98">
        <v>961</v>
      </c>
      <c r="C1123" s="104"/>
      <c r="D1123" s="144" t="s">
        <v>171</v>
      </c>
      <c r="E1123" s="111"/>
      <c r="F1123" s="442">
        <v>30</v>
      </c>
      <c r="G1123" s="443"/>
      <c r="H1123" s="444"/>
      <c r="I1123" s="168">
        <v>-2</v>
      </c>
      <c r="J1123" s="168">
        <v>0.5</v>
      </c>
      <c r="K1123" s="94">
        <f>IF(Q1123=1,F1123,K1119)</f>
        <v>30</v>
      </c>
      <c r="L1123" s="94">
        <f>IF(Q1123=1,I1123,L1119)</f>
        <v>-2</v>
      </c>
      <c r="M1123" s="94">
        <f>IF(Q1123=1,J1123,M1119)</f>
        <v>0.5</v>
      </c>
      <c r="N1123" s="94">
        <f t="shared" si="1054"/>
        <v>28</v>
      </c>
      <c r="O1123" s="94">
        <f t="shared" si="1055"/>
        <v>30.5</v>
      </c>
      <c r="P1123" s="102" t="s">
        <v>50</v>
      </c>
      <c r="Q1123" s="94">
        <f>IF(AND(F1123&lt;&gt;"",Q1119=""),1,IF(AND(Q1119&lt;emp,Q1119&lt;&gt;""),Q1119+1,""))</f>
        <v>1</v>
      </c>
      <c r="R1123" s="122">
        <f>IF(Q1123="","",HLOOKUP(Q1123,Headline!$Z$5:$CJ$6,2,FALSE))</f>
        <v>1</v>
      </c>
      <c r="S1123" s="230">
        <v>30</v>
      </c>
      <c r="T1123" s="230">
        <v>30.1</v>
      </c>
      <c r="U1123" s="230">
        <v>29.8</v>
      </c>
      <c r="V1123" s="230">
        <v>28.408000000000001</v>
      </c>
      <c r="W1123" s="230">
        <f>27.94+0.06</f>
        <v>28</v>
      </c>
      <c r="X1123" s="96" t="str">
        <f t="shared" si="1207"/>
        <v/>
      </c>
      <c r="Y1123" s="101">
        <v>13</v>
      </c>
      <c r="Z1123" s="451" t="s">
        <v>332</v>
      </c>
      <c r="AA1123" s="452"/>
      <c r="AB1123" s="452"/>
      <c r="AC1123" s="452"/>
      <c r="AD1123" s="62"/>
      <c r="AE1123" s="169" t="s">
        <v>331</v>
      </c>
      <c r="AF1123" s="22"/>
      <c r="AH1123" s="29" t="str">
        <f t="shared" si="1068"/>
        <v/>
      </c>
      <c r="AI1123" s="29" t="str">
        <f t="shared" si="1069"/>
        <v/>
      </c>
      <c r="AJ1123" s="29" t="str">
        <f t="shared" si="1070"/>
        <v/>
      </c>
      <c r="AK1123" s="29" t="str">
        <f t="shared" si="1071"/>
        <v/>
      </c>
      <c r="AL1123" s="29" t="str">
        <f t="shared" si="1072"/>
        <v/>
      </c>
      <c r="AM1123" s="29" t="str">
        <f t="shared" si="1073"/>
        <v/>
      </c>
      <c r="AN1123" s="29" t="str">
        <f t="shared" si="1074"/>
        <v/>
      </c>
      <c r="AO1123" s="83">
        <f t="shared" si="1057"/>
        <v>28</v>
      </c>
      <c r="AP1123" s="83">
        <f t="shared" si="1058"/>
        <v>30.1</v>
      </c>
      <c r="AQ1123" s="83">
        <f t="shared" si="1059"/>
        <v>2.1000000000000014</v>
      </c>
      <c r="AR1123" s="83">
        <f t="shared" si="1060"/>
        <v>29.261599999999998</v>
      </c>
      <c r="AS1123" s="83">
        <f t="shared" si="1061"/>
        <v>0.98212667207443272</v>
      </c>
      <c r="AT1123" s="105" t="str">
        <f>IF(OR(Q1123="",S1123=""),"",IF(AND(C1123="",AT1119=""),"",(M1123-L1123)/(AS1123*6)))</f>
        <v/>
      </c>
      <c r="AU1123" s="105" t="str">
        <f>IF(OR(Q1123="",S1123=""),"",IF(AND(C1123="",AU1119=""),"",MIN((O1123-AR1123)/(3*AS1123),(AR1123-N1123)/(3*AS1123))))</f>
        <v/>
      </c>
      <c r="AV1123">
        <f t="shared" si="1211"/>
        <v>-1</v>
      </c>
    </row>
    <row r="1124" spans="1:48" ht="17.25" customHeight="1">
      <c r="A1124" s="27"/>
      <c r="B1124" s="98"/>
      <c r="C1124" s="104"/>
      <c r="D1124" s="90"/>
      <c r="E1124" s="111"/>
      <c r="F1124" s="519" t="s">
        <v>719</v>
      </c>
      <c r="G1124" s="520"/>
      <c r="H1124" s="521"/>
      <c r="I1124" s="99"/>
      <c r="J1124" s="99"/>
      <c r="K1124" s="94">
        <f t="shared" si="1075"/>
        <v>30</v>
      </c>
      <c r="L1124" s="94">
        <f t="shared" si="1076"/>
        <v>-2</v>
      </c>
      <c r="M1124" s="94">
        <f t="shared" si="1077"/>
        <v>0.5</v>
      </c>
      <c r="N1124" s="94">
        <f t="shared" si="1054"/>
        <v>28</v>
      </c>
      <c r="O1124" s="94">
        <f t="shared" si="1055"/>
        <v>30.5</v>
      </c>
      <c r="P1124" s="102" t="s">
        <v>50</v>
      </c>
      <c r="Q1124" s="94">
        <f t="shared" si="1056"/>
        <v>2</v>
      </c>
      <c r="R1124" s="122">
        <f>IF(Q1124="","",HLOOKUP(Q1124,Headline!$Z$5:$CJ$6,2,FALSE))</f>
        <v>2</v>
      </c>
      <c r="S1124" s="230">
        <v>28.99</v>
      </c>
      <c r="T1124" s="230">
        <v>29.17</v>
      </c>
      <c r="U1124" s="230">
        <v>29.31</v>
      </c>
      <c r="V1124" s="230">
        <v>29.44</v>
      </c>
      <c r="W1124" s="230">
        <v>29.5</v>
      </c>
      <c r="X1124" s="96" t="str">
        <f t="shared" si="1207"/>
        <v/>
      </c>
      <c r="Y1124" s="101">
        <v>16</v>
      </c>
      <c r="Z1124" s="451" t="s">
        <v>366</v>
      </c>
      <c r="AA1124" s="452"/>
      <c r="AB1124" s="452"/>
      <c r="AC1124" s="452"/>
      <c r="AD1124" s="62"/>
      <c r="AE1124" s="21"/>
      <c r="AF1124" s="22"/>
      <c r="AH1124" s="29" t="str">
        <f t="shared" si="1068"/>
        <v/>
      </c>
      <c r="AI1124" s="29" t="str">
        <f t="shared" si="1069"/>
        <v/>
      </c>
      <c r="AJ1124" s="29" t="str">
        <f t="shared" si="1070"/>
        <v/>
      </c>
      <c r="AK1124" s="29" t="str">
        <f t="shared" si="1071"/>
        <v/>
      </c>
      <c r="AL1124" s="29" t="str">
        <f t="shared" si="1072"/>
        <v/>
      </c>
      <c r="AM1124" s="29" t="str">
        <f t="shared" si="1073"/>
        <v/>
      </c>
      <c r="AN1124" s="29" t="str">
        <f t="shared" si="1074"/>
        <v/>
      </c>
      <c r="AO1124" s="83">
        <f t="shared" si="1057"/>
        <v>28.99</v>
      </c>
      <c r="AP1124" s="83">
        <f t="shared" si="1058"/>
        <v>29.5</v>
      </c>
      <c r="AQ1124" s="83">
        <f t="shared" si="1059"/>
        <v>0.51000000000000156</v>
      </c>
      <c r="AR1124" s="83">
        <f t="shared" si="1060"/>
        <v>29.282</v>
      </c>
      <c r="AS1124" s="83">
        <f t="shared" si="1061"/>
        <v>0.20680909070928244</v>
      </c>
      <c r="AT1124" s="105" t="str">
        <f t="shared" si="1062"/>
        <v/>
      </c>
      <c r="AU1124" s="105" t="str">
        <f t="shared" si="1063"/>
        <v/>
      </c>
      <c r="AV1124">
        <f t="shared" si="1211"/>
        <v>-1</v>
      </c>
    </row>
    <row r="1125" spans="1:48" ht="17.25" customHeight="1">
      <c r="A1125" s="27"/>
      <c r="B1125" s="98"/>
      <c r="C1125" s="104"/>
      <c r="D1125" s="90"/>
      <c r="E1125" s="111"/>
      <c r="F1125" s="442"/>
      <c r="G1125" s="443"/>
      <c r="H1125" s="444"/>
      <c r="I1125" s="99"/>
      <c r="J1125" s="99"/>
      <c r="K1125" s="94">
        <f t="shared" si="1075"/>
        <v>30</v>
      </c>
      <c r="L1125" s="94">
        <f t="shared" si="1076"/>
        <v>-2</v>
      </c>
      <c r="M1125" s="94">
        <f t="shared" si="1077"/>
        <v>0.5</v>
      </c>
      <c r="N1125" s="94">
        <f t="shared" si="1054"/>
        <v>28</v>
      </c>
      <c r="O1125" s="94">
        <f t="shared" si="1055"/>
        <v>30.5</v>
      </c>
      <c r="P1125" s="102"/>
      <c r="Q1125" s="94" t="str">
        <f t="shared" si="1056"/>
        <v/>
      </c>
      <c r="R1125" s="122" t="str">
        <f>IF(Q1125="","",HLOOKUP(Q1125,Headline!$Z$5:$CJ$6,2,FALSE))</f>
        <v/>
      </c>
      <c r="S1125" s="147"/>
      <c r="T1125" s="147"/>
      <c r="U1125" s="147"/>
      <c r="V1125" s="147"/>
      <c r="W1125" s="147"/>
      <c r="X1125" s="96" t="str">
        <f t="shared" si="1207"/>
        <v/>
      </c>
      <c r="Y1125" s="101"/>
      <c r="Z1125" s="445"/>
      <c r="AA1125" s="446"/>
      <c r="AB1125" s="446"/>
      <c r="AC1125" s="446"/>
      <c r="AD1125" s="62"/>
      <c r="AE1125" s="21"/>
      <c r="AF1125" s="22"/>
      <c r="AH1125" s="29" t="str">
        <f t="shared" si="1068"/>
        <v/>
      </c>
      <c r="AI1125" s="29" t="str">
        <f t="shared" si="1069"/>
        <v/>
      </c>
      <c r="AJ1125" s="29" t="str">
        <f t="shared" si="1070"/>
        <v/>
      </c>
      <c r="AK1125" s="29" t="str">
        <f t="shared" si="1071"/>
        <v/>
      </c>
      <c r="AL1125" s="29" t="str">
        <f t="shared" si="1072"/>
        <v/>
      </c>
      <c r="AM1125" s="29" t="str">
        <f t="shared" si="1073"/>
        <v/>
      </c>
      <c r="AN1125" s="29" t="str">
        <f t="shared" si="1074"/>
        <v/>
      </c>
      <c r="AO1125" s="83" t="str">
        <f t="shared" si="1057"/>
        <v/>
      </c>
      <c r="AP1125" s="83" t="str">
        <f t="shared" si="1058"/>
        <v/>
      </c>
      <c r="AQ1125" s="83" t="str">
        <f t="shared" si="1059"/>
        <v/>
      </c>
      <c r="AR1125" s="83" t="str">
        <f t="shared" si="1060"/>
        <v/>
      </c>
      <c r="AS1125" s="83" t="str">
        <f t="shared" si="1061"/>
        <v/>
      </c>
      <c r="AT1125" s="105" t="str">
        <f t="shared" si="1062"/>
        <v/>
      </c>
      <c r="AU1125" s="105" t="str">
        <f t="shared" si="1063"/>
        <v/>
      </c>
      <c r="AV1125">
        <f t="shared" si="1211"/>
        <v>-1</v>
      </c>
    </row>
    <row r="1126" spans="1:48" ht="17.25" customHeight="1">
      <c r="A1126" s="27"/>
      <c r="B1126" s="98">
        <v>962</v>
      </c>
      <c r="C1126" s="104"/>
      <c r="D1126" s="90"/>
      <c r="E1126" s="111"/>
      <c r="F1126" s="442">
        <v>1.45</v>
      </c>
      <c r="G1126" s="443"/>
      <c r="H1126" s="444"/>
      <c r="I1126" s="168">
        <v>-0.15</v>
      </c>
      <c r="J1126" s="168">
        <v>0.15</v>
      </c>
      <c r="K1126" s="94">
        <f>IF(Q1126=1,F1126,K1122)</f>
        <v>1.45</v>
      </c>
      <c r="L1126" s="94">
        <f>IF(Q1126=1,I1126,L1122)</f>
        <v>-0.15</v>
      </c>
      <c r="M1126" s="94">
        <f>IF(Q1126=1,J1126,M1122)</f>
        <v>0.15</v>
      </c>
      <c r="N1126" s="94">
        <f>K1126+L1126</f>
        <v>1.3</v>
      </c>
      <c r="O1126" s="94">
        <f>K1126+M1126</f>
        <v>1.5999999999999999</v>
      </c>
      <c r="P1126" s="102" t="s">
        <v>50</v>
      </c>
      <c r="Q1126" s="94">
        <f>IF(AND(F1126&lt;&gt;"",Q1122=""),1,IF(AND(Q1122&lt;emp,Q1122&lt;&gt;""),Q1122+1,""))</f>
        <v>1</v>
      </c>
      <c r="R1126" s="122">
        <f>IF(Q1126="","",HLOOKUP(Q1126,Headline!$Z$5:$CJ$6,2,FALSE))</f>
        <v>1</v>
      </c>
      <c r="S1126" s="147">
        <v>1.44</v>
      </c>
      <c r="T1126" s="147">
        <v>1.46</v>
      </c>
      <c r="U1126" s="147">
        <v>1.43</v>
      </c>
      <c r="V1126" s="147">
        <v>1.45</v>
      </c>
      <c r="W1126" s="147">
        <v>1.46</v>
      </c>
      <c r="X1126" s="96" t="str">
        <f t="shared" si="1207"/>
        <v/>
      </c>
      <c r="Y1126" s="101">
        <v>13</v>
      </c>
      <c r="Z1126" s="451" t="s">
        <v>332</v>
      </c>
      <c r="AA1126" s="452"/>
      <c r="AB1126" s="452"/>
      <c r="AC1126" s="452"/>
      <c r="AD1126" s="62"/>
      <c r="AE1126" s="169" t="s">
        <v>331</v>
      </c>
      <c r="AF1126" s="22"/>
      <c r="AH1126" s="29" t="str">
        <f t="shared" ref="AH1126:AL1128" si="1212">IF(S1126="","",IF(S1126&lt;$N1126,"-",IF(S1126&gt;$O1126,"+","")))</f>
        <v/>
      </c>
      <c r="AI1126" s="29" t="str">
        <f t="shared" si="1212"/>
        <v/>
      </c>
      <c r="AJ1126" s="29" t="str">
        <f t="shared" si="1212"/>
        <v/>
      </c>
      <c r="AK1126" s="29" t="str">
        <f t="shared" si="1212"/>
        <v/>
      </c>
      <c r="AL1126" s="29" t="str">
        <f t="shared" si="1212"/>
        <v/>
      </c>
      <c r="AM1126" s="29" t="str">
        <f t="shared" si="1073"/>
        <v/>
      </c>
      <c r="AN1126" s="29" t="str">
        <f t="shared" si="1074"/>
        <v/>
      </c>
      <c r="AO1126" s="83">
        <f>IF(S1126="","",MIN(S1126:W1126))</f>
        <v>1.43</v>
      </c>
      <c r="AP1126" s="83">
        <f>IF(S1126="","",MAX(S1126:W1126))</f>
        <v>1.46</v>
      </c>
      <c r="AQ1126" s="83">
        <f>IF(AO1126="","",AP1126-AO1126)</f>
        <v>3.0000000000000027E-2</v>
      </c>
      <c r="AR1126" s="83">
        <f>IF(S1126="","",AVERAGE(S1126:W1126))</f>
        <v>1.448</v>
      </c>
      <c r="AS1126" s="83">
        <f>IF(S1126="","",STDEV(S1126:W1126))</f>
        <v>1.3038404810405309E-2</v>
      </c>
      <c r="AT1126" s="105" t="str">
        <f>IF(OR(Q1126="",S1126=""),"",IF(AND(C1126="",AT1122=""),"",(M1126-L1126)/(AS1126*6)))</f>
        <v/>
      </c>
      <c r="AU1126" s="105" t="str">
        <f>IF(OR(Q1126="",S1126=""),"",IF(AND(C1126="",AU1122=""),"",MIN((O1126-AR1126)/(3*AS1126),(AR1126-N1126)/(3*AS1126))))</f>
        <v/>
      </c>
      <c r="AV1126">
        <f>IF(AT1126="",-1,AS1111)</f>
        <v>-1</v>
      </c>
    </row>
    <row r="1127" spans="1:48" ht="17.25" customHeight="1">
      <c r="A1127" s="27"/>
      <c r="B1127" s="98"/>
      <c r="C1127" s="104"/>
      <c r="D1127" s="90"/>
      <c r="E1127" s="111"/>
      <c r="F1127" s="519" t="s">
        <v>718</v>
      </c>
      <c r="G1127" s="520"/>
      <c r="H1127" s="521"/>
      <c r="I1127" s="99"/>
      <c r="J1127" s="99"/>
      <c r="K1127" s="94">
        <f>IF(Q1127=1,F1127,K1126)</f>
        <v>1.45</v>
      </c>
      <c r="L1127" s="94">
        <f>IF(Q1127=1,I1127,L1126)</f>
        <v>-0.15</v>
      </c>
      <c r="M1127" s="94">
        <f>IF(Q1127=1,J1127,M1126)</f>
        <v>0.15</v>
      </c>
      <c r="N1127" s="94">
        <f>K1127+L1127</f>
        <v>1.3</v>
      </c>
      <c r="O1127" s="94">
        <f>K1127+M1127</f>
        <v>1.5999999999999999</v>
      </c>
      <c r="P1127" s="102" t="s">
        <v>50</v>
      </c>
      <c r="Q1127" s="94">
        <f>IF(AND(F1127&lt;&gt;"",Q1126=""),1,IF(AND(Q1126&lt;emp,Q1126&lt;&gt;""),Q1126+1,""))</f>
        <v>2</v>
      </c>
      <c r="R1127" s="122">
        <f>IF(Q1127="","",HLOOKUP(Q1127,Headline!$Z$5:$CJ$6,2,FALSE))</f>
        <v>2</v>
      </c>
      <c r="S1127" s="147">
        <v>1.4</v>
      </c>
      <c r="T1127" s="147">
        <v>1.4</v>
      </c>
      <c r="U1127" s="147">
        <v>1.41</v>
      </c>
      <c r="V1127" s="147">
        <v>1.41</v>
      </c>
      <c r="W1127" s="147">
        <v>1.4</v>
      </c>
      <c r="X1127" s="96" t="str">
        <f t="shared" si="1207"/>
        <v/>
      </c>
      <c r="Y1127" s="101">
        <v>16</v>
      </c>
      <c r="Z1127" s="451" t="s">
        <v>366</v>
      </c>
      <c r="AA1127" s="452"/>
      <c r="AB1127" s="452"/>
      <c r="AC1127" s="452"/>
      <c r="AD1127" s="62"/>
      <c r="AE1127" s="21"/>
      <c r="AF1127" s="22"/>
      <c r="AH1127" s="29" t="str">
        <f t="shared" si="1212"/>
        <v/>
      </c>
      <c r="AI1127" s="29" t="str">
        <f t="shared" si="1212"/>
        <v/>
      </c>
      <c r="AJ1127" s="29" t="str">
        <f t="shared" si="1212"/>
        <v/>
      </c>
      <c r="AK1127" s="29" t="str">
        <f t="shared" si="1212"/>
        <v/>
      </c>
      <c r="AL1127" s="29" t="str">
        <f t="shared" si="1212"/>
        <v/>
      </c>
      <c r="AM1127" s="29" t="str">
        <f t="shared" si="1073"/>
        <v/>
      </c>
      <c r="AN1127" s="29" t="str">
        <f t="shared" si="1074"/>
        <v/>
      </c>
      <c r="AO1127" s="83">
        <f>IF(S1127="","",MIN(S1127:W1127))</f>
        <v>1.4</v>
      </c>
      <c r="AP1127" s="83">
        <f>IF(S1127="","",MAX(S1127:W1127))</f>
        <v>1.41</v>
      </c>
      <c r="AQ1127" s="83">
        <f>IF(AO1127="","",AP1127-AO1127)</f>
        <v>1.0000000000000009E-2</v>
      </c>
      <c r="AR1127" s="83">
        <f>IF(S1127="","",AVERAGE(S1127:W1127))</f>
        <v>1.4039999999999999</v>
      </c>
      <c r="AS1127" s="83">
        <f>IF(S1127="","",STDEV(S1127:W1127))</f>
        <v>5.4772255750516656E-3</v>
      </c>
      <c r="AT1127" s="105" t="str">
        <f>IF(OR(Q1127="",S1127=""),"",IF(AND(C1127="",AT1126=""),"",(M1127-L1127)/(AS1127*6)))</f>
        <v/>
      </c>
      <c r="AU1127" s="105" t="str">
        <f>IF(OR(Q1127="",S1127=""),"",IF(AND(C1127="",AU1126=""),"",MIN((O1127-AR1127)/(3*AS1127),(AR1127-N1127)/(3*AS1127))))</f>
        <v/>
      </c>
      <c r="AV1127">
        <f>IF(AT1127="",-1,AS1112)</f>
        <v>-1</v>
      </c>
    </row>
    <row r="1128" spans="1:48" ht="17.25" customHeight="1">
      <c r="A1128" s="27"/>
      <c r="B1128" s="98"/>
      <c r="C1128" s="104"/>
      <c r="D1128" s="90"/>
      <c r="E1128" s="111"/>
      <c r="F1128" s="442"/>
      <c r="G1128" s="443"/>
      <c r="H1128" s="444"/>
      <c r="I1128" s="99"/>
      <c r="J1128" s="99"/>
      <c r="K1128" s="94">
        <f>IF(Q1128=1,F1128,K1127)</f>
        <v>1.45</v>
      </c>
      <c r="L1128" s="94">
        <f>IF(Q1128=1,I1128,L1127)</f>
        <v>-0.15</v>
      </c>
      <c r="M1128" s="94">
        <f>IF(Q1128=1,J1128,M1127)</f>
        <v>0.15</v>
      </c>
      <c r="N1128" s="94">
        <f>K1128+L1128</f>
        <v>1.3</v>
      </c>
      <c r="O1128" s="94">
        <f>K1128+M1128</f>
        <v>1.5999999999999999</v>
      </c>
      <c r="P1128" s="102"/>
      <c r="Q1128" s="94" t="str">
        <f>IF(AND(F1128&lt;&gt;"",Q1127=""),1,IF(AND(Q1127&lt;emp,Q1127&lt;&gt;""),Q1127+1,""))</f>
        <v/>
      </c>
      <c r="R1128" s="122" t="str">
        <f>IF(Q1128="","",HLOOKUP(Q1128,Headline!$Z$5:$CJ$6,2,FALSE))</f>
        <v/>
      </c>
      <c r="S1128" s="147"/>
      <c r="T1128" s="147"/>
      <c r="U1128" s="147"/>
      <c r="V1128" s="147"/>
      <c r="W1128" s="147"/>
      <c r="X1128" s="96" t="str">
        <f t="shared" si="1207"/>
        <v/>
      </c>
      <c r="Y1128" s="101"/>
      <c r="Z1128" s="445"/>
      <c r="AA1128" s="446"/>
      <c r="AB1128" s="446"/>
      <c r="AC1128" s="446"/>
      <c r="AD1128" s="62"/>
      <c r="AE1128" s="21"/>
      <c r="AF1128" s="22"/>
      <c r="AH1128" s="29" t="str">
        <f t="shared" si="1212"/>
        <v/>
      </c>
      <c r="AI1128" s="29" t="str">
        <f t="shared" si="1212"/>
        <v/>
      </c>
      <c r="AJ1128" s="29" t="str">
        <f t="shared" si="1212"/>
        <v/>
      </c>
      <c r="AK1128" s="29" t="str">
        <f t="shared" si="1212"/>
        <v/>
      </c>
      <c r="AL1128" s="29" t="str">
        <f t="shared" si="1212"/>
        <v/>
      </c>
      <c r="AM1128" s="29" t="str">
        <f t="shared" si="1073"/>
        <v/>
      </c>
      <c r="AN1128" s="29" t="str">
        <f t="shared" si="1074"/>
        <v/>
      </c>
      <c r="AO1128" s="83" t="str">
        <f>IF(S1128="","",MIN(S1128:W1128))</f>
        <v/>
      </c>
      <c r="AP1128" s="83" t="str">
        <f>IF(S1128="","",MAX(S1128:W1128))</f>
        <v/>
      </c>
      <c r="AQ1128" s="83" t="str">
        <f>IF(AO1128="","",AP1128-AO1128)</f>
        <v/>
      </c>
      <c r="AR1128" s="83" t="str">
        <f>IF(S1128="","",AVERAGE(S1128:W1128))</f>
        <v/>
      </c>
      <c r="AS1128" s="83" t="str">
        <f>IF(S1128="","",STDEV(S1128:W1128))</f>
        <v/>
      </c>
      <c r="AT1128" s="105" t="str">
        <f>IF(OR(Q1128="",S1128=""),"",IF(AND(C1128="",AT1127=""),"",(M1128-L1128)/(AS1128*6)))</f>
        <v/>
      </c>
      <c r="AU1128" s="105" t="str">
        <f>IF(OR(Q1128="",S1128=""),"",IF(AND(C1128="",AU1127=""),"",MIN((O1128-AR1128)/(3*AS1128),(AR1128-N1128)/(3*AS1128))))</f>
        <v/>
      </c>
      <c r="AV1128">
        <f>IF(AT1128="",-1,AS1113)</f>
        <v>-1</v>
      </c>
    </row>
    <row r="1129" spans="1:48" ht="17.25" customHeight="1">
      <c r="A1129" s="27"/>
      <c r="B1129" s="98">
        <v>962</v>
      </c>
      <c r="C1129" s="104"/>
      <c r="D1129" s="90"/>
      <c r="E1129" s="111"/>
      <c r="F1129" s="442">
        <v>1.45</v>
      </c>
      <c r="G1129" s="443"/>
      <c r="H1129" s="444"/>
      <c r="I1129" s="168">
        <v>-0.15</v>
      </c>
      <c r="J1129" s="168">
        <v>0.15</v>
      </c>
      <c r="K1129" s="94">
        <f>IF(Q1129=1,F1129,K1125)</f>
        <v>1.45</v>
      </c>
      <c r="L1129" s="94">
        <f>IF(Q1129=1,I1129,L1125)</f>
        <v>-0.15</v>
      </c>
      <c r="M1129" s="94">
        <f>IF(Q1129=1,J1129,M1125)</f>
        <v>0.15</v>
      </c>
      <c r="N1129" s="94">
        <f t="shared" si="1054"/>
        <v>1.3</v>
      </c>
      <c r="O1129" s="94">
        <f t="shared" si="1055"/>
        <v>1.5999999999999999</v>
      </c>
      <c r="P1129" s="102" t="s">
        <v>50</v>
      </c>
      <c r="Q1129" s="94">
        <f>IF(AND(F1129&lt;&gt;"",Q1125=""),1,IF(AND(Q1125&lt;emp,Q1125&lt;&gt;""),Q1125+1,""))</f>
        <v>1</v>
      </c>
      <c r="R1129" s="122">
        <f>IF(Q1129="","",HLOOKUP(Q1129,Headline!$Z$5:$CJ$6,2,FALSE))</f>
        <v>1</v>
      </c>
      <c r="S1129" s="147">
        <f>1.65-0.05</f>
        <v>1.5999999999999999</v>
      </c>
      <c r="T1129" s="147">
        <f>1.63-0.04</f>
        <v>1.5899999999999999</v>
      </c>
      <c r="U1129" s="147">
        <f>1.64-0.05</f>
        <v>1.5899999999999999</v>
      </c>
      <c r="V1129" s="147">
        <f>1.63-0.05</f>
        <v>1.5799999999999998</v>
      </c>
      <c r="W1129" s="147">
        <f>1.65-0.05</f>
        <v>1.5999999999999999</v>
      </c>
      <c r="X1129" s="96" t="str">
        <f t="shared" si="1207"/>
        <v/>
      </c>
      <c r="Y1129" s="101">
        <v>13</v>
      </c>
      <c r="Z1129" s="451" t="s">
        <v>332</v>
      </c>
      <c r="AA1129" s="452"/>
      <c r="AB1129" s="452"/>
      <c r="AC1129" s="452"/>
      <c r="AD1129" s="62"/>
      <c r="AE1129" s="169" t="s">
        <v>331</v>
      </c>
      <c r="AF1129" s="22"/>
      <c r="AH1129" s="29" t="str">
        <f t="shared" si="1068"/>
        <v/>
      </c>
      <c r="AI1129" s="29" t="str">
        <f t="shared" si="1069"/>
        <v/>
      </c>
      <c r="AJ1129" s="29" t="str">
        <f t="shared" si="1070"/>
        <v/>
      </c>
      <c r="AK1129" s="29" t="str">
        <f t="shared" si="1071"/>
        <v/>
      </c>
      <c r="AL1129" s="29" t="str">
        <f t="shared" si="1072"/>
        <v/>
      </c>
      <c r="AM1129" s="29" t="str">
        <f t="shared" si="1073"/>
        <v/>
      </c>
      <c r="AN1129" s="29" t="str">
        <f t="shared" si="1074"/>
        <v/>
      </c>
      <c r="AO1129" s="83">
        <f t="shared" si="1057"/>
        <v>1.5799999999999998</v>
      </c>
      <c r="AP1129" s="83">
        <f t="shared" si="1058"/>
        <v>1.5999999999999999</v>
      </c>
      <c r="AQ1129" s="83">
        <f t="shared" si="1059"/>
        <v>2.0000000000000018E-2</v>
      </c>
      <c r="AR1129" s="83">
        <f t="shared" si="1060"/>
        <v>1.5919999999999999</v>
      </c>
      <c r="AS1129" s="83">
        <f t="shared" si="1061"/>
        <v>8.3666002653407633E-3</v>
      </c>
      <c r="AT1129" s="105" t="str">
        <f>IF(OR(Q1129="",S1129=""),"",IF(AND(C1129="",AT1125=""),"",(M1129-L1129)/(AS1129*6)))</f>
        <v/>
      </c>
      <c r="AU1129" s="105" t="str">
        <f>IF(OR(Q1129="",S1129=""),"",IF(AND(C1129="",AU1125=""),"",MIN((O1129-AR1129)/(3*AS1129),(AR1129-N1129)/(3*AS1129))))</f>
        <v/>
      </c>
      <c r="AV1129">
        <f>IF(AT1129="",-1,AS1117)</f>
        <v>-1</v>
      </c>
    </row>
    <row r="1130" spans="1:48" ht="17.25" customHeight="1">
      <c r="A1130" s="27"/>
      <c r="B1130" s="98"/>
      <c r="C1130" s="104"/>
      <c r="D1130" s="90"/>
      <c r="E1130" s="111"/>
      <c r="F1130" s="519" t="s">
        <v>719</v>
      </c>
      <c r="G1130" s="520"/>
      <c r="H1130" s="521"/>
      <c r="I1130" s="99"/>
      <c r="J1130" s="99"/>
      <c r="K1130" s="94">
        <f t="shared" si="1075"/>
        <v>1.45</v>
      </c>
      <c r="L1130" s="94">
        <f t="shared" si="1076"/>
        <v>-0.15</v>
      </c>
      <c r="M1130" s="94">
        <f t="shared" si="1077"/>
        <v>0.15</v>
      </c>
      <c r="N1130" s="94">
        <f t="shared" si="1054"/>
        <v>1.3</v>
      </c>
      <c r="O1130" s="94">
        <f t="shared" si="1055"/>
        <v>1.5999999999999999</v>
      </c>
      <c r="P1130" s="102" t="s">
        <v>50</v>
      </c>
      <c r="Q1130" s="94">
        <f t="shared" ref="Q1130:Q1167" si="1213">IF(AND(F1130&lt;&gt;"",Q1129=""),1,IF(AND(Q1129&lt;emp,Q1129&lt;&gt;""),Q1129+1,""))</f>
        <v>2</v>
      </c>
      <c r="R1130" s="122">
        <f>IF(Q1130="","",HLOOKUP(Q1130,Headline!$Z$5:$CJ$6,2,FALSE))</f>
        <v>2</v>
      </c>
      <c r="S1130" s="147">
        <v>1.42</v>
      </c>
      <c r="T1130" s="147">
        <v>1.41</v>
      </c>
      <c r="U1130" s="147">
        <v>1.41</v>
      </c>
      <c r="V1130" s="147">
        <v>1.42</v>
      </c>
      <c r="W1130" s="147">
        <v>1.42</v>
      </c>
      <c r="X1130" s="96" t="str">
        <f t="shared" si="1207"/>
        <v/>
      </c>
      <c r="Y1130" s="101">
        <v>16</v>
      </c>
      <c r="Z1130" s="451" t="s">
        <v>366</v>
      </c>
      <c r="AA1130" s="452"/>
      <c r="AB1130" s="452"/>
      <c r="AC1130" s="452"/>
      <c r="AD1130" s="62"/>
      <c r="AE1130" s="21"/>
      <c r="AF1130" s="22"/>
      <c r="AH1130" s="29" t="str">
        <f t="shared" si="1068"/>
        <v/>
      </c>
      <c r="AI1130" s="29" t="str">
        <f t="shared" si="1069"/>
        <v/>
      </c>
      <c r="AJ1130" s="29" t="str">
        <f t="shared" si="1070"/>
        <v/>
      </c>
      <c r="AK1130" s="29" t="str">
        <f t="shared" si="1071"/>
        <v/>
      </c>
      <c r="AL1130" s="29" t="str">
        <f t="shared" si="1072"/>
        <v/>
      </c>
      <c r="AM1130" s="29" t="str">
        <f t="shared" si="1073"/>
        <v/>
      </c>
      <c r="AN1130" s="29" t="str">
        <f t="shared" si="1074"/>
        <v/>
      </c>
      <c r="AO1130" s="83">
        <f t="shared" si="1057"/>
        <v>1.41</v>
      </c>
      <c r="AP1130" s="83">
        <f t="shared" si="1058"/>
        <v>1.42</v>
      </c>
      <c r="AQ1130" s="83">
        <f t="shared" si="1059"/>
        <v>1.0000000000000009E-2</v>
      </c>
      <c r="AR1130" s="83">
        <f t="shared" si="1060"/>
        <v>1.4159999999999999</v>
      </c>
      <c r="AS1130" s="83">
        <f t="shared" si="1061"/>
        <v>5.4772255750516665E-3</v>
      </c>
      <c r="AT1130" s="105" t="str">
        <f t="shared" ref="AT1130:AT1139" si="1214">IF(OR(Q1130="",S1130=""),"",IF(AND(C1130="",AT1129=""),"",(M1130-L1130)/(AS1130*6)))</f>
        <v/>
      </c>
      <c r="AU1130" s="105" t="str">
        <f t="shared" ref="AU1130:AU1139" si="1215">IF(OR(Q1130="",S1130=""),"",IF(AND(C1130="",AU1129=""),"",MIN((O1130-AR1130)/(3*AS1130),(AR1130-N1130)/(3*AS1130))))</f>
        <v/>
      </c>
      <c r="AV1130">
        <f>IF(AT1130="",-1,AS1118)</f>
        <v>-1</v>
      </c>
    </row>
    <row r="1131" spans="1:48" ht="17.25" customHeight="1" thickBot="1">
      <c r="A1131" s="27"/>
      <c r="B1131" s="98"/>
      <c r="C1131" s="104"/>
      <c r="D1131" s="90"/>
      <c r="E1131" s="111"/>
      <c r="F1131" s="442"/>
      <c r="G1131" s="443"/>
      <c r="H1131" s="444"/>
      <c r="I1131" s="99"/>
      <c r="J1131" s="99"/>
      <c r="K1131" s="94">
        <f t="shared" si="1075"/>
        <v>1.45</v>
      </c>
      <c r="L1131" s="94">
        <f t="shared" si="1076"/>
        <v>-0.15</v>
      </c>
      <c r="M1131" s="94">
        <f t="shared" si="1077"/>
        <v>0.15</v>
      </c>
      <c r="N1131" s="94">
        <f t="shared" si="1054"/>
        <v>1.3</v>
      </c>
      <c r="O1131" s="94">
        <f t="shared" si="1055"/>
        <v>1.5999999999999999</v>
      </c>
      <c r="P1131" s="102"/>
      <c r="Q1131" s="94" t="str">
        <f t="shared" si="1213"/>
        <v/>
      </c>
      <c r="R1131" s="122" t="str">
        <f>IF(Q1131="","",HLOOKUP(Q1131,Headline!$Z$5:$CJ$6,2,FALSE))</f>
        <v/>
      </c>
      <c r="S1131" s="100"/>
      <c r="T1131" s="100"/>
      <c r="U1131" s="100"/>
      <c r="V1131" s="100"/>
      <c r="W1131" s="100"/>
      <c r="X1131" s="96" t="str">
        <f t="shared" si="1064"/>
        <v/>
      </c>
      <c r="Y1131" s="101"/>
      <c r="Z1131" s="445"/>
      <c r="AA1131" s="446"/>
      <c r="AB1131" s="446"/>
      <c r="AC1131" s="446"/>
      <c r="AD1131" s="62"/>
      <c r="AE1131" s="21"/>
      <c r="AF1131" s="22"/>
      <c r="AH1131" s="29" t="str">
        <f t="shared" si="1068"/>
        <v/>
      </c>
      <c r="AI1131" s="29" t="str">
        <f t="shared" si="1069"/>
        <v/>
      </c>
      <c r="AJ1131" s="29" t="str">
        <f t="shared" si="1070"/>
        <v/>
      </c>
      <c r="AK1131" s="29" t="str">
        <f t="shared" si="1071"/>
        <v/>
      </c>
      <c r="AL1131" s="29" t="str">
        <f t="shared" si="1072"/>
        <v/>
      </c>
      <c r="AM1131" s="29" t="str">
        <f t="shared" si="1073"/>
        <v/>
      </c>
      <c r="AN1131" s="29" t="str">
        <f t="shared" si="1074"/>
        <v/>
      </c>
      <c r="AO1131" s="83" t="str">
        <f t="shared" si="1057"/>
        <v/>
      </c>
      <c r="AP1131" s="83" t="str">
        <f t="shared" si="1058"/>
        <v/>
      </c>
      <c r="AQ1131" s="83" t="str">
        <f t="shared" si="1059"/>
        <v/>
      </c>
      <c r="AR1131" s="83" t="str">
        <f t="shared" si="1060"/>
        <v/>
      </c>
      <c r="AS1131" s="83" t="str">
        <f t="shared" si="1061"/>
        <v/>
      </c>
      <c r="AT1131" s="105" t="str">
        <f t="shared" si="1214"/>
        <v/>
      </c>
      <c r="AU1131" s="105" t="str">
        <f t="shared" si="1215"/>
        <v/>
      </c>
      <c r="AV1131">
        <f>IF(AT1131="",-1,AS1119)</f>
        <v>-1</v>
      </c>
    </row>
    <row r="1132" spans="1:48" ht="26.25" customHeight="1" thickBot="1">
      <c r="A1132" s="27"/>
      <c r="B1132" s="466" t="s">
        <v>219</v>
      </c>
      <c r="C1132" s="467"/>
      <c r="D1132" s="467"/>
      <c r="E1132" s="467"/>
      <c r="F1132" s="467"/>
      <c r="G1132" s="467"/>
      <c r="H1132" s="467"/>
      <c r="I1132" s="467"/>
      <c r="J1132" s="467"/>
      <c r="K1132" s="467"/>
      <c r="L1132" s="467"/>
      <c r="M1132" s="467"/>
      <c r="N1132" s="467"/>
      <c r="O1132" s="467"/>
      <c r="P1132" s="467"/>
      <c r="Q1132" s="467"/>
      <c r="R1132" s="467"/>
      <c r="S1132" s="467"/>
      <c r="T1132" s="467"/>
      <c r="U1132" s="467"/>
      <c r="V1132" s="467"/>
      <c r="W1132" s="467"/>
      <c r="X1132" s="467"/>
      <c r="Y1132" s="467"/>
      <c r="Z1132" s="467"/>
      <c r="AA1132" s="467"/>
      <c r="AB1132" s="467"/>
      <c r="AC1132" s="467"/>
      <c r="AD1132" s="467"/>
      <c r="AE1132" s="467"/>
      <c r="AF1132" s="468"/>
      <c r="AH1132" s="29" t="str">
        <f t="shared" si="1068"/>
        <v/>
      </c>
      <c r="AI1132" s="29" t="str">
        <f t="shared" si="1069"/>
        <v/>
      </c>
      <c r="AJ1132" s="29" t="str">
        <f t="shared" si="1070"/>
        <v/>
      </c>
      <c r="AK1132" s="29" t="str">
        <f t="shared" si="1071"/>
        <v/>
      </c>
      <c r="AL1132" s="29" t="str">
        <f t="shared" si="1072"/>
        <v/>
      </c>
      <c r="AM1132" s="29" t="str">
        <f t="shared" si="1073"/>
        <v/>
      </c>
      <c r="AN1132" s="29" t="str">
        <f t="shared" si="1074"/>
        <v/>
      </c>
      <c r="AO1132" s="83" t="str">
        <f t="shared" si="1057"/>
        <v/>
      </c>
      <c r="AP1132" s="83" t="str">
        <f t="shared" si="1058"/>
        <v/>
      </c>
      <c r="AQ1132" s="83" t="str">
        <f t="shared" si="1059"/>
        <v/>
      </c>
      <c r="AR1132" s="83" t="str">
        <f t="shared" si="1060"/>
        <v/>
      </c>
      <c r="AS1132" s="83" t="str">
        <f t="shared" si="1061"/>
        <v/>
      </c>
      <c r="AT1132" s="105" t="str">
        <f t="shared" si="1214"/>
        <v/>
      </c>
      <c r="AU1132" s="105" t="str">
        <f t="shared" si="1215"/>
        <v/>
      </c>
      <c r="AV1132">
        <f>IF(AT1132="",-1,AS1123)</f>
        <v>-1</v>
      </c>
    </row>
    <row r="1133" spans="1:48" ht="17.25" customHeight="1">
      <c r="A1133" s="27"/>
      <c r="B1133" s="98"/>
      <c r="C1133" s="104"/>
      <c r="D1133" s="90"/>
      <c r="E1133" s="111"/>
      <c r="F1133" s="442"/>
      <c r="G1133" s="443"/>
      <c r="H1133" s="443"/>
      <c r="I1133" s="99"/>
      <c r="J1133" s="99"/>
      <c r="K1133" s="94">
        <f t="shared" si="1075"/>
        <v>0</v>
      </c>
      <c r="L1133" s="94">
        <f t="shared" si="1076"/>
        <v>0</v>
      </c>
      <c r="M1133" s="94">
        <f t="shared" si="1077"/>
        <v>0</v>
      </c>
      <c r="N1133" s="94">
        <f t="shared" si="1054"/>
        <v>0</v>
      </c>
      <c r="O1133" s="94">
        <f t="shared" si="1055"/>
        <v>0</v>
      </c>
      <c r="P1133" s="102"/>
      <c r="Q1133" s="94" t="str">
        <f t="shared" si="1213"/>
        <v/>
      </c>
      <c r="R1133" s="122" t="str">
        <f>IF(Q1133="","",HLOOKUP(Q1133,Headline!$Z$5:$CJ$6,2,FALSE))</f>
        <v/>
      </c>
      <c r="S1133" s="100"/>
      <c r="T1133" s="100"/>
      <c r="U1133" s="100"/>
      <c r="V1133" s="100"/>
      <c r="W1133" s="100"/>
      <c r="X1133" s="96" t="str">
        <f t="shared" si="1064"/>
        <v/>
      </c>
      <c r="Y1133" s="101"/>
      <c r="Z1133" s="445"/>
      <c r="AA1133" s="446"/>
      <c r="AB1133" s="446"/>
      <c r="AC1133" s="446"/>
      <c r="AD1133" s="62"/>
      <c r="AE1133" s="21"/>
      <c r="AF1133" s="22"/>
      <c r="AH1133" s="29" t="str">
        <f t="shared" si="1068"/>
        <v/>
      </c>
      <c r="AI1133" s="29" t="str">
        <f t="shared" si="1069"/>
        <v/>
      </c>
      <c r="AJ1133" s="29" t="str">
        <f t="shared" si="1070"/>
        <v/>
      </c>
      <c r="AK1133" s="29" t="str">
        <f t="shared" si="1071"/>
        <v/>
      </c>
      <c r="AL1133" s="29" t="str">
        <f t="shared" si="1072"/>
        <v/>
      </c>
      <c r="AM1133" s="29" t="str">
        <f t="shared" si="1073"/>
        <v/>
      </c>
      <c r="AN1133" s="29" t="str">
        <f t="shared" si="1074"/>
        <v/>
      </c>
      <c r="AO1133" s="83" t="str">
        <f t="shared" si="1057"/>
        <v/>
      </c>
      <c r="AP1133" s="83" t="str">
        <f t="shared" si="1058"/>
        <v/>
      </c>
      <c r="AQ1133" s="83" t="str">
        <f t="shared" si="1059"/>
        <v/>
      </c>
      <c r="AR1133" s="83" t="str">
        <f t="shared" si="1060"/>
        <v/>
      </c>
      <c r="AS1133" s="83" t="str">
        <f t="shared" si="1061"/>
        <v/>
      </c>
      <c r="AT1133" s="105" t="str">
        <f t="shared" si="1214"/>
        <v/>
      </c>
      <c r="AU1133" s="105" t="str">
        <f t="shared" si="1215"/>
        <v/>
      </c>
      <c r="AV1133">
        <f>IF(AT1133="",-1,AS1124)</f>
        <v>-1</v>
      </c>
    </row>
    <row r="1134" spans="1:48" ht="17.25" customHeight="1">
      <c r="A1134" s="27"/>
      <c r="B1134" s="98">
        <v>970</v>
      </c>
      <c r="C1134" s="104"/>
      <c r="D1134" s="90"/>
      <c r="E1134" s="111"/>
      <c r="F1134" s="442">
        <v>0.45</v>
      </c>
      <c r="G1134" s="443"/>
      <c r="H1134" s="444"/>
      <c r="I1134" s="99">
        <v>0</v>
      </c>
      <c r="J1134" s="99">
        <v>0.3</v>
      </c>
      <c r="K1134" s="94">
        <f t="shared" si="1075"/>
        <v>0.45</v>
      </c>
      <c r="L1134" s="94">
        <f t="shared" si="1076"/>
        <v>0</v>
      </c>
      <c r="M1134" s="94">
        <f t="shared" si="1077"/>
        <v>0.3</v>
      </c>
      <c r="N1134" s="94">
        <f t="shared" si="1054"/>
        <v>0.45</v>
      </c>
      <c r="O1134" s="94">
        <f t="shared" si="1055"/>
        <v>0.75</v>
      </c>
      <c r="P1134" s="102" t="s">
        <v>52</v>
      </c>
      <c r="Q1134" s="94">
        <f t="shared" si="1213"/>
        <v>1</v>
      </c>
      <c r="R1134" s="122">
        <f>IF(Q1134="","",HLOOKUP(Q1134,Headline!$Z$5:$CJ$6,2,FALSE))</f>
        <v>1</v>
      </c>
      <c r="S1134" s="147">
        <v>0.72</v>
      </c>
      <c r="T1134" s="147">
        <v>0.71</v>
      </c>
      <c r="U1134" s="147">
        <v>0.73</v>
      </c>
      <c r="V1134" s="147">
        <v>0.72</v>
      </c>
      <c r="W1134" s="147">
        <v>0.73</v>
      </c>
      <c r="X1134" s="96" t="str">
        <f t="shared" si="1064"/>
        <v/>
      </c>
      <c r="Y1134" s="101">
        <v>13</v>
      </c>
      <c r="Z1134" s="445"/>
      <c r="AA1134" s="446"/>
      <c r="AB1134" s="446"/>
      <c r="AC1134" s="446"/>
      <c r="AD1134" s="62"/>
      <c r="AE1134" s="21"/>
      <c r="AF1134" s="22"/>
      <c r="AH1134" s="29" t="str">
        <f t="shared" si="1068"/>
        <v/>
      </c>
      <c r="AI1134" s="29" t="str">
        <f t="shared" si="1069"/>
        <v/>
      </c>
      <c r="AJ1134" s="29" t="str">
        <f t="shared" si="1070"/>
        <v/>
      </c>
      <c r="AK1134" s="29" t="str">
        <f t="shared" si="1071"/>
        <v/>
      </c>
      <c r="AL1134" s="29" t="str">
        <f t="shared" si="1072"/>
        <v/>
      </c>
      <c r="AM1134" s="29" t="str">
        <f t="shared" si="1073"/>
        <v/>
      </c>
      <c r="AN1134" s="29" t="str">
        <f t="shared" si="1074"/>
        <v/>
      </c>
      <c r="AO1134" s="83">
        <f t="shared" si="1057"/>
        <v>0.71</v>
      </c>
      <c r="AP1134" s="83">
        <f t="shared" si="1058"/>
        <v>0.73</v>
      </c>
      <c r="AQ1134" s="83">
        <f t="shared" si="1059"/>
        <v>2.0000000000000018E-2</v>
      </c>
      <c r="AR1134" s="83">
        <f t="shared" si="1060"/>
        <v>0.72199999999999998</v>
      </c>
      <c r="AS1134" s="83">
        <f t="shared" si="1061"/>
        <v>8.3666002653407633E-3</v>
      </c>
      <c r="AT1134" s="105" t="str">
        <f t="shared" si="1214"/>
        <v/>
      </c>
      <c r="AU1134" s="105" t="str">
        <f t="shared" si="1215"/>
        <v/>
      </c>
      <c r="AV1134">
        <f>IF(AT1134="",-1,AS1125)</f>
        <v>-1</v>
      </c>
    </row>
    <row r="1135" spans="1:48" ht="17.25" customHeight="1">
      <c r="A1135" s="27"/>
      <c r="B1135" s="98"/>
      <c r="C1135" s="104"/>
      <c r="D1135" s="90"/>
      <c r="E1135" s="111"/>
      <c r="F1135" s="442"/>
      <c r="G1135" s="443"/>
      <c r="H1135" s="443"/>
      <c r="I1135" s="99"/>
      <c r="J1135" s="99"/>
      <c r="K1135" s="94">
        <f t="shared" si="1075"/>
        <v>0.45</v>
      </c>
      <c r="L1135" s="94">
        <f t="shared" si="1076"/>
        <v>0</v>
      </c>
      <c r="M1135" s="94">
        <f t="shared" si="1077"/>
        <v>0.3</v>
      </c>
      <c r="N1135" s="94">
        <f t="shared" si="1054"/>
        <v>0.45</v>
      </c>
      <c r="O1135" s="94">
        <f t="shared" si="1055"/>
        <v>0.75</v>
      </c>
      <c r="P1135" s="102" t="s">
        <v>52</v>
      </c>
      <c r="Q1135" s="94">
        <f t="shared" si="1213"/>
        <v>2</v>
      </c>
      <c r="R1135" s="122">
        <f>IF(Q1135="","",HLOOKUP(Q1135,Headline!$Z$5:$CJ$6,2,FALSE))</f>
        <v>2</v>
      </c>
      <c r="S1135" s="147">
        <v>0.63</v>
      </c>
      <c r="T1135" s="147">
        <v>0.62</v>
      </c>
      <c r="U1135" s="147">
        <v>0.63</v>
      </c>
      <c r="V1135" s="147">
        <v>0.63</v>
      </c>
      <c r="W1135" s="147">
        <v>0.63</v>
      </c>
      <c r="X1135" s="96" t="str">
        <f t="shared" si="1064"/>
        <v/>
      </c>
      <c r="Y1135" s="101">
        <v>16</v>
      </c>
      <c r="Z1135" s="445"/>
      <c r="AA1135" s="446"/>
      <c r="AB1135" s="446"/>
      <c r="AC1135" s="446"/>
      <c r="AD1135" s="62"/>
      <c r="AE1135" s="21"/>
      <c r="AF1135" s="22"/>
      <c r="AH1135" s="29" t="str">
        <f t="shared" si="1068"/>
        <v/>
      </c>
      <c r="AI1135" s="29" t="str">
        <f t="shared" si="1069"/>
        <v/>
      </c>
      <c r="AJ1135" s="29" t="str">
        <f t="shared" si="1070"/>
        <v/>
      </c>
      <c r="AK1135" s="29" t="str">
        <f t="shared" si="1071"/>
        <v/>
      </c>
      <c r="AL1135" s="29" t="str">
        <f t="shared" si="1072"/>
        <v/>
      </c>
      <c r="AM1135" s="29" t="str">
        <f t="shared" si="1073"/>
        <v/>
      </c>
      <c r="AN1135" s="29" t="str">
        <f t="shared" si="1074"/>
        <v/>
      </c>
      <c r="AO1135" s="83">
        <f t="shared" si="1057"/>
        <v>0.62</v>
      </c>
      <c r="AP1135" s="83">
        <f t="shared" si="1058"/>
        <v>0.63</v>
      </c>
      <c r="AQ1135" s="83">
        <f t="shared" si="1059"/>
        <v>1.0000000000000009E-2</v>
      </c>
      <c r="AR1135" s="83">
        <f t="shared" si="1060"/>
        <v>0.62799999999999989</v>
      </c>
      <c r="AS1135" s="83">
        <f t="shared" si="1061"/>
        <v>4.4721359549995832E-3</v>
      </c>
      <c r="AT1135" s="105" t="str">
        <f t="shared" si="1214"/>
        <v/>
      </c>
      <c r="AU1135" s="105" t="str">
        <f t="shared" si="1215"/>
        <v/>
      </c>
      <c r="AV1135">
        <f t="shared" si="1065"/>
        <v>-1</v>
      </c>
    </row>
    <row r="1136" spans="1:48" ht="17.25" customHeight="1" thickBot="1">
      <c r="A1136" s="27"/>
      <c r="B1136" s="98"/>
      <c r="C1136" s="104"/>
      <c r="D1136" s="90"/>
      <c r="E1136" s="111"/>
      <c r="F1136" s="442"/>
      <c r="G1136" s="443"/>
      <c r="H1136" s="443"/>
      <c r="I1136" s="99"/>
      <c r="J1136" s="99"/>
      <c r="K1136" s="94">
        <f t="shared" si="1075"/>
        <v>0.45</v>
      </c>
      <c r="L1136" s="94">
        <f t="shared" si="1076"/>
        <v>0</v>
      </c>
      <c r="M1136" s="94">
        <f t="shared" si="1077"/>
        <v>0.3</v>
      </c>
      <c r="N1136" s="94">
        <f t="shared" si="1054"/>
        <v>0.45</v>
      </c>
      <c r="O1136" s="94">
        <f t="shared" si="1055"/>
        <v>0.75</v>
      </c>
      <c r="P1136" s="102"/>
      <c r="Q1136" s="94" t="str">
        <f t="shared" si="1213"/>
        <v/>
      </c>
      <c r="R1136" s="122" t="str">
        <f>IF(Q1136="","",HLOOKUP(Q1136,Headline!$Z$5:$CJ$6,2,FALSE))</f>
        <v/>
      </c>
      <c r="S1136" s="100"/>
      <c r="T1136" s="100"/>
      <c r="U1136" s="100"/>
      <c r="V1136" s="100"/>
      <c r="W1136" s="100"/>
      <c r="X1136" s="96" t="str">
        <f t="shared" si="1064"/>
        <v/>
      </c>
      <c r="Y1136" s="101"/>
      <c r="Z1136" s="445"/>
      <c r="AA1136" s="446"/>
      <c r="AB1136" s="446"/>
      <c r="AC1136" s="446"/>
      <c r="AD1136" s="62"/>
      <c r="AE1136" s="21"/>
      <c r="AF1136" s="22"/>
      <c r="AH1136" s="29" t="str">
        <f t="shared" si="1068"/>
        <v/>
      </c>
      <c r="AI1136" s="29" t="str">
        <f t="shared" si="1069"/>
        <v/>
      </c>
      <c r="AJ1136" s="29" t="str">
        <f t="shared" si="1070"/>
        <v/>
      </c>
      <c r="AK1136" s="29" t="str">
        <f t="shared" si="1071"/>
        <v/>
      </c>
      <c r="AL1136" s="29" t="str">
        <f t="shared" si="1072"/>
        <v/>
      </c>
      <c r="AM1136" s="29" t="str">
        <f t="shared" si="1073"/>
        <v/>
      </c>
      <c r="AN1136" s="29" t="str">
        <f t="shared" si="1074"/>
        <v/>
      </c>
      <c r="AO1136" s="83" t="str">
        <f t="shared" si="1057"/>
        <v/>
      </c>
      <c r="AP1136" s="83" t="str">
        <f t="shared" si="1058"/>
        <v/>
      </c>
      <c r="AQ1136" s="83" t="str">
        <f t="shared" si="1059"/>
        <v/>
      </c>
      <c r="AR1136" s="83" t="str">
        <f t="shared" si="1060"/>
        <v/>
      </c>
      <c r="AS1136" s="83" t="str">
        <f t="shared" si="1061"/>
        <v/>
      </c>
      <c r="AT1136" s="105" t="str">
        <f t="shared" si="1214"/>
        <v/>
      </c>
      <c r="AU1136" s="105" t="str">
        <f t="shared" si="1215"/>
        <v/>
      </c>
      <c r="AV1136">
        <f t="shared" si="1065"/>
        <v>-1</v>
      </c>
    </row>
    <row r="1137" spans="1:48" ht="26.25" customHeight="1" thickBot="1">
      <c r="A1137" s="27"/>
      <c r="B1137" s="466" t="s">
        <v>220</v>
      </c>
      <c r="C1137" s="467"/>
      <c r="D1137" s="467"/>
      <c r="E1137" s="467"/>
      <c r="F1137" s="467"/>
      <c r="G1137" s="467"/>
      <c r="H1137" s="467"/>
      <c r="I1137" s="467"/>
      <c r="J1137" s="467"/>
      <c r="K1137" s="467"/>
      <c r="L1137" s="467"/>
      <c r="M1137" s="467"/>
      <c r="N1137" s="467"/>
      <c r="O1137" s="467"/>
      <c r="P1137" s="467"/>
      <c r="Q1137" s="467"/>
      <c r="R1137" s="467"/>
      <c r="S1137" s="467"/>
      <c r="T1137" s="467"/>
      <c r="U1137" s="467"/>
      <c r="V1137" s="467"/>
      <c r="W1137" s="467"/>
      <c r="X1137" s="467"/>
      <c r="Y1137" s="467"/>
      <c r="Z1137" s="467"/>
      <c r="AA1137" s="467"/>
      <c r="AB1137" s="467"/>
      <c r="AC1137" s="467"/>
      <c r="AD1137" s="467"/>
      <c r="AE1137" s="467"/>
      <c r="AF1137" s="468"/>
      <c r="AH1137" s="29" t="str">
        <f t="shared" si="1068"/>
        <v/>
      </c>
      <c r="AI1137" s="29" t="str">
        <f t="shared" si="1069"/>
        <v/>
      </c>
      <c r="AJ1137" s="29" t="str">
        <f t="shared" si="1070"/>
        <v/>
      </c>
      <c r="AK1137" s="29" t="str">
        <f t="shared" si="1071"/>
        <v/>
      </c>
      <c r="AL1137" s="29" t="str">
        <f t="shared" si="1072"/>
        <v/>
      </c>
      <c r="AM1137" s="29" t="str">
        <f t="shared" si="1073"/>
        <v/>
      </c>
      <c r="AN1137" s="29" t="str">
        <f t="shared" si="1074"/>
        <v/>
      </c>
      <c r="AO1137" s="83" t="str">
        <f t="shared" si="1057"/>
        <v/>
      </c>
      <c r="AP1137" s="83" t="str">
        <f t="shared" si="1058"/>
        <v/>
      </c>
      <c r="AQ1137" s="83" t="str">
        <f t="shared" si="1059"/>
        <v/>
      </c>
      <c r="AR1137" s="83" t="str">
        <f t="shared" si="1060"/>
        <v/>
      </c>
      <c r="AS1137" s="83" t="str">
        <f t="shared" si="1061"/>
        <v/>
      </c>
      <c r="AT1137" s="105" t="str">
        <f t="shared" si="1214"/>
        <v/>
      </c>
      <c r="AU1137" s="105" t="str">
        <f t="shared" si="1215"/>
        <v/>
      </c>
      <c r="AV1137">
        <f t="shared" si="1065"/>
        <v>-1</v>
      </c>
    </row>
    <row r="1138" spans="1:48" ht="17.25" customHeight="1">
      <c r="A1138" s="27"/>
      <c r="B1138" s="98"/>
      <c r="C1138" s="104"/>
      <c r="D1138" s="90"/>
      <c r="E1138" s="111"/>
      <c r="F1138" s="442"/>
      <c r="G1138" s="443"/>
      <c r="H1138" s="444"/>
      <c r="I1138" s="99"/>
      <c r="J1138" s="99"/>
      <c r="K1138" s="94">
        <f t="shared" si="1075"/>
        <v>0</v>
      </c>
      <c r="L1138" s="94">
        <f t="shared" si="1076"/>
        <v>0</v>
      </c>
      <c r="M1138" s="94">
        <f t="shared" si="1077"/>
        <v>0</v>
      </c>
      <c r="N1138" s="94">
        <f t="shared" si="1054"/>
        <v>0</v>
      </c>
      <c r="O1138" s="94">
        <f t="shared" si="1055"/>
        <v>0</v>
      </c>
      <c r="P1138" s="102"/>
      <c r="Q1138" s="94" t="str">
        <f t="shared" si="1213"/>
        <v/>
      </c>
      <c r="R1138" s="122" t="str">
        <f>IF(Q1138="","",HLOOKUP(Q1138,Headline!$Z$5:$CJ$6,2,FALSE))</f>
        <v/>
      </c>
      <c r="S1138" s="100"/>
      <c r="T1138" s="100"/>
      <c r="U1138" s="100"/>
      <c r="V1138" s="100"/>
      <c r="W1138" s="100"/>
      <c r="X1138" s="96" t="str">
        <f t="shared" si="1064"/>
        <v/>
      </c>
      <c r="Y1138" s="101"/>
      <c r="Z1138" s="445"/>
      <c r="AA1138" s="446"/>
      <c r="AB1138" s="446"/>
      <c r="AC1138" s="446"/>
      <c r="AD1138" s="62"/>
      <c r="AE1138" s="21"/>
      <c r="AF1138" s="22"/>
      <c r="AH1138" s="29" t="str">
        <f t="shared" si="1068"/>
        <v/>
      </c>
      <c r="AI1138" s="29" t="str">
        <f t="shared" si="1069"/>
        <v/>
      </c>
      <c r="AJ1138" s="29" t="str">
        <f t="shared" si="1070"/>
        <v/>
      </c>
      <c r="AK1138" s="29" t="str">
        <f t="shared" si="1071"/>
        <v/>
      </c>
      <c r="AL1138" s="29" t="str">
        <f t="shared" si="1072"/>
        <v/>
      </c>
      <c r="AM1138" s="29" t="str">
        <f t="shared" si="1073"/>
        <v/>
      </c>
      <c r="AN1138" s="29" t="str">
        <f t="shared" si="1074"/>
        <v/>
      </c>
      <c r="AO1138" s="83" t="str">
        <f t="shared" si="1057"/>
        <v/>
      </c>
      <c r="AP1138" s="83" t="str">
        <f t="shared" si="1058"/>
        <v/>
      </c>
      <c r="AQ1138" s="83" t="str">
        <f t="shared" si="1059"/>
        <v/>
      </c>
      <c r="AR1138" s="83" t="str">
        <f t="shared" si="1060"/>
        <v/>
      </c>
      <c r="AS1138" s="83" t="str">
        <f t="shared" si="1061"/>
        <v/>
      </c>
      <c r="AT1138" s="105" t="str">
        <f t="shared" si="1214"/>
        <v/>
      </c>
      <c r="AU1138" s="105" t="str">
        <f t="shared" si="1215"/>
        <v/>
      </c>
      <c r="AV1138">
        <f t="shared" si="1065"/>
        <v>-1</v>
      </c>
    </row>
    <row r="1139" spans="1:48" ht="17.25" customHeight="1">
      <c r="A1139" s="27"/>
      <c r="B1139" s="98">
        <v>980</v>
      </c>
      <c r="C1139" s="104"/>
      <c r="D1139" s="144" t="s">
        <v>187</v>
      </c>
      <c r="E1139" s="111"/>
      <c r="F1139" s="442">
        <v>3.2</v>
      </c>
      <c r="G1139" s="443"/>
      <c r="H1139" s="444"/>
      <c r="I1139" s="99">
        <v>-3.2</v>
      </c>
      <c r="J1139" s="99">
        <v>0</v>
      </c>
      <c r="K1139" s="94">
        <f t="shared" si="1075"/>
        <v>3.2</v>
      </c>
      <c r="L1139" s="94">
        <f t="shared" si="1076"/>
        <v>-3.2</v>
      </c>
      <c r="M1139" s="94">
        <f t="shared" si="1077"/>
        <v>0</v>
      </c>
      <c r="N1139" s="94">
        <f t="shared" si="1054"/>
        <v>0</v>
      </c>
      <c r="O1139" s="94">
        <f t="shared" si="1055"/>
        <v>3.2</v>
      </c>
      <c r="P1139" s="102" t="s">
        <v>236</v>
      </c>
      <c r="Q1139" s="94">
        <f t="shared" si="1213"/>
        <v>1</v>
      </c>
      <c r="R1139" s="122">
        <f>IF(Q1139="","",HLOOKUP(Q1139,Headline!$Z$5:$CJ$6,2,FALSE))</f>
        <v>1</v>
      </c>
      <c r="S1139" s="100">
        <v>2.3370000000000002</v>
      </c>
      <c r="T1139" s="100">
        <v>2.226</v>
      </c>
      <c r="U1139" s="100">
        <v>2.1840000000000002</v>
      </c>
      <c r="V1139" s="100">
        <v>3.0259999999999998</v>
      </c>
      <c r="W1139" s="100">
        <v>2.4500000000000002</v>
      </c>
      <c r="X1139" s="96" t="str">
        <f t="shared" si="1064"/>
        <v/>
      </c>
      <c r="Y1139" s="101">
        <v>13</v>
      </c>
      <c r="Z1139" s="445"/>
      <c r="AA1139" s="446"/>
      <c r="AB1139" s="446"/>
      <c r="AC1139" s="446"/>
      <c r="AD1139" s="62"/>
      <c r="AE1139" s="21"/>
      <c r="AF1139" s="22"/>
      <c r="AH1139" s="29" t="str">
        <f t="shared" si="1068"/>
        <v/>
      </c>
      <c r="AI1139" s="29" t="str">
        <f t="shared" si="1069"/>
        <v/>
      </c>
      <c r="AJ1139" s="29" t="str">
        <f t="shared" si="1070"/>
        <v/>
      </c>
      <c r="AK1139" s="29" t="str">
        <f t="shared" si="1071"/>
        <v/>
      </c>
      <c r="AL1139" s="29" t="str">
        <f t="shared" si="1072"/>
        <v/>
      </c>
      <c r="AM1139" s="29" t="str">
        <f t="shared" si="1073"/>
        <v/>
      </c>
      <c r="AN1139" s="29" t="str">
        <f t="shared" si="1074"/>
        <v/>
      </c>
      <c r="AO1139" s="83">
        <f t="shared" si="1057"/>
        <v>2.1840000000000002</v>
      </c>
      <c r="AP1139" s="83">
        <f t="shared" si="1058"/>
        <v>3.0259999999999998</v>
      </c>
      <c r="AQ1139" s="83">
        <f t="shared" si="1059"/>
        <v>0.84199999999999964</v>
      </c>
      <c r="AR1139" s="83">
        <f t="shared" si="1060"/>
        <v>2.4445999999999999</v>
      </c>
      <c r="AS1139" s="83">
        <f t="shared" si="1061"/>
        <v>0.34107594462231022</v>
      </c>
      <c r="AT1139" s="105" t="str">
        <f t="shared" si="1214"/>
        <v/>
      </c>
      <c r="AU1139" s="105" t="str">
        <f t="shared" si="1215"/>
        <v/>
      </c>
      <c r="AV1139">
        <f t="shared" si="1065"/>
        <v>-1</v>
      </c>
    </row>
    <row r="1140" spans="1:48" ht="17.25" customHeight="1">
      <c r="A1140" s="27"/>
      <c r="B1140" s="98"/>
      <c r="C1140" s="104"/>
      <c r="D1140" s="90"/>
      <c r="E1140" s="111"/>
      <c r="F1140" s="442"/>
      <c r="G1140" s="443"/>
      <c r="H1140" s="444"/>
      <c r="I1140" s="99"/>
      <c r="J1140" s="99"/>
      <c r="K1140" s="94">
        <f>IF(Q1140=1,F1140,K1017)</f>
        <v>3.7</v>
      </c>
      <c r="L1140" s="94">
        <f t="shared" si="1076"/>
        <v>-3.2</v>
      </c>
      <c r="M1140" s="94">
        <f>IF(Q1140=1,J1140,M1017)</f>
        <v>0.1</v>
      </c>
      <c r="N1140" s="94">
        <f t="shared" ref="N1140:N1167" si="1216">K1140+L1140</f>
        <v>0.5</v>
      </c>
      <c r="O1140" s="94">
        <f t="shared" ref="O1140:O1167" si="1217">K1140+M1140</f>
        <v>3.8000000000000003</v>
      </c>
      <c r="P1140" s="102" t="s">
        <v>236</v>
      </c>
      <c r="Q1140" s="94">
        <f t="shared" si="1213"/>
        <v>2</v>
      </c>
      <c r="R1140" s="122">
        <f>IF(Q1140="","",HLOOKUP(Q1140,Headline!$Z$5:$CJ$6,2,FALSE))</f>
        <v>2</v>
      </c>
      <c r="S1140" s="100">
        <v>1.0109999999999999</v>
      </c>
      <c r="T1140" s="100">
        <v>1.425</v>
      </c>
      <c r="U1140" s="100">
        <v>1.329</v>
      </c>
      <c r="V1140" s="100">
        <v>1.4079999999999999</v>
      </c>
      <c r="W1140" s="100">
        <v>1.3149999999999999</v>
      </c>
      <c r="X1140" s="96" t="str">
        <f t="shared" si="1064"/>
        <v/>
      </c>
      <c r="Y1140" s="101">
        <v>16</v>
      </c>
      <c r="Z1140" s="445"/>
      <c r="AA1140" s="446"/>
      <c r="AB1140" s="446"/>
      <c r="AC1140" s="446"/>
      <c r="AD1140" s="62"/>
      <c r="AE1140" s="21"/>
      <c r="AF1140" s="22"/>
      <c r="AH1140" s="29" t="str">
        <f t="shared" si="1068"/>
        <v/>
      </c>
      <c r="AI1140" s="29" t="str">
        <f t="shared" si="1069"/>
        <v/>
      </c>
      <c r="AJ1140" s="29" t="str">
        <f t="shared" si="1070"/>
        <v/>
      </c>
      <c r="AK1140" s="29" t="str">
        <f t="shared" si="1071"/>
        <v/>
      </c>
      <c r="AL1140" s="29" t="str">
        <f t="shared" si="1072"/>
        <v/>
      </c>
      <c r="AM1140" s="29" t="str">
        <f t="shared" si="1073"/>
        <v/>
      </c>
      <c r="AN1140" s="29" t="str">
        <f t="shared" si="1074"/>
        <v/>
      </c>
      <c r="AO1140" s="83">
        <f t="shared" ref="AO1140:AO1153" si="1218">IF(S1140="","",MIN(S1140:W1140))</f>
        <v>1.0109999999999999</v>
      </c>
      <c r="AP1140" s="83">
        <f t="shared" ref="AP1140:AP1153" si="1219">IF(S1140="","",MAX(S1140:W1140))</f>
        <v>1.425</v>
      </c>
      <c r="AQ1140" s="83">
        <f t="shared" ref="AQ1140:AQ1153" si="1220">IF(AO1140="","",AP1140-AO1140)</f>
        <v>0.41400000000000015</v>
      </c>
      <c r="AR1140" s="83">
        <f t="shared" ref="AR1140:AR1153" si="1221">IF(S1140="","",AVERAGE(S1140:W1140))</f>
        <v>1.2975999999999999</v>
      </c>
      <c r="AS1140" s="83">
        <f t="shared" ref="AS1140:AS1153" si="1222">IF(S1140="","",STDEV(S1140:W1140))</f>
        <v>0.16721782201667493</v>
      </c>
      <c r="AT1140" s="105" t="str">
        <f>IF(OR(Q1140="",S1140=""),"",IF(AND(C1140="",AT1017=""),"",(M1140-L1140)/(AS1140*6)))</f>
        <v/>
      </c>
      <c r="AU1140" s="105" t="str">
        <f>IF(OR(Q1140="",S1140=""),"",IF(AND(C1140="",AU1017=""),"",MIN((O1140-AR1140)/(3*AS1140),(AR1140-N1140)/(3*AS1140))))</f>
        <v/>
      </c>
      <c r="AV1140">
        <f>IF(AT1140="",-1,AS1012)</f>
        <v>-1</v>
      </c>
    </row>
    <row r="1141" spans="1:48" ht="17.25" customHeight="1">
      <c r="A1141" s="27"/>
      <c r="B1141" s="98"/>
      <c r="C1141" s="104"/>
      <c r="D1141" s="90"/>
      <c r="E1141" s="111"/>
      <c r="F1141" s="442"/>
      <c r="G1141" s="443"/>
      <c r="H1141" s="444"/>
      <c r="I1141" s="99"/>
      <c r="J1141" s="99"/>
      <c r="K1141" s="94">
        <f t="shared" ref="K1141:K1147" si="1223">IF(Q1141=1,F1141,K1140)</f>
        <v>3.7</v>
      </c>
      <c r="L1141" s="94">
        <f t="shared" ref="L1141:L1147" si="1224">IF(Q1141=1,I1141,L1140)</f>
        <v>-3.2</v>
      </c>
      <c r="M1141" s="94">
        <f t="shared" ref="M1141:M1147" si="1225">IF(Q1141=1,J1141,M1140)</f>
        <v>0.1</v>
      </c>
      <c r="N1141" s="94">
        <f t="shared" si="1216"/>
        <v>0.5</v>
      </c>
      <c r="O1141" s="94">
        <f t="shared" si="1217"/>
        <v>3.8000000000000003</v>
      </c>
      <c r="P1141" s="102"/>
      <c r="Q1141" s="94" t="str">
        <f t="shared" si="1213"/>
        <v/>
      </c>
      <c r="R1141" s="122" t="str">
        <f>IF(Q1141="","",HLOOKUP(Q1141,Headline!$Z$5:$CJ$6,2,FALSE))</f>
        <v/>
      </c>
      <c r="S1141" s="100"/>
      <c r="T1141" s="100"/>
      <c r="U1141" s="100" t="s">
        <v>255</v>
      </c>
      <c r="V1141" s="100" t="s">
        <v>255</v>
      </c>
      <c r="W1141" s="100" t="s">
        <v>255</v>
      </c>
      <c r="X1141" s="96" t="str">
        <f t="shared" ref="X1141:X1167" si="1226">IF(S1141="","",IF(AND(AM1141="-",AN1141="+"),"78",IF(AM1141="-","7",IF(AN1141="+","8",""))))</f>
        <v/>
      </c>
      <c r="Y1141" s="101"/>
      <c r="Z1141" s="445"/>
      <c r="AA1141" s="446"/>
      <c r="AB1141" s="446"/>
      <c r="AC1141" s="446"/>
      <c r="AD1141" s="62"/>
      <c r="AE1141" s="21"/>
      <c r="AF1141" s="22"/>
      <c r="AH1141" s="29" t="str">
        <f t="shared" si="1068"/>
        <v/>
      </c>
      <c r="AI1141" s="29" t="str">
        <f t="shared" si="1069"/>
        <v/>
      </c>
      <c r="AJ1141" s="29" t="str">
        <f t="shared" si="1070"/>
        <v/>
      </c>
      <c r="AK1141" s="29" t="str">
        <f t="shared" si="1071"/>
        <v/>
      </c>
      <c r="AL1141" s="29" t="str">
        <f t="shared" si="1072"/>
        <v/>
      </c>
      <c r="AM1141" s="29" t="str">
        <f t="shared" si="1073"/>
        <v/>
      </c>
      <c r="AN1141" s="29" t="str">
        <f t="shared" si="1074"/>
        <v/>
      </c>
      <c r="AO1141" s="83" t="str">
        <f t="shared" si="1218"/>
        <v/>
      </c>
      <c r="AP1141" s="83" t="str">
        <f t="shared" si="1219"/>
        <v/>
      </c>
      <c r="AQ1141" s="83" t="str">
        <f t="shared" si="1220"/>
        <v/>
      </c>
      <c r="AR1141" s="83" t="str">
        <f t="shared" si="1221"/>
        <v/>
      </c>
      <c r="AS1141" s="83" t="str">
        <f t="shared" si="1222"/>
        <v/>
      </c>
      <c r="AT1141" s="105" t="str">
        <f t="shared" ref="AT1141:AT1147" si="1227">IF(OR(Q1141="",S1141=""),"",IF(AND(C1141="",AT1140=""),"",(M1141-L1141)/(AS1141*6)))</f>
        <v/>
      </c>
      <c r="AU1141" s="105" t="str">
        <f t="shared" ref="AU1141:AU1147" si="1228">IF(OR(Q1141="",S1141=""),"",IF(AND(C1141="",AU1140=""),"",MIN((O1141-AR1141)/(3*AS1141),(AR1141-N1141)/(3*AS1141))))</f>
        <v/>
      </c>
      <c r="AV1141">
        <f>IF(AT1141="",-1,AS1013)</f>
        <v>-1</v>
      </c>
    </row>
    <row r="1142" spans="1:48" ht="17.25" customHeight="1">
      <c r="A1142" s="27"/>
      <c r="B1142" s="98">
        <v>980</v>
      </c>
      <c r="C1142" s="104"/>
      <c r="D1142" s="144" t="s">
        <v>197</v>
      </c>
      <c r="E1142" s="111"/>
      <c r="F1142" s="442">
        <v>22</v>
      </c>
      <c r="G1142" s="443"/>
      <c r="H1142" s="444"/>
      <c r="I1142" s="143">
        <v>-22</v>
      </c>
      <c r="J1142" s="99">
        <v>0</v>
      </c>
      <c r="K1142" s="94">
        <f t="shared" si="1223"/>
        <v>22</v>
      </c>
      <c r="L1142" s="94">
        <f t="shared" si="1224"/>
        <v>-22</v>
      </c>
      <c r="M1142" s="94">
        <f t="shared" si="1225"/>
        <v>0</v>
      </c>
      <c r="N1142" s="94">
        <f t="shared" si="1216"/>
        <v>0</v>
      </c>
      <c r="O1142" s="94">
        <f t="shared" si="1217"/>
        <v>22</v>
      </c>
      <c r="P1142" s="102" t="s">
        <v>236</v>
      </c>
      <c r="Q1142" s="94">
        <f t="shared" si="1213"/>
        <v>1</v>
      </c>
      <c r="R1142" s="122">
        <f>IF(Q1142="","",HLOOKUP(Q1142,Headline!$Z$5:$CJ$6,2,FALSE))</f>
        <v>1</v>
      </c>
      <c r="S1142" s="100">
        <v>13.459</v>
      </c>
      <c r="T1142" s="100">
        <v>12.641</v>
      </c>
      <c r="U1142" s="100">
        <v>10.802</v>
      </c>
      <c r="V1142" s="100">
        <v>11.888</v>
      </c>
      <c r="W1142" s="100">
        <v>10.707000000000001</v>
      </c>
      <c r="X1142" s="96" t="str">
        <f t="shared" si="1226"/>
        <v/>
      </c>
      <c r="Y1142" s="101">
        <v>13</v>
      </c>
      <c r="Z1142" s="445"/>
      <c r="AA1142" s="446"/>
      <c r="AB1142" s="446"/>
      <c r="AC1142" s="446"/>
      <c r="AD1142" s="62"/>
      <c r="AE1142" s="21"/>
      <c r="AF1142" s="22"/>
      <c r="AH1142" s="29" t="str">
        <f t="shared" si="1068"/>
        <v/>
      </c>
      <c r="AI1142" s="29" t="str">
        <f t="shared" si="1069"/>
        <v/>
      </c>
      <c r="AJ1142" s="29" t="str">
        <f t="shared" si="1070"/>
        <v/>
      </c>
      <c r="AK1142" s="29" t="str">
        <f t="shared" si="1071"/>
        <v/>
      </c>
      <c r="AL1142" s="29" t="str">
        <f t="shared" si="1072"/>
        <v/>
      </c>
      <c r="AM1142" s="29" t="str">
        <f t="shared" si="1073"/>
        <v/>
      </c>
      <c r="AN1142" s="29" t="str">
        <f t="shared" si="1074"/>
        <v/>
      </c>
      <c r="AO1142" s="83">
        <f t="shared" si="1218"/>
        <v>10.707000000000001</v>
      </c>
      <c r="AP1142" s="83">
        <f t="shared" si="1219"/>
        <v>13.459</v>
      </c>
      <c r="AQ1142" s="83">
        <f t="shared" si="1220"/>
        <v>2.7519999999999989</v>
      </c>
      <c r="AR1142" s="83">
        <f t="shared" si="1221"/>
        <v>11.8994</v>
      </c>
      <c r="AS1142" s="83">
        <f t="shared" si="1222"/>
        <v>1.1841196307806063</v>
      </c>
      <c r="AT1142" s="105" t="str">
        <f t="shared" si="1227"/>
        <v/>
      </c>
      <c r="AU1142" s="105" t="str">
        <f t="shared" si="1228"/>
        <v/>
      </c>
      <c r="AV1142">
        <f>IF(AT1142="",-1,AS1014)</f>
        <v>-1</v>
      </c>
    </row>
    <row r="1143" spans="1:48" ht="17.25" customHeight="1">
      <c r="A1143" s="27"/>
      <c r="B1143" s="98"/>
      <c r="C1143" s="104"/>
      <c r="D1143" s="90"/>
      <c r="E1143" s="111"/>
      <c r="F1143" s="442"/>
      <c r="G1143" s="443"/>
      <c r="H1143" s="444"/>
      <c r="I1143" s="99"/>
      <c r="J1143" s="99"/>
      <c r="K1143" s="94">
        <f t="shared" si="1223"/>
        <v>22</v>
      </c>
      <c r="L1143" s="94">
        <f t="shared" si="1224"/>
        <v>-22</v>
      </c>
      <c r="M1143" s="94">
        <f t="shared" si="1225"/>
        <v>0</v>
      </c>
      <c r="N1143" s="94">
        <f t="shared" si="1216"/>
        <v>0</v>
      </c>
      <c r="O1143" s="94">
        <f t="shared" si="1217"/>
        <v>22</v>
      </c>
      <c r="P1143" s="102" t="s">
        <v>236</v>
      </c>
      <c r="Q1143" s="94">
        <f t="shared" si="1213"/>
        <v>2</v>
      </c>
      <c r="R1143" s="122">
        <f>IF(Q1143="","",HLOOKUP(Q1143,Headline!$Z$5:$CJ$6,2,FALSE))</f>
        <v>2</v>
      </c>
      <c r="S1143" s="100">
        <v>6.4550000000000001</v>
      </c>
      <c r="T1143" s="100">
        <v>9.532</v>
      </c>
      <c r="U1143" s="100">
        <v>12.494999999999999</v>
      </c>
      <c r="V1143" s="100">
        <v>7.7949999999999999</v>
      </c>
      <c r="W1143" s="100">
        <v>6.742</v>
      </c>
      <c r="X1143" s="96" t="str">
        <f t="shared" si="1226"/>
        <v/>
      </c>
      <c r="Y1143" s="101">
        <v>16</v>
      </c>
      <c r="Z1143" s="445"/>
      <c r="AA1143" s="446"/>
      <c r="AB1143" s="446"/>
      <c r="AC1143" s="446"/>
      <c r="AD1143" s="62"/>
      <c r="AE1143" s="21"/>
      <c r="AF1143" s="22"/>
      <c r="AH1143" s="29" t="str">
        <f t="shared" si="1068"/>
        <v/>
      </c>
      <c r="AI1143" s="29" t="str">
        <f t="shared" si="1069"/>
        <v/>
      </c>
      <c r="AJ1143" s="29" t="str">
        <f t="shared" si="1070"/>
        <v/>
      </c>
      <c r="AK1143" s="29" t="str">
        <f t="shared" si="1071"/>
        <v/>
      </c>
      <c r="AL1143" s="29" t="str">
        <f t="shared" si="1072"/>
        <v/>
      </c>
      <c r="AM1143" s="29" t="str">
        <f t="shared" si="1073"/>
        <v/>
      </c>
      <c r="AN1143" s="29" t="str">
        <f t="shared" si="1074"/>
        <v/>
      </c>
      <c r="AO1143" s="83">
        <f t="shared" si="1218"/>
        <v>6.4550000000000001</v>
      </c>
      <c r="AP1143" s="83">
        <f t="shared" si="1219"/>
        <v>12.494999999999999</v>
      </c>
      <c r="AQ1143" s="83">
        <f t="shared" si="1220"/>
        <v>6.0399999999999991</v>
      </c>
      <c r="AR1143" s="83">
        <f t="shared" si="1221"/>
        <v>8.6037999999999997</v>
      </c>
      <c r="AS1143" s="83">
        <f t="shared" si="1222"/>
        <v>2.487005769997328</v>
      </c>
      <c r="AT1143" s="105" t="str">
        <f t="shared" si="1227"/>
        <v/>
      </c>
      <c r="AU1143" s="105" t="str">
        <f t="shared" si="1228"/>
        <v/>
      </c>
      <c r="AV1143">
        <f>IF(AT1143="",-1,AS1015)</f>
        <v>-1</v>
      </c>
    </row>
    <row r="1144" spans="1:48" ht="17.25" customHeight="1">
      <c r="A1144" s="27"/>
      <c r="B1144" s="98"/>
      <c r="C1144" s="104"/>
      <c r="D1144" s="90"/>
      <c r="E1144" s="111"/>
      <c r="F1144" s="442"/>
      <c r="G1144" s="443"/>
      <c r="H1144" s="443"/>
      <c r="I1144" s="99"/>
      <c r="J1144" s="99"/>
      <c r="K1144" s="94">
        <f>IF(Q1144=1,F1144,K1143)</f>
        <v>22</v>
      </c>
      <c r="L1144" s="94">
        <f>IF(Q1144=1,I1144,L1143)</f>
        <v>-22</v>
      </c>
      <c r="M1144" s="94">
        <f>IF(Q1144=1,J1144,M1143)</f>
        <v>0</v>
      </c>
      <c r="N1144" s="94">
        <f>K1144+L1144</f>
        <v>0</v>
      </c>
      <c r="O1144" s="94">
        <f>K1144+M1144</f>
        <v>22</v>
      </c>
      <c r="P1144" s="102"/>
      <c r="Q1144" s="94" t="str">
        <f t="shared" si="1213"/>
        <v/>
      </c>
      <c r="R1144" s="122" t="str">
        <f>IF(Q1144="","",HLOOKUP(Q1144,Headline!$Z$5:$CJ$6,2,FALSE))</f>
        <v/>
      </c>
      <c r="S1144" s="100"/>
      <c r="T1144" s="100"/>
      <c r="U1144" s="100" t="s">
        <v>255</v>
      </c>
      <c r="V1144" s="100" t="s">
        <v>255</v>
      </c>
      <c r="W1144" s="100" t="s">
        <v>255</v>
      </c>
      <c r="X1144" s="96" t="str">
        <f t="shared" si="1226"/>
        <v/>
      </c>
      <c r="Y1144" s="101"/>
      <c r="Z1144" s="445"/>
      <c r="AA1144" s="446"/>
      <c r="AB1144" s="446"/>
      <c r="AC1144" s="446"/>
      <c r="AD1144" s="62"/>
      <c r="AE1144" s="21"/>
      <c r="AF1144" s="22"/>
      <c r="AH1144" s="29" t="str">
        <f t="shared" si="1068"/>
        <v/>
      </c>
      <c r="AI1144" s="29" t="str">
        <f t="shared" si="1069"/>
        <v/>
      </c>
      <c r="AJ1144" s="29" t="str">
        <f t="shared" si="1070"/>
        <v/>
      </c>
      <c r="AK1144" s="29" t="str">
        <f t="shared" si="1071"/>
        <v/>
      </c>
      <c r="AL1144" s="29" t="str">
        <f t="shared" si="1072"/>
        <v/>
      </c>
      <c r="AM1144" s="29" t="str">
        <f t="shared" si="1073"/>
        <v/>
      </c>
      <c r="AN1144" s="29" t="str">
        <f t="shared" si="1074"/>
        <v/>
      </c>
      <c r="AO1144" s="83" t="str">
        <f t="shared" si="1218"/>
        <v/>
      </c>
      <c r="AP1144" s="83" t="str">
        <f t="shared" si="1219"/>
        <v/>
      </c>
      <c r="AQ1144" s="83" t="str">
        <f t="shared" si="1220"/>
        <v/>
      </c>
      <c r="AR1144" s="83" t="str">
        <f t="shared" si="1221"/>
        <v/>
      </c>
      <c r="AS1144" s="83" t="str">
        <f t="shared" si="1222"/>
        <v/>
      </c>
      <c r="AT1144" s="105" t="str">
        <f>IF(OR(Q1144="",S1144=""),"",IF(AND(C1144="",#REF!=""),"",(M1144-L1144)/(AS1144*6)))</f>
        <v/>
      </c>
      <c r="AU1144" s="105" t="str">
        <f>IF(OR(Q1144="",S1144=""),"",IF(AND(C1144="",#REF!=""),"",MIN((O1144-AR1144)/(3*AS1144),(AR1144-N1144)/(3*AS1144))))</f>
        <v/>
      </c>
      <c r="AV1144">
        <f>IF(AT1144="",-1,AS1141)</f>
        <v>-1</v>
      </c>
    </row>
    <row r="1145" spans="1:48" ht="17.25" customHeight="1">
      <c r="A1145" s="27"/>
      <c r="B1145" s="98">
        <v>981</v>
      </c>
      <c r="C1145" s="104"/>
      <c r="D1145" s="144" t="s">
        <v>189</v>
      </c>
      <c r="E1145" s="111"/>
      <c r="F1145" s="442">
        <v>3.3</v>
      </c>
      <c r="G1145" s="443"/>
      <c r="H1145" s="443"/>
      <c r="I1145" s="99">
        <v>-0.1</v>
      </c>
      <c r="J1145" s="99">
        <v>0</v>
      </c>
      <c r="K1145" s="94">
        <f t="shared" si="1223"/>
        <v>3.3</v>
      </c>
      <c r="L1145" s="94">
        <f t="shared" si="1224"/>
        <v>-0.1</v>
      </c>
      <c r="M1145" s="94">
        <f t="shared" si="1225"/>
        <v>0</v>
      </c>
      <c r="N1145" s="94">
        <f t="shared" si="1216"/>
        <v>3.1999999999999997</v>
      </c>
      <c r="O1145" s="94">
        <f t="shared" si="1217"/>
        <v>3.3</v>
      </c>
      <c r="P1145" s="102" t="s">
        <v>234</v>
      </c>
      <c r="Q1145" s="94">
        <f t="shared" si="1213"/>
        <v>1</v>
      </c>
      <c r="R1145" s="122">
        <f>IF(Q1145="","",HLOOKUP(Q1145,Headline!$Z$5:$CJ$6,2,FALSE))</f>
        <v>1</v>
      </c>
      <c r="S1145" s="147">
        <v>3.2</v>
      </c>
      <c r="T1145" s="147">
        <v>3.2</v>
      </c>
      <c r="U1145" s="147">
        <v>3.2</v>
      </c>
      <c r="V1145" s="147">
        <v>3.2</v>
      </c>
      <c r="W1145" s="147">
        <v>3.2</v>
      </c>
      <c r="X1145" s="96" t="str">
        <f t="shared" si="1226"/>
        <v/>
      </c>
      <c r="Y1145" s="101">
        <v>13</v>
      </c>
      <c r="Z1145" s="445"/>
      <c r="AA1145" s="446"/>
      <c r="AB1145" s="446"/>
      <c r="AC1145" s="446"/>
      <c r="AD1145" s="62"/>
      <c r="AE1145" s="21"/>
      <c r="AF1145" s="22"/>
      <c r="AH1145" s="29" t="str">
        <f t="shared" si="1068"/>
        <v/>
      </c>
      <c r="AI1145" s="29" t="str">
        <f t="shared" si="1069"/>
        <v/>
      </c>
      <c r="AJ1145" s="29" t="str">
        <f t="shared" si="1070"/>
        <v/>
      </c>
      <c r="AK1145" s="29" t="str">
        <f t="shared" si="1071"/>
        <v/>
      </c>
      <c r="AL1145" s="29" t="str">
        <f t="shared" si="1072"/>
        <v/>
      </c>
      <c r="AM1145" s="29" t="str">
        <f t="shared" si="1073"/>
        <v/>
      </c>
      <c r="AN1145" s="29" t="str">
        <f t="shared" si="1074"/>
        <v/>
      </c>
      <c r="AO1145" s="83">
        <f t="shared" si="1218"/>
        <v>3.2</v>
      </c>
      <c r="AP1145" s="83">
        <f t="shared" si="1219"/>
        <v>3.2</v>
      </c>
      <c r="AQ1145" s="83">
        <f t="shared" si="1220"/>
        <v>0</v>
      </c>
      <c r="AR1145" s="83">
        <f t="shared" si="1221"/>
        <v>3.2</v>
      </c>
      <c r="AS1145" s="83">
        <f t="shared" si="1222"/>
        <v>0</v>
      </c>
      <c r="AT1145" s="105" t="str">
        <f t="shared" si="1227"/>
        <v/>
      </c>
      <c r="AU1145" s="105" t="str">
        <f t="shared" si="1228"/>
        <v/>
      </c>
      <c r="AV1145">
        <f>IF(AT1145="",-1,AS1020)</f>
        <v>-1</v>
      </c>
    </row>
    <row r="1146" spans="1:48" ht="17.25" customHeight="1">
      <c r="A1146" s="27"/>
      <c r="B1146" s="98"/>
      <c r="C1146" s="104"/>
      <c r="D1146" s="90"/>
      <c r="E1146" s="111"/>
      <c r="F1146" s="442"/>
      <c r="G1146" s="443"/>
      <c r="H1146" s="444"/>
      <c r="I1146" s="99"/>
      <c r="J1146" s="99"/>
      <c r="K1146" s="94">
        <f t="shared" si="1223"/>
        <v>3.3</v>
      </c>
      <c r="L1146" s="94">
        <f t="shared" si="1224"/>
        <v>-0.1</v>
      </c>
      <c r="M1146" s="94">
        <f t="shared" si="1225"/>
        <v>0</v>
      </c>
      <c r="N1146" s="94">
        <f t="shared" si="1216"/>
        <v>3.1999999999999997</v>
      </c>
      <c r="O1146" s="94">
        <f t="shared" si="1217"/>
        <v>3.3</v>
      </c>
      <c r="P1146" s="102" t="s">
        <v>234</v>
      </c>
      <c r="Q1146" s="94">
        <f t="shared" si="1213"/>
        <v>2</v>
      </c>
      <c r="R1146" s="122">
        <f>IF(Q1146="","",HLOOKUP(Q1146,Headline!$Z$5:$CJ$6,2,FALSE))</f>
        <v>2</v>
      </c>
      <c r="S1146" s="147">
        <v>3.25</v>
      </c>
      <c r="T1146" s="147">
        <v>3.25</v>
      </c>
      <c r="U1146" s="147">
        <v>3.25</v>
      </c>
      <c r="V1146" s="147">
        <v>3.26</v>
      </c>
      <c r="W1146" s="147">
        <v>3.25</v>
      </c>
      <c r="X1146" s="96" t="str">
        <f t="shared" si="1226"/>
        <v/>
      </c>
      <c r="Y1146" s="101">
        <v>16</v>
      </c>
      <c r="Z1146" s="445"/>
      <c r="AA1146" s="446"/>
      <c r="AB1146" s="446"/>
      <c r="AC1146" s="446"/>
      <c r="AD1146" s="62"/>
      <c r="AE1146" s="21"/>
      <c r="AF1146" s="22"/>
      <c r="AH1146" s="29" t="str">
        <f t="shared" si="1068"/>
        <v/>
      </c>
      <c r="AI1146" s="29" t="str">
        <f t="shared" si="1069"/>
        <v/>
      </c>
      <c r="AJ1146" s="29" t="str">
        <f t="shared" si="1070"/>
        <v/>
      </c>
      <c r="AK1146" s="29" t="str">
        <f t="shared" si="1071"/>
        <v/>
      </c>
      <c r="AL1146" s="29" t="str">
        <f t="shared" si="1072"/>
        <v/>
      </c>
      <c r="AM1146" s="29" t="str">
        <f t="shared" si="1073"/>
        <v/>
      </c>
      <c r="AN1146" s="29" t="str">
        <f t="shared" si="1074"/>
        <v/>
      </c>
      <c r="AO1146" s="83">
        <f t="shared" si="1218"/>
        <v>3.25</v>
      </c>
      <c r="AP1146" s="83">
        <f t="shared" si="1219"/>
        <v>3.26</v>
      </c>
      <c r="AQ1146" s="83">
        <f t="shared" si="1220"/>
        <v>9.9999999999997868E-3</v>
      </c>
      <c r="AR1146" s="83">
        <f t="shared" si="1221"/>
        <v>3.2519999999999998</v>
      </c>
      <c r="AS1146" s="83">
        <f t="shared" si="1222"/>
        <v>4.4721359549994844E-3</v>
      </c>
      <c r="AT1146" s="105" t="str">
        <f t="shared" si="1227"/>
        <v/>
      </c>
      <c r="AU1146" s="105" t="str">
        <f t="shared" si="1228"/>
        <v/>
      </c>
      <c r="AV1146">
        <f>IF(AT1146="",-1,AS1143)</f>
        <v>-1</v>
      </c>
    </row>
    <row r="1147" spans="1:48" ht="17.25" customHeight="1">
      <c r="A1147" s="27"/>
      <c r="B1147" s="98"/>
      <c r="C1147" s="104"/>
      <c r="D1147" s="90"/>
      <c r="E1147" s="111"/>
      <c r="F1147" s="442"/>
      <c r="G1147" s="443"/>
      <c r="H1147" s="443"/>
      <c r="I1147" s="99"/>
      <c r="J1147" s="99"/>
      <c r="K1147" s="94">
        <f t="shared" si="1223"/>
        <v>3.3</v>
      </c>
      <c r="L1147" s="94">
        <f t="shared" si="1224"/>
        <v>-0.1</v>
      </c>
      <c r="M1147" s="94">
        <f t="shared" si="1225"/>
        <v>0</v>
      </c>
      <c r="N1147" s="94">
        <f t="shared" si="1216"/>
        <v>3.1999999999999997</v>
      </c>
      <c r="O1147" s="94">
        <f t="shared" si="1217"/>
        <v>3.3</v>
      </c>
      <c r="P1147" s="102"/>
      <c r="Q1147" s="94" t="str">
        <f t="shared" si="1213"/>
        <v/>
      </c>
      <c r="R1147" s="122" t="str">
        <f>IF(Q1147="","",HLOOKUP(Q1147,Headline!$Z$5:$CJ$6,2,FALSE))</f>
        <v/>
      </c>
      <c r="S1147" s="100"/>
      <c r="T1147" s="100"/>
      <c r="U1147" s="100"/>
      <c r="V1147" s="100"/>
      <c r="W1147" s="100"/>
      <c r="X1147" s="96" t="str">
        <f t="shared" si="1226"/>
        <v/>
      </c>
      <c r="Y1147" s="101"/>
      <c r="Z1147" s="445"/>
      <c r="AA1147" s="446"/>
      <c r="AB1147" s="446"/>
      <c r="AC1147" s="446"/>
      <c r="AD1147" s="62"/>
      <c r="AE1147" s="21"/>
      <c r="AF1147" s="22"/>
      <c r="AH1147" s="29" t="str">
        <f t="shared" si="1068"/>
        <v/>
      </c>
      <c r="AI1147" s="29" t="str">
        <f t="shared" si="1069"/>
        <v/>
      </c>
      <c r="AJ1147" s="29" t="str">
        <f t="shared" si="1070"/>
        <v/>
      </c>
      <c r="AK1147" s="29" t="str">
        <f t="shared" si="1071"/>
        <v/>
      </c>
      <c r="AL1147" s="29" t="str">
        <f t="shared" si="1072"/>
        <v/>
      </c>
      <c r="AM1147" s="29" t="str">
        <f t="shared" si="1073"/>
        <v/>
      </c>
      <c r="AN1147" s="29" t="str">
        <f t="shared" si="1074"/>
        <v/>
      </c>
      <c r="AO1147" s="83" t="str">
        <f t="shared" si="1218"/>
        <v/>
      </c>
      <c r="AP1147" s="83" t="str">
        <f t="shared" si="1219"/>
        <v/>
      </c>
      <c r="AQ1147" s="83" t="str">
        <f t="shared" si="1220"/>
        <v/>
      </c>
      <c r="AR1147" s="83" t="str">
        <f t="shared" si="1221"/>
        <v/>
      </c>
      <c r="AS1147" s="83" t="str">
        <f t="shared" si="1222"/>
        <v/>
      </c>
      <c r="AT1147" s="105" t="str">
        <f t="shared" si="1227"/>
        <v/>
      </c>
      <c r="AU1147" s="105" t="str">
        <f t="shared" si="1228"/>
        <v/>
      </c>
      <c r="AV1147">
        <f>IF(AT1147="",-1,#REF!)</f>
        <v>-1</v>
      </c>
    </row>
    <row r="1148" spans="1:48" ht="17.25" customHeight="1">
      <c r="A1148" s="27"/>
      <c r="B1148" s="98">
        <v>982</v>
      </c>
      <c r="C1148" s="104"/>
      <c r="D1148" s="144" t="s">
        <v>171</v>
      </c>
      <c r="E1148" s="111"/>
      <c r="F1148" s="442">
        <v>20</v>
      </c>
      <c r="G1148" s="443"/>
      <c r="H1148" s="443"/>
      <c r="I1148" s="99">
        <v>-2</v>
      </c>
      <c r="J1148" s="99">
        <v>2</v>
      </c>
      <c r="K1148" s="94">
        <f>IF(Q1148=1,F1148,K1144)</f>
        <v>20</v>
      </c>
      <c r="L1148" s="94">
        <f>IF(Q1148=1,I1148,L1144)</f>
        <v>-2</v>
      </c>
      <c r="M1148" s="94">
        <f>IF(Q1148=1,J1148,M1144)</f>
        <v>2</v>
      </c>
      <c r="N1148" s="94">
        <f t="shared" si="1216"/>
        <v>18</v>
      </c>
      <c r="O1148" s="94">
        <f t="shared" si="1217"/>
        <v>22</v>
      </c>
      <c r="P1148" s="102" t="s">
        <v>50</v>
      </c>
      <c r="Q1148" s="94">
        <f t="shared" si="1213"/>
        <v>1</v>
      </c>
      <c r="R1148" s="122">
        <f>IF(Q1148="","",HLOOKUP(Q1148,Headline!$Z$5:$CJ$6,2,FALSE))</f>
        <v>1</v>
      </c>
      <c r="S1148" s="147">
        <v>21</v>
      </c>
      <c r="T1148" s="147">
        <v>21.2</v>
      </c>
      <c r="U1148" s="147">
        <v>21.3</v>
      </c>
      <c r="V1148" s="147">
        <v>21.5</v>
      </c>
      <c r="W1148" s="147">
        <v>21.4</v>
      </c>
      <c r="X1148" s="96" t="str">
        <f t="shared" si="1226"/>
        <v/>
      </c>
      <c r="Y1148" s="101">
        <v>13</v>
      </c>
      <c r="Z1148" s="445"/>
      <c r="AA1148" s="446"/>
      <c r="AB1148" s="446"/>
      <c r="AC1148" s="446"/>
      <c r="AD1148" s="62"/>
      <c r="AE1148" s="21"/>
      <c r="AF1148" s="22"/>
      <c r="AH1148" s="29" t="str">
        <f t="shared" si="1068"/>
        <v/>
      </c>
      <c r="AI1148" s="29" t="str">
        <f t="shared" si="1069"/>
        <v/>
      </c>
      <c r="AJ1148" s="29" t="str">
        <f t="shared" si="1070"/>
        <v/>
      </c>
      <c r="AK1148" s="29" t="str">
        <f t="shared" si="1071"/>
        <v/>
      </c>
      <c r="AL1148" s="29" t="str">
        <f t="shared" si="1072"/>
        <v/>
      </c>
      <c r="AM1148" s="29" t="str">
        <f t="shared" si="1073"/>
        <v/>
      </c>
      <c r="AN1148" s="29" t="str">
        <f t="shared" si="1074"/>
        <v/>
      </c>
      <c r="AO1148" s="83">
        <f t="shared" si="1218"/>
        <v>21</v>
      </c>
      <c r="AP1148" s="83">
        <f t="shared" si="1219"/>
        <v>21.5</v>
      </c>
      <c r="AQ1148" s="83">
        <f t="shared" si="1220"/>
        <v>0.5</v>
      </c>
      <c r="AR1148" s="83">
        <f t="shared" si="1221"/>
        <v>21.28</v>
      </c>
      <c r="AS1148" s="83">
        <f t="shared" si="1222"/>
        <v>0.19235384061671332</v>
      </c>
      <c r="AT1148" s="105" t="str">
        <f>IF(OR(Q1148="",S1148=""),"",IF(AND(C1148="",AT1144=""),"",(M1148-L1148)/(AS1148*6)))</f>
        <v/>
      </c>
      <c r="AU1148" s="105" t="str">
        <f>IF(OR(Q1148="",S1148=""),"",IF(AND(C1148="",AU1144=""),"",MIN((O1148-AR1148)/(3*AS1148),(AR1148-N1148)/(3*AS1148))))</f>
        <v/>
      </c>
      <c r="AV1148">
        <f>IF(AT1148="",-1,AS1142)</f>
        <v>-1</v>
      </c>
    </row>
    <row r="1149" spans="1:48" ht="17.25" customHeight="1">
      <c r="A1149" s="27"/>
      <c r="B1149" s="98"/>
      <c r="C1149" s="104"/>
      <c r="D1149" s="90"/>
      <c r="E1149" s="111"/>
      <c r="F1149" s="442"/>
      <c r="G1149" s="443"/>
      <c r="H1149" s="444"/>
      <c r="I1149" s="99"/>
      <c r="J1149" s="99"/>
      <c r="K1149" s="94">
        <f t="shared" ref="K1149:K1167" si="1229">IF(Q1149=1,F1149,K1148)</f>
        <v>20</v>
      </c>
      <c r="L1149" s="94">
        <f t="shared" ref="L1149:L1167" si="1230">IF(Q1149=1,I1149,L1148)</f>
        <v>-2</v>
      </c>
      <c r="M1149" s="94">
        <f t="shared" ref="M1149:M1167" si="1231">IF(Q1149=1,J1149,M1148)</f>
        <v>2</v>
      </c>
      <c r="N1149" s="94">
        <f t="shared" si="1216"/>
        <v>18</v>
      </c>
      <c r="O1149" s="94">
        <f t="shared" si="1217"/>
        <v>22</v>
      </c>
      <c r="P1149" s="102" t="s">
        <v>50</v>
      </c>
      <c r="Q1149" s="94">
        <f t="shared" si="1213"/>
        <v>2</v>
      </c>
      <c r="R1149" s="122">
        <f>IF(Q1149="","",HLOOKUP(Q1149,Headline!$Z$5:$CJ$6,2,FALSE))</f>
        <v>2</v>
      </c>
      <c r="S1149" s="147">
        <v>19.032</v>
      </c>
      <c r="T1149" s="147">
        <v>19.050999999999998</v>
      </c>
      <c r="U1149" s="147">
        <v>19.045000000000002</v>
      </c>
      <c r="V1149" s="147">
        <v>19.081</v>
      </c>
      <c r="W1149" s="147">
        <v>19.068999999999999</v>
      </c>
      <c r="X1149" s="96" t="str">
        <f t="shared" si="1226"/>
        <v/>
      </c>
      <c r="Y1149" s="101"/>
      <c r="Z1149" s="445"/>
      <c r="AA1149" s="446"/>
      <c r="AB1149" s="446"/>
      <c r="AC1149" s="446"/>
      <c r="AD1149" s="62"/>
      <c r="AE1149" s="21"/>
      <c r="AF1149" s="22"/>
      <c r="AH1149" s="29" t="str">
        <f t="shared" si="1068"/>
        <v/>
      </c>
      <c r="AI1149" s="29" t="str">
        <f t="shared" si="1069"/>
        <v/>
      </c>
      <c r="AJ1149" s="29" t="str">
        <f t="shared" si="1070"/>
        <v/>
      </c>
      <c r="AK1149" s="29" t="str">
        <f t="shared" si="1071"/>
        <v/>
      </c>
      <c r="AL1149" s="29" t="str">
        <f t="shared" si="1072"/>
        <v/>
      </c>
      <c r="AM1149" s="29" t="str">
        <f t="shared" si="1073"/>
        <v/>
      </c>
      <c r="AN1149" s="29" t="str">
        <f t="shared" si="1074"/>
        <v/>
      </c>
      <c r="AO1149" s="83">
        <f t="shared" si="1218"/>
        <v>19.032</v>
      </c>
      <c r="AP1149" s="83">
        <f t="shared" si="1219"/>
        <v>19.081</v>
      </c>
      <c r="AQ1149" s="83">
        <f t="shared" si="1220"/>
        <v>4.8999999999999488E-2</v>
      </c>
      <c r="AR1149" s="83">
        <f t="shared" si="1221"/>
        <v>19.055600000000002</v>
      </c>
      <c r="AS1149" s="83">
        <f t="shared" si="1222"/>
        <v>1.9462785001124118E-2</v>
      </c>
      <c r="AT1149" s="105" t="str">
        <f>IF(OR(Q1149="",S1149=""),"",IF(AND(C1149="",AT1148=""),"",(M1149-L1149)/(AS1149*6)))</f>
        <v/>
      </c>
      <c r="AU1149" s="105" t="str">
        <f>IF(OR(Q1149="",S1149=""),"",IF(AND(C1149="",AU1148=""),"",MIN((O1149-AR1149)/(3*AS1149),(AR1149-N1149)/(3*AS1149))))</f>
        <v/>
      </c>
      <c r="AV1149">
        <f>IF(AT1149="",-1,AS1143)</f>
        <v>-1</v>
      </c>
    </row>
    <row r="1150" spans="1:48" ht="17.25" customHeight="1">
      <c r="A1150" s="27"/>
      <c r="B1150" s="98"/>
      <c r="C1150" s="104"/>
      <c r="D1150" s="90"/>
      <c r="E1150" s="111"/>
      <c r="F1150" s="442"/>
      <c r="G1150" s="443"/>
      <c r="H1150" s="444"/>
      <c r="I1150" s="99"/>
      <c r="J1150" s="99"/>
      <c r="K1150" s="94">
        <f t="shared" si="1229"/>
        <v>20</v>
      </c>
      <c r="L1150" s="94">
        <f t="shared" si="1230"/>
        <v>-2</v>
      </c>
      <c r="M1150" s="94">
        <f t="shared" si="1231"/>
        <v>2</v>
      </c>
      <c r="N1150" s="94">
        <f t="shared" si="1216"/>
        <v>18</v>
      </c>
      <c r="O1150" s="94">
        <f t="shared" si="1217"/>
        <v>22</v>
      </c>
      <c r="P1150" s="102"/>
      <c r="Q1150" s="94" t="str">
        <f t="shared" si="1213"/>
        <v/>
      </c>
      <c r="R1150" s="122" t="str">
        <f>IF(Q1150="","",HLOOKUP(Q1150,Headline!$Z$5:$CJ$6,2,FALSE))</f>
        <v/>
      </c>
      <c r="S1150" s="100"/>
      <c r="T1150" s="100"/>
      <c r="U1150" s="100"/>
      <c r="V1150" s="100"/>
      <c r="W1150" s="100"/>
      <c r="X1150" s="96" t="str">
        <f t="shared" si="1226"/>
        <v/>
      </c>
      <c r="Y1150" s="101"/>
      <c r="Z1150" s="445"/>
      <c r="AA1150" s="446"/>
      <c r="AB1150" s="446"/>
      <c r="AC1150" s="446"/>
      <c r="AD1150" s="62"/>
      <c r="AE1150" s="21"/>
      <c r="AF1150" s="22"/>
      <c r="AH1150" s="29" t="str">
        <f t="shared" si="1068"/>
        <v/>
      </c>
      <c r="AI1150" s="29" t="str">
        <f t="shared" si="1069"/>
        <v/>
      </c>
      <c r="AJ1150" s="29" t="str">
        <f t="shared" si="1070"/>
        <v/>
      </c>
      <c r="AK1150" s="29" t="str">
        <f t="shared" si="1071"/>
        <v/>
      </c>
      <c r="AL1150" s="29" t="str">
        <f t="shared" si="1072"/>
        <v/>
      </c>
      <c r="AM1150" s="29" t="str">
        <f t="shared" si="1073"/>
        <v/>
      </c>
      <c r="AN1150" s="29" t="str">
        <f t="shared" si="1074"/>
        <v/>
      </c>
      <c r="AO1150" s="83" t="str">
        <f t="shared" si="1218"/>
        <v/>
      </c>
      <c r="AP1150" s="83" t="str">
        <f t="shared" si="1219"/>
        <v/>
      </c>
      <c r="AQ1150" s="83" t="str">
        <f t="shared" si="1220"/>
        <v/>
      </c>
      <c r="AR1150" s="83" t="str">
        <f t="shared" si="1221"/>
        <v/>
      </c>
      <c r="AS1150" s="83" t="str">
        <f t="shared" si="1222"/>
        <v/>
      </c>
      <c r="AT1150" s="105" t="str">
        <f>IF(OR(Q1150="",S1150=""),"",IF(AND(C1150="",AT1149=""),"",(M1150-L1150)/(AS1150*6)))</f>
        <v/>
      </c>
      <c r="AU1150" s="105" t="str">
        <f>IF(OR(Q1150="",S1150=""),"",IF(AND(C1150="",AU1149=""),"",MIN((O1150-AR1150)/(3*AS1150),(AR1150-N1150)/(3*AS1150))))</f>
        <v/>
      </c>
      <c r="AV1150">
        <f>IF(AT1150="",-1,#REF!)</f>
        <v>-1</v>
      </c>
    </row>
    <row r="1151" spans="1:48" ht="17.25" customHeight="1">
      <c r="A1151" s="27"/>
      <c r="B1151" s="98">
        <v>983</v>
      </c>
      <c r="C1151" s="104"/>
      <c r="D1151" s="144" t="s">
        <v>187</v>
      </c>
      <c r="E1151" s="111"/>
      <c r="F1151" s="442">
        <v>3.2</v>
      </c>
      <c r="G1151" s="443"/>
      <c r="H1151" s="444"/>
      <c r="I1151" s="99">
        <v>-3.2</v>
      </c>
      <c r="J1151" s="99">
        <v>0</v>
      </c>
      <c r="K1151" s="94">
        <f t="shared" si="1229"/>
        <v>3.2</v>
      </c>
      <c r="L1151" s="94">
        <f t="shared" si="1230"/>
        <v>-3.2</v>
      </c>
      <c r="M1151" s="94">
        <f t="shared" si="1231"/>
        <v>0</v>
      </c>
      <c r="N1151" s="94">
        <f t="shared" si="1216"/>
        <v>0</v>
      </c>
      <c r="O1151" s="94">
        <f t="shared" si="1217"/>
        <v>3.2</v>
      </c>
      <c r="P1151" s="102" t="s">
        <v>236</v>
      </c>
      <c r="Q1151" s="94">
        <f t="shared" si="1213"/>
        <v>1</v>
      </c>
      <c r="R1151" s="122">
        <f>IF(Q1151="","",HLOOKUP(Q1151,Headline!$Z$5:$CJ$6,2,FALSE))</f>
        <v>1</v>
      </c>
      <c r="S1151" s="100">
        <v>1.7370000000000001</v>
      </c>
      <c r="T1151" s="100">
        <v>1.8660000000000001</v>
      </c>
      <c r="U1151" s="100">
        <v>2.456</v>
      </c>
      <c r="V1151" s="100">
        <v>2.1850000000000001</v>
      </c>
      <c r="W1151" s="100">
        <v>1.7609999999999999</v>
      </c>
      <c r="X1151" s="96" t="str">
        <f t="shared" si="1226"/>
        <v/>
      </c>
      <c r="Y1151" s="101">
        <v>13</v>
      </c>
      <c r="Z1151" s="445"/>
      <c r="AA1151" s="446"/>
      <c r="AB1151" s="446"/>
      <c r="AC1151" s="446"/>
      <c r="AD1151" s="62"/>
      <c r="AE1151" s="21"/>
      <c r="AF1151" s="22"/>
      <c r="AH1151" s="29" t="str">
        <f t="shared" si="1068"/>
        <v/>
      </c>
      <c r="AI1151" s="29" t="str">
        <f t="shared" si="1069"/>
        <v/>
      </c>
      <c r="AJ1151" s="29" t="str">
        <f t="shared" si="1070"/>
        <v/>
      </c>
      <c r="AK1151" s="29" t="str">
        <f t="shared" si="1071"/>
        <v/>
      </c>
      <c r="AL1151" s="29" t="str">
        <f t="shared" si="1072"/>
        <v/>
      </c>
      <c r="AM1151" s="29" t="str">
        <f t="shared" si="1073"/>
        <v/>
      </c>
      <c r="AN1151" s="29" t="str">
        <f t="shared" si="1074"/>
        <v/>
      </c>
      <c r="AO1151" s="83">
        <f t="shared" si="1218"/>
        <v>1.7370000000000001</v>
      </c>
      <c r="AP1151" s="83">
        <f t="shared" si="1219"/>
        <v>2.456</v>
      </c>
      <c r="AQ1151" s="83">
        <f t="shared" si="1220"/>
        <v>0.71899999999999986</v>
      </c>
      <c r="AR1151" s="83">
        <f t="shared" si="1221"/>
        <v>2.0009999999999999</v>
      </c>
      <c r="AS1151" s="83">
        <f t="shared" si="1222"/>
        <v>0.31080620971917833</v>
      </c>
      <c r="AT1151" s="105" t="str">
        <f>IF(OR(Q1151="",S1151=""),"",IF(AND(C1151="",AT1150=""),"",(M1151-L1151)/(AS1151*6)))</f>
        <v/>
      </c>
      <c r="AU1151" s="105" t="str">
        <f>IF(OR(Q1151="",S1151=""),"",IF(AND(C1151="",AU1150=""),"",MIN((O1151-AR1151)/(3*AS1151),(AR1151-N1151)/(3*AS1151))))</f>
        <v/>
      </c>
      <c r="AV1151">
        <f>IF(AT1151="",-1,#REF!)</f>
        <v>-1</v>
      </c>
    </row>
    <row r="1152" spans="1:48" ht="17.25" customHeight="1">
      <c r="A1152" s="27"/>
      <c r="B1152" s="98"/>
      <c r="C1152" s="104"/>
      <c r="D1152" s="90"/>
      <c r="E1152" s="111"/>
      <c r="F1152" s="442"/>
      <c r="G1152" s="443"/>
      <c r="H1152" s="444"/>
      <c r="I1152" s="99"/>
      <c r="J1152" s="99"/>
      <c r="K1152" s="94">
        <f t="shared" si="1229"/>
        <v>3.2</v>
      </c>
      <c r="L1152" s="94">
        <f t="shared" si="1230"/>
        <v>-3.2</v>
      </c>
      <c r="M1152" s="94">
        <f t="shared" si="1231"/>
        <v>0</v>
      </c>
      <c r="N1152" s="94">
        <f t="shared" si="1216"/>
        <v>0</v>
      </c>
      <c r="O1152" s="94">
        <f t="shared" si="1217"/>
        <v>3.2</v>
      </c>
      <c r="P1152" s="102" t="s">
        <v>236</v>
      </c>
      <c r="Q1152" s="94">
        <f t="shared" si="1213"/>
        <v>2</v>
      </c>
      <c r="R1152" s="122">
        <f>IF(Q1152="","",HLOOKUP(Q1152,Headline!$Z$5:$CJ$6,2,FALSE))</f>
        <v>2</v>
      </c>
      <c r="S1152" s="100">
        <v>1.7470000000000001</v>
      </c>
      <c r="T1152" s="100">
        <v>1.452</v>
      </c>
      <c r="U1152" s="100">
        <v>1.625</v>
      </c>
      <c r="V1152" s="100">
        <v>1.548</v>
      </c>
      <c r="W1152" s="100">
        <v>1.629</v>
      </c>
      <c r="X1152" s="96" t="str">
        <f t="shared" si="1226"/>
        <v/>
      </c>
      <c r="Y1152" s="101">
        <v>16</v>
      </c>
      <c r="Z1152" s="445"/>
      <c r="AA1152" s="446"/>
      <c r="AB1152" s="446"/>
      <c r="AC1152" s="446"/>
      <c r="AD1152" s="62"/>
      <c r="AE1152" s="21"/>
      <c r="AF1152" s="22"/>
      <c r="AH1152" s="29" t="str">
        <f t="shared" si="1068"/>
        <v/>
      </c>
      <c r="AI1152" s="29" t="str">
        <f t="shared" si="1069"/>
        <v/>
      </c>
      <c r="AJ1152" s="29" t="str">
        <f t="shared" si="1070"/>
        <v/>
      </c>
      <c r="AK1152" s="29" t="str">
        <f t="shared" si="1071"/>
        <v/>
      </c>
      <c r="AL1152" s="29" t="str">
        <f t="shared" si="1072"/>
        <v/>
      </c>
      <c r="AM1152" s="29" t="str">
        <f t="shared" si="1073"/>
        <v/>
      </c>
      <c r="AN1152" s="29" t="str">
        <f t="shared" si="1074"/>
        <v/>
      </c>
      <c r="AO1152" s="83">
        <f t="shared" si="1218"/>
        <v>1.452</v>
      </c>
      <c r="AP1152" s="83">
        <f t="shared" si="1219"/>
        <v>1.7470000000000001</v>
      </c>
      <c r="AQ1152" s="83">
        <f t="shared" si="1220"/>
        <v>0.29500000000000015</v>
      </c>
      <c r="AR1152" s="83">
        <f t="shared" si="1221"/>
        <v>1.6001999999999998</v>
      </c>
      <c r="AS1152" s="83">
        <f t="shared" si="1222"/>
        <v>0.1091819582165479</v>
      </c>
      <c r="AT1152" s="105" t="str">
        <f>IF(OR(Q1152="",S1152=""),"",IF(AND(C1152="",AT1151=""),"",(M1152-L1152)/(AS1152*6)))</f>
        <v/>
      </c>
      <c r="AU1152" s="105" t="str">
        <f>IF(OR(Q1152="",S1152=""),"",IF(AND(C1152="",AU1151=""),"",MIN((O1152-AR1152)/(3*AS1152),(AR1152-N1152)/(3*AS1152))))</f>
        <v/>
      </c>
      <c r="AV1152">
        <f>IF(AT1152="",-1,#REF!)</f>
        <v>-1</v>
      </c>
    </row>
    <row r="1153" spans="1:48" ht="17.25" customHeight="1">
      <c r="A1153" s="27"/>
      <c r="B1153" s="98"/>
      <c r="C1153" s="104"/>
      <c r="D1153" s="90"/>
      <c r="E1153" s="111"/>
      <c r="F1153" s="442"/>
      <c r="G1153" s="443"/>
      <c r="H1153" s="444"/>
      <c r="I1153" s="99"/>
      <c r="J1153" s="99"/>
      <c r="K1153" s="94">
        <f t="shared" si="1229"/>
        <v>3.2</v>
      </c>
      <c r="L1153" s="94">
        <f t="shared" si="1230"/>
        <v>-3.2</v>
      </c>
      <c r="M1153" s="94">
        <f t="shared" si="1231"/>
        <v>0</v>
      </c>
      <c r="N1153" s="94">
        <f t="shared" si="1216"/>
        <v>0</v>
      </c>
      <c r="O1153" s="94">
        <f t="shared" si="1217"/>
        <v>3.2</v>
      </c>
      <c r="P1153" s="102"/>
      <c r="Q1153" s="94" t="str">
        <f t="shared" si="1213"/>
        <v/>
      </c>
      <c r="R1153" s="122" t="str">
        <f>IF(Q1153="","",HLOOKUP(Q1153,Headline!$Z$5:$CJ$6,2,FALSE))</f>
        <v/>
      </c>
      <c r="S1153" s="100"/>
      <c r="T1153" s="100"/>
      <c r="U1153" s="100" t="s">
        <v>255</v>
      </c>
      <c r="V1153" s="100" t="s">
        <v>255</v>
      </c>
      <c r="W1153" s="100" t="s">
        <v>255</v>
      </c>
      <c r="X1153" s="96" t="str">
        <f t="shared" si="1226"/>
        <v/>
      </c>
      <c r="Y1153" s="101"/>
      <c r="Z1153" s="445"/>
      <c r="AA1153" s="446"/>
      <c r="AB1153" s="446"/>
      <c r="AC1153" s="446"/>
      <c r="AD1153" s="62"/>
      <c r="AE1153" s="21"/>
      <c r="AF1153" s="22"/>
      <c r="AH1153" s="29" t="str">
        <f t="shared" si="1068"/>
        <v/>
      </c>
      <c r="AI1153" s="29" t="str">
        <f t="shared" si="1069"/>
        <v/>
      </c>
      <c r="AJ1153" s="29" t="str">
        <f t="shared" si="1070"/>
        <v/>
      </c>
      <c r="AK1153" s="29" t="str">
        <f t="shared" si="1071"/>
        <v/>
      </c>
      <c r="AL1153" s="29" t="str">
        <f t="shared" si="1072"/>
        <v/>
      </c>
      <c r="AM1153" s="29" t="str">
        <f t="shared" si="1073"/>
        <v/>
      </c>
      <c r="AN1153" s="29" t="str">
        <f t="shared" si="1074"/>
        <v/>
      </c>
      <c r="AO1153" s="83" t="str">
        <f t="shared" si="1218"/>
        <v/>
      </c>
      <c r="AP1153" s="83" t="str">
        <f t="shared" si="1219"/>
        <v/>
      </c>
      <c r="AQ1153" s="83" t="str">
        <f t="shared" si="1220"/>
        <v/>
      </c>
      <c r="AR1153" s="83" t="str">
        <f t="shared" si="1221"/>
        <v/>
      </c>
      <c r="AS1153" s="83" t="str">
        <f t="shared" si="1222"/>
        <v/>
      </c>
      <c r="AT1153" s="105" t="str">
        <f>IF(OR(Q1153="",S1153=""),"",IF(AND(C1153="",AT1152=""),"",(M1153-L1153)/(AS1153*6)))</f>
        <v/>
      </c>
      <c r="AU1153" s="105" t="str">
        <f>IF(OR(Q1153="",S1153=""),"",IF(AND(C1153="",AU1152=""),"",MIN((O1153-AR1153)/(3*AS1153),(AR1153-N1153)/(3*AS1153))))</f>
        <v/>
      </c>
      <c r="AV1153">
        <f>IF(AT1153="",-1,AS1144)</f>
        <v>-1</v>
      </c>
    </row>
    <row r="1154" spans="1:48" ht="17.25" customHeight="1">
      <c r="A1154" s="27"/>
      <c r="B1154" s="98">
        <v>983</v>
      </c>
      <c r="C1154" s="104"/>
      <c r="D1154" s="144" t="s">
        <v>197</v>
      </c>
      <c r="E1154" s="111"/>
      <c r="F1154" s="442">
        <v>22</v>
      </c>
      <c r="G1154" s="443"/>
      <c r="H1154" s="444"/>
      <c r="I1154" s="143">
        <v>-22</v>
      </c>
      <c r="J1154" s="99">
        <v>0</v>
      </c>
      <c r="K1154" s="94">
        <f t="shared" si="1229"/>
        <v>22</v>
      </c>
      <c r="L1154" s="94">
        <f t="shared" si="1230"/>
        <v>-22</v>
      </c>
      <c r="M1154" s="94">
        <f t="shared" si="1231"/>
        <v>0</v>
      </c>
      <c r="N1154" s="94">
        <f t="shared" si="1216"/>
        <v>0</v>
      </c>
      <c r="O1154" s="94">
        <f t="shared" si="1217"/>
        <v>22</v>
      </c>
      <c r="P1154" s="102" t="s">
        <v>236</v>
      </c>
      <c r="Q1154" s="94">
        <f t="shared" si="1213"/>
        <v>1</v>
      </c>
      <c r="R1154" s="122">
        <f>IF(Q1154="","",HLOOKUP(Q1154,Headline!$Z$5:$CJ$6,2,FALSE))</f>
        <v>1</v>
      </c>
      <c r="S1154" s="100">
        <v>12.965999999999999</v>
      </c>
      <c r="T1154" s="100">
        <v>11.864000000000001</v>
      </c>
      <c r="U1154" s="100">
        <v>13.909000000000001</v>
      </c>
      <c r="V1154" s="100">
        <v>14.712</v>
      </c>
      <c r="W1154" s="100">
        <v>14.563000000000001</v>
      </c>
      <c r="X1154" s="96" t="str">
        <f t="shared" si="1226"/>
        <v/>
      </c>
      <c r="Y1154" s="101">
        <v>13</v>
      </c>
      <c r="Z1154" s="445"/>
      <c r="AA1154" s="446"/>
      <c r="AB1154" s="446"/>
      <c r="AC1154" s="446"/>
      <c r="AD1154" s="62"/>
      <c r="AE1154" s="21"/>
      <c r="AF1154" s="22"/>
      <c r="AH1154" s="29" t="str">
        <f t="shared" si="1068"/>
        <v/>
      </c>
      <c r="AI1154" s="29" t="str">
        <f t="shared" si="1069"/>
        <v/>
      </c>
      <c r="AJ1154" s="29" t="str">
        <f t="shared" si="1070"/>
        <v/>
      </c>
      <c r="AK1154" s="29" t="str">
        <f t="shared" si="1071"/>
        <v/>
      </c>
      <c r="AL1154" s="29" t="str">
        <f t="shared" si="1072"/>
        <v/>
      </c>
      <c r="AM1154" s="29" t="str">
        <f t="shared" si="1073"/>
        <v/>
      </c>
      <c r="AN1154" s="29" t="str">
        <f t="shared" si="1074"/>
        <v/>
      </c>
      <c r="AO1154" s="83">
        <f t="shared" ref="AO1154:AO1167" si="1232">IF(S1154="","",MIN(S1154:W1154))</f>
        <v>11.864000000000001</v>
      </c>
      <c r="AP1154" s="83">
        <f t="shared" ref="AP1154:AP1167" si="1233">IF(S1154="","",MAX(S1154:W1154))</f>
        <v>14.712</v>
      </c>
      <c r="AQ1154" s="83">
        <f t="shared" ref="AQ1154:AQ1167" si="1234">IF(AO1154="","",AP1154-AO1154)</f>
        <v>2.847999999999999</v>
      </c>
      <c r="AR1154" s="83">
        <f t="shared" ref="AR1154:AR1167" si="1235">IF(S1154="","",AVERAGE(S1154:W1154))</f>
        <v>13.602799999999998</v>
      </c>
      <c r="AS1154" s="83">
        <f t="shared" ref="AS1154:AS1167" si="1236">IF(S1154="","",STDEV(S1154:W1154))</f>
        <v>1.1911136385752621</v>
      </c>
      <c r="AT1154" s="105" t="str">
        <f t="shared" ref="AT1154:AT1167" si="1237">IF(OR(Q1154="",S1154=""),"",IF(AND(C1154="",AT1153=""),"",(M1154-L1154)/(AS1154*6)))</f>
        <v/>
      </c>
      <c r="AU1154" s="105" t="str">
        <f t="shared" ref="AU1154:AU1167" si="1238">IF(OR(Q1154="",S1154=""),"",IF(AND(C1154="",AU1153=""),"",MIN((O1154-AR1154)/(3*AS1154),(AR1154-N1154)/(3*AS1154))))</f>
        <v/>
      </c>
      <c r="AV1154">
        <f>IF(AT1154="",-1,AS1148)</f>
        <v>-1</v>
      </c>
    </row>
    <row r="1155" spans="1:48" ht="17.25" customHeight="1">
      <c r="A1155" s="27"/>
      <c r="B1155" s="98"/>
      <c r="C1155" s="104"/>
      <c r="D1155" s="90"/>
      <c r="E1155" s="111"/>
      <c r="F1155" s="442"/>
      <c r="G1155" s="443"/>
      <c r="H1155" s="444"/>
      <c r="I1155" s="99"/>
      <c r="J1155" s="99"/>
      <c r="K1155" s="94">
        <f t="shared" si="1229"/>
        <v>22</v>
      </c>
      <c r="L1155" s="94">
        <f t="shared" si="1230"/>
        <v>-22</v>
      </c>
      <c r="M1155" s="94">
        <f t="shared" si="1231"/>
        <v>0</v>
      </c>
      <c r="N1155" s="94">
        <f t="shared" si="1216"/>
        <v>0</v>
      </c>
      <c r="O1155" s="94">
        <f t="shared" si="1217"/>
        <v>22</v>
      </c>
      <c r="P1155" s="102" t="s">
        <v>236</v>
      </c>
      <c r="Q1155" s="94">
        <f t="shared" si="1213"/>
        <v>2</v>
      </c>
      <c r="R1155" s="122">
        <f>IF(Q1155="","",HLOOKUP(Q1155,Headline!$Z$5:$CJ$6,2,FALSE))</f>
        <v>2</v>
      </c>
      <c r="S1155" s="100">
        <v>10.164999999999999</v>
      </c>
      <c r="T1155" s="100">
        <v>11.917</v>
      </c>
      <c r="U1155" s="100">
        <v>12.004</v>
      </c>
      <c r="V1155" s="100">
        <v>9.5630000000000006</v>
      </c>
      <c r="W1155" s="100">
        <v>10.487</v>
      </c>
      <c r="X1155" s="96" t="str">
        <f t="shared" si="1226"/>
        <v/>
      </c>
      <c r="Y1155" s="101">
        <v>16</v>
      </c>
      <c r="Z1155" s="445"/>
      <c r="AA1155" s="446"/>
      <c r="AB1155" s="446"/>
      <c r="AC1155" s="446"/>
      <c r="AD1155" s="62"/>
      <c r="AE1155" s="21"/>
      <c r="AF1155" s="22"/>
      <c r="AH1155" s="29" t="str">
        <f t="shared" si="1068"/>
        <v/>
      </c>
      <c r="AI1155" s="29" t="str">
        <f t="shared" si="1069"/>
        <v/>
      </c>
      <c r="AJ1155" s="29" t="str">
        <f t="shared" si="1070"/>
        <v/>
      </c>
      <c r="AK1155" s="29" t="str">
        <f t="shared" si="1071"/>
        <v/>
      </c>
      <c r="AL1155" s="29" t="str">
        <f t="shared" si="1072"/>
        <v/>
      </c>
      <c r="AM1155" s="29" t="str">
        <f t="shared" si="1073"/>
        <v/>
      </c>
      <c r="AN1155" s="29" t="str">
        <f t="shared" si="1074"/>
        <v/>
      </c>
      <c r="AO1155" s="83">
        <f t="shared" si="1232"/>
        <v>9.5630000000000006</v>
      </c>
      <c r="AP1155" s="83">
        <f t="shared" si="1233"/>
        <v>12.004</v>
      </c>
      <c r="AQ1155" s="83">
        <f t="shared" si="1234"/>
        <v>2.4409999999999989</v>
      </c>
      <c r="AR1155" s="83">
        <f t="shared" si="1235"/>
        <v>10.827200000000001</v>
      </c>
      <c r="AS1155" s="83">
        <f t="shared" si="1236"/>
        <v>1.0868496676173756</v>
      </c>
      <c r="AT1155" s="105" t="str">
        <f t="shared" si="1237"/>
        <v/>
      </c>
      <c r="AU1155" s="105" t="str">
        <f t="shared" si="1238"/>
        <v/>
      </c>
      <c r="AV1155">
        <f t="shared" ref="AV1155:AV1167" si="1239">IF(AT1155="",-1,AS1149)</f>
        <v>-1</v>
      </c>
    </row>
    <row r="1156" spans="1:48" ht="17.25" customHeight="1">
      <c r="A1156" s="27"/>
      <c r="B1156" s="98"/>
      <c r="C1156" s="104"/>
      <c r="D1156" s="90"/>
      <c r="E1156" s="111"/>
      <c r="F1156" s="442"/>
      <c r="G1156" s="443"/>
      <c r="H1156" s="443"/>
      <c r="I1156" s="99"/>
      <c r="J1156" s="99"/>
      <c r="K1156" s="94">
        <f t="shared" si="1229"/>
        <v>22</v>
      </c>
      <c r="L1156" s="94">
        <f t="shared" si="1230"/>
        <v>-22</v>
      </c>
      <c r="M1156" s="94">
        <f t="shared" si="1231"/>
        <v>0</v>
      </c>
      <c r="N1156" s="94">
        <f t="shared" si="1216"/>
        <v>0</v>
      </c>
      <c r="O1156" s="94">
        <f t="shared" si="1217"/>
        <v>22</v>
      </c>
      <c r="P1156" s="102"/>
      <c r="Q1156" s="94" t="str">
        <f t="shared" si="1213"/>
        <v/>
      </c>
      <c r="R1156" s="122" t="str">
        <f>IF(Q1156="","",HLOOKUP(Q1156,Headline!$Z$5:$CJ$6,2,FALSE))</f>
        <v/>
      </c>
      <c r="S1156" s="100"/>
      <c r="T1156" s="100"/>
      <c r="U1156" s="100"/>
      <c r="V1156" s="100"/>
      <c r="W1156" s="100"/>
      <c r="X1156" s="96" t="str">
        <f t="shared" si="1226"/>
        <v/>
      </c>
      <c r="Y1156" s="101"/>
      <c r="Z1156" s="445"/>
      <c r="AA1156" s="446"/>
      <c r="AB1156" s="446"/>
      <c r="AC1156" s="446"/>
      <c r="AD1156" s="62"/>
      <c r="AE1156" s="21"/>
      <c r="AF1156" s="22"/>
      <c r="AH1156" s="29" t="str">
        <f t="shared" si="1068"/>
        <v/>
      </c>
      <c r="AI1156" s="29" t="str">
        <f t="shared" si="1069"/>
        <v/>
      </c>
      <c r="AJ1156" s="29" t="str">
        <f t="shared" si="1070"/>
        <v/>
      </c>
      <c r="AK1156" s="29" t="str">
        <f t="shared" si="1071"/>
        <v/>
      </c>
      <c r="AL1156" s="29" t="str">
        <f t="shared" si="1072"/>
        <v/>
      </c>
      <c r="AM1156" s="29" t="str">
        <f t="shared" si="1073"/>
        <v/>
      </c>
      <c r="AN1156" s="29" t="str">
        <f t="shared" si="1074"/>
        <v/>
      </c>
      <c r="AO1156" s="83" t="str">
        <f t="shared" si="1232"/>
        <v/>
      </c>
      <c r="AP1156" s="83" t="str">
        <f t="shared" si="1233"/>
        <v/>
      </c>
      <c r="AQ1156" s="83" t="str">
        <f t="shared" si="1234"/>
        <v/>
      </c>
      <c r="AR1156" s="83" t="str">
        <f t="shared" si="1235"/>
        <v/>
      </c>
      <c r="AS1156" s="83" t="str">
        <f t="shared" si="1236"/>
        <v/>
      </c>
      <c r="AT1156" s="105" t="str">
        <f t="shared" si="1237"/>
        <v/>
      </c>
      <c r="AU1156" s="105" t="str">
        <f t="shared" si="1238"/>
        <v/>
      </c>
      <c r="AV1156">
        <f t="shared" si="1239"/>
        <v>-1</v>
      </c>
    </row>
    <row r="1157" spans="1:48" ht="17.25" customHeight="1">
      <c r="A1157" s="27"/>
      <c r="B1157" s="98">
        <v>984</v>
      </c>
      <c r="C1157" s="104"/>
      <c r="D1157" s="144" t="s">
        <v>189</v>
      </c>
      <c r="E1157" s="111"/>
      <c r="F1157" s="442">
        <v>4.5</v>
      </c>
      <c r="G1157" s="443"/>
      <c r="H1157" s="443"/>
      <c r="I1157" s="99">
        <v>0</v>
      </c>
      <c r="J1157" s="99">
        <v>0.2</v>
      </c>
      <c r="K1157" s="94">
        <f t="shared" si="1229"/>
        <v>4.5</v>
      </c>
      <c r="L1157" s="94">
        <f t="shared" si="1230"/>
        <v>0</v>
      </c>
      <c r="M1157" s="94">
        <f t="shared" si="1231"/>
        <v>0.2</v>
      </c>
      <c r="N1157" s="94">
        <f t="shared" si="1216"/>
        <v>4.5</v>
      </c>
      <c r="O1157" s="94">
        <f t="shared" si="1217"/>
        <v>4.7</v>
      </c>
      <c r="P1157" s="102" t="s">
        <v>234</v>
      </c>
      <c r="Q1157" s="94">
        <f t="shared" si="1213"/>
        <v>1</v>
      </c>
      <c r="R1157" s="122">
        <f>IF(Q1157="","",HLOOKUP(Q1157,Headline!$Z$5:$CJ$6,2,FALSE))</f>
        <v>1</v>
      </c>
      <c r="S1157" s="147">
        <v>4.6500000000000004</v>
      </c>
      <c r="T1157" s="147">
        <v>4.6500000000000004</v>
      </c>
      <c r="U1157" s="147">
        <v>4.6500000000000004</v>
      </c>
      <c r="V1157" s="147">
        <v>4.6500000000000004</v>
      </c>
      <c r="W1157" s="147">
        <v>4.6500000000000004</v>
      </c>
      <c r="X1157" s="96" t="str">
        <f t="shared" si="1226"/>
        <v/>
      </c>
      <c r="Y1157" s="101">
        <v>13</v>
      </c>
      <c r="Z1157" s="445"/>
      <c r="AA1157" s="446"/>
      <c r="AB1157" s="446"/>
      <c r="AC1157" s="446"/>
      <c r="AD1157" s="62"/>
      <c r="AE1157" s="21"/>
      <c r="AF1157" s="22"/>
      <c r="AH1157" s="29" t="str">
        <f t="shared" si="1068"/>
        <v/>
      </c>
      <c r="AI1157" s="29" t="str">
        <f t="shared" si="1069"/>
        <v/>
      </c>
      <c r="AJ1157" s="29" t="str">
        <f t="shared" si="1070"/>
        <v/>
      </c>
      <c r="AK1157" s="29" t="str">
        <f t="shared" si="1071"/>
        <v/>
      </c>
      <c r="AL1157" s="29" t="str">
        <f t="shared" si="1072"/>
        <v/>
      </c>
      <c r="AM1157" s="29" t="str">
        <f t="shared" si="1073"/>
        <v/>
      </c>
      <c r="AN1157" s="29" t="str">
        <f t="shared" si="1074"/>
        <v/>
      </c>
      <c r="AO1157" s="83">
        <f t="shared" si="1232"/>
        <v>4.6500000000000004</v>
      </c>
      <c r="AP1157" s="83">
        <f t="shared" si="1233"/>
        <v>4.6500000000000004</v>
      </c>
      <c r="AQ1157" s="83">
        <f t="shared" si="1234"/>
        <v>0</v>
      </c>
      <c r="AR1157" s="83">
        <f t="shared" si="1235"/>
        <v>4.6500000000000004</v>
      </c>
      <c r="AS1157" s="83">
        <f t="shared" si="1236"/>
        <v>0</v>
      </c>
      <c r="AT1157" s="105" t="str">
        <f t="shared" si="1237"/>
        <v/>
      </c>
      <c r="AU1157" s="105" t="str">
        <f t="shared" si="1238"/>
        <v/>
      </c>
      <c r="AV1157">
        <f t="shared" si="1239"/>
        <v>-1</v>
      </c>
    </row>
    <row r="1158" spans="1:48" ht="17.25" customHeight="1">
      <c r="A1158" s="27"/>
      <c r="B1158" s="98"/>
      <c r="C1158" s="104"/>
      <c r="D1158" s="90"/>
      <c r="E1158" s="111"/>
      <c r="F1158" s="442"/>
      <c r="G1158" s="443"/>
      <c r="H1158" s="443"/>
      <c r="I1158" s="99"/>
      <c r="J1158" s="99"/>
      <c r="K1158" s="94">
        <f t="shared" si="1229"/>
        <v>4.5</v>
      </c>
      <c r="L1158" s="94">
        <f t="shared" si="1230"/>
        <v>0</v>
      </c>
      <c r="M1158" s="94">
        <f t="shared" si="1231"/>
        <v>0.2</v>
      </c>
      <c r="N1158" s="94">
        <f t="shared" si="1216"/>
        <v>4.5</v>
      </c>
      <c r="O1158" s="94">
        <f t="shared" si="1217"/>
        <v>4.7</v>
      </c>
      <c r="P1158" s="102" t="s">
        <v>234</v>
      </c>
      <c r="Q1158" s="94">
        <f t="shared" si="1213"/>
        <v>2</v>
      </c>
      <c r="R1158" s="122">
        <f>IF(Q1158="","",HLOOKUP(Q1158,Headline!$Z$5:$CJ$6,2,FALSE))</f>
        <v>2</v>
      </c>
      <c r="S1158" s="147">
        <v>4.66</v>
      </c>
      <c r="T1158" s="147">
        <v>4.66</v>
      </c>
      <c r="U1158" s="147">
        <v>4.67</v>
      </c>
      <c r="V1158" s="147">
        <v>4.6500000000000004</v>
      </c>
      <c r="W1158" s="147">
        <v>4.67</v>
      </c>
      <c r="X1158" s="96" t="str">
        <f t="shared" si="1226"/>
        <v/>
      </c>
      <c r="Y1158" s="101"/>
      <c r="Z1158" s="445"/>
      <c r="AA1158" s="446"/>
      <c r="AB1158" s="446"/>
      <c r="AC1158" s="446"/>
      <c r="AD1158" s="62"/>
      <c r="AE1158" s="21"/>
      <c r="AF1158" s="22"/>
      <c r="AH1158" s="29" t="str">
        <f t="shared" si="1068"/>
        <v/>
      </c>
      <c r="AI1158" s="29" t="str">
        <f t="shared" si="1069"/>
        <v/>
      </c>
      <c r="AJ1158" s="29" t="str">
        <f t="shared" si="1070"/>
        <v/>
      </c>
      <c r="AK1158" s="29" t="str">
        <f t="shared" si="1071"/>
        <v/>
      </c>
      <c r="AL1158" s="29" t="str">
        <f t="shared" si="1072"/>
        <v/>
      </c>
      <c r="AM1158" s="29" t="str">
        <f t="shared" si="1073"/>
        <v/>
      </c>
      <c r="AN1158" s="29" t="str">
        <f t="shared" si="1074"/>
        <v/>
      </c>
      <c r="AO1158" s="83">
        <f t="shared" si="1232"/>
        <v>4.6500000000000004</v>
      </c>
      <c r="AP1158" s="83">
        <f t="shared" si="1233"/>
        <v>4.67</v>
      </c>
      <c r="AQ1158" s="83">
        <f t="shared" si="1234"/>
        <v>1.9999999999999574E-2</v>
      </c>
      <c r="AR1158" s="83">
        <f t="shared" si="1235"/>
        <v>4.6620000000000008</v>
      </c>
      <c r="AS1158" s="83">
        <f t="shared" si="1236"/>
        <v>8.3666002653405777E-3</v>
      </c>
      <c r="AT1158" s="105" t="str">
        <f t="shared" si="1237"/>
        <v/>
      </c>
      <c r="AU1158" s="105" t="str">
        <f t="shared" si="1238"/>
        <v/>
      </c>
      <c r="AV1158">
        <f t="shared" si="1239"/>
        <v>-1</v>
      </c>
    </row>
    <row r="1159" spans="1:48" ht="17.25" customHeight="1">
      <c r="A1159" s="27"/>
      <c r="B1159" s="98"/>
      <c r="C1159" s="104"/>
      <c r="D1159" s="90"/>
      <c r="E1159" s="111"/>
      <c r="F1159" s="442"/>
      <c r="G1159" s="443"/>
      <c r="H1159" s="444"/>
      <c r="I1159" s="99"/>
      <c r="J1159" s="99"/>
      <c r="K1159" s="94">
        <f t="shared" si="1229"/>
        <v>4.5</v>
      </c>
      <c r="L1159" s="94">
        <f t="shared" si="1230"/>
        <v>0</v>
      </c>
      <c r="M1159" s="94">
        <f t="shared" si="1231"/>
        <v>0.2</v>
      </c>
      <c r="N1159" s="94">
        <f t="shared" si="1216"/>
        <v>4.5</v>
      </c>
      <c r="O1159" s="94">
        <f t="shared" si="1217"/>
        <v>4.7</v>
      </c>
      <c r="P1159" s="102"/>
      <c r="Q1159" s="94" t="str">
        <f t="shared" si="1213"/>
        <v/>
      </c>
      <c r="R1159" s="122" t="str">
        <f>IF(Q1159="","",HLOOKUP(Q1159,Headline!$Z$5:$CJ$6,2,FALSE))</f>
        <v/>
      </c>
      <c r="S1159" s="147"/>
      <c r="T1159" s="147"/>
      <c r="U1159" s="147"/>
      <c r="V1159" s="147"/>
      <c r="W1159" s="147"/>
      <c r="X1159" s="96" t="str">
        <f t="shared" si="1226"/>
        <v/>
      </c>
      <c r="Y1159" s="101"/>
      <c r="Z1159" s="445"/>
      <c r="AA1159" s="446"/>
      <c r="AB1159" s="446"/>
      <c r="AC1159" s="446"/>
      <c r="AD1159" s="62"/>
      <c r="AE1159" s="21"/>
      <c r="AF1159" s="22"/>
      <c r="AH1159" s="29" t="str">
        <f t="shared" si="1068"/>
        <v/>
      </c>
      <c r="AI1159" s="29" t="str">
        <f t="shared" si="1069"/>
        <v/>
      </c>
      <c r="AJ1159" s="29" t="str">
        <f t="shared" si="1070"/>
        <v/>
      </c>
      <c r="AK1159" s="29" t="str">
        <f t="shared" si="1071"/>
        <v/>
      </c>
      <c r="AL1159" s="29" t="str">
        <f t="shared" si="1072"/>
        <v/>
      </c>
      <c r="AM1159" s="29" t="str">
        <f t="shared" si="1073"/>
        <v/>
      </c>
      <c r="AN1159" s="29" t="str">
        <f t="shared" si="1074"/>
        <v/>
      </c>
      <c r="AO1159" s="83" t="str">
        <f t="shared" si="1232"/>
        <v/>
      </c>
      <c r="AP1159" s="83" t="str">
        <f t="shared" si="1233"/>
        <v/>
      </c>
      <c r="AQ1159" s="83" t="str">
        <f t="shared" si="1234"/>
        <v/>
      </c>
      <c r="AR1159" s="83" t="str">
        <f t="shared" si="1235"/>
        <v/>
      </c>
      <c r="AS1159" s="83" t="str">
        <f t="shared" si="1236"/>
        <v/>
      </c>
      <c r="AT1159" s="105" t="str">
        <f t="shared" si="1237"/>
        <v/>
      </c>
      <c r="AU1159" s="105" t="str">
        <f t="shared" si="1238"/>
        <v/>
      </c>
      <c r="AV1159">
        <f t="shared" si="1239"/>
        <v>-1</v>
      </c>
    </row>
    <row r="1160" spans="1:48" ht="17.25" customHeight="1">
      <c r="A1160" s="27"/>
      <c r="B1160" s="98">
        <v>985</v>
      </c>
      <c r="C1160" s="104"/>
      <c r="D1160" s="90"/>
      <c r="E1160" s="111"/>
      <c r="F1160" s="442">
        <v>3.1</v>
      </c>
      <c r="G1160" s="443"/>
      <c r="H1160" s="444"/>
      <c r="I1160" s="99">
        <v>0</v>
      </c>
      <c r="J1160" s="99">
        <v>0.1</v>
      </c>
      <c r="K1160" s="94">
        <f t="shared" si="1229"/>
        <v>3.1</v>
      </c>
      <c r="L1160" s="94">
        <f t="shared" si="1230"/>
        <v>0</v>
      </c>
      <c r="M1160" s="94">
        <f t="shared" si="1231"/>
        <v>0.1</v>
      </c>
      <c r="N1160" s="94">
        <f t="shared" si="1216"/>
        <v>3.1</v>
      </c>
      <c r="O1160" s="94">
        <f t="shared" si="1217"/>
        <v>3.2</v>
      </c>
      <c r="P1160" s="102" t="s">
        <v>51</v>
      </c>
      <c r="Q1160" s="94">
        <f t="shared" si="1213"/>
        <v>1</v>
      </c>
      <c r="R1160" s="122">
        <f>IF(Q1160="","",HLOOKUP(Q1160,Headline!$Z$5:$CJ$6,2,FALSE))</f>
        <v>1</v>
      </c>
      <c r="S1160" s="147">
        <v>3.13</v>
      </c>
      <c r="T1160" s="147">
        <v>3.14</v>
      </c>
      <c r="U1160" s="147">
        <v>3.13</v>
      </c>
      <c r="V1160" s="147">
        <v>3.15</v>
      </c>
      <c r="W1160" s="147">
        <v>3.14</v>
      </c>
      <c r="X1160" s="96" t="str">
        <f t="shared" si="1226"/>
        <v/>
      </c>
      <c r="Y1160" s="101">
        <v>13</v>
      </c>
      <c r="Z1160" s="445" t="s">
        <v>723</v>
      </c>
      <c r="AA1160" s="446"/>
      <c r="AB1160" s="446"/>
      <c r="AC1160" s="446"/>
      <c r="AD1160" s="62"/>
      <c r="AE1160" s="21"/>
      <c r="AF1160" s="22"/>
      <c r="AH1160" s="29" t="str">
        <f t="shared" si="1068"/>
        <v/>
      </c>
      <c r="AI1160" s="29" t="str">
        <f t="shared" si="1069"/>
        <v/>
      </c>
      <c r="AJ1160" s="29" t="str">
        <f t="shared" si="1070"/>
        <v/>
      </c>
      <c r="AK1160" s="29" t="str">
        <f t="shared" si="1071"/>
        <v/>
      </c>
      <c r="AL1160" s="29" t="str">
        <f t="shared" si="1072"/>
        <v/>
      </c>
      <c r="AM1160" s="29" t="str">
        <f t="shared" si="1073"/>
        <v/>
      </c>
      <c r="AN1160" s="29" t="str">
        <f t="shared" si="1074"/>
        <v/>
      </c>
      <c r="AO1160" s="83">
        <f t="shared" si="1232"/>
        <v>3.13</v>
      </c>
      <c r="AP1160" s="83">
        <f t="shared" si="1233"/>
        <v>3.15</v>
      </c>
      <c r="AQ1160" s="83">
        <f t="shared" si="1234"/>
        <v>2.0000000000000018E-2</v>
      </c>
      <c r="AR1160" s="83">
        <f t="shared" si="1235"/>
        <v>3.1379999999999999</v>
      </c>
      <c r="AS1160" s="83">
        <f t="shared" si="1236"/>
        <v>8.3666002653407893E-3</v>
      </c>
      <c r="AT1160" s="105" t="str">
        <f t="shared" si="1237"/>
        <v/>
      </c>
      <c r="AU1160" s="105" t="str">
        <f t="shared" si="1238"/>
        <v/>
      </c>
      <c r="AV1160">
        <f t="shared" si="1239"/>
        <v>-1</v>
      </c>
    </row>
    <row r="1161" spans="1:48" ht="17.25" customHeight="1">
      <c r="A1161" s="27"/>
      <c r="B1161" s="98"/>
      <c r="C1161" s="104"/>
      <c r="D1161" s="90"/>
      <c r="E1161" s="111"/>
      <c r="F1161" s="442"/>
      <c r="G1161" s="443"/>
      <c r="H1161" s="444"/>
      <c r="I1161" s="99"/>
      <c r="J1161" s="99"/>
      <c r="K1161" s="94">
        <f t="shared" si="1229"/>
        <v>3.1</v>
      </c>
      <c r="L1161" s="94">
        <f t="shared" si="1230"/>
        <v>0</v>
      </c>
      <c r="M1161" s="94">
        <f t="shared" si="1231"/>
        <v>0.1</v>
      </c>
      <c r="N1161" s="94">
        <f t="shared" si="1216"/>
        <v>3.1</v>
      </c>
      <c r="O1161" s="94">
        <f t="shared" si="1217"/>
        <v>3.2</v>
      </c>
      <c r="P1161" s="102" t="s">
        <v>51</v>
      </c>
      <c r="Q1161" s="94">
        <f t="shared" si="1213"/>
        <v>2</v>
      </c>
      <c r="R1161" s="122">
        <f>IF(Q1161="","",HLOOKUP(Q1161,Headline!$Z$5:$CJ$6,2,FALSE))</f>
        <v>2</v>
      </c>
      <c r="S1161" s="147">
        <v>3.22</v>
      </c>
      <c r="T1161" s="147">
        <v>3.2</v>
      </c>
      <c r="U1161" s="147">
        <v>3.19</v>
      </c>
      <c r="V1161" s="147">
        <v>3.21</v>
      </c>
      <c r="W1161" s="147">
        <v>3.2</v>
      </c>
      <c r="X1161" s="96" t="str">
        <f t="shared" si="1226"/>
        <v>8</v>
      </c>
      <c r="Y1161" s="101">
        <v>16</v>
      </c>
      <c r="Z1161" s="445"/>
      <c r="AA1161" s="446"/>
      <c r="AB1161" s="446"/>
      <c r="AC1161" s="446"/>
      <c r="AD1161" s="62"/>
      <c r="AE1161" s="21"/>
      <c r="AF1161" s="249" t="s">
        <v>95</v>
      </c>
      <c r="AH1161" s="29" t="str">
        <f t="shared" si="1068"/>
        <v>+</v>
      </c>
      <c r="AI1161" s="29" t="str">
        <f t="shared" si="1069"/>
        <v/>
      </c>
      <c r="AJ1161" s="29" t="str">
        <f t="shared" si="1070"/>
        <v/>
      </c>
      <c r="AK1161" s="29" t="str">
        <f t="shared" si="1071"/>
        <v>+</v>
      </c>
      <c r="AL1161" s="29" t="str">
        <f t="shared" si="1072"/>
        <v/>
      </c>
      <c r="AM1161" s="29" t="str">
        <f t="shared" si="1073"/>
        <v/>
      </c>
      <c r="AN1161" s="29" t="str">
        <f t="shared" si="1074"/>
        <v>+</v>
      </c>
      <c r="AO1161" s="83">
        <f t="shared" si="1232"/>
        <v>3.19</v>
      </c>
      <c r="AP1161" s="83">
        <f t="shared" si="1233"/>
        <v>3.22</v>
      </c>
      <c r="AQ1161" s="83">
        <f t="shared" si="1234"/>
        <v>3.0000000000000249E-2</v>
      </c>
      <c r="AR1161" s="83">
        <f t="shared" si="1235"/>
        <v>3.2039999999999997</v>
      </c>
      <c r="AS1161" s="83">
        <f t="shared" si="1236"/>
        <v>1.1401754250991429E-2</v>
      </c>
      <c r="AT1161" s="105" t="str">
        <f t="shared" si="1237"/>
        <v/>
      </c>
      <c r="AU1161" s="105" t="str">
        <f t="shared" si="1238"/>
        <v/>
      </c>
      <c r="AV1161">
        <f t="shared" si="1239"/>
        <v>-1</v>
      </c>
    </row>
    <row r="1162" spans="1:48" ht="17.25" customHeight="1">
      <c r="A1162" s="27"/>
      <c r="B1162" s="98"/>
      <c r="C1162" s="104"/>
      <c r="D1162" s="90"/>
      <c r="E1162" s="111"/>
      <c r="F1162" s="442"/>
      <c r="G1162" s="443"/>
      <c r="H1162" s="444"/>
      <c r="I1162" s="99"/>
      <c r="J1162" s="99"/>
      <c r="K1162" s="94">
        <f t="shared" si="1229"/>
        <v>3.1</v>
      </c>
      <c r="L1162" s="94">
        <f t="shared" si="1230"/>
        <v>0</v>
      </c>
      <c r="M1162" s="94">
        <f t="shared" si="1231"/>
        <v>0.1</v>
      </c>
      <c r="N1162" s="94">
        <f t="shared" si="1216"/>
        <v>3.1</v>
      </c>
      <c r="O1162" s="94">
        <f t="shared" si="1217"/>
        <v>3.2</v>
      </c>
      <c r="P1162" s="102"/>
      <c r="Q1162" s="94" t="str">
        <f t="shared" si="1213"/>
        <v/>
      </c>
      <c r="R1162" s="122" t="str">
        <f>IF(Q1162="","",HLOOKUP(Q1162,Headline!$Z$5:$CJ$6,2,FALSE))</f>
        <v/>
      </c>
      <c r="S1162" s="147"/>
      <c r="T1162" s="147"/>
      <c r="U1162" s="147"/>
      <c r="V1162" s="147"/>
      <c r="W1162" s="147"/>
      <c r="X1162" s="96" t="str">
        <f t="shared" si="1226"/>
        <v/>
      </c>
      <c r="Y1162" s="101"/>
      <c r="Z1162" s="445"/>
      <c r="AA1162" s="446"/>
      <c r="AB1162" s="446"/>
      <c r="AC1162" s="446"/>
      <c r="AD1162" s="62"/>
      <c r="AE1162" s="21"/>
      <c r="AF1162" s="22"/>
      <c r="AH1162" s="29" t="str">
        <f t="shared" ref="AH1162:AH1167" si="1240">IF(S1162="","",IF(S1162&lt;$N1162,"-",IF(S1162&gt;$O1162,"+","")))</f>
        <v/>
      </c>
      <c r="AI1162" s="29" t="str">
        <f t="shared" ref="AI1162:AI1167" si="1241">IF(T1162="","",IF(T1162&lt;$N1162,"-",IF(T1162&gt;$O1162,"+","")))</f>
        <v/>
      </c>
      <c r="AJ1162" s="29" t="str">
        <f t="shared" ref="AJ1162:AJ1167" si="1242">IF(U1162="","",IF(U1162&lt;$N1162,"-",IF(U1162&gt;$O1162,"+","")))</f>
        <v/>
      </c>
      <c r="AK1162" s="29" t="str">
        <f t="shared" ref="AK1162:AK1167" si="1243">IF(V1162="","",IF(V1162&lt;$N1162,"-",IF(V1162&gt;$O1162,"+","")))</f>
        <v/>
      </c>
      <c r="AL1162" s="29" t="str">
        <f t="shared" ref="AL1162:AL1167" si="1244">IF(W1162="","",IF(W1162&lt;$N1162,"-",IF(W1162&gt;$O1162,"+","")))</f>
        <v/>
      </c>
      <c r="AM1162" s="29" t="str">
        <f t="shared" ref="AM1162:AM1167" si="1245">IF(OR($AH1162="-",$AI1162="-",$AJ1162="-",$AK1162="-",$AL1162="-"),"-","")</f>
        <v/>
      </c>
      <c r="AN1162" s="29" t="str">
        <f t="shared" ref="AN1162:AN1167" si="1246">IF(OR($AH1162="+",$AI1162="+",$AJ1162="+",$AK1162="+",$AL1162="+"),"+","")</f>
        <v/>
      </c>
      <c r="AO1162" s="83" t="str">
        <f t="shared" si="1232"/>
        <v/>
      </c>
      <c r="AP1162" s="83" t="str">
        <f t="shared" si="1233"/>
        <v/>
      </c>
      <c r="AQ1162" s="83" t="str">
        <f t="shared" si="1234"/>
        <v/>
      </c>
      <c r="AR1162" s="83" t="str">
        <f t="shared" si="1235"/>
        <v/>
      </c>
      <c r="AS1162" s="83" t="str">
        <f t="shared" si="1236"/>
        <v/>
      </c>
      <c r="AT1162" s="105" t="str">
        <f t="shared" si="1237"/>
        <v/>
      </c>
      <c r="AU1162" s="105" t="str">
        <f t="shared" si="1238"/>
        <v/>
      </c>
      <c r="AV1162">
        <f t="shared" si="1239"/>
        <v>-1</v>
      </c>
    </row>
    <row r="1163" spans="1:48" ht="17.25" customHeight="1">
      <c r="A1163" s="27"/>
      <c r="B1163" s="98">
        <v>986</v>
      </c>
      <c r="C1163" s="104"/>
      <c r="D1163" s="90"/>
      <c r="E1163" s="111"/>
      <c r="F1163" s="442">
        <v>0.5</v>
      </c>
      <c r="G1163" s="443"/>
      <c r="H1163" s="444"/>
      <c r="I1163" s="99">
        <v>-0.1</v>
      </c>
      <c r="J1163" s="99">
        <v>0.1</v>
      </c>
      <c r="K1163" s="94">
        <f t="shared" si="1229"/>
        <v>0.5</v>
      </c>
      <c r="L1163" s="94">
        <f t="shared" si="1230"/>
        <v>-0.1</v>
      </c>
      <c r="M1163" s="94">
        <f t="shared" si="1231"/>
        <v>0.1</v>
      </c>
      <c r="N1163" s="94">
        <f t="shared" si="1216"/>
        <v>0.4</v>
      </c>
      <c r="O1163" s="94">
        <f t="shared" si="1217"/>
        <v>0.6</v>
      </c>
      <c r="P1163" s="102" t="s">
        <v>50</v>
      </c>
      <c r="Q1163" s="94">
        <f t="shared" si="1213"/>
        <v>1</v>
      </c>
      <c r="R1163" s="122">
        <f>IF(Q1163="","",HLOOKUP(Q1163,Headline!$Z$5:$CJ$6,2,FALSE))</f>
        <v>1</v>
      </c>
      <c r="S1163" s="147">
        <v>0.48</v>
      </c>
      <c r="T1163" s="147">
        <v>0.46</v>
      </c>
      <c r="U1163" s="147">
        <v>0.45</v>
      </c>
      <c r="V1163" s="147">
        <v>0.47</v>
      </c>
      <c r="W1163" s="147">
        <v>0.48</v>
      </c>
      <c r="X1163" s="96" t="str">
        <f t="shared" si="1226"/>
        <v/>
      </c>
      <c r="Y1163" s="101">
        <v>13</v>
      </c>
      <c r="Z1163" s="445"/>
      <c r="AA1163" s="446"/>
      <c r="AB1163" s="446"/>
      <c r="AC1163" s="446"/>
      <c r="AD1163" s="62"/>
      <c r="AE1163" s="21"/>
      <c r="AF1163" s="22"/>
      <c r="AH1163" s="29" t="str">
        <f t="shared" si="1240"/>
        <v/>
      </c>
      <c r="AI1163" s="29" t="str">
        <f t="shared" si="1241"/>
        <v/>
      </c>
      <c r="AJ1163" s="29" t="str">
        <f t="shared" si="1242"/>
        <v/>
      </c>
      <c r="AK1163" s="29" t="str">
        <f t="shared" si="1243"/>
        <v/>
      </c>
      <c r="AL1163" s="29" t="str">
        <f t="shared" si="1244"/>
        <v/>
      </c>
      <c r="AM1163" s="29" t="str">
        <f t="shared" si="1245"/>
        <v/>
      </c>
      <c r="AN1163" s="29" t="str">
        <f t="shared" si="1246"/>
        <v/>
      </c>
      <c r="AO1163" s="83">
        <f t="shared" si="1232"/>
        <v>0.45</v>
      </c>
      <c r="AP1163" s="83">
        <f t="shared" si="1233"/>
        <v>0.48</v>
      </c>
      <c r="AQ1163" s="83">
        <f t="shared" si="1234"/>
        <v>2.9999999999999971E-2</v>
      </c>
      <c r="AR1163" s="83">
        <f t="shared" si="1235"/>
        <v>0.46799999999999997</v>
      </c>
      <c r="AS1163" s="83">
        <f t="shared" si="1236"/>
        <v>1.3038404810405281E-2</v>
      </c>
      <c r="AT1163" s="105" t="str">
        <f t="shared" si="1237"/>
        <v/>
      </c>
      <c r="AU1163" s="105" t="str">
        <f t="shared" si="1238"/>
        <v/>
      </c>
      <c r="AV1163">
        <f t="shared" si="1239"/>
        <v>-1</v>
      </c>
    </row>
    <row r="1164" spans="1:48" ht="17.25" customHeight="1">
      <c r="A1164" s="27"/>
      <c r="B1164" s="98"/>
      <c r="C1164" s="104"/>
      <c r="D1164" s="90"/>
      <c r="E1164" s="111"/>
      <c r="F1164" s="442"/>
      <c r="G1164" s="443"/>
      <c r="H1164" s="444"/>
      <c r="I1164" s="99"/>
      <c r="J1164" s="99"/>
      <c r="K1164" s="94">
        <f t="shared" si="1229"/>
        <v>0.5</v>
      </c>
      <c r="L1164" s="94">
        <f t="shared" si="1230"/>
        <v>-0.1</v>
      </c>
      <c r="M1164" s="94">
        <f t="shared" si="1231"/>
        <v>0.1</v>
      </c>
      <c r="N1164" s="94">
        <f t="shared" si="1216"/>
        <v>0.4</v>
      </c>
      <c r="O1164" s="94">
        <f t="shared" si="1217"/>
        <v>0.6</v>
      </c>
      <c r="P1164" s="102" t="s">
        <v>50</v>
      </c>
      <c r="Q1164" s="94">
        <f t="shared" si="1213"/>
        <v>2</v>
      </c>
      <c r="R1164" s="122">
        <f>IF(Q1164="","",HLOOKUP(Q1164,Headline!$Z$5:$CJ$6,2,FALSE))</f>
        <v>2</v>
      </c>
      <c r="S1164" s="147">
        <v>0.48</v>
      </c>
      <c r="T1164" s="147">
        <v>0.48</v>
      </c>
      <c r="U1164" s="147">
        <v>0.49</v>
      </c>
      <c r="V1164" s="147">
        <v>0.48</v>
      </c>
      <c r="W1164" s="147">
        <v>0.48</v>
      </c>
      <c r="X1164" s="96" t="str">
        <f t="shared" si="1226"/>
        <v/>
      </c>
      <c r="Y1164" s="101">
        <v>16</v>
      </c>
      <c r="Z1164" s="445"/>
      <c r="AA1164" s="446"/>
      <c r="AB1164" s="446"/>
      <c r="AC1164" s="446"/>
      <c r="AD1164" s="62"/>
      <c r="AE1164" s="21"/>
      <c r="AF1164" s="22"/>
      <c r="AH1164" s="29" t="str">
        <f t="shared" si="1240"/>
        <v/>
      </c>
      <c r="AI1164" s="29" t="str">
        <f t="shared" si="1241"/>
        <v/>
      </c>
      <c r="AJ1164" s="29" t="str">
        <f t="shared" si="1242"/>
        <v/>
      </c>
      <c r="AK1164" s="29" t="str">
        <f t="shared" si="1243"/>
        <v/>
      </c>
      <c r="AL1164" s="29" t="str">
        <f t="shared" si="1244"/>
        <v/>
      </c>
      <c r="AM1164" s="29" t="str">
        <f t="shared" si="1245"/>
        <v/>
      </c>
      <c r="AN1164" s="29" t="str">
        <f t="shared" si="1246"/>
        <v/>
      </c>
      <c r="AO1164" s="83">
        <f t="shared" si="1232"/>
        <v>0.48</v>
      </c>
      <c r="AP1164" s="83">
        <f t="shared" si="1233"/>
        <v>0.49</v>
      </c>
      <c r="AQ1164" s="83">
        <f t="shared" si="1234"/>
        <v>1.0000000000000009E-2</v>
      </c>
      <c r="AR1164" s="83">
        <f t="shared" si="1235"/>
        <v>0.48200000000000004</v>
      </c>
      <c r="AS1164" s="83">
        <f t="shared" si="1236"/>
        <v>4.4721359549995841E-3</v>
      </c>
      <c r="AT1164" s="105" t="str">
        <f t="shared" si="1237"/>
        <v/>
      </c>
      <c r="AU1164" s="105" t="str">
        <f t="shared" si="1238"/>
        <v/>
      </c>
      <c r="AV1164">
        <f t="shared" si="1239"/>
        <v>-1</v>
      </c>
    </row>
    <row r="1165" spans="1:48" ht="17.25" customHeight="1">
      <c r="A1165" s="27"/>
      <c r="B1165" s="98"/>
      <c r="C1165" s="104"/>
      <c r="D1165" s="90"/>
      <c r="E1165" s="111"/>
      <c r="F1165" s="442"/>
      <c r="G1165" s="443"/>
      <c r="H1165" s="444"/>
      <c r="I1165" s="99"/>
      <c r="J1165" s="99"/>
      <c r="K1165" s="94">
        <f t="shared" si="1229"/>
        <v>0.5</v>
      </c>
      <c r="L1165" s="94">
        <f t="shared" si="1230"/>
        <v>-0.1</v>
      </c>
      <c r="M1165" s="94">
        <f t="shared" si="1231"/>
        <v>0.1</v>
      </c>
      <c r="N1165" s="94">
        <f t="shared" si="1216"/>
        <v>0.4</v>
      </c>
      <c r="O1165" s="94">
        <f t="shared" si="1217"/>
        <v>0.6</v>
      </c>
      <c r="P1165" s="102"/>
      <c r="Q1165" s="94" t="str">
        <f t="shared" si="1213"/>
        <v/>
      </c>
      <c r="R1165" s="122" t="str">
        <f>IF(Q1165="","",HLOOKUP(Q1165,Headline!$Z$5:$CJ$6,2,FALSE))</f>
        <v/>
      </c>
      <c r="S1165" s="147"/>
      <c r="T1165" s="147"/>
      <c r="U1165" s="147"/>
      <c r="V1165" s="147"/>
      <c r="W1165" s="147"/>
      <c r="X1165" s="96" t="str">
        <f t="shared" si="1226"/>
        <v/>
      </c>
      <c r="Y1165" s="101"/>
      <c r="Z1165" s="445"/>
      <c r="AA1165" s="446"/>
      <c r="AB1165" s="446"/>
      <c r="AC1165" s="446"/>
      <c r="AD1165" s="62"/>
      <c r="AE1165" s="21"/>
      <c r="AF1165" s="22"/>
      <c r="AH1165" s="29" t="str">
        <f t="shared" si="1240"/>
        <v/>
      </c>
      <c r="AI1165" s="29" t="str">
        <f t="shared" si="1241"/>
        <v/>
      </c>
      <c r="AJ1165" s="29" t="str">
        <f t="shared" si="1242"/>
        <v/>
      </c>
      <c r="AK1165" s="29" t="str">
        <f t="shared" si="1243"/>
        <v/>
      </c>
      <c r="AL1165" s="29" t="str">
        <f t="shared" si="1244"/>
        <v/>
      </c>
      <c r="AM1165" s="29" t="str">
        <f t="shared" si="1245"/>
        <v/>
      </c>
      <c r="AN1165" s="29" t="str">
        <f t="shared" si="1246"/>
        <v/>
      </c>
      <c r="AO1165" s="83" t="str">
        <f t="shared" si="1232"/>
        <v/>
      </c>
      <c r="AP1165" s="83" t="str">
        <f t="shared" si="1233"/>
        <v/>
      </c>
      <c r="AQ1165" s="83" t="str">
        <f t="shared" si="1234"/>
        <v/>
      </c>
      <c r="AR1165" s="83" t="str">
        <f t="shared" si="1235"/>
        <v/>
      </c>
      <c r="AS1165" s="83" t="str">
        <f t="shared" si="1236"/>
        <v/>
      </c>
      <c r="AT1165" s="105" t="str">
        <f t="shared" si="1237"/>
        <v/>
      </c>
      <c r="AU1165" s="105" t="str">
        <f t="shared" si="1238"/>
        <v/>
      </c>
      <c r="AV1165">
        <f t="shared" si="1239"/>
        <v>-1</v>
      </c>
    </row>
    <row r="1166" spans="1:48" ht="17.25" customHeight="1">
      <c r="A1166" s="27"/>
      <c r="B1166" s="98">
        <v>987</v>
      </c>
      <c r="C1166" s="104"/>
      <c r="D1166" s="144" t="s">
        <v>188</v>
      </c>
      <c r="E1166" s="111"/>
      <c r="F1166" s="442">
        <v>0.5</v>
      </c>
      <c r="G1166" s="443"/>
      <c r="H1166" s="443"/>
      <c r="I1166" s="99">
        <v>-0.2</v>
      </c>
      <c r="J1166" s="99">
        <v>0.2</v>
      </c>
      <c r="K1166" s="94">
        <f t="shared" si="1229"/>
        <v>0.5</v>
      </c>
      <c r="L1166" s="94">
        <f t="shared" si="1230"/>
        <v>-0.2</v>
      </c>
      <c r="M1166" s="94">
        <f t="shared" si="1231"/>
        <v>0.2</v>
      </c>
      <c r="N1166" s="94">
        <f t="shared" si="1216"/>
        <v>0.3</v>
      </c>
      <c r="O1166" s="94">
        <f t="shared" si="1217"/>
        <v>0.7</v>
      </c>
      <c r="P1166" s="102" t="s">
        <v>50</v>
      </c>
      <c r="Q1166" s="94">
        <f t="shared" si="1213"/>
        <v>1</v>
      </c>
      <c r="R1166" s="122">
        <f>IF(Q1166="","",HLOOKUP(Q1166,Headline!$Z$5:$CJ$6,2,FALSE))</f>
        <v>1</v>
      </c>
      <c r="S1166" s="147">
        <v>0.55000000000000004</v>
      </c>
      <c r="T1166" s="147">
        <v>0.55000000000000004</v>
      </c>
      <c r="U1166" s="147">
        <v>0.52</v>
      </c>
      <c r="V1166" s="147">
        <v>0.54</v>
      </c>
      <c r="W1166" s="147">
        <v>0.55000000000000004</v>
      </c>
      <c r="X1166" s="96" t="str">
        <f t="shared" si="1226"/>
        <v/>
      </c>
      <c r="Y1166" s="101">
        <v>13</v>
      </c>
      <c r="Z1166" s="445"/>
      <c r="AA1166" s="446"/>
      <c r="AB1166" s="446"/>
      <c r="AC1166" s="446"/>
      <c r="AD1166" s="62"/>
      <c r="AE1166" s="21"/>
      <c r="AF1166" s="22"/>
      <c r="AH1166" s="29" t="str">
        <f t="shared" si="1240"/>
        <v/>
      </c>
      <c r="AI1166" s="29" t="str">
        <f t="shared" si="1241"/>
        <v/>
      </c>
      <c r="AJ1166" s="29" t="str">
        <f t="shared" si="1242"/>
        <v/>
      </c>
      <c r="AK1166" s="29" t="str">
        <f t="shared" si="1243"/>
        <v/>
      </c>
      <c r="AL1166" s="29" t="str">
        <f t="shared" si="1244"/>
        <v/>
      </c>
      <c r="AM1166" s="29" t="str">
        <f t="shared" si="1245"/>
        <v/>
      </c>
      <c r="AN1166" s="29" t="str">
        <f t="shared" si="1246"/>
        <v/>
      </c>
      <c r="AO1166" s="83">
        <f t="shared" si="1232"/>
        <v>0.52</v>
      </c>
      <c r="AP1166" s="83">
        <f t="shared" si="1233"/>
        <v>0.55000000000000004</v>
      </c>
      <c r="AQ1166" s="83">
        <f t="shared" si="1234"/>
        <v>3.0000000000000027E-2</v>
      </c>
      <c r="AR1166" s="83">
        <f t="shared" si="1235"/>
        <v>0.54200000000000004</v>
      </c>
      <c r="AS1166" s="83">
        <f t="shared" si="1236"/>
        <v>1.3038404810405309E-2</v>
      </c>
      <c r="AT1166" s="105" t="str">
        <f t="shared" si="1237"/>
        <v/>
      </c>
      <c r="AU1166" s="105" t="str">
        <f t="shared" si="1238"/>
        <v/>
      </c>
      <c r="AV1166">
        <f t="shared" si="1239"/>
        <v>-1</v>
      </c>
    </row>
    <row r="1167" spans="1:48" ht="17.25" customHeight="1">
      <c r="A1167" s="27"/>
      <c r="B1167" s="98"/>
      <c r="C1167" s="104"/>
      <c r="D1167" s="90"/>
      <c r="E1167" s="111"/>
      <c r="F1167" s="442"/>
      <c r="G1167" s="443"/>
      <c r="H1167" s="444"/>
      <c r="I1167" s="99"/>
      <c r="J1167" s="99"/>
      <c r="K1167" s="94">
        <f t="shared" si="1229"/>
        <v>0.5</v>
      </c>
      <c r="L1167" s="94">
        <f t="shared" si="1230"/>
        <v>-0.2</v>
      </c>
      <c r="M1167" s="94">
        <f t="shared" si="1231"/>
        <v>0.2</v>
      </c>
      <c r="N1167" s="94">
        <f t="shared" si="1216"/>
        <v>0.3</v>
      </c>
      <c r="O1167" s="94">
        <f t="shared" si="1217"/>
        <v>0.7</v>
      </c>
      <c r="P1167" s="102" t="s">
        <v>50</v>
      </c>
      <c r="Q1167" s="94">
        <f t="shared" si="1213"/>
        <v>2</v>
      </c>
      <c r="R1167" s="122">
        <f>IF(Q1167="","",HLOOKUP(Q1167,Headline!$Z$5:$CJ$6,2,FALSE))</f>
        <v>2</v>
      </c>
      <c r="S1167" s="147">
        <v>0.5</v>
      </c>
      <c r="T1167" s="147">
        <v>0.53</v>
      </c>
      <c r="U1167" s="147">
        <v>0.51</v>
      </c>
      <c r="V1167" s="147">
        <v>0.52</v>
      </c>
      <c r="W1167" s="147">
        <v>0.53</v>
      </c>
      <c r="X1167" s="96" t="str">
        <f t="shared" si="1226"/>
        <v/>
      </c>
      <c r="Y1167" s="101">
        <v>16</v>
      </c>
      <c r="Z1167" s="445"/>
      <c r="AA1167" s="446"/>
      <c r="AB1167" s="446"/>
      <c r="AC1167" s="446"/>
      <c r="AD1167" s="62"/>
      <c r="AE1167" s="21"/>
      <c r="AF1167" s="22"/>
      <c r="AH1167" s="29" t="str">
        <f t="shared" si="1240"/>
        <v/>
      </c>
      <c r="AI1167" s="29" t="str">
        <f t="shared" si="1241"/>
        <v/>
      </c>
      <c r="AJ1167" s="29" t="str">
        <f t="shared" si="1242"/>
        <v/>
      </c>
      <c r="AK1167" s="29" t="str">
        <f t="shared" si="1243"/>
        <v/>
      </c>
      <c r="AL1167" s="29" t="str">
        <f t="shared" si="1244"/>
        <v/>
      </c>
      <c r="AM1167" s="29" t="str">
        <f t="shared" si="1245"/>
        <v/>
      </c>
      <c r="AN1167" s="29" t="str">
        <f t="shared" si="1246"/>
        <v/>
      </c>
      <c r="AO1167" s="83">
        <f t="shared" si="1232"/>
        <v>0.5</v>
      </c>
      <c r="AP1167" s="83">
        <f t="shared" si="1233"/>
        <v>0.53</v>
      </c>
      <c r="AQ1167" s="83">
        <f t="shared" si="1234"/>
        <v>3.0000000000000027E-2</v>
      </c>
      <c r="AR1167" s="83">
        <f t="shared" si="1235"/>
        <v>0.51800000000000002</v>
      </c>
      <c r="AS1167" s="83">
        <f t="shared" si="1236"/>
        <v>1.3038404810405309E-2</v>
      </c>
      <c r="AT1167" s="105" t="str">
        <f t="shared" si="1237"/>
        <v/>
      </c>
      <c r="AU1167" s="105" t="str">
        <f t="shared" si="1238"/>
        <v/>
      </c>
      <c r="AV1167">
        <f t="shared" si="1239"/>
        <v>-1</v>
      </c>
    </row>
    <row r="1168" spans="1:48" ht="17.25" customHeight="1">
      <c r="AH1168" s="29"/>
      <c r="AI1168" s="29"/>
      <c r="AJ1168" s="29"/>
      <c r="AK1168" s="29"/>
      <c r="AL1168" s="29"/>
      <c r="AM1168" s="29"/>
      <c r="AN1168" s="29"/>
      <c r="AO1168" s="30"/>
      <c r="AP1168" s="30"/>
      <c r="AQ1168" s="30"/>
    </row>
    <row r="1169" spans="34:43" ht="17.25" customHeight="1">
      <c r="AH1169" s="29"/>
      <c r="AI1169" s="29"/>
      <c r="AJ1169" s="29"/>
      <c r="AK1169" s="29"/>
      <c r="AL1169" s="29"/>
      <c r="AM1169" s="29"/>
      <c r="AN1169" s="29"/>
      <c r="AO1169" s="30"/>
      <c r="AP1169" s="30"/>
      <c r="AQ1169" s="30"/>
    </row>
    <row r="1170" spans="34:43" ht="17.25" customHeight="1">
      <c r="AH1170" s="29"/>
      <c r="AI1170" s="29"/>
      <c r="AJ1170" s="29"/>
      <c r="AK1170" s="29"/>
      <c r="AL1170" s="29"/>
      <c r="AM1170" s="29"/>
      <c r="AN1170" s="29"/>
      <c r="AO1170" s="30"/>
      <c r="AP1170" s="30"/>
      <c r="AQ1170" s="30"/>
    </row>
    <row r="1171" spans="34:43" ht="17.25" customHeight="1">
      <c r="AH1171" s="29"/>
      <c r="AI1171" s="29"/>
      <c r="AJ1171" s="29"/>
      <c r="AK1171" s="29"/>
      <c r="AL1171" s="29"/>
      <c r="AM1171" s="29"/>
      <c r="AN1171" s="29"/>
      <c r="AO1171" s="30"/>
      <c r="AP1171" s="30"/>
      <c r="AQ1171" s="30"/>
    </row>
    <row r="1172" spans="34:43" ht="17.25" customHeight="1">
      <c r="AH1172" s="29"/>
      <c r="AI1172" s="29"/>
      <c r="AJ1172" s="29"/>
      <c r="AK1172" s="29"/>
      <c r="AL1172" s="29"/>
      <c r="AM1172" s="29"/>
      <c r="AN1172" s="29"/>
      <c r="AO1172" s="30"/>
      <c r="AP1172" s="30"/>
      <c r="AQ1172" s="30"/>
    </row>
    <row r="1173" spans="34:43" ht="17.25" customHeight="1">
      <c r="AH1173" s="29"/>
      <c r="AI1173" s="29"/>
      <c r="AJ1173" s="29"/>
      <c r="AK1173" s="29"/>
      <c r="AL1173" s="29"/>
      <c r="AM1173" s="29"/>
      <c r="AN1173" s="29"/>
      <c r="AO1173" s="30"/>
      <c r="AP1173" s="30"/>
      <c r="AQ1173" s="30"/>
    </row>
    <row r="1174" spans="34:43" ht="17.25" customHeight="1">
      <c r="AH1174" s="29"/>
      <c r="AI1174" s="29"/>
      <c r="AJ1174" s="29"/>
      <c r="AK1174" s="29"/>
      <c r="AL1174" s="29"/>
      <c r="AM1174" s="29"/>
      <c r="AN1174" s="29"/>
      <c r="AO1174" s="30"/>
      <c r="AP1174" s="30"/>
      <c r="AQ1174" s="30"/>
    </row>
    <row r="1175" spans="34:43" ht="17.25" customHeight="1">
      <c r="AH1175" s="29"/>
      <c r="AI1175" s="29"/>
      <c r="AJ1175" s="29"/>
      <c r="AK1175" s="29"/>
      <c r="AL1175" s="29"/>
      <c r="AM1175" s="29"/>
      <c r="AN1175" s="29"/>
      <c r="AO1175" s="30"/>
      <c r="AP1175" s="30"/>
      <c r="AQ1175" s="30"/>
    </row>
    <row r="1176" spans="34:43" ht="17.25" customHeight="1">
      <c r="AH1176" s="29"/>
      <c r="AI1176" s="29"/>
      <c r="AJ1176" s="29"/>
      <c r="AK1176" s="29"/>
      <c r="AL1176" s="29"/>
      <c r="AM1176" s="29"/>
      <c r="AN1176" s="29"/>
      <c r="AO1176" s="30"/>
      <c r="AP1176" s="30"/>
      <c r="AQ1176" s="30"/>
    </row>
    <row r="1177" spans="34:43" ht="17.25" customHeight="1">
      <c r="AH1177" s="29"/>
      <c r="AI1177" s="29"/>
      <c r="AJ1177" s="29"/>
      <c r="AK1177" s="29"/>
      <c r="AL1177" s="29"/>
      <c r="AM1177" s="29"/>
      <c r="AN1177" s="29"/>
      <c r="AO1177" s="30"/>
      <c r="AP1177" s="30"/>
      <c r="AQ1177" s="30"/>
    </row>
    <row r="1178" spans="34:43" ht="17.25" customHeight="1">
      <c r="AH1178" s="29"/>
      <c r="AI1178" s="29"/>
      <c r="AJ1178" s="29"/>
      <c r="AK1178" s="29"/>
      <c r="AL1178" s="29"/>
      <c r="AM1178" s="29"/>
      <c r="AN1178" s="29"/>
      <c r="AO1178" s="30"/>
      <c r="AP1178" s="30"/>
      <c r="AQ1178" s="30"/>
    </row>
    <row r="1179" spans="34:43" ht="17.25" customHeight="1">
      <c r="AH1179" s="29"/>
      <c r="AI1179" s="29"/>
      <c r="AJ1179" s="29"/>
      <c r="AK1179" s="29"/>
      <c r="AL1179" s="29"/>
      <c r="AM1179" s="29"/>
      <c r="AN1179" s="29"/>
      <c r="AO1179" s="30"/>
      <c r="AP1179" s="30"/>
      <c r="AQ1179" s="30"/>
    </row>
    <row r="1180" spans="34:43" ht="17.25" customHeight="1">
      <c r="AH1180" s="29"/>
      <c r="AI1180" s="29"/>
      <c r="AJ1180" s="29"/>
      <c r="AK1180" s="29"/>
      <c r="AL1180" s="29"/>
      <c r="AM1180" s="29"/>
      <c r="AN1180" s="29"/>
      <c r="AO1180" s="30"/>
      <c r="AP1180" s="30"/>
      <c r="AQ1180" s="30"/>
    </row>
    <row r="1181" spans="34:43" ht="17.25" customHeight="1">
      <c r="AH1181" s="29"/>
      <c r="AI1181" s="29"/>
      <c r="AJ1181" s="29"/>
      <c r="AK1181" s="29"/>
      <c r="AL1181" s="29"/>
      <c r="AM1181" s="29"/>
      <c r="AN1181" s="29"/>
      <c r="AO1181" s="30"/>
      <c r="AP1181" s="30"/>
      <c r="AQ1181" s="30"/>
    </row>
    <row r="1182" spans="34:43" ht="17.25" customHeight="1">
      <c r="AH1182" s="29"/>
      <c r="AI1182" s="29"/>
      <c r="AJ1182" s="29"/>
      <c r="AK1182" s="29"/>
      <c r="AL1182" s="29"/>
      <c r="AM1182" s="29"/>
      <c r="AN1182" s="29"/>
      <c r="AO1182" s="30"/>
      <c r="AP1182" s="30"/>
      <c r="AQ1182" s="30"/>
    </row>
    <row r="1183" spans="34:43" ht="17.25" customHeight="1">
      <c r="AH1183" s="29"/>
      <c r="AI1183" s="29"/>
      <c r="AJ1183" s="29"/>
      <c r="AK1183" s="29"/>
      <c r="AL1183" s="29"/>
      <c r="AM1183" s="29"/>
      <c r="AN1183" s="29"/>
      <c r="AO1183" s="30"/>
      <c r="AP1183" s="30"/>
      <c r="AQ1183" s="30"/>
    </row>
    <row r="1184" spans="34:43" ht="17.25" customHeight="1">
      <c r="AH1184" s="29"/>
      <c r="AI1184" s="29"/>
      <c r="AJ1184" s="29"/>
      <c r="AK1184" s="29"/>
      <c r="AL1184" s="29"/>
      <c r="AM1184" s="29"/>
      <c r="AN1184" s="29"/>
      <c r="AO1184" s="30"/>
      <c r="AP1184" s="30"/>
      <c r="AQ1184" s="30"/>
    </row>
    <row r="1185" spans="34:43" ht="17.25" customHeight="1">
      <c r="AH1185" s="29"/>
      <c r="AI1185" s="29"/>
      <c r="AJ1185" s="29"/>
      <c r="AK1185" s="29"/>
      <c r="AL1185" s="29"/>
      <c r="AM1185" s="29"/>
      <c r="AN1185" s="29"/>
      <c r="AO1185" s="30"/>
      <c r="AP1185" s="30"/>
      <c r="AQ1185" s="30"/>
    </row>
    <row r="1186" spans="34:43" ht="17.25" customHeight="1">
      <c r="AH1186" s="29"/>
      <c r="AI1186" s="29"/>
      <c r="AJ1186" s="29"/>
      <c r="AK1186" s="29"/>
      <c r="AL1186" s="29"/>
      <c r="AM1186" s="29"/>
      <c r="AN1186" s="29"/>
      <c r="AO1186" s="30"/>
      <c r="AP1186" s="30"/>
      <c r="AQ1186" s="30"/>
    </row>
    <row r="1187" spans="34:43" ht="17.25" customHeight="1">
      <c r="AH1187" s="29"/>
      <c r="AI1187" s="29"/>
      <c r="AJ1187" s="29"/>
      <c r="AK1187" s="29"/>
      <c r="AL1187" s="29"/>
      <c r="AM1187" s="29"/>
      <c r="AN1187" s="29"/>
      <c r="AO1187" s="30"/>
      <c r="AP1187" s="30"/>
      <c r="AQ1187" s="30"/>
    </row>
    <row r="1188" spans="34:43" ht="17.25" customHeight="1">
      <c r="AH1188" s="29"/>
      <c r="AI1188" s="29"/>
      <c r="AJ1188" s="29"/>
      <c r="AK1188" s="29"/>
      <c r="AL1188" s="29"/>
      <c r="AM1188" s="29"/>
      <c r="AN1188" s="29"/>
      <c r="AO1188" s="30"/>
      <c r="AP1188" s="30"/>
      <c r="AQ1188" s="30"/>
    </row>
    <row r="1189" spans="34:43" ht="17.25" customHeight="1">
      <c r="AH1189" s="29"/>
      <c r="AI1189" s="29"/>
      <c r="AJ1189" s="29"/>
      <c r="AK1189" s="29"/>
      <c r="AL1189" s="29"/>
      <c r="AM1189" s="29"/>
      <c r="AN1189" s="29"/>
      <c r="AO1189" s="30"/>
      <c r="AP1189" s="30"/>
      <c r="AQ1189" s="30"/>
    </row>
    <row r="1190" spans="34:43" ht="17.25" customHeight="1">
      <c r="AH1190" s="29"/>
      <c r="AI1190" s="29"/>
      <c r="AJ1190" s="29"/>
      <c r="AK1190" s="29"/>
      <c r="AL1190" s="29"/>
      <c r="AM1190" s="29"/>
      <c r="AN1190" s="29"/>
      <c r="AO1190" s="30"/>
      <c r="AP1190" s="30"/>
      <c r="AQ1190" s="30"/>
    </row>
    <row r="1191" spans="34:43" ht="17.25" customHeight="1">
      <c r="AH1191" s="29"/>
      <c r="AI1191" s="29"/>
      <c r="AJ1191" s="29"/>
      <c r="AK1191" s="29"/>
      <c r="AL1191" s="29"/>
      <c r="AM1191" s="29"/>
      <c r="AN1191" s="29"/>
      <c r="AO1191" s="30"/>
      <c r="AP1191" s="30"/>
      <c r="AQ1191" s="30"/>
    </row>
    <row r="1192" spans="34:43" ht="17.25" customHeight="1">
      <c r="AH1192" s="29"/>
      <c r="AI1192" s="29"/>
      <c r="AJ1192" s="29"/>
      <c r="AK1192" s="29"/>
      <c r="AL1192" s="29"/>
      <c r="AM1192" s="29"/>
      <c r="AN1192" s="29"/>
      <c r="AO1192" s="30"/>
      <c r="AP1192" s="30"/>
      <c r="AQ1192" s="30"/>
    </row>
    <row r="1193" spans="34:43">
      <c r="AH1193" s="29"/>
      <c r="AI1193" s="29"/>
      <c r="AJ1193" s="29"/>
      <c r="AK1193" s="29"/>
      <c r="AL1193" s="29"/>
      <c r="AM1193" s="29"/>
      <c r="AN1193" s="29"/>
      <c r="AO1193" s="30"/>
      <c r="AP1193" s="30"/>
      <c r="AQ1193" s="30"/>
    </row>
    <row r="1194" spans="34:43">
      <c r="AH1194" s="29"/>
      <c r="AI1194" s="29"/>
      <c r="AJ1194" s="29"/>
      <c r="AK1194" s="29"/>
      <c r="AL1194" s="29"/>
      <c r="AM1194" s="29"/>
      <c r="AN1194" s="29"/>
      <c r="AO1194" s="30"/>
      <c r="AP1194" s="30"/>
      <c r="AQ1194" s="30"/>
    </row>
    <row r="1195" spans="34:43">
      <c r="AH1195" s="29"/>
      <c r="AI1195" s="29"/>
      <c r="AJ1195" s="29"/>
      <c r="AK1195" s="29"/>
      <c r="AL1195" s="29"/>
      <c r="AM1195" s="29"/>
      <c r="AN1195" s="29"/>
      <c r="AO1195" s="30"/>
      <c r="AP1195" s="30"/>
      <c r="AQ1195" s="30"/>
    </row>
    <row r="1196" spans="34:43">
      <c r="AH1196" s="29"/>
      <c r="AI1196" s="29"/>
      <c r="AJ1196" s="29"/>
      <c r="AK1196" s="29"/>
      <c r="AL1196" s="29"/>
      <c r="AM1196" s="29"/>
      <c r="AN1196" s="29"/>
      <c r="AO1196" s="30"/>
      <c r="AP1196" s="30"/>
      <c r="AQ1196" s="30"/>
    </row>
    <row r="1197" spans="34:43">
      <c r="AH1197" s="29"/>
      <c r="AI1197" s="29"/>
      <c r="AJ1197" s="29"/>
      <c r="AK1197" s="29"/>
      <c r="AL1197" s="29"/>
      <c r="AM1197" s="29"/>
      <c r="AN1197" s="29"/>
      <c r="AO1197" s="30"/>
      <c r="AP1197" s="30"/>
      <c r="AQ1197" s="30"/>
    </row>
    <row r="1198" spans="34:43">
      <c r="AH1198" s="29"/>
      <c r="AI1198" s="29"/>
      <c r="AJ1198" s="29"/>
      <c r="AK1198" s="29"/>
      <c r="AL1198" s="29"/>
      <c r="AM1198" s="29"/>
      <c r="AN1198" s="29"/>
      <c r="AO1198" s="30"/>
      <c r="AP1198" s="30"/>
      <c r="AQ1198" s="30"/>
    </row>
    <row r="1199" spans="34:43">
      <c r="AH1199" s="29"/>
      <c r="AI1199" s="29"/>
      <c r="AJ1199" s="29"/>
      <c r="AK1199" s="29"/>
      <c r="AL1199" s="29"/>
      <c r="AM1199" s="29"/>
      <c r="AN1199" s="29"/>
      <c r="AO1199" s="30"/>
      <c r="AP1199" s="30"/>
      <c r="AQ1199" s="30"/>
    </row>
    <row r="1200" spans="34:43">
      <c r="AH1200" s="29"/>
      <c r="AI1200" s="29"/>
      <c r="AJ1200" s="29"/>
      <c r="AK1200" s="29"/>
      <c r="AL1200" s="29"/>
      <c r="AM1200" s="29"/>
      <c r="AN1200" s="29"/>
      <c r="AO1200" s="30"/>
      <c r="AP1200" s="30"/>
      <c r="AQ1200" s="30"/>
    </row>
    <row r="1201" spans="34:43">
      <c r="AH1201" s="29"/>
      <c r="AI1201" s="29"/>
      <c r="AJ1201" s="29"/>
      <c r="AK1201" s="29"/>
      <c r="AL1201" s="29"/>
      <c r="AM1201" s="29"/>
      <c r="AN1201" s="29"/>
      <c r="AO1201" s="30"/>
      <c r="AP1201" s="30"/>
      <c r="AQ1201" s="30"/>
    </row>
    <row r="1202" spans="34:43">
      <c r="AH1202" s="29"/>
      <c r="AI1202" s="29"/>
      <c r="AJ1202" s="29"/>
      <c r="AK1202" s="29"/>
      <c r="AL1202" s="29"/>
      <c r="AM1202" s="29"/>
      <c r="AN1202" s="29"/>
      <c r="AO1202" s="30"/>
      <c r="AP1202" s="30"/>
      <c r="AQ1202" s="30"/>
    </row>
    <row r="1203" spans="34:43">
      <c r="AH1203" s="29"/>
      <c r="AI1203" s="29"/>
      <c r="AJ1203" s="29"/>
      <c r="AK1203" s="29"/>
      <c r="AL1203" s="29"/>
      <c r="AM1203" s="29"/>
      <c r="AN1203" s="29"/>
      <c r="AO1203" s="30"/>
      <c r="AP1203" s="30"/>
      <c r="AQ1203" s="30"/>
    </row>
    <row r="1204" spans="34:43">
      <c r="AH1204" s="29"/>
      <c r="AI1204" s="29"/>
      <c r="AJ1204" s="29"/>
      <c r="AK1204" s="29"/>
      <c r="AL1204" s="29"/>
      <c r="AM1204" s="29"/>
      <c r="AN1204" s="29"/>
      <c r="AO1204" s="30"/>
      <c r="AP1204" s="30"/>
      <c r="AQ1204" s="30"/>
    </row>
    <row r="1205" spans="34:43">
      <c r="AH1205" s="29"/>
      <c r="AI1205" s="29"/>
      <c r="AJ1205" s="29"/>
      <c r="AK1205" s="29"/>
      <c r="AL1205" s="29"/>
      <c r="AM1205" s="29"/>
      <c r="AN1205" s="29"/>
      <c r="AO1205" s="30"/>
      <c r="AP1205" s="30"/>
      <c r="AQ1205" s="30"/>
    </row>
    <row r="1206" spans="34:43">
      <c r="AH1206" s="29"/>
      <c r="AI1206" s="29"/>
      <c r="AJ1206" s="29"/>
      <c r="AK1206" s="29"/>
      <c r="AL1206" s="29"/>
      <c r="AM1206" s="29"/>
      <c r="AN1206" s="29"/>
      <c r="AO1206" s="30"/>
      <c r="AP1206" s="30"/>
      <c r="AQ1206" s="30"/>
    </row>
    <row r="1207" spans="34:43">
      <c r="AH1207" s="29"/>
      <c r="AI1207" s="29"/>
      <c r="AJ1207" s="29"/>
      <c r="AK1207" s="29"/>
      <c r="AL1207" s="29"/>
      <c r="AM1207" s="29"/>
      <c r="AN1207" s="29"/>
      <c r="AO1207" s="30"/>
      <c r="AP1207" s="30"/>
      <c r="AQ1207" s="30"/>
    </row>
    <row r="1208" spans="34:43">
      <c r="AH1208" s="29"/>
      <c r="AI1208" s="29"/>
      <c r="AJ1208" s="29"/>
      <c r="AK1208" s="29"/>
      <c r="AL1208" s="29"/>
      <c r="AM1208" s="29"/>
      <c r="AN1208" s="29"/>
      <c r="AO1208" s="30"/>
      <c r="AP1208" s="30"/>
      <c r="AQ1208" s="30"/>
    </row>
    <row r="1209" spans="34:43">
      <c r="AH1209" s="29"/>
      <c r="AI1209" s="29"/>
      <c r="AJ1209" s="29"/>
      <c r="AK1209" s="29"/>
      <c r="AL1209" s="29"/>
      <c r="AM1209" s="29"/>
      <c r="AN1209" s="29"/>
      <c r="AO1209" s="30"/>
      <c r="AP1209" s="30"/>
      <c r="AQ1209" s="30"/>
    </row>
    <row r="1210" spans="34:43">
      <c r="AH1210" s="29"/>
      <c r="AI1210" s="29"/>
      <c r="AJ1210" s="29"/>
      <c r="AK1210" s="29"/>
      <c r="AL1210" s="29"/>
      <c r="AM1210" s="29"/>
      <c r="AN1210" s="29"/>
      <c r="AO1210" s="30"/>
      <c r="AP1210" s="30"/>
      <c r="AQ1210" s="30"/>
    </row>
    <row r="1211" spans="34:43">
      <c r="AH1211" s="29"/>
      <c r="AI1211" s="29"/>
      <c r="AJ1211" s="29"/>
      <c r="AK1211" s="29"/>
      <c r="AL1211" s="29"/>
      <c r="AM1211" s="29"/>
      <c r="AN1211" s="29"/>
      <c r="AO1211" s="30"/>
      <c r="AP1211" s="30"/>
      <c r="AQ1211" s="30"/>
    </row>
    <row r="1212" spans="34:43">
      <c r="AH1212" s="29"/>
      <c r="AI1212" s="29"/>
      <c r="AJ1212" s="29"/>
      <c r="AK1212" s="29"/>
      <c r="AL1212" s="29"/>
      <c r="AM1212" s="29"/>
      <c r="AN1212" s="29"/>
      <c r="AO1212" s="30"/>
      <c r="AP1212" s="30"/>
      <c r="AQ1212" s="30"/>
    </row>
    <row r="1213" spans="34:43">
      <c r="AH1213" s="29"/>
      <c r="AI1213" s="29"/>
      <c r="AJ1213" s="29"/>
      <c r="AK1213" s="29"/>
      <c r="AL1213" s="29"/>
      <c r="AM1213" s="29"/>
      <c r="AN1213" s="29"/>
      <c r="AO1213" s="30"/>
      <c r="AP1213" s="30"/>
      <c r="AQ1213" s="30"/>
    </row>
    <row r="1214" spans="34:43">
      <c r="AH1214" s="29"/>
      <c r="AI1214" s="29"/>
      <c r="AJ1214" s="29"/>
      <c r="AK1214" s="29"/>
      <c r="AL1214" s="29"/>
      <c r="AM1214" s="29"/>
      <c r="AN1214" s="29"/>
      <c r="AO1214" s="30"/>
      <c r="AP1214" s="30"/>
      <c r="AQ1214" s="30"/>
    </row>
    <row r="1215" spans="34:43">
      <c r="AH1215" s="29"/>
      <c r="AI1215" s="29"/>
      <c r="AJ1215" s="29"/>
      <c r="AK1215" s="29"/>
      <c r="AL1215" s="29"/>
      <c r="AM1215" s="29"/>
      <c r="AN1215" s="29"/>
      <c r="AO1215" s="30"/>
      <c r="AP1215" s="30"/>
      <c r="AQ1215" s="30"/>
    </row>
    <row r="1216" spans="34:43">
      <c r="AH1216" s="29"/>
      <c r="AI1216" s="29"/>
      <c r="AJ1216" s="29"/>
      <c r="AK1216" s="29"/>
      <c r="AL1216" s="29"/>
      <c r="AM1216" s="29"/>
      <c r="AN1216" s="29"/>
      <c r="AO1216" s="30"/>
      <c r="AP1216" s="30"/>
      <c r="AQ1216" s="30"/>
    </row>
    <row r="1217" spans="34:43">
      <c r="AH1217" s="29"/>
      <c r="AI1217" s="29"/>
      <c r="AJ1217" s="29"/>
      <c r="AK1217" s="29"/>
      <c r="AL1217" s="29"/>
      <c r="AM1217" s="29"/>
      <c r="AN1217" s="29"/>
      <c r="AO1217" s="30"/>
      <c r="AP1217" s="30"/>
      <c r="AQ1217" s="30"/>
    </row>
    <row r="1218" spans="34:43">
      <c r="AH1218" s="29"/>
      <c r="AI1218" s="29"/>
      <c r="AJ1218" s="29"/>
      <c r="AK1218" s="29"/>
      <c r="AL1218" s="29"/>
      <c r="AM1218" s="29"/>
      <c r="AN1218" s="29"/>
      <c r="AO1218" s="30"/>
      <c r="AP1218" s="30"/>
      <c r="AQ1218" s="30"/>
    </row>
    <row r="1219" spans="34:43">
      <c r="AH1219" s="29"/>
      <c r="AI1219" s="29"/>
      <c r="AJ1219" s="29"/>
      <c r="AK1219" s="29"/>
      <c r="AL1219" s="29"/>
      <c r="AM1219" s="29"/>
      <c r="AN1219" s="29"/>
      <c r="AO1219" s="30"/>
      <c r="AP1219" s="30"/>
      <c r="AQ1219" s="30"/>
    </row>
    <row r="1220" spans="34:43">
      <c r="AH1220" s="29"/>
      <c r="AI1220" s="29"/>
      <c r="AJ1220" s="29"/>
      <c r="AK1220" s="29"/>
      <c r="AL1220" s="29"/>
      <c r="AM1220" s="29"/>
      <c r="AN1220" s="29"/>
      <c r="AO1220" s="30"/>
      <c r="AP1220" s="30"/>
      <c r="AQ1220" s="30"/>
    </row>
    <row r="1221" spans="34:43">
      <c r="AH1221" s="29"/>
      <c r="AI1221" s="29"/>
      <c r="AJ1221" s="29"/>
      <c r="AK1221" s="29"/>
      <c r="AL1221" s="29"/>
      <c r="AM1221" s="29"/>
      <c r="AN1221" s="29"/>
      <c r="AO1221" s="30"/>
      <c r="AP1221" s="30"/>
      <c r="AQ1221" s="30"/>
    </row>
    <row r="1222" spans="34:43">
      <c r="AH1222" s="29"/>
      <c r="AI1222" s="29"/>
      <c r="AJ1222" s="29"/>
      <c r="AK1222" s="29"/>
      <c r="AL1222" s="29"/>
      <c r="AM1222" s="29"/>
      <c r="AN1222" s="29"/>
      <c r="AO1222" s="30"/>
      <c r="AP1222" s="30"/>
      <c r="AQ1222" s="30"/>
    </row>
    <row r="1223" spans="34:43">
      <c r="AH1223" s="29"/>
      <c r="AI1223" s="29"/>
      <c r="AJ1223" s="29"/>
      <c r="AK1223" s="29"/>
      <c r="AL1223" s="29"/>
      <c r="AM1223" s="29"/>
      <c r="AN1223" s="29"/>
      <c r="AO1223" s="30"/>
      <c r="AP1223" s="30"/>
      <c r="AQ1223" s="30"/>
    </row>
    <row r="1224" spans="34:43">
      <c r="AH1224" s="29"/>
      <c r="AI1224" s="29"/>
      <c r="AJ1224" s="29"/>
      <c r="AK1224" s="29"/>
      <c r="AL1224" s="29"/>
      <c r="AM1224" s="29"/>
      <c r="AN1224" s="29"/>
      <c r="AO1224" s="30"/>
      <c r="AP1224" s="30"/>
      <c r="AQ1224" s="30"/>
    </row>
    <row r="1225" spans="34:43">
      <c r="AH1225" s="29"/>
      <c r="AI1225" s="29"/>
      <c r="AJ1225" s="29"/>
      <c r="AK1225" s="29"/>
      <c r="AL1225" s="29"/>
      <c r="AM1225" s="29"/>
      <c r="AN1225" s="29"/>
      <c r="AO1225" s="30"/>
      <c r="AP1225" s="30"/>
      <c r="AQ1225" s="30"/>
    </row>
    <row r="1226" spans="34:43">
      <c r="AH1226" s="29"/>
      <c r="AI1226" s="29"/>
      <c r="AJ1226" s="29"/>
      <c r="AK1226" s="29"/>
      <c r="AL1226" s="29"/>
      <c r="AM1226" s="29"/>
      <c r="AN1226" s="29"/>
      <c r="AO1226" s="30"/>
      <c r="AP1226" s="30"/>
      <c r="AQ1226" s="30"/>
    </row>
    <row r="1227" spans="34:43">
      <c r="AH1227" s="29"/>
      <c r="AI1227" s="29"/>
      <c r="AJ1227" s="29"/>
      <c r="AK1227" s="29"/>
      <c r="AL1227" s="29"/>
      <c r="AM1227" s="29"/>
      <c r="AN1227" s="29"/>
      <c r="AO1227" s="30"/>
      <c r="AP1227" s="30"/>
      <c r="AQ1227" s="30"/>
    </row>
    <row r="1228" spans="34:43">
      <c r="AH1228" s="29"/>
      <c r="AI1228" s="29"/>
      <c r="AJ1228" s="29"/>
      <c r="AK1228" s="29"/>
      <c r="AL1228" s="29"/>
      <c r="AM1228" s="29"/>
      <c r="AN1228" s="29"/>
      <c r="AO1228" s="30"/>
      <c r="AP1228" s="30"/>
      <c r="AQ1228" s="30"/>
    </row>
    <row r="1229" spans="34:43">
      <c r="AH1229" s="29"/>
      <c r="AI1229" s="29"/>
      <c r="AJ1229" s="29"/>
      <c r="AK1229" s="29"/>
      <c r="AL1229" s="29"/>
      <c r="AM1229" s="29"/>
      <c r="AN1229" s="29"/>
      <c r="AO1229" s="30"/>
      <c r="AP1229" s="30"/>
      <c r="AQ1229" s="30"/>
    </row>
    <row r="1230" spans="34:43">
      <c r="AH1230" s="29"/>
      <c r="AI1230" s="29"/>
      <c r="AJ1230" s="29"/>
      <c r="AK1230" s="29"/>
      <c r="AL1230" s="29"/>
      <c r="AM1230" s="29"/>
      <c r="AN1230" s="29"/>
      <c r="AO1230" s="30"/>
      <c r="AP1230" s="30"/>
      <c r="AQ1230" s="30"/>
    </row>
    <row r="1231" spans="34:43">
      <c r="AH1231" s="29"/>
      <c r="AI1231" s="29"/>
      <c r="AJ1231" s="29"/>
      <c r="AK1231" s="29"/>
      <c r="AL1231" s="29"/>
      <c r="AM1231" s="29"/>
      <c r="AN1231" s="29"/>
      <c r="AO1231" s="30"/>
      <c r="AP1231" s="30"/>
      <c r="AQ1231" s="30"/>
    </row>
    <row r="1232" spans="34:43">
      <c r="AH1232" s="29"/>
      <c r="AI1232" s="29"/>
      <c r="AJ1232" s="29"/>
      <c r="AK1232" s="29"/>
      <c r="AL1232" s="29"/>
      <c r="AM1232" s="29"/>
      <c r="AN1232" s="29"/>
      <c r="AO1232" s="30"/>
      <c r="AP1232" s="30"/>
      <c r="AQ1232" s="30"/>
    </row>
    <row r="1233" spans="34:43">
      <c r="AH1233" s="29"/>
      <c r="AI1233" s="29"/>
      <c r="AJ1233" s="29"/>
      <c r="AK1233" s="29"/>
      <c r="AL1233" s="29"/>
      <c r="AM1233" s="29"/>
      <c r="AN1233" s="29"/>
      <c r="AO1233" s="30"/>
      <c r="AP1233" s="30"/>
      <c r="AQ1233" s="30"/>
    </row>
    <row r="1234" spans="34:43">
      <c r="AH1234" s="29"/>
      <c r="AI1234" s="29"/>
      <c r="AJ1234" s="29"/>
      <c r="AK1234" s="29"/>
      <c r="AL1234" s="29"/>
      <c r="AM1234" s="29"/>
      <c r="AN1234" s="29"/>
      <c r="AO1234" s="30"/>
      <c r="AP1234" s="30"/>
      <c r="AQ1234" s="30"/>
    </row>
    <row r="1235" spans="34:43">
      <c r="AH1235" s="29"/>
      <c r="AI1235" s="29"/>
      <c r="AJ1235" s="29"/>
      <c r="AK1235" s="29"/>
      <c r="AL1235" s="29"/>
      <c r="AM1235" s="29"/>
      <c r="AN1235" s="29"/>
      <c r="AO1235" s="30"/>
      <c r="AP1235" s="30"/>
      <c r="AQ1235" s="30"/>
    </row>
    <row r="1236" spans="34:43">
      <c r="AH1236" s="29"/>
      <c r="AI1236" s="29"/>
      <c r="AJ1236" s="29"/>
      <c r="AK1236" s="29"/>
      <c r="AL1236" s="29"/>
      <c r="AM1236" s="29"/>
      <c r="AN1236" s="29"/>
      <c r="AO1236" s="30"/>
      <c r="AP1236" s="30"/>
      <c r="AQ1236" s="30"/>
    </row>
    <row r="1237" spans="34:43">
      <c r="AH1237" s="29"/>
      <c r="AI1237" s="29"/>
      <c r="AJ1237" s="29"/>
      <c r="AK1237" s="29"/>
      <c r="AL1237" s="29"/>
      <c r="AM1237" s="29"/>
      <c r="AN1237" s="29"/>
      <c r="AO1237" s="30"/>
      <c r="AP1237" s="30"/>
      <c r="AQ1237" s="30"/>
    </row>
    <row r="1238" spans="34:43">
      <c r="AH1238" s="29"/>
      <c r="AI1238" s="29"/>
      <c r="AJ1238" s="29"/>
      <c r="AK1238" s="29"/>
      <c r="AL1238" s="29"/>
      <c r="AM1238" s="29"/>
      <c r="AN1238" s="29"/>
      <c r="AO1238" s="30"/>
      <c r="AP1238" s="30"/>
      <c r="AQ1238" s="30"/>
    </row>
    <row r="1239" spans="34:43">
      <c r="AH1239" s="29"/>
      <c r="AI1239" s="29"/>
      <c r="AJ1239" s="29"/>
      <c r="AK1239" s="29"/>
      <c r="AL1239" s="29"/>
      <c r="AM1239" s="29"/>
      <c r="AN1239" s="29"/>
      <c r="AO1239" s="30"/>
      <c r="AP1239" s="30"/>
      <c r="AQ1239" s="30"/>
    </row>
    <row r="1240" spans="34:43">
      <c r="AH1240" s="29"/>
      <c r="AI1240" s="29"/>
      <c r="AJ1240" s="29"/>
      <c r="AK1240" s="29"/>
      <c r="AL1240" s="29"/>
      <c r="AM1240" s="29"/>
      <c r="AN1240" s="29"/>
      <c r="AO1240" s="30"/>
      <c r="AP1240" s="30"/>
      <c r="AQ1240" s="30"/>
    </row>
    <row r="1241" spans="34:43">
      <c r="AH1241" s="29"/>
      <c r="AI1241" s="29"/>
      <c r="AJ1241" s="29"/>
      <c r="AK1241" s="29"/>
      <c r="AL1241" s="29"/>
      <c r="AM1241" s="29"/>
      <c r="AN1241" s="29"/>
      <c r="AO1241" s="30"/>
      <c r="AP1241" s="30"/>
      <c r="AQ1241" s="30"/>
    </row>
    <row r="1242" spans="34:43">
      <c r="AH1242" s="29"/>
      <c r="AI1242" s="29"/>
      <c r="AJ1242" s="29"/>
      <c r="AK1242" s="29"/>
      <c r="AL1242" s="29"/>
      <c r="AM1242" s="29"/>
      <c r="AN1242" s="29"/>
      <c r="AO1242" s="30"/>
      <c r="AP1242" s="30"/>
      <c r="AQ1242" s="30"/>
    </row>
    <row r="1243" spans="34:43">
      <c r="AH1243" s="29"/>
      <c r="AI1243" s="29"/>
      <c r="AJ1243" s="29"/>
      <c r="AK1243" s="29"/>
      <c r="AL1243" s="29"/>
      <c r="AM1243" s="29"/>
      <c r="AN1243" s="29"/>
      <c r="AO1243" s="30"/>
      <c r="AP1243" s="30"/>
      <c r="AQ1243" s="30"/>
    </row>
    <row r="1244" spans="34:43">
      <c r="AH1244" s="29"/>
      <c r="AI1244" s="29"/>
      <c r="AJ1244" s="29"/>
      <c r="AK1244" s="29"/>
      <c r="AL1244" s="29"/>
      <c r="AM1244" s="29"/>
      <c r="AN1244" s="29"/>
      <c r="AO1244" s="30"/>
      <c r="AP1244" s="30"/>
      <c r="AQ1244" s="30"/>
    </row>
    <row r="1245" spans="34:43">
      <c r="AH1245" s="29"/>
      <c r="AI1245" s="29"/>
      <c r="AJ1245" s="29"/>
      <c r="AK1245" s="29"/>
      <c r="AL1245" s="29"/>
      <c r="AM1245" s="29"/>
      <c r="AN1245" s="29"/>
      <c r="AO1245" s="30"/>
      <c r="AP1245" s="30"/>
      <c r="AQ1245" s="30"/>
    </row>
    <row r="1246" spans="34:43">
      <c r="AH1246" s="29"/>
      <c r="AI1246" s="29"/>
      <c r="AJ1246" s="29"/>
      <c r="AK1246" s="29"/>
      <c r="AL1246" s="29"/>
      <c r="AM1246" s="29"/>
      <c r="AN1246" s="29"/>
      <c r="AO1246" s="30"/>
      <c r="AP1246" s="30"/>
      <c r="AQ1246" s="30"/>
    </row>
    <row r="1247" spans="34:43">
      <c r="AH1247" s="29"/>
      <c r="AI1247" s="29"/>
      <c r="AJ1247" s="29"/>
      <c r="AK1247" s="29"/>
      <c r="AL1247" s="29"/>
      <c r="AM1247" s="29"/>
      <c r="AN1247" s="29"/>
      <c r="AO1247" s="30"/>
      <c r="AP1247" s="30"/>
      <c r="AQ1247" s="30"/>
    </row>
    <row r="1248" spans="34:43">
      <c r="AH1248" s="29"/>
      <c r="AI1248" s="29"/>
      <c r="AJ1248" s="29"/>
      <c r="AK1248" s="29"/>
      <c r="AL1248" s="29"/>
      <c r="AM1248" s="29"/>
      <c r="AN1248" s="29"/>
      <c r="AO1248" s="30"/>
      <c r="AP1248" s="30"/>
      <c r="AQ1248" s="30"/>
    </row>
    <row r="1249" spans="34:43">
      <c r="AH1249" s="29"/>
      <c r="AI1249" s="29"/>
      <c r="AJ1249" s="29"/>
      <c r="AK1249" s="29"/>
      <c r="AL1249" s="29"/>
      <c r="AM1249" s="29"/>
      <c r="AN1249" s="29"/>
      <c r="AO1249" s="30"/>
      <c r="AP1249" s="30"/>
      <c r="AQ1249" s="30"/>
    </row>
    <row r="1250" spans="34:43">
      <c r="AH1250" s="29"/>
      <c r="AI1250" s="29"/>
      <c r="AJ1250" s="29"/>
      <c r="AK1250" s="29"/>
      <c r="AL1250" s="29"/>
      <c r="AM1250" s="29"/>
      <c r="AN1250" s="29"/>
      <c r="AO1250" s="30"/>
      <c r="AP1250" s="30"/>
      <c r="AQ1250" s="30"/>
    </row>
    <row r="1251" spans="34:43">
      <c r="AH1251" s="29"/>
      <c r="AI1251" s="29"/>
      <c r="AJ1251" s="29"/>
      <c r="AK1251" s="29"/>
      <c r="AL1251" s="29"/>
      <c r="AM1251" s="29"/>
      <c r="AN1251" s="29"/>
      <c r="AO1251" s="30"/>
      <c r="AP1251" s="30"/>
      <c r="AQ1251" s="30"/>
    </row>
    <row r="1252" spans="34:43">
      <c r="AH1252" s="29"/>
      <c r="AI1252" s="29"/>
      <c r="AJ1252" s="29"/>
      <c r="AK1252" s="29"/>
      <c r="AL1252" s="29"/>
      <c r="AM1252" s="29"/>
      <c r="AN1252" s="29"/>
      <c r="AO1252" s="30"/>
      <c r="AP1252" s="30"/>
      <c r="AQ1252" s="30"/>
    </row>
    <row r="1253" spans="34:43">
      <c r="AH1253" s="29"/>
      <c r="AI1253" s="29"/>
      <c r="AJ1253" s="29"/>
      <c r="AK1253" s="29"/>
      <c r="AL1253" s="29"/>
      <c r="AM1253" s="29"/>
      <c r="AN1253" s="29"/>
      <c r="AO1253" s="30"/>
      <c r="AP1253" s="30"/>
      <c r="AQ1253" s="30"/>
    </row>
    <row r="1254" spans="34:43">
      <c r="AH1254" s="29"/>
      <c r="AI1254" s="29"/>
      <c r="AJ1254" s="29"/>
      <c r="AK1254" s="29"/>
      <c r="AL1254" s="29"/>
      <c r="AM1254" s="29"/>
      <c r="AN1254" s="29"/>
      <c r="AO1254" s="30"/>
      <c r="AP1254" s="30"/>
      <c r="AQ1254" s="30"/>
    </row>
    <row r="1255" spans="34:43">
      <c r="AH1255" s="29"/>
      <c r="AI1255" s="29"/>
      <c r="AJ1255" s="29"/>
      <c r="AK1255" s="29"/>
      <c r="AL1255" s="29"/>
      <c r="AM1255" s="29"/>
      <c r="AN1255" s="29"/>
      <c r="AO1255" s="30"/>
      <c r="AP1255" s="30"/>
      <c r="AQ1255" s="30"/>
    </row>
    <row r="1256" spans="34:43">
      <c r="AH1256" s="29"/>
      <c r="AI1256" s="29"/>
      <c r="AJ1256" s="29"/>
      <c r="AK1256" s="29"/>
      <c r="AL1256" s="29"/>
      <c r="AM1256" s="29"/>
      <c r="AN1256" s="29"/>
      <c r="AO1256" s="30"/>
      <c r="AP1256" s="30"/>
      <c r="AQ1256" s="30"/>
    </row>
    <row r="1257" spans="34:43">
      <c r="AH1257" s="29"/>
      <c r="AI1257" s="29"/>
      <c r="AJ1257" s="29"/>
      <c r="AK1257" s="29"/>
      <c r="AL1257" s="29"/>
      <c r="AM1257" s="29"/>
      <c r="AN1257" s="29"/>
      <c r="AO1257" s="30"/>
      <c r="AP1257" s="30"/>
      <c r="AQ1257" s="30"/>
    </row>
    <row r="1258" spans="34:43">
      <c r="AH1258" s="29"/>
      <c r="AI1258" s="29"/>
      <c r="AJ1258" s="29"/>
      <c r="AK1258" s="29"/>
      <c r="AL1258" s="29"/>
      <c r="AM1258" s="29"/>
      <c r="AN1258" s="29"/>
      <c r="AO1258" s="30"/>
      <c r="AP1258" s="30"/>
      <c r="AQ1258" s="30"/>
    </row>
    <row r="1259" spans="34:43">
      <c r="AH1259" s="29"/>
      <c r="AI1259" s="29"/>
      <c r="AJ1259" s="29"/>
      <c r="AK1259" s="29"/>
      <c r="AL1259" s="29"/>
      <c r="AM1259" s="29"/>
      <c r="AN1259" s="29"/>
      <c r="AO1259" s="30"/>
      <c r="AP1259" s="30"/>
      <c r="AQ1259" s="30"/>
    </row>
    <row r="1260" spans="34:43">
      <c r="AH1260" s="29"/>
      <c r="AI1260" s="29"/>
      <c r="AJ1260" s="29"/>
      <c r="AK1260" s="29"/>
      <c r="AL1260" s="29"/>
      <c r="AM1260" s="29"/>
      <c r="AN1260" s="29"/>
      <c r="AO1260" s="30"/>
      <c r="AP1260" s="30"/>
      <c r="AQ1260" s="30"/>
    </row>
    <row r="1261" spans="34:43">
      <c r="AH1261" s="29"/>
      <c r="AI1261" s="29"/>
      <c r="AJ1261" s="29"/>
      <c r="AK1261" s="29"/>
      <c r="AL1261" s="29"/>
      <c r="AM1261" s="29"/>
      <c r="AN1261" s="29"/>
      <c r="AO1261" s="30"/>
      <c r="AP1261" s="30"/>
      <c r="AQ1261" s="30"/>
    </row>
    <row r="1262" spans="34:43">
      <c r="AH1262" s="29"/>
      <c r="AI1262" s="29"/>
      <c r="AJ1262" s="29"/>
      <c r="AK1262" s="29"/>
      <c r="AL1262" s="29"/>
      <c r="AM1262" s="29"/>
      <c r="AN1262" s="29"/>
      <c r="AO1262" s="30"/>
      <c r="AP1262" s="30"/>
      <c r="AQ1262" s="30"/>
    </row>
    <row r="1263" spans="34:43">
      <c r="AH1263" s="29"/>
      <c r="AI1263" s="29"/>
      <c r="AJ1263" s="29"/>
      <c r="AK1263" s="29"/>
      <c r="AL1263" s="29"/>
      <c r="AM1263" s="29"/>
      <c r="AN1263" s="29"/>
      <c r="AO1263" s="30"/>
      <c r="AP1263" s="30"/>
      <c r="AQ1263" s="30"/>
    </row>
    <row r="1264" spans="34:43">
      <c r="AH1264" s="29"/>
      <c r="AI1264" s="29"/>
      <c r="AJ1264" s="29"/>
      <c r="AK1264" s="29"/>
      <c r="AL1264" s="29"/>
      <c r="AM1264" s="29"/>
      <c r="AN1264" s="29"/>
      <c r="AO1264" s="30"/>
      <c r="AP1264" s="30"/>
      <c r="AQ1264" s="30"/>
    </row>
    <row r="1265" spans="34:43">
      <c r="AH1265" s="29"/>
      <c r="AI1265" s="29"/>
      <c r="AJ1265" s="29"/>
      <c r="AK1265" s="29"/>
      <c r="AL1265" s="29"/>
      <c r="AM1265" s="29"/>
      <c r="AN1265" s="29"/>
      <c r="AO1265" s="30"/>
      <c r="AP1265" s="30"/>
      <c r="AQ1265" s="30"/>
    </row>
    <row r="1266" spans="34:43">
      <c r="AH1266" s="29"/>
      <c r="AI1266" s="29"/>
      <c r="AJ1266" s="29"/>
      <c r="AK1266" s="29"/>
      <c r="AL1266" s="29"/>
      <c r="AM1266" s="29"/>
      <c r="AN1266" s="29"/>
      <c r="AO1266" s="30"/>
      <c r="AP1266" s="30"/>
      <c r="AQ1266" s="30"/>
    </row>
    <row r="1267" spans="34:43">
      <c r="AH1267" s="29"/>
      <c r="AI1267" s="29"/>
      <c r="AJ1267" s="29"/>
      <c r="AK1267" s="29"/>
      <c r="AL1267" s="29"/>
      <c r="AM1267" s="29"/>
      <c r="AN1267" s="29"/>
      <c r="AO1267" s="30"/>
      <c r="AP1267" s="30"/>
      <c r="AQ1267" s="30"/>
    </row>
    <row r="1268" spans="34:43">
      <c r="AH1268" s="29"/>
      <c r="AI1268" s="29"/>
      <c r="AJ1268" s="29"/>
      <c r="AK1268" s="29"/>
      <c r="AL1268" s="29"/>
      <c r="AM1268" s="29"/>
      <c r="AN1268" s="29"/>
      <c r="AO1268" s="30"/>
      <c r="AP1268" s="30"/>
      <c r="AQ1268" s="30"/>
    </row>
    <row r="1269" spans="34:43">
      <c r="AH1269" s="29"/>
      <c r="AI1269" s="29"/>
      <c r="AJ1269" s="29"/>
      <c r="AK1269" s="29"/>
      <c r="AL1269" s="29"/>
      <c r="AM1269" s="29"/>
      <c r="AN1269" s="29"/>
      <c r="AO1269" s="30"/>
      <c r="AP1269" s="30"/>
      <c r="AQ1269" s="30"/>
    </row>
    <row r="1270" spans="34:43">
      <c r="AH1270" s="29"/>
      <c r="AI1270" s="29"/>
      <c r="AJ1270" s="29"/>
      <c r="AK1270" s="29"/>
      <c r="AL1270" s="29"/>
      <c r="AM1270" s="29"/>
      <c r="AN1270" s="29"/>
      <c r="AO1270" s="30"/>
      <c r="AP1270" s="30"/>
      <c r="AQ1270" s="30"/>
    </row>
    <row r="1271" spans="34:43">
      <c r="AH1271" s="29"/>
      <c r="AI1271" s="29"/>
      <c r="AJ1271" s="29"/>
      <c r="AK1271" s="29"/>
      <c r="AL1271" s="29"/>
      <c r="AM1271" s="29"/>
      <c r="AN1271" s="29"/>
      <c r="AO1271" s="30"/>
      <c r="AP1271" s="30"/>
      <c r="AQ1271" s="30"/>
    </row>
    <row r="1272" spans="34:43">
      <c r="AH1272" s="29"/>
      <c r="AI1272" s="29"/>
      <c r="AJ1272" s="29"/>
      <c r="AK1272" s="29"/>
      <c r="AL1272" s="29"/>
      <c r="AM1272" s="29"/>
      <c r="AN1272" s="29"/>
      <c r="AO1272" s="30"/>
      <c r="AP1272" s="30"/>
      <c r="AQ1272" s="30"/>
    </row>
    <row r="1273" spans="34:43">
      <c r="AH1273" s="29"/>
      <c r="AI1273" s="29"/>
      <c r="AJ1273" s="29"/>
      <c r="AK1273" s="29"/>
      <c r="AL1273" s="29"/>
      <c r="AM1273" s="29"/>
      <c r="AN1273" s="29"/>
      <c r="AO1273" s="30"/>
      <c r="AP1273" s="30"/>
      <c r="AQ1273" s="30"/>
    </row>
    <row r="1274" spans="34:43">
      <c r="AH1274" s="29"/>
      <c r="AI1274" s="29"/>
      <c r="AJ1274" s="29"/>
      <c r="AK1274" s="29"/>
      <c r="AL1274" s="29"/>
      <c r="AM1274" s="29"/>
      <c r="AN1274" s="29"/>
      <c r="AO1274" s="30"/>
      <c r="AP1274" s="30"/>
      <c r="AQ1274" s="30"/>
    </row>
    <row r="1275" spans="34:43">
      <c r="AH1275" s="29"/>
      <c r="AI1275" s="29"/>
      <c r="AJ1275" s="29"/>
      <c r="AK1275" s="29"/>
      <c r="AL1275" s="29"/>
      <c r="AM1275" s="29"/>
      <c r="AN1275" s="29"/>
      <c r="AO1275" s="30"/>
      <c r="AP1275" s="30"/>
      <c r="AQ1275" s="30"/>
    </row>
    <row r="1276" spans="34:43">
      <c r="AH1276" s="29"/>
      <c r="AI1276" s="29"/>
      <c r="AJ1276" s="29"/>
      <c r="AK1276" s="29"/>
      <c r="AL1276" s="29"/>
      <c r="AM1276" s="29"/>
      <c r="AN1276" s="29"/>
      <c r="AO1276" s="30"/>
      <c r="AP1276" s="30"/>
      <c r="AQ1276" s="30"/>
    </row>
    <row r="1277" spans="34:43">
      <c r="AH1277" s="29"/>
      <c r="AI1277" s="29"/>
      <c r="AJ1277" s="29"/>
      <c r="AK1277" s="29"/>
      <c r="AL1277" s="29"/>
      <c r="AM1277" s="29"/>
      <c r="AN1277" s="29"/>
      <c r="AO1277" s="30"/>
      <c r="AP1277" s="30"/>
      <c r="AQ1277" s="30"/>
    </row>
    <row r="1278" spans="34:43">
      <c r="AH1278" s="29"/>
      <c r="AI1278" s="29"/>
      <c r="AJ1278" s="29"/>
      <c r="AK1278" s="29"/>
      <c r="AL1278" s="29"/>
      <c r="AM1278" s="29"/>
      <c r="AN1278" s="29"/>
      <c r="AO1278" s="30"/>
      <c r="AP1278" s="30"/>
      <c r="AQ1278" s="30"/>
    </row>
    <row r="1279" spans="34:43">
      <c r="AH1279" s="29"/>
      <c r="AI1279" s="29"/>
      <c r="AJ1279" s="29"/>
      <c r="AK1279" s="29"/>
      <c r="AL1279" s="29"/>
      <c r="AM1279" s="29"/>
      <c r="AN1279" s="29"/>
      <c r="AO1279" s="30"/>
      <c r="AP1279" s="30"/>
      <c r="AQ1279" s="30"/>
    </row>
    <row r="1280" spans="34:43">
      <c r="AH1280" s="29"/>
      <c r="AI1280" s="29"/>
      <c r="AJ1280" s="29"/>
      <c r="AK1280" s="29"/>
      <c r="AL1280" s="29"/>
      <c r="AM1280" s="29"/>
      <c r="AN1280" s="29"/>
      <c r="AO1280" s="30"/>
      <c r="AP1280" s="30"/>
      <c r="AQ1280" s="30"/>
    </row>
    <row r="1281" spans="34:43">
      <c r="AH1281" s="29"/>
      <c r="AI1281" s="29"/>
      <c r="AJ1281" s="29"/>
      <c r="AK1281" s="29"/>
      <c r="AL1281" s="29"/>
      <c r="AM1281" s="29"/>
      <c r="AN1281" s="29"/>
      <c r="AO1281" s="30"/>
      <c r="AP1281" s="30"/>
      <c r="AQ1281" s="30"/>
    </row>
    <row r="1282" spans="34:43">
      <c r="AH1282" s="29"/>
      <c r="AI1282" s="29"/>
      <c r="AJ1282" s="29"/>
      <c r="AK1282" s="29"/>
      <c r="AL1282" s="29"/>
      <c r="AM1282" s="29"/>
      <c r="AN1282" s="29"/>
      <c r="AO1282" s="30"/>
      <c r="AP1282" s="30"/>
      <c r="AQ1282" s="30"/>
    </row>
    <row r="1283" spans="34:43">
      <c r="AH1283" s="29"/>
      <c r="AI1283" s="29"/>
      <c r="AJ1283" s="29"/>
      <c r="AK1283" s="29"/>
      <c r="AL1283" s="29"/>
      <c r="AM1283" s="29"/>
      <c r="AN1283" s="29"/>
      <c r="AO1283" s="30"/>
      <c r="AP1283" s="30"/>
      <c r="AQ1283" s="30"/>
    </row>
    <row r="1284" spans="34:43">
      <c r="AH1284" s="29"/>
      <c r="AI1284" s="29"/>
      <c r="AJ1284" s="29"/>
      <c r="AK1284" s="29"/>
      <c r="AL1284" s="29"/>
      <c r="AM1284" s="29"/>
      <c r="AN1284" s="29"/>
      <c r="AO1284" s="30"/>
      <c r="AP1284" s="30"/>
      <c r="AQ1284" s="30"/>
    </row>
    <row r="1285" spans="34:43">
      <c r="AH1285" s="29"/>
      <c r="AI1285" s="29"/>
      <c r="AJ1285" s="29"/>
      <c r="AK1285" s="29"/>
      <c r="AL1285" s="29"/>
      <c r="AM1285" s="29"/>
      <c r="AN1285" s="29"/>
      <c r="AO1285" s="30"/>
      <c r="AP1285" s="30"/>
      <c r="AQ1285" s="30"/>
    </row>
    <row r="1286" spans="34:43">
      <c r="AH1286" s="29"/>
      <c r="AI1286" s="29"/>
      <c r="AJ1286" s="29"/>
      <c r="AK1286" s="29"/>
      <c r="AL1286" s="29"/>
      <c r="AM1286" s="29"/>
      <c r="AN1286" s="29"/>
      <c r="AO1286" s="30"/>
      <c r="AP1286" s="30"/>
      <c r="AQ1286" s="30"/>
    </row>
    <row r="1287" spans="34:43">
      <c r="AH1287" s="29"/>
      <c r="AI1287" s="29"/>
      <c r="AJ1287" s="29"/>
      <c r="AK1287" s="29"/>
      <c r="AL1287" s="29"/>
      <c r="AM1287" s="29"/>
      <c r="AN1287" s="29"/>
      <c r="AO1287" s="30"/>
      <c r="AP1287" s="30"/>
      <c r="AQ1287" s="30"/>
    </row>
    <row r="1288" spans="34:43">
      <c r="AH1288" s="29"/>
      <c r="AI1288" s="29"/>
      <c r="AJ1288" s="29"/>
      <c r="AK1288" s="29"/>
      <c r="AL1288" s="29"/>
      <c r="AM1288" s="29"/>
      <c r="AN1288" s="29"/>
      <c r="AO1288" s="30"/>
      <c r="AP1288" s="30"/>
      <c r="AQ1288" s="30"/>
    </row>
    <row r="1289" spans="34:43">
      <c r="AH1289" s="29"/>
      <c r="AI1289" s="29"/>
      <c r="AJ1289" s="29"/>
      <c r="AK1289" s="29"/>
      <c r="AL1289" s="29"/>
      <c r="AM1289" s="29"/>
      <c r="AN1289" s="29"/>
      <c r="AO1289" s="30"/>
      <c r="AP1289" s="30"/>
      <c r="AQ1289" s="30"/>
    </row>
    <row r="1290" spans="34:43">
      <c r="AH1290" s="29"/>
      <c r="AI1290" s="29"/>
      <c r="AJ1290" s="29"/>
      <c r="AK1290" s="29"/>
      <c r="AL1290" s="29"/>
      <c r="AM1290" s="29"/>
      <c r="AN1290" s="29"/>
      <c r="AO1290" s="30"/>
      <c r="AP1290" s="30"/>
      <c r="AQ1290" s="30"/>
    </row>
    <row r="1291" spans="34:43">
      <c r="AH1291" s="29"/>
      <c r="AI1291" s="29"/>
      <c r="AJ1291" s="29"/>
      <c r="AK1291" s="29"/>
      <c r="AL1291" s="29"/>
      <c r="AM1291" s="29"/>
      <c r="AN1291" s="29"/>
      <c r="AO1291" s="30"/>
      <c r="AP1291" s="30"/>
      <c r="AQ1291" s="30"/>
    </row>
    <row r="1292" spans="34:43">
      <c r="AH1292" s="29"/>
      <c r="AI1292" s="29"/>
      <c r="AJ1292" s="29"/>
      <c r="AK1292" s="29"/>
      <c r="AL1292" s="29"/>
      <c r="AM1292" s="29"/>
      <c r="AN1292" s="29"/>
      <c r="AO1292" s="30"/>
      <c r="AP1292" s="30"/>
      <c r="AQ1292" s="30"/>
    </row>
    <row r="1293" spans="34:43">
      <c r="AH1293" s="29"/>
      <c r="AI1293" s="29"/>
      <c r="AJ1293" s="29"/>
      <c r="AK1293" s="29"/>
      <c r="AL1293" s="29"/>
      <c r="AM1293" s="29"/>
      <c r="AN1293" s="29"/>
      <c r="AO1293" s="30"/>
      <c r="AP1293" s="30"/>
      <c r="AQ1293" s="30"/>
    </row>
    <row r="1294" spans="34:43">
      <c r="AH1294" s="29"/>
      <c r="AI1294" s="29"/>
      <c r="AJ1294" s="29"/>
      <c r="AK1294" s="29"/>
      <c r="AL1294" s="29"/>
      <c r="AM1294" s="29"/>
      <c r="AN1294" s="29"/>
      <c r="AO1294" s="30"/>
      <c r="AP1294" s="30"/>
      <c r="AQ1294" s="30"/>
    </row>
    <row r="1295" spans="34:43">
      <c r="AH1295" s="29"/>
      <c r="AI1295" s="29"/>
      <c r="AJ1295" s="29"/>
      <c r="AK1295" s="29"/>
      <c r="AL1295" s="29"/>
      <c r="AM1295" s="29"/>
      <c r="AN1295" s="29"/>
      <c r="AO1295" s="30"/>
      <c r="AP1295" s="30"/>
      <c r="AQ1295" s="30"/>
    </row>
    <row r="1296" spans="34:43">
      <c r="AH1296" s="29"/>
      <c r="AI1296" s="29"/>
      <c r="AJ1296" s="29"/>
      <c r="AK1296" s="29"/>
      <c r="AL1296" s="29"/>
      <c r="AM1296" s="29"/>
      <c r="AN1296" s="29"/>
      <c r="AO1296" s="30"/>
      <c r="AP1296" s="30"/>
      <c r="AQ1296" s="30"/>
    </row>
    <row r="1297" spans="34:43">
      <c r="AH1297" s="29"/>
      <c r="AI1297" s="29"/>
      <c r="AJ1297" s="29"/>
      <c r="AK1297" s="29"/>
      <c r="AL1297" s="29"/>
      <c r="AM1297" s="29"/>
      <c r="AN1297" s="29"/>
      <c r="AO1297" s="30"/>
      <c r="AP1297" s="30"/>
      <c r="AQ1297" s="30"/>
    </row>
    <row r="1298" spans="34:43">
      <c r="AH1298" s="29"/>
      <c r="AI1298" s="29"/>
      <c r="AJ1298" s="29"/>
      <c r="AK1298" s="29"/>
      <c r="AL1298" s="29"/>
      <c r="AM1298" s="29"/>
      <c r="AN1298" s="29"/>
      <c r="AO1298" s="30"/>
      <c r="AP1298" s="30"/>
      <c r="AQ1298" s="30"/>
    </row>
    <row r="1299" spans="34:43">
      <c r="AH1299" s="29"/>
      <c r="AI1299" s="29"/>
      <c r="AJ1299" s="29"/>
      <c r="AK1299" s="29"/>
      <c r="AL1299" s="29"/>
      <c r="AM1299" s="29"/>
      <c r="AN1299" s="29"/>
      <c r="AO1299" s="30"/>
      <c r="AP1299" s="30"/>
      <c r="AQ1299" s="30"/>
    </row>
    <row r="1300" spans="34:43">
      <c r="AH1300" s="29"/>
      <c r="AI1300" s="29"/>
      <c r="AJ1300" s="29"/>
      <c r="AK1300" s="29"/>
      <c r="AL1300" s="29"/>
      <c r="AM1300" s="29"/>
      <c r="AN1300" s="29"/>
      <c r="AO1300" s="30"/>
      <c r="AP1300" s="30"/>
      <c r="AQ1300" s="30"/>
    </row>
    <row r="1301" spans="34:43">
      <c r="AH1301" s="29"/>
      <c r="AI1301" s="29"/>
      <c r="AJ1301" s="29"/>
      <c r="AK1301" s="29"/>
      <c r="AL1301" s="29"/>
      <c r="AM1301" s="29"/>
      <c r="AN1301" s="29"/>
      <c r="AO1301" s="30"/>
      <c r="AP1301" s="30"/>
      <c r="AQ1301" s="30"/>
    </row>
    <row r="1302" spans="34:43">
      <c r="AH1302" s="29"/>
      <c r="AI1302" s="29"/>
      <c r="AJ1302" s="29"/>
      <c r="AK1302" s="29"/>
      <c r="AL1302" s="29"/>
      <c r="AM1302" s="29"/>
      <c r="AN1302" s="29"/>
      <c r="AO1302" s="30"/>
      <c r="AP1302" s="30"/>
      <c r="AQ1302" s="30"/>
    </row>
    <row r="1303" spans="34:43">
      <c r="AH1303" s="29"/>
      <c r="AI1303" s="29"/>
      <c r="AJ1303" s="29"/>
      <c r="AK1303" s="29"/>
      <c r="AL1303" s="29"/>
      <c r="AM1303" s="29"/>
      <c r="AN1303" s="29"/>
      <c r="AO1303" s="30"/>
      <c r="AP1303" s="30"/>
      <c r="AQ1303" s="30"/>
    </row>
    <row r="1304" spans="34:43">
      <c r="AH1304" s="29"/>
      <c r="AI1304" s="29"/>
      <c r="AJ1304" s="29"/>
      <c r="AK1304" s="29"/>
      <c r="AL1304" s="29"/>
      <c r="AM1304" s="29"/>
      <c r="AN1304" s="29"/>
      <c r="AO1304" s="30"/>
      <c r="AP1304" s="30"/>
      <c r="AQ1304" s="30"/>
    </row>
    <row r="1305" spans="34:43">
      <c r="AH1305" s="29"/>
      <c r="AI1305" s="29"/>
      <c r="AJ1305" s="29"/>
      <c r="AK1305" s="29"/>
      <c r="AL1305" s="29"/>
      <c r="AM1305" s="29"/>
      <c r="AN1305" s="29"/>
      <c r="AO1305" s="30"/>
      <c r="AP1305" s="30"/>
      <c r="AQ1305" s="30"/>
    </row>
    <row r="1306" spans="34:43">
      <c r="AH1306" s="29"/>
      <c r="AI1306" s="29"/>
      <c r="AJ1306" s="29"/>
      <c r="AK1306" s="29"/>
      <c r="AL1306" s="29"/>
      <c r="AM1306" s="29"/>
      <c r="AN1306" s="29"/>
      <c r="AO1306" s="30"/>
      <c r="AP1306" s="30"/>
      <c r="AQ1306" s="30"/>
    </row>
    <row r="1307" spans="34:43">
      <c r="AH1307" s="29"/>
      <c r="AI1307" s="29"/>
      <c r="AJ1307" s="29"/>
      <c r="AK1307" s="29"/>
      <c r="AL1307" s="29"/>
      <c r="AM1307" s="29"/>
      <c r="AN1307" s="29"/>
      <c r="AO1307" s="30"/>
      <c r="AP1307" s="30"/>
      <c r="AQ1307" s="30"/>
    </row>
    <row r="1308" spans="34:43">
      <c r="AH1308" s="29"/>
      <c r="AI1308" s="29"/>
      <c r="AJ1308" s="29"/>
      <c r="AK1308" s="29"/>
      <c r="AL1308" s="29"/>
      <c r="AM1308" s="29"/>
      <c r="AN1308" s="29"/>
      <c r="AO1308" s="30"/>
      <c r="AP1308" s="30"/>
      <c r="AQ1308" s="30"/>
    </row>
    <row r="1309" spans="34:43">
      <c r="AH1309" s="29"/>
      <c r="AI1309" s="29"/>
      <c r="AJ1309" s="29"/>
      <c r="AK1309" s="29"/>
      <c r="AL1309" s="29"/>
      <c r="AM1309" s="29"/>
      <c r="AN1309" s="29"/>
      <c r="AO1309" s="30"/>
      <c r="AP1309" s="30"/>
      <c r="AQ1309" s="30"/>
    </row>
    <row r="1310" spans="34:43">
      <c r="AH1310" s="29"/>
      <c r="AI1310" s="29"/>
      <c r="AJ1310" s="29"/>
      <c r="AK1310" s="29"/>
      <c r="AL1310" s="29"/>
      <c r="AM1310" s="29"/>
      <c r="AN1310" s="29"/>
      <c r="AO1310" s="30"/>
      <c r="AP1310" s="30"/>
      <c r="AQ1310" s="30"/>
    </row>
    <row r="1311" spans="34:43">
      <c r="AH1311" s="29"/>
      <c r="AI1311" s="29"/>
      <c r="AJ1311" s="29"/>
      <c r="AK1311" s="29"/>
      <c r="AL1311" s="29"/>
      <c r="AM1311" s="29"/>
      <c r="AN1311" s="29"/>
      <c r="AO1311" s="30"/>
      <c r="AP1311" s="30"/>
      <c r="AQ1311" s="30"/>
    </row>
    <row r="1312" spans="34:43">
      <c r="AH1312" s="29"/>
      <c r="AI1312" s="29"/>
      <c r="AJ1312" s="29"/>
      <c r="AK1312" s="29"/>
      <c r="AL1312" s="29"/>
      <c r="AM1312" s="29"/>
      <c r="AN1312" s="29"/>
      <c r="AO1312" s="30"/>
      <c r="AP1312" s="30"/>
      <c r="AQ1312" s="30"/>
    </row>
    <row r="1313" spans="34:43">
      <c r="AH1313" s="29"/>
      <c r="AI1313" s="29"/>
      <c r="AJ1313" s="29"/>
      <c r="AK1313" s="29"/>
      <c r="AL1313" s="29"/>
      <c r="AM1313" s="29"/>
      <c r="AN1313" s="29"/>
      <c r="AO1313" s="30"/>
      <c r="AP1313" s="30"/>
      <c r="AQ1313" s="30"/>
    </row>
    <row r="1314" spans="34:43">
      <c r="AH1314" s="29"/>
      <c r="AI1314" s="29"/>
      <c r="AJ1314" s="29"/>
      <c r="AK1314" s="29"/>
      <c r="AL1314" s="29"/>
      <c r="AM1314" s="29"/>
      <c r="AN1314" s="29"/>
      <c r="AO1314" s="30"/>
      <c r="AP1314" s="30"/>
      <c r="AQ1314" s="30"/>
    </row>
    <row r="1315" spans="34:43">
      <c r="AH1315" s="29"/>
      <c r="AI1315" s="29"/>
      <c r="AJ1315" s="29"/>
      <c r="AK1315" s="29"/>
      <c r="AL1315" s="29"/>
      <c r="AM1315" s="29"/>
      <c r="AN1315" s="29"/>
      <c r="AO1315" s="30"/>
      <c r="AP1315" s="30"/>
      <c r="AQ1315" s="30"/>
    </row>
    <row r="1316" spans="34:43">
      <c r="AH1316" s="29"/>
      <c r="AI1316" s="29"/>
      <c r="AJ1316" s="29"/>
      <c r="AK1316" s="29"/>
      <c r="AL1316" s="29"/>
      <c r="AM1316" s="29"/>
      <c r="AN1316" s="29"/>
      <c r="AO1316" s="30"/>
      <c r="AP1316" s="30"/>
      <c r="AQ1316" s="30"/>
    </row>
    <row r="1317" spans="34:43">
      <c r="AH1317" s="29"/>
      <c r="AI1317" s="29"/>
      <c r="AJ1317" s="29"/>
      <c r="AK1317" s="29"/>
      <c r="AL1317" s="29"/>
      <c r="AM1317" s="29"/>
      <c r="AN1317" s="29"/>
      <c r="AO1317" s="30"/>
      <c r="AP1317" s="30"/>
      <c r="AQ1317" s="30"/>
    </row>
    <row r="1318" spans="34:43">
      <c r="AH1318" s="29"/>
      <c r="AI1318" s="29"/>
      <c r="AJ1318" s="29"/>
      <c r="AK1318" s="29"/>
      <c r="AL1318" s="29"/>
      <c r="AM1318" s="29"/>
      <c r="AN1318" s="29"/>
      <c r="AO1318" s="30"/>
      <c r="AP1318" s="30"/>
      <c r="AQ1318" s="30"/>
    </row>
    <row r="1319" spans="34:43">
      <c r="AH1319" s="29"/>
      <c r="AI1319" s="29"/>
      <c r="AJ1319" s="29"/>
      <c r="AK1319" s="29"/>
      <c r="AL1319" s="29"/>
      <c r="AM1319" s="29"/>
      <c r="AN1319" s="29"/>
      <c r="AO1319" s="30"/>
      <c r="AP1319" s="30"/>
      <c r="AQ1319" s="30"/>
    </row>
    <row r="1320" spans="34:43">
      <c r="AH1320" s="29"/>
      <c r="AI1320" s="29"/>
      <c r="AJ1320" s="29"/>
      <c r="AK1320" s="29"/>
      <c r="AL1320" s="29"/>
      <c r="AM1320" s="29"/>
      <c r="AN1320" s="29"/>
      <c r="AO1320" s="30"/>
      <c r="AP1320" s="30"/>
      <c r="AQ1320" s="30"/>
    </row>
    <row r="1321" spans="34:43">
      <c r="AH1321" s="29"/>
      <c r="AI1321" s="29"/>
      <c r="AJ1321" s="29"/>
      <c r="AK1321" s="29"/>
      <c r="AL1321" s="29"/>
      <c r="AM1321" s="29"/>
      <c r="AN1321" s="29"/>
      <c r="AO1321" s="30"/>
      <c r="AP1321" s="30"/>
      <c r="AQ1321" s="30"/>
    </row>
    <row r="1322" spans="34:43">
      <c r="AH1322" s="29"/>
      <c r="AI1322" s="29"/>
      <c r="AJ1322" s="29"/>
      <c r="AK1322" s="29"/>
      <c r="AL1322" s="29"/>
      <c r="AM1322" s="29"/>
      <c r="AN1322" s="29"/>
      <c r="AO1322" s="30"/>
      <c r="AP1322" s="30"/>
      <c r="AQ1322" s="30"/>
    </row>
    <row r="1323" spans="34:43">
      <c r="AH1323" s="29"/>
      <c r="AI1323" s="29"/>
      <c r="AJ1323" s="29"/>
      <c r="AK1323" s="29"/>
      <c r="AL1323" s="29"/>
      <c r="AM1323" s="29"/>
      <c r="AN1323" s="29"/>
      <c r="AO1323" s="30"/>
      <c r="AP1323" s="30"/>
      <c r="AQ1323" s="30"/>
    </row>
    <row r="1324" spans="34:43">
      <c r="AH1324" s="29"/>
      <c r="AI1324" s="29"/>
      <c r="AJ1324" s="29"/>
      <c r="AK1324" s="29"/>
      <c r="AL1324" s="29"/>
      <c r="AM1324" s="29"/>
      <c r="AN1324" s="29"/>
      <c r="AO1324" s="30"/>
      <c r="AP1324" s="30"/>
      <c r="AQ1324" s="30"/>
    </row>
    <row r="1325" spans="34:43">
      <c r="AH1325" s="29"/>
      <c r="AI1325" s="29"/>
      <c r="AJ1325" s="29"/>
      <c r="AK1325" s="29"/>
      <c r="AL1325" s="29"/>
      <c r="AM1325" s="29"/>
      <c r="AN1325" s="29"/>
      <c r="AO1325" s="30"/>
      <c r="AP1325" s="30"/>
      <c r="AQ1325" s="30"/>
    </row>
    <row r="1326" spans="34:43">
      <c r="AH1326" s="29"/>
      <c r="AI1326" s="29"/>
      <c r="AJ1326" s="29"/>
      <c r="AK1326" s="29"/>
      <c r="AL1326" s="29"/>
      <c r="AM1326" s="29"/>
      <c r="AN1326" s="29"/>
      <c r="AO1326" s="30"/>
      <c r="AP1326" s="30"/>
      <c r="AQ1326" s="30"/>
    </row>
    <row r="1327" spans="34:43">
      <c r="AH1327" s="29"/>
      <c r="AI1327" s="29"/>
      <c r="AJ1327" s="29"/>
      <c r="AK1327" s="29"/>
      <c r="AL1327" s="29"/>
      <c r="AM1327" s="29"/>
      <c r="AN1327" s="29"/>
      <c r="AO1327" s="30"/>
      <c r="AP1327" s="30"/>
      <c r="AQ1327" s="30"/>
    </row>
    <row r="1328" spans="34:43">
      <c r="AH1328" s="29"/>
      <c r="AI1328" s="29"/>
      <c r="AJ1328" s="29"/>
      <c r="AK1328" s="29"/>
      <c r="AL1328" s="29"/>
      <c r="AM1328" s="29"/>
      <c r="AN1328" s="29"/>
      <c r="AO1328" s="30"/>
      <c r="AP1328" s="30"/>
      <c r="AQ1328" s="30"/>
    </row>
    <row r="1329" spans="34:43">
      <c r="AH1329" s="29"/>
      <c r="AI1329" s="29"/>
      <c r="AJ1329" s="29"/>
      <c r="AK1329" s="29"/>
      <c r="AL1329" s="29"/>
      <c r="AM1329" s="29"/>
      <c r="AN1329" s="29"/>
      <c r="AO1329" s="30"/>
      <c r="AP1329" s="30"/>
      <c r="AQ1329" s="30"/>
    </row>
    <row r="1330" spans="34:43">
      <c r="AH1330" s="29"/>
      <c r="AI1330" s="29"/>
      <c r="AJ1330" s="29"/>
      <c r="AK1330" s="29"/>
      <c r="AL1330" s="29"/>
      <c r="AM1330" s="29"/>
      <c r="AN1330" s="29"/>
      <c r="AO1330" s="30"/>
      <c r="AP1330" s="30"/>
      <c r="AQ1330" s="30"/>
    </row>
    <row r="1331" spans="34:43">
      <c r="AH1331" s="29"/>
      <c r="AI1331" s="29"/>
      <c r="AJ1331" s="29"/>
      <c r="AK1331" s="29"/>
      <c r="AL1331" s="29"/>
      <c r="AM1331" s="29"/>
      <c r="AN1331" s="29"/>
      <c r="AO1331" s="30"/>
      <c r="AP1331" s="30"/>
      <c r="AQ1331" s="30"/>
    </row>
    <row r="1332" spans="34:43">
      <c r="AH1332" s="29"/>
      <c r="AI1332" s="29"/>
      <c r="AJ1332" s="29"/>
      <c r="AK1332" s="29"/>
      <c r="AL1332" s="29"/>
      <c r="AM1332" s="29"/>
      <c r="AN1332" s="29"/>
      <c r="AO1332" s="30"/>
      <c r="AP1332" s="30"/>
      <c r="AQ1332" s="30"/>
    </row>
    <row r="1333" spans="34:43">
      <c r="AH1333" s="29"/>
      <c r="AI1333" s="29"/>
      <c r="AJ1333" s="29"/>
      <c r="AK1333" s="29"/>
      <c r="AL1333" s="29"/>
      <c r="AM1333" s="29"/>
      <c r="AN1333" s="29"/>
      <c r="AO1333" s="30"/>
      <c r="AP1333" s="30"/>
      <c r="AQ1333" s="30"/>
    </row>
    <row r="1334" spans="34:43">
      <c r="AH1334" s="29"/>
      <c r="AI1334" s="29"/>
      <c r="AJ1334" s="29"/>
      <c r="AK1334" s="29"/>
      <c r="AL1334" s="29"/>
      <c r="AM1334" s="29"/>
      <c r="AN1334" s="29"/>
      <c r="AO1334" s="30"/>
      <c r="AP1334" s="30"/>
      <c r="AQ1334" s="30"/>
    </row>
    <row r="1335" spans="34:43">
      <c r="AH1335" s="29"/>
      <c r="AI1335" s="29"/>
      <c r="AJ1335" s="29"/>
      <c r="AK1335" s="29"/>
      <c r="AL1335" s="29"/>
      <c r="AM1335" s="29"/>
      <c r="AN1335" s="29"/>
      <c r="AO1335" s="30"/>
      <c r="AP1335" s="30"/>
      <c r="AQ1335" s="30"/>
    </row>
    <row r="1336" spans="34:43">
      <c r="AH1336" s="29"/>
      <c r="AI1336" s="29"/>
      <c r="AJ1336" s="29"/>
      <c r="AK1336" s="29"/>
      <c r="AL1336" s="29"/>
      <c r="AM1336" s="29"/>
      <c r="AN1336" s="29"/>
      <c r="AO1336" s="30"/>
      <c r="AP1336" s="30"/>
      <c r="AQ1336" s="30"/>
    </row>
    <row r="1337" spans="34:43">
      <c r="AH1337" s="29"/>
      <c r="AI1337" s="29"/>
      <c r="AJ1337" s="29"/>
      <c r="AK1337" s="29"/>
      <c r="AL1337" s="29"/>
      <c r="AM1337" s="29"/>
      <c r="AN1337" s="29"/>
      <c r="AO1337" s="30"/>
      <c r="AP1337" s="30"/>
      <c r="AQ1337" s="30"/>
    </row>
    <row r="1338" spans="34:43">
      <c r="AH1338" s="29"/>
      <c r="AI1338" s="29"/>
      <c r="AJ1338" s="29"/>
      <c r="AK1338" s="29"/>
      <c r="AL1338" s="29"/>
      <c r="AM1338" s="29"/>
      <c r="AN1338" s="29"/>
      <c r="AO1338" s="30"/>
      <c r="AP1338" s="30"/>
      <c r="AQ1338" s="30"/>
    </row>
    <row r="1339" spans="34:43">
      <c r="AH1339" s="29"/>
      <c r="AI1339" s="29"/>
      <c r="AJ1339" s="29"/>
      <c r="AK1339" s="29"/>
      <c r="AL1339" s="29"/>
      <c r="AM1339" s="29"/>
      <c r="AN1339" s="29"/>
      <c r="AO1339" s="30"/>
      <c r="AP1339" s="30"/>
      <c r="AQ1339" s="30"/>
    </row>
    <row r="1340" spans="34:43">
      <c r="AH1340" s="29"/>
      <c r="AI1340" s="29"/>
      <c r="AJ1340" s="29"/>
      <c r="AK1340" s="29"/>
      <c r="AL1340" s="29"/>
      <c r="AM1340" s="29"/>
      <c r="AN1340" s="29"/>
      <c r="AO1340" s="30"/>
      <c r="AP1340" s="30"/>
      <c r="AQ1340" s="30"/>
    </row>
    <row r="1341" spans="34:43">
      <c r="AH1341" s="29"/>
      <c r="AI1341" s="29"/>
      <c r="AJ1341" s="29"/>
      <c r="AK1341" s="29"/>
      <c r="AL1341" s="29"/>
      <c r="AM1341" s="29"/>
      <c r="AN1341" s="29"/>
      <c r="AO1341" s="30"/>
      <c r="AP1341" s="30"/>
      <c r="AQ1341" s="30"/>
    </row>
    <row r="1342" spans="34:43">
      <c r="AH1342" s="29"/>
      <c r="AI1342" s="29"/>
      <c r="AJ1342" s="29"/>
      <c r="AK1342" s="29"/>
      <c r="AL1342" s="29"/>
      <c r="AM1342" s="29"/>
      <c r="AN1342" s="29"/>
      <c r="AO1342" s="30"/>
      <c r="AP1342" s="30"/>
      <c r="AQ1342" s="30"/>
    </row>
    <row r="1343" spans="34:43">
      <c r="AH1343" s="29"/>
      <c r="AI1343" s="29"/>
      <c r="AJ1343" s="29"/>
      <c r="AK1343" s="29"/>
      <c r="AL1343" s="29"/>
      <c r="AM1343" s="29"/>
      <c r="AN1343" s="29"/>
      <c r="AO1343" s="30"/>
      <c r="AP1343" s="30"/>
      <c r="AQ1343" s="30"/>
    </row>
    <row r="1344" spans="34:43">
      <c r="AH1344" s="29"/>
      <c r="AI1344" s="29"/>
      <c r="AJ1344" s="29"/>
      <c r="AK1344" s="29"/>
      <c r="AL1344" s="29"/>
      <c r="AM1344" s="29"/>
      <c r="AN1344" s="29"/>
      <c r="AO1344" s="30"/>
      <c r="AP1344" s="30"/>
      <c r="AQ1344" s="30"/>
    </row>
    <row r="1345" spans="34:43">
      <c r="AH1345" s="29"/>
      <c r="AI1345" s="29"/>
      <c r="AJ1345" s="29"/>
      <c r="AK1345" s="29"/>
      <c r="AL1345" s="29"/>
      <c r="AM1345" s="29"/>
      <c r="AN1345" s="29"/>
      <c r="AO1345" s="30"/>
      <c r="AP1345" s="30"/>
      <c r="AQ1345" s="30"/>
    </row>
    <row r="1346" spans="34:43">
      <c r="AH1346" s="29"/>
      <c r="AI1346" s="29"/>
      <c r="AJ1346" s="29"/>
      <c r="AK1346" s="29"/>
      <c r="AL1346" s="29"/>
      <c r="AM1346" s="29"/>
      <c r="AN1346" s="29"/>
      <c r="AO1346" s="30"/>
      <c r="AP1346" s="30"/>
      <c r="AQ1346" s="30"/>
    </row>
    <row r="1347" spans="34:43">
      <c r="AH1347" s="29"/>
      <c r="AI1347" s="29"/>
      <c r="AJ1347" s="29"/>
      <c r="AK1347" s="29"/>
      <c r="AL1347" s="29"/>
      <c r="AM1347" s="29"/>
      <c r="AN1347" s="29"/>
      <c r="AO1347" s="30"/>
      <c r="AP1347" s="30"/>
      <c r="AQ1347" s="30"/>
    </row>
    <row r="1348" spans="34:43">
      <c r="AH1348" s="29"/>
      <c r="AI1348" s="29"/>
      <c r="AJ1348" s="29"/>
      <c r="AK1348" s="29"/>
      <c r="AL1348" s="29"/>
      <c r="AM1348" s="29"/>
      <c r="AN1348" s="29"/>
      <c r="AO1348" s="30"/>
      <c r="AP1348" s="30"/>
      <c r="AQ1348" s="30"/>
    </row>
    <row r="1349" spans="34:43">
      <c r="AH1349" s="29"/>
      <c r="AI1349" s="29"/>
      <c r="AJ1349" s="29"/>
      <c r="AK1349" s="29"/>
      <c r="AL1349" s="29"/>
      <c r="AM1349" s="29"/>
      <c r="AN1349" s="29"/>
      <c r="AO1349" s="30"/>
      <c r="AP1349" s="30"/>
      <c r="AQ1349" s="30"/>
    </row>
    <row r="1350" spans="34:43">
      <c r="AH1350" s="29"/>
      <c r="AI1350" s="29"/>
      <c r="AJ1350" s="29"/>
      <c r="AK1350" s="29"/>
      <c r="AL1350" s="29"/>
      <c r="AM1350" s="29"/>
      <c r="AN1350" s="29"/>
      <c r="AO1350" s="30"/>
      <c r="AP1350" s="30"/>
      <c r="AQ1350" s="30"/>
    </row>
    <row r="1351" spans="34:43">
      <c r="AH1351" s="29"/>
      <c r="AI1351" s="29"/>
      <c r="AJ1351" s="29"/>
      <c r="AK1351" s="29"/>
      <c r="AL1351" s="29"/>
      <c r="AM1351" s="29"/>
      <c r="AN1351" s="29"/>
      <c r="AO1351" s="30"/>
      <c r="AP1351" s="30"/>
      <c r="AQ1351" s="30"/>
    </row>
    <row r="1352" spans="34:43">
      <c r="AH1352" s="29"/>
      <c r="AI1352" s="29"/>
      <c r="AJ1352" s="29"/>
      <c r="AK1352" s="29"/>
      <c r="AL1352" s="29"/>
      <c r="AM1352" s="29"/>
      <c r="AN1352" s="29"/>
      <c r="AO1352" s="30"/>
      <c r="AP1352" s="30"/>
      <c r="AQ1352" s="30"/>
    </row>
    <row r="1353" spans="34:43">
      <c r="AH1353" s="29"/>
      <c r="AI1353" s="29"/>
      <c r="AJ1353" s="29"/>
      <c r="AK1353" s="29"/>
      <c r="AL1353" s="29"/>
      <c r="AM1353" s="29"/>
      <c r="AN1353" s="29"/>
      <c r="AO1353" s="30"/>
      <c r="AP1353" s="30"/>
      <c r="AQ1353" s="30"/>
    </row>
    <row r="1354" spans="34:43">
      <c r="AH1354" s="29"/>
      <c r="AI1354" s="29"/>
      <c r="AJ1354" s="29"/>
      <c r="AK1354" s="29"/>
      <c r="AL1354" s="29"/>
      <c r="AM1354" s="29"/>
      <c r="AN1354" s="29"/>
      <c r="AO1354" s="30"/>
      <c r="AP1354" s="30"/>
      <c r="AQ1354" s="30"/>
    </row>
    <row r="1355" spans="34:43">
      <c r="AH1355" s="29"/>
      <c r="AI1355" s="29"/>
      <c r="AJ1355" s="29"/>
      <c r="AK1355" s="29"/>
      <c r="AL1355" s="29"/>
      <c r="AM1355" s="29"/>
      <c r="AN1355" s="29"/>
      <c r="AO1355" s="30"/>
      <c r="AP1355" s="30"/>
      <c r="AQ1355" s="30"/>
    </row>
    <row r="1356" spans="34:43">
      <c r="AH1356" s="29"/>
      <c r="AI1356" s="29"/>
      <c r="AJ1356" s="29"/>
      <c r="AK1356" s="29"/>
      <c r="AL1356" s="29"/>
      <c r="AM1356" s="29"/>
      <c r="AN1356" s="29"/>
      <c r="AO1356" s="30"/>
      <c r="AP1356" s="30"/>
      <c r="AQ1356" s="30"/>
    </row>
    <row r="1357" spans="34:43">
      <c r="AH1357" s="29"/>
      <c r="AI1357" s="29"/>
      <c r="AJ1357" s="29"/>
      <c r="AK1357" s="29"/>
      <c r="AL1357" s="29"/>
      <c r="AM1357" s="29"/>
      <c r="AN1357" s="29"/>
      <c r="AO1357" s="30"/>
      <c r="AP1357" s="30"/>
      <c r="AQ1357" s="30"/>
    </row>
    <row r="1358" spans="34:43">
      <c r="AH1358" s="29"/>
      <c r="AI1358" s="29"/>
      <c r="AJ1358" s="29"/>
      <c r="AK1358" s="29"/>
      <c r="AL1358" s="29"/>
      <c r="AM1358" s="29"/>
      <c r="AN1358" s="29"/>
      <c r="AO1358" s="30"/>
      <c r="AP1358" s="30"/>
      <c r="AQ1358" s="30"/>
    </row>
    <row r="1359" spans="34:43">
      <c r="AH1359" s="29"/>
      <c r="AI1359" s="29"/>
      <c r="AJ1359" s="29"/>
      <c r="AK1359" s="29"/>
      <c r="AL1359" s="29"/>
      <c r="AM1359" s="29"/>
      <c r="AN1359" s="29"/>
      <c r="AO1359" s="30"/>
      <c r="AP1359" s="30"/>
      <c r="AQ1359" s="30"/>
    </row>
    <row r="1360" spans="34:43">
      <c r="AH1360" s="29"/>
      <c r="AI1360" s="29"/>
      <c r="AJ1360" s="29"/>
      <c r="AK1360" s="29"/>
      <c r="AL1360" s="29"/>
      <c r="AM1360" s="29"/>
      <c r="AN1360" s="29"/>
      <c r="AO1360" s="30"/>
      <c r="AP1360" s="30"/>
      <c r="AQ1360" s="30"/>
    </row>
    <row r="1361" spans="34:43">
      <c r="AH1361" s="29"/>
      <c r="AI1361" s="29"/>
      <c r="AJ1361" s="29"/>
      <c r="AK1361" s="29"/>
      <c r="AL1361" s="29"/>
      <c r="AM1361" s="29"/>
      <c r="AN1361" s="29"/>
      <c r="AO1361" s="30"/>
      <c r="AP1361" s="30"/>
      <c r="AQ1361" s="30"/>
    </row>
    <row r="1362" spans="34:43">
      <c r="AH1362" s="29"/>
      <c r="AI1362" s="29"/>
      <c r="AJ1362" s="29"/>
      <c r="AK1362" s="29"/>
      <c r="AL1362" s="29"/>
      <c r="AM1362" s="29"/>
      <c r="AN1362" s="29"/>
      <c r="AO1362" s="30"/>
      <c r="AP1362" s="30"/>
      <c r="AQ1362" s="30"/>
    </row>
    <row r="1363" spans="34:43">
      <c r="AH1363" s="29"/>
      <c r="AI1363" s="29"/>
      <c r="AJ1363" s="29"/>
      <c r="AK1363" s="29"/>
      <c r="AL1363" s="29"/>
      <c r="AM1363" s="29"/>
      <c r="AN1363" s="29"/>
      <c r="AO1363" s="30"/>
      <c r="AP1363" s="30"/>
      <c r="AQ1363" s="30"/>
    </row>
    <row r="1364" spans="34:43">
      <c r="AH1364" s="29"/>
      <c r="AI1364" s="29"/>
      <c r="AJ1364" s="29"/>
      <c r="AK1364" s="29"/>
      <c r="AL1364" s="29"/>
      <c r="AM1364" s="29"/>
      <c r="AN1364" s="29"/>
      <c r="AO1364" s="30"/>
      <c r="AP1364" s="30"/>
      <c r="AQ1364" s="30"/>
    </row>
    <row r="1365" spans="34:43">
      <c r="AH1365" s="29"/>
      <c r="AI1365" s="29"/>
      <c r="AJ1365" s="29"/>
      <c r="AK1365" s="29"/>
      <c r="AL1365" s="29"/>
      <c r="AM1365" s="29"/>
      <c r="AN1365" s="29"/>
      <c r="AO1365" s="30"/>
      <c r="AP1365" s="30"/>
      <c r="AQ1365" s="30"/>
    </row>
    <row r="1366" spans="34:43">
      <c r="AH1366" s="29"/>
      <c r="AI1366" s="29"/>
      <c r="AJ1366" s="29"/>
      <c r="AK1366" s="29"/>
      <c r="AL1366" s="29"/>
      <c r="AM1366" s="29"/>
      <c r="AN1366" s="29"/>
      <c r="AO1366" s="30"/>
      <c r="AP1366" s="30"/>
      <c r="AQ1366" s="30"/>
    </row>
    <row r="1367" spans="34:43">
      <c r="AH1367" s="29"/>
      <c r="AI1367" s="29"/>
      <c r="AJ1367" s="29"/>
      <c r="AK1367" s="29"/>
      <c r="AL1367" s="29"/>
      <c r="AM1367" s="29"/>
      <c r="AN1367" s="29"/>
      <c r="AO1367" s="30"/>
      <c r="AP1367" s="30"/>
      <c r="AQ1367" s="30"/>
    </row>
    <row r="1368" spans="34:43">
      <c r="AH1368" s="29"/>
      <c r="AI1368" s="29"/>
      <c r="AJ1368" s="29"/>
      <c r="AK1368" s="29"/>
      <c r="AL1368" s="29"/>
      <c r="AM1368" s="29"/>
      <c r="AN1368" s="29"/>
      <c r="AO1368" s="30"/>
      <c r="AP1368" s="30"/>
      <c r="AQ1368" s="30"/>
    </row>
    <row r="1369" spans="34:43">
      <c r="AH1369" s="29"/>
      <c r="AI1369" s="29"/>
      <c r="AJ1369" s="29"/>
      <c r="AK1369" s="29"/>
      <c r="AL1369" s="29"/>
      <c r="AM1369" s="29"/>
      <c r="AN1369" s="29"/>
      <c r="AO1369" s="30"/>
      <c r="AP1369" s="30"/>
      <c r="AQ1369" s="30"/>
    </row>
    <row r="1370" spans="34:43">
      <c r="AH1370" s="29"/>
      <c r="AI1370" s="29"/>
      <c r="AJ1370" s="29"/>
      <c r="AK1370" s="29"/>
      <c r="AL1370" s="29"/>
      <c r="AM1370" s="29"/>
      <c r="AN1370" s="29"/>
      <c r="AO1370" s="30"/>
      <c r="AP1370" s="30"/>
      <c r="AQ1370" s="30"/>
    </row>
    <row r="1371" spans="34:43">
      <c r="AH1371" s="29"/>
      <c r="AI1371" s="29"/>
      <c r="AJ1371" s="29"/>
      <c r="AK1371" s="29"/>
      <c r="AL1371" s="29"/>
      <c r="AM1371" s="29"/>
      <c r="AN1371" s="29"/>
      <c r="AO1371" s="30"/>
      <c r="AP1371" s="30"/>
      <c r="AQ1371" s="30"/>
    </row>
    <row r="1372" spans="34:43">
      <c r="AH1372" s="29"/>
      <c r="AI1372" s="29"/>
      <c r="AJ1372" s="29"/>
      <c r="AK1372" s="29"/>
      <c r="AL1372" s="29"/>
      <c r="AM1372" s="29"/>
      <c r="AN1372" s="29"/>
      <c r="AO1372" s="30"/>
      <c r="AP1372" s="30"/>
      <c r="AQ1372" s="30"/>
    </row>
    <row r="1373" spans="34:43">
      <c r="AH1373" s="29"/>
      <c r="AI1373" s="29"/>
      <c r="AJ1373" s="29"/>
      <c r="AK1373" s="29"/>
      <c r="AL1373" s="29"/>
      <c r="AM1373" s="29"/>
      <c r="AN1373" s="29"/>
      <c r="AO1373" s="30"/>
      <c r="AP1373" s="30"/>
      <c r="AQ1373" s="30"/>
    </row>
    <row r="1374" spans="34:43">
      <c r="AH1374" s="29"/>
      <c r="AI1374" s="29"/>
      <c r="AJ1374" s="29"/>
      <c r="AK1374" s="29"/>
      <c r="AL1374" s="29"/>
      <c r="AM1374" s="29"/>
      <c r="AN1374" s="29"/>
      <c r="AO1374" s="30"/>
      <c r="AP1374" s="30"/>
      <c r="AQ1374" s="30"/>
    </row>
    <row r="1375" spans="34:43">
      <c r="AH1375" s="29"/>
      <c r="AI1375" s="29"/>
      <c r="AJ1375" s="29"/>
      <c r="AK1375" s="29"/>
      <c r="AL1375" s="29"/>
      <c r="AM1375" s="29"/>
      <c r="AN1375" s="29"/>
      <c r="AO1375" s="30"/>
      <c r="AP1375" s="30"/>
      <c r="AQ1375" s="30"/>
    </row>
    <row r="1376" spans="34:43">
      <c r="AH1376" s="29"/>
      <c r="AI1376" s="29"/>
      <c r="AJ1376" s="29"/>
      <c r="AK1376" s="29"/>
      <c r="AL1376" s="29"/>
      <c r="AM1376" s="29"/>
      <c r="AN1376" s="29"/>
      <c r="AO1376" s="30"/>
      <c r="AP1376" s="30"/>
      <c r="AQ1376" s="30"/>
    </row>
    <row r="1377" spans="34:43">
      <c r="AH1377" s="29"/>
      <c r="AI1377" s="29"/>
      <c r="AJ1377" s="29"/>
      <c r="AK1377" s="29"/>
      <c r="AL1377" s="29"/>
      <c r="AM1377" s="29"/>
      <c r="AN1377" s="29"/>
      <c r="AO1377" s="30"/>
      <c r="AP1377" s="30"/>
      <c r="AQ1377" s="30"/>
    </row>
    <row r="1378" spans="34:43">
      <c r="AH1378" s="29"/>
      <c r="AI1378" s="29"/>
      <c r="AJ1378" s="29"/>
      <c r="AK1378" s="29"/>
      <c r="AL1378" s="29"/>
      <c r="AM1378" s="29"/>
      <c r="AN1378" s="29"/>
      <c r="AO1378" s="30"/>
      <c r="AP1378" s="30"/>
      <c r="AQ1378" s="30"/>
    </row>
    <row r="1379" spans="34:43">
      <c r="AH1379" s="29"/>
      <c r="AI1379" s="29"/>
      <c r="AJ1379" s="29"/>
      <c r="AK1379" s="29"/>
      <c r="AL1379" s="29"/>
      <c r="AM1379" s="29"/>
      <c r="AN1379" s="29"/>
      <c r="AO1379" s="30"/>
      <c r="AP1379" s="30"/>
      <c r="AQ1379" s="30"/>
    </row>
    <row r="1380" spans="34:43">
      <c r="AH1380" s="29"/>
      <c r="AI1380" s="29"/>
      <c r="AJ1380" s="29"/>
      <c r="AK1380" s="29"/>
      <c r="AL1380" s="29"/>
      <c r="AM1380" s="29"/>
      <c r="AN1380" s="29"/>
      <c r="AO1380" s="30"/>
      <c r="AP1380" s="30"/>
      <c r="AQ1380" s="30"/>
    </row>
    <row r="1381" spans="34:43">
      <c r="AH1381" s="29"/>
      <c r="AI1381" s="29"/>
      <c r="AJ1381" s="29"/>
      <c r="AK1381" s="29"/>
      <c r="AL1381" s="29"/>
      <c r="AM1381" s="29"/>
      <c r="AN1381" s="29"/>
      <c r="AO1381" s="30"/>
      <c r="AP1381" s="30"/>
      <c r="AQ1381" s="30"/>
    </row>
    <row r="1382" spans="34:43">
      <c r="AH1382" s="29"/>
      <c r="AI1382" s="29"/>
      <c r="AJ1382" s="29"/>
      <c r="AK1382" s="29"/>
      <c r="AL1382" s="29"/>
      <c r="AM1382" s="29"/>
      <c r="AN1382" s="29"/>
      <c r="AO1382" s="30"/>
      <c r="AP1382" s="30"/>
      <c r="AQ1382" s="30"/>
    </row>
    <row r="1383" spans="34:43">
      <c r="AH1383" s="29"/>
      <c r="AI1383" s="29"/>
      <c r="AJ1383" s="29"/>
      <c r="AK1383" s="29"/>
      <c r="AL1383" s="29"/>
      <c r="AM1383" s="29"/>
      <c r="AN1383" s="29"/>
      <c r="AO1383" s="30"/>
      <c r="AP1383" s="30"/>
      <c r="AQ1383" s="30"/>
    </row>
    <row r="1384" spans="34:43">
      <c r="AH1384" s="29"/>
      <c r="AI1384" s="29"/>
      <c r="AJ1384" s="29"/>
      <c r="AK1384" s="29"/>
      <c r="AL1384" s="29"/>
      <c r="AM1384" s="29"/>
      <c r="AN1384" s="29"/>
      <c r="AO1384" s="30"/>
      <c r="AP1384" s="30"/>
      <c r="AQ1384" s="30"/>
    </row>
    <row r="1385" spans="34:43">
      <c r="AH1385" s="29"/>
      <c r="AI1385" s="29"/>
      <c r="AJ1385" s="29"/>
      <c r="AK1385" s="29"/>
      <c r="AL1385" s="29"/>
      <c r="AM1385" s="29"/>
      <c r="AN1385" s="29"/>
      <c r="AO1385" s="30"/>
      <c r="AP1385" s="30"/>
      <c r="AQ1385" s="30"/>
    </row>
    <row r="1386" spans="34:43">
      <c r="AH1386" s="29"/>
      <c r="AI1386" s="29"/>
      <c r="AJ1386" s="29"/>
      <c r="AK1386" s="29"/>
      <c r="AL1386" s="29"/>
      <c r="AM1386" s="29"/>
      <c r="AN1386" s="29"/>
      <c r="AO1386" s="30"/>
      <c r="AP1386" s="30"/>
      <c r="AQ1386" s="30"/>
    </row>
    <row r="1387" spans="34:43">
      <c r="AH1387" s="29"/>
      <c r="AI1387" s="29"/>
      <c r="AJ1387" s="29"/>
      <c r="AK1387" s="29"/>
      <c r="AL1387" s="29"/>
      <c r="AM1387" s="29"/>
      <c r="AN1387" s="29"/>
      <c r="AO1387" s="30"/>
      <c r="AP1387" s="30"/>
      <c r="AQ1387" s="30"/>
    </row>
    <row r="1388" spans="34:43">
      <c r="AH1388" s="29"/>
      <c r="AI1388" s="29"/>
      <c r="AJ1388" s="29"/>
      <c r="AK1388" s="29"/>
      <c r="AL1388" s="29"/>
      <c r="AM1388" s="29"/>
      <c r="AN1388" s="29"/>
      <c r="AO1388" s="30"/>
      <c r="AP1388" s="30"/>
      <c r="AQ1388" s="30"/>
    </row>
    <row r="1389" spans="34:43">
      <c r="AH1389" s="29"/>
      <c r="AI1389" s="29"/>
      <c r="AJ1389" s="29"/>
      <c r="AK1389" s="29"/>
      <c r="AL1389" s="29"/>
      <c r="AM1389" s="29"/>
      <c r="AN1389" s="29"/>
      <c r="AO1389" s="30"/>
      <c r="AP1389" s="30"/>
      <c r="AQ1389" s="30"/>
    </row>
    <row r="1390" spans="34:43">
      <c r="AH1390" s="29"/>
      <c r="AI1390" s="29"/>
      <c r="AJ1390" s="29"/>
      <c r="AK1390" s="29"/>
      <c r="AL1390" s="29"/>
      <c r="AM1390" s="29"/>
      <c r="AN1390" s="29"/>
      <c r="AO1390" s="30"/>
      <c r="AP1390" s="30"/>
      <c r="AQ1390" s="30"/>
    </row>
    <row r="1391" spans="34:43">
      <c r="AH1391" s="29"/>
      <c r="AI1391" s="29"/>
      <c r="AJ1391" s="29"/>
      <c r="AK1391" s="29"/>
      <c r="AL1391" s="29"/>
      <c r="AM1391" s="29"/>
      <c r="AN1391" s="29"/>
      <c r="AO1391" s="30"/>
      <c r="AP1391" s="30"/>
      <c r="AQ1391" s="30"/>
    </row>
    <row r="1392" spans="34:43">
      <c r="AH1392" s="29"/>
      <c r="AI1392" s="29"/>
      <c r="AJ1392" s="29"/>
      <c r="AK1392" s="29"/>
      <c r="AL1392" s="29"/>
      <c r="AM1392" s="29"/>
      <c r="AN1392" s="29"/>
      <c r="AO1392" s="30"/>
      <c r="AP1392" s="30"/>
      <c r="AQ1392" s="30"/>
    </row>
    <row r="1393" spans="34:43">
      <c r="AH1393" s="29"/>
      <c r="AI1393" s="29"/>
      <c r="AJ1393" s="29"/>
      <c r="AK1393" s="29"/>
      <c r="AL1393" s="29"/>
      <c r="AM1393" s="29"/>
      <c r="AN1393" s="29"/>
      <c r="AO1393" s="30"/>
      <c r="AP1393" s="30"/>
      <c r="AQ1393" s="30"/>
    </row>
    <row r="1394" spans="34:43">
      <c r="AH1394" s="29"/>
      <c r="AI1394" s="29"/>
      <c r="AJ1394" s="29"/>
      <c r="AK1394" s="29"/>
      <c r="AL1394" s="29"/>
      <c r="AM1394" s="29"/>
      <c r="AN1394" s="29"/>
      <c r="AO1394" s="30"/>
      <c r="AP1394" s="30"/>
      <c r="AQ1394" s="30"/>
    </row>
    <row r="1395" spans="34:43">
      <c r="AH1395" s="29"/>
      <c r="AI1395" s="29"/>
      <c r="AJ1395" s="29"/>
      <c r="AK1395" s="29"/>
      <c r="AL1395" s="29"/>
      <c r="AM1395" s="29"/>
      <c r="AN1395" s="29"/>
      <c r="AO1395" s="30"/>
      <c r="AP1395" s="30"/>
      <c r="AQ1395" s="30"/>
    </row>
    <row r="1396" spans="34:43">
      <c r="AH1396" s="29"/>
      <c r="AI1396" s="29"/>
      <c r="AJ1396" s="29"/>
      <c r="AK1396" s="29"/>
      <c r="AL1396" s="29"/>
      <c r="AM1396" s="29"/>
      <c r="AN1396" s="29"/>
      <c r="AO1396" s="30"/>
      <c r="AP1396" s="30"/>
      <c r="AQ1396" s="30"/>
    </row>
    <row r="1397" spans="34:43">
      <c r="AH1397" s="29"/>
      <c r="AI1397" s="29"/>
      <c r="AJ1397" s="29"/>
      <c r="AK1397" s="29"/>
      <c r="AL1397" s="29"/>
      <c r="AM1397" s="29"/>
      <c r="AN1397" s="29"/>
      <c r="AO1397" s="30"/>
      <c r="AP1397" s="30"/>
      <c r="AQ1397" s="30"/>
    </row>
    <row r="1398" spans="34:43">
      <c r="AH1398" s="29"/>
      <c r="AI1398" s="29"/>
      <c r="AJ1398" s="29"/>
      <c r="AK1398" s="29"/>
      <c r="AL1398" s="29"/>
      <c r="AM1398" s="29"/>
      <c r="AN1398" s="29"/>
      <c r="AO1398" s="30"/>
      <c r="AP1398" s="30"/>
      <c r="AQ1398" s="30"/>
    </row>
    <row r="1399" spans="34:43">
      <c r="AH1399" s="29"/>
      <c r="AI1399" s="29"/>
      <c r="AJ1399" s="29"/>
      <c r="AK1399" s="29"/>
      <c r="AL1399" s="29"/>
      <c r="AM1399" s="29"/>
      <c r="AN1399" s="29"/>
      <c r="AO1399" s="30"/>
      <c r="AP1399" s="30"/>
      <c r="AQ1399" s="30"/>
    </row>
    <row r="1400" spans="34:43">
      <c r="AH1400" s="29"/>
      <c r="AI1400" s="29"/>
      <c r="AJ1400" s="29"/>
      <c r="AK1400" s="29"/>
      <c r="AL1400" s="29"/>
      <c r="AM1400" s="29"/>
      <c r="AN1400" s="29"/>
      <c r="AO1400" s="30"/>
      <c r="AP1400" s="30"/>
      <c r="AQ1400" s="30"/>
    </row>
    <row r="1401" spans="34:43">
      <c r="AH1401" s="29"/>
      <c r="AI1401" s="29"/>
      <c r="AJ1401" s="29"/>
      <c r="AK1401" s="29"/>
      <c r="AL1401" s="29"/>
      <c r="AM1401" s="29"/>
      <c r="AN1401" s="29"/>
      <c r="AO1401" s="30"/>
      <c r="AP1401" s="30"/>
      <c r="AQ1401" s="30"/>
    </row>
    <row r="1402" spans="34:43">
      <c r="AH1402" s="29"/>
      <c r="AI1402" s="29"/>
      <c r="AJ1402" s="29"/>
      <c r="AK1402" s="29"/>
      <c r="AL1402" s="29"/>
      <c r="AM1402" s="29"/>
      <c r="AN1402" s="29"/>
      <c r="AO1402" s="30"/>
      <c r="AP1402" s="30"/>
      <c r="AQ1402" s="30"/>
    </row>
    <row r="1403" spans="34:43">
      <c r="AH1403" s="29"/>
      <c r="AI1403" s="29"/>
      <c r="AJ1403" s="29"/>
      <c r="AK1403" s="29"/>
      <c r="AL1403" s="29"/>
      <c r="AM1403" s="29"/>
      <c r="AN1403" s="29"/>
      <c r="AO1403" s="30"/>
      <c r="AP1403" s="30"/>
      <c r="AQ1403" s="30"/>
    </row>
    <row r="1404" spans="34:43">
      <c r="AH1404" s="29"/>
      <c r="AI1404" s="29"/>
      <c r="AJ1404" s="29"/>
      <c r="AK1404" s="29"/>
      <c r="AL1404" s="29"/>
      <c r="AM1404" s="29"/>
      <c r="AN1404" s="29"/>
      <c r="AO1404" s="30"/>
      <c r="AP1404" s="30"/>
      <c r="AQ1404" s="30"/>
    </row>
    <row r="1405" spans="34:43">
      <c r="AH1405" s="29"/>
      <c r="AI1405" s="29"/>
      <c r="AJ1405" s="29"/>
      <c r="AK1405" s="29"/>
      <c r="AL1405" s="29"/>
      <c r="AM1405" s="29"/>
      <c r="AN1405" s="29"/>
      <c r="AO1405" s="30"/>
      <c r="AP1405" s="30"/>
      <c r="AQ1405" s="30"/>
    </row>
    <row r="1406" spans="34:43">
      <c r="AH1406" s="29"/>
      <c r="AI1406" s="29"/>
      <c r="AJ1406" s="29"/>
      <c r="AK1406" s="29"/>
      <c r="AL1406" s="29"/>
      <c r="AM1406" s="29"/>
      <c r="AN1406" s="29"/>
      <c r="AO1406" s="30"/>
      <c r="AP1406" s="30"/>
      <c r="AQ1406" s="30"/>
    </row>
    <row r="1407" spans="34:43">
      <c r="AH1407" s="29"/>
      <c r="AI1407" s="29"/>
      <c r="AJ1407" s="29"/>
      <c r="AK1407" s="29"/>
      <c r="AL1407" s="29"/>
      <c r="AM1407" s="29"/>
      <c r="AN1407" s="29"/>
      <c r="AO1407" s="30"/>
      <c r="AP1407" s="30"/>
      <c r="AQ1407" s="30"/>
    </row>
    <row r="1408" spans="34:43">
      <c r="AH1408" s="29"/>
      <c r="AI1408" s="29"/>
      <c r="AJ1408" s="29"/>
      <c r="AK1408" s="29"/>
      <c r="AL1408" s="29"/>
      <c r="AM1408" s="29"/>
      <c r="AN1408" s="29"/>
      <c r="AO1408" s="30"/>
      <c r="AP1408" s="30"/>
      <c r="AQ1408" s="30"/>
    </row>
    <row r="1409" spans="34:43">
      <c r="AH1409" s="29"/>
      <c r="AI1409" s="29"/>
      <c r="AJ1409" s="29"/>
      <c r="AK1409" s="29"/>
      <c r="AL1409" s="29"/>
      <c r="AM1409" s="29"/>
      <c r="AN1409" s="29"/>
      <c r="AO1409" s="30"/>
      <c r="AP1409" s="30"/>
      <c r="AQ1409" s="30"/>
    </row>
    <row r="1410" spans="34:43">
      <c r="AH1410" s="29"/>
      <c r="AI1410" s="29"/>
      <c r="AJ1410" s="29"/>
      <c r="AK1410" s="29"/>
      <c r="AL1410" s="29"/>
      <c r="AM1410" s="29"/>
      <c r="AN1410" s="29"/>
      <c r="AO1410" s="30"/>
      <c r="AP1410" s="30"/>
      <c r="AQ1410" s="30"/>
    </row>
    <row r="1411" spans="34:43">
      <c r="AH1411" s="29"/>
      <c r="AI1411" s="29"/>
      <c r="AJ1411" s="29"/>
      <c r="AK1411" s="29"/>
      <c r="AL1411" s="29"/>
      <c r="AM1411" s="29"/>
      <c r="AN1411" s="29"/>
      <c r="AO1411" s="30"/>
      <c r="AP1411" s="30"/>
      <c r="AQ1411" s="30"/>
    </row>
    <row r="1412" spans="34:43">
      <c r="AH1412" s="29"/>
      <c r="AI1412" s="29"/>
      <c r="AJ1412" s="29"/>
      <c r="AK1412" s="29"/>
      <c r="AL1412" s="29"/>
      <c r="AM1412" s="29"/>
      <c r="AN1412" s="29"/>
      <c r="AO1412" s="30"/>
      <c r="AP1412" s="30"/>
      <c r="AQ1412" s="30"/>
    </row>
    <row r="1413" spans="34:43">
      <c r="AH1413" s="29"/>
      <c r="AI1413" s="29"/>
      <c r="AJ1413" s="29"/>
      <c r="AK1413" s="29"/>
      <c r="AL1413" s="29"/>
      <c r="AM1413" s="29"/>
      <c r="AN1413" s="29"/>
      <c r="AO1413" s="30"/>
      <c r="AP1413" s="30"/>
      <c r="AQ1413" s="30"/>
    </row>
    <row r="1414" spans="34:43">
      <c r="AH1414" s="29"/>
      <c r="AI1414" s="29"/>
      <c r="AJ1414" s="29"/>
      <c r="AK1414" s="29"/>
      <c r="AL1414" s="29"/>
      <c r="AM1414" s="29"/>
      <c r="AN1414" s="29"/>
      <c r="AO1414" s="30"/>
      <c r="AP1414" s="30"/>
      <c r="AQ1414" s="30"/>
    </row>
    <row r="1415" spans="34:43">
      <c r="AH1415" s="29"/>
      <c r="AI1415" s="29"/>
      <c r="AJ1415" s="29"/>
      <c r="AK1415" s="29"/>
      <c r="AL1415" s="29"/>
      <c r="AM1415" s="29"/>
      <c r="AN1415" s="29"/>
      <c r="AO1415" s="30"/>
      <c r="AP1415" s="30"/>
      <c r="AQ1415" s="30"/>
    </row>
    <row r="1416" spans="34:43">
      <c r="AH1416" s="29"/>
      <c r="AI1416" s="29"/>
      <c r="AJ1416" s="29"/>
      <c r="AK1416" s="29"/>
      <c r="AL1416" s="29"/>
      <c r="AM1416" s="29"/>
      <c r="AN1416" s="29"/>
      <c r="AO1416" s="30"/>
      <c r="AP1416" s="30"/>
      <c r="AQ1416" s="30"/>
    </row>
    <row r="1417" spans="34:43">
      <c r="AH1417" s="29"/>
      <c r="AI1417" s="29"/>
      <c r="AJ1417" s="29"/>
      <c r="AK1417" s="29"/>
      <c r="AL1417" s="29"/>
      <c r="AM1417" s="29"/>
      <c r="AN1417" s="29"/>
      <c r="AO1417" s="30"/>
      <c r="AP1417" s="30"/>
      <c r="AQ1417" s="30"/>
    </row>
    <row r="1418" spans="34:43">
      <c r="AH1418" s="29"/>
      <c r="AI1418" s="29"/>
      <c r="AJ1418" s="29"/>
      <c r="AK1418" s="29"/>
      <c r="AL1418" s="29"/>
      <c r="AM1418" s="29"/>
      <c r="AN1418" s="29"/>
      <c r="AO1418" s="30"/>
      <c r="AP1418" s="30"/>
      <c r="AQ1418" s="30"/>
    </row>
    <row r="1419" spans="34:43">
      <c r="AH1419" s="29"/>
      <c r="AI1419" s="29"/>
      <c r="AJ1419" s="29"/>
      <c r="AK1419" s="29"/>
      <c r="AL1419" s="29"/>
      <c r="AM1419" s="29"/>
      <c r="AN1419" s="29"/>
      <c r="AO1419" s="30"/>
      <c r="AP1419" s="30"/>
      <c r="AQ1419" s="30"/>
    </row>
    <row r="1420" spans="34:43">
      <c r="AH1420" s="29"/>
      <c r="AI1420" s="29"/>
      <c r="AJ1420" s="29"/>
      <c r="AK1420" s="29"/>
      <c r="AL1420" s="29"/>
      <c r="AM1420" s="29"/>
      <c r="AN1420" s="29"/>
      <c r="AO1420" s="30"/>
      <c r="AP1420" s="30"/>
      <c r="AQ1420" s="30"/>
    </row>
    <row r="1421" spans="34:43">
      <c r="AH1421" s="29"/>
      <c r="AI1421" s="29"/>
      <c r="AJ1421" s="29"/>
      <c r="AK1421" s="29"/>
      <c r="AL1421" s="29"/>
      <c r="AM1421" s="29"/>
      <c r="AN1421" s="29"/>
      <c r="AO1421" s="30"/>
      <c r="AP1421" s="30"/>
      <c r="AQ1421" s="30"/>
    </row>
    <row r="1422" spans="34:43">
      <c r="AH1422" s="29"/>
      <c r="AI1422" s="29"/>
      <c r="AJ1422" s="29"/>
      <c r="AK1422" s="29"/>
      <c r="AL1422" s="29"/>
      <c r="AM1422" s="29"/>
      <c r="AN1422" s="29"/>
      <c r="AO1422" s="30"/>
      <c r="AP1422" s="30"/>
      <c r="AQ1422" s="30"/>
    </row>
    <row r="1423" spans="34:43">
      <c r="AH1423" s="29"/>
      <c r="AI1423" s="29"/>
      <c r="AJ1423" s="29"/>
      <c r="AK1423" s="29"/>
      <c r="AL1423" s="29"/>
      <c r="AM1423" s="29"/>
      <c r="AN1423" s="29"/>
      <c r="AO1423" s="30"/>
      <c r="AP1423" s="30"/>
      <c r="AQ1423" s="30"/>
    </row>
    <row r="1424" spans="34:43">
      <c r="AH1424" s="29"/>
      <c r="AI1424" s="29"/>
      <c r="AJ1424" s="29"/>
      <c r="AK1424" s="29"/>
      <c r="AL1424" s="29"/>
      <c r="AM1424" s="29"/>
      <c r="AN1424" s="29"/>
      <c r="AO1424" s="30"/>
      <c r="AP1424" s="30"/>
      <c r="AQ1424" s="30"/>
    </row>
    <row r="1425" spans="34:43">
      <c r="AH1425" s="29"/>
      <c r="AI1425" s="29"/>
      <c r="AJ1425" s="29"/>
      <c r="AK1425" s="29"/>
      <c r="AL1425" s="29"/>
      <c r="AM1425" s="29"/>
      <c r="AN1425" s="29"/>
      <c r="AO1425" s="30"/>
      <c r="AP1425" s="30"/>
      <c r="AQ1425" s="30"/>
    </row>
    <row r="1426" spans="34:43">
      <c r="AH1426" s="29"/>
      <c r="AI1426" s="29"/>
      <c r="AJ1426" s="29"/>
      <c r="AK1426" s="29"/>
      <c r="AL1426" s="29"/>
      <c r="AM1426" s="29"/>
      <c r="AN1426" s="29"/>
      <c r="AO1426" s="30"/>
      <c r="AP1426" s="30"/>
      <c r="AQ1426" s="30"/>
    </row>
    <row r="1427" spans="34:43">
      <c r="AH1427" s="29"/>
      <c r="AI1427" s="29"/>
      <c r="AJ1427" s="29"/>
      <c r="AK1427" s="29"/>
      <c r="AL1427" s="29"/>
      <c r="AM1427" s="29"/>
      <c r="AN1427" s="29"/>
      <c r="AO1427" s="30"/>
      <c r="AP1427" s="30"/>
      <c r="AQ1427" s="30"/>
    </row>
    <row r="1428" spans="34:43">
      <c r="AH1428" s="29"/>
      <c r="AI1428" s="29"/>
      <c r="AJ1428" s="29"/>
      <c r="AK1428" s="29"/>
      <c r="AL1428" s="29"/>
      <c r="AM1428" s="29"/>
      <c r="AN1428" s="29"/>
      <c r="AO1428" s="30"/>
      <c r="AP1428" s="30"/>
      <c r="AQ1428" s="30"/>
    </row>
    <row r="1429" spans="34:43">
      <c r="AH1429" s="29"/>
      <c r="AI1429" s="29"/>
      <c r="AJ1429" s="29"/>
      <c r="AK1429" s="29"/>
      <c r="AL1429" s="29"/>
      <c r="AM1429" s="29"/>
      <c r="AN1429" s="29"/>
      <c r="AO1429" s="30"/>
      <c r="AP1429" s="30"/>
      <c r="AQ1429" s="30"/>
    </row>
    <row r="1430" spans="34:43">
      <c r="AH1430" s="29"/>
      <c r="AI1430" s="29"/>
      <c r="AJ1430" s="29"/>
      <c r="AK1430" s="29"/>
      <c r="AL1430" s="29"/>
      <c r="AM1430" s="29"/>
      <c r="AN1430" s="29"/>
      <c r="AO1430" s="30"/>
      <c r="AP1430" s="30"/>
      <c r="AQ1430" s="30"/>
    </row>
    <row r="1431" spans="34:43">
      <c r="AH1431" s="29"/>
      <c r="AI1431" s="29"/>
      <c r="AJ1431" s="29"/>
      <c r="AK1431" s="29"/>
      <c r="AL1431" s="29"/>
      <c r="AM1431" s="29"/>
      <c r="AN1431" s="29"/>
      <c r="AO1431" s="30"/>
      <c r="AP1431" s="30"/>
      <c r="AQ1431" s="30"/>
    </row>
    <row r="1432" spans="34:43">
      <c r="AH1432" s="29"/>
      <c r="AI1432" s="29"/>
      <c r="AJ1432" s="29"/>
      <c r="AK1432" s="29"/>
      <c r="AL1432" s="29"/>
      <c r="AM1432" s="29"/>
      <c r="AN1432" s="29"/>
      <c r="AO1432" s="30"/>
      <c r="AP1432" s="30"/>
      <c r="AQ1432" s="30"/>
    </row>
    <row r="1433" spans="34:43">
      <c r="AH1433" s="29"/>
      <c r="AI1433" s="29"/>
      <c r="AJ1433" s="29"/>
      <c r="AK1433" s="29"/>
      <c r="AL1433" s="29"/>
      <c r="AM1433" s="29"/>
      <c r="AN1433" s="29"/>
      <c r="AO1433" s="30"/>
      <c r="AP1433" s="30"/>
      <c r="AQ1433" s="30"/>
    </row>
    <row r="1434" spans="34:43">
      <c r="AH1434" s="29"/>
      <c r="AI1434" s="29"/>
      <c r="AJ1434" s="29"/>
      <c r="AK1434" s="29"/>
      <c r="AL1434" s="29"/>
      <c r="AM1434" s="29"/>
      <c r="AN1434" s="29"/>
      <c r="AO1434" s="30"/>
      <c r="AP1434" s="30"/>
      <c r="AQ1434" s="30"/>
    </row>
    <row r="1435" spans="34:43">
      <c r="AH1435" s="29"/>
      <c r="AI1435" s="29"/>
      <c r="AJ1435" s="29"/>
      <c r="AK1435" s="29"/>
      <c r="AL1435" s="29"/>
      <c r="AM1435" s="29"/>
      <c r="AN1435" s="29"/>
      <c r="AO1435" s="30"/>
      <c r="AP1435" s="30"/>
      <c r="AQ1435" s="30"/>
    </row>
    <row r="1436" spans="34:43">
      <c r="AH1436" s="29"/>
      <c r="AI1436" s="29"/>
      <c r="AJ1436" s="29"/>
      <c r="AK1436" s="29"/>
      <c r="AL1436" s="29"/>
      <c r="AM1436" s="29"/>
      <c r="AN1436" s="29"/>
      <c r="AO1436" s="30"/>
      <c r="AP1436" s="30"/>
      <c r="AQ1436" s="30"/>
    </row>
    <row r="1437" spans="34:43">
      <c r="AH1437" s="29"/>
      <c r="AI1437" s="29"/>
      <c r="AJ1437" s="29"/>
      <c r="AK1437" s="29"/>
      <c r="AL1437" s="29"/>
      <c r="AM1437" s="29"/>
      <c r="AN1437" s="29"/>
      <c r="AO1437" s="30"/>
      <c r="AP1437" s="30"/>
      <c r="AQ1437" s="30"/>
    </row>
    <row r="1438" spans="34:43">
      <c r="AH1438" s="29"/>
      <c r="AI1438" s="29"/>
      <c r="AJ1438" s="29"/>
      <c r="AK1438" s="29"/>
      <c r="AL1438" s="29"/>
      <c r="AM1438" s="29"/>
      <c r="AN1438" s="29"/>
      <c r="AO1438" s="30"/>
      <c r="AP1438" s="30"/>
      <c r="AQ1438" s="30"/>
    </row>
    <row r="1439" spans="34:43">
      <c r="AH1439" s="29"/>
      <c r="AI1439" s="29"/>
      <c r="AJ1439" s="29"/>
      <c r="AK1439" s="29"/>
      <c r="AL1439" s="29"/>
      <c r="AM1439" s="29"/>
      <c r="AN1439" s="29"/>
      <c r="AO1439" s="30"/>
      <c r="AP1439" s="30"/>
      <c r="AQ1439" s="30"/>
    </row>
    <row r="1440" spans="34:43">
      <c r="AH1440" s="29"/>
      <c r="AI1440" s="29"/>
      <c r="AJ1440" s="29"/>
      <c r="AK1440" s="29"/>
      <c r="AL1440" s="29"/>
      <c r="AM1440" s="29"/>
      <c r="AN1440" s="29"/>
      <c r="AO1440" s="30"/>
      <c r="AP1440" s="30"/>
      <c r="AQ1440" s="30"/>
    </row>
    <row r="1441" spans="34:43">
      <c r="AH1441" s="29"/>
      <c r="AI1441" s="29"/>
      <c r="AJ1441" s="29"/>
      <c r="AK1441" s="29"/>
      <c r="AL1441" s="29"/>
      <c r="AM1441" s="29"/>
      <c r="AN1441" s="29"/>
      <c r="AO1441" s="30"/>
      <c r="AP1441" s="30"/>
      <c r="AQ1441" s="30"/>
    </row>
    <row r="1442" spans="34:43">
      <c r="AH1442" s="29"/>
      <c r="AI1442" s="29"/>
      <c r="AJ1442" s="29"/>
      <c r="AK1442" s="29"/>
      <c r="AL1442" s="29"/>
      <c r="AM1442" s="29"/>
      <c r="AN1442" s="29"/>
      <c r="AO1442" s="30"/>
      <c r="AP1442" s="30"/>
      <c r="AQ1442" s="30"/>
    </row>
    <row r="1443" spans="34:43">
      <c r="AH1443" s="29"/>
      <c r="AI1443" s="29"/>
      <c r="AJ1443" s="29"/>
      <c r="AK1443" s="29"/>
      <c r="AL1443" s="29"/>
      <c r="AM1443" s="29"/>
      <c r="AN1443" s="29"/>
      <c r="AO1443" s="30"/>
      <c r="AP1443" s="30"/>
      <c r="AQ1443" s="30"/>
    </row>
    <row r="1444" spans="34:43">
      <c r="AH1444" s="29"/>
      <c r="AI1444" s="29"/>
      <c r="AJ1444" s="29"/>
      <c r="AK1444" s="29"/>
      <c r="AL1444" s="29"/>
      <c r="AM1444" s="29"/>
      <c r="AN1444" s="29"/>
      <c r="AO1444" s="30"/>
      <c r="AP1444" s="30"/>
      <c r="AQ1444" s="30"/>
    </row>
    <row r="1445" spans="34:43">
      <c r="AH1445" s="29"/>
      <c r="AI1445" s="29"/>
      <c r="AJ1445" s="29"/>
      <c r="AK1445" s="29"/>
      <c r="AL1445" s="29"/>
      <c r="AM1445" s="29"/>
      <c r="AN1445" s="29"/>
      <c r="AO1445" s="30"/>
      <c r="AP1445" s="30"/>
      <c r="AQ1445" s="30"/>
    </row>
    <row r="1446" spans="34:43">
      <c r="AH1446" s="29"/>
      <c r="AI1446" s="29"/>
      <c r="AJ1446" s="29"/>
      <c r="AK1446" s="29"/>
      <c r="AL1446" s="29"/>
      <c r="AM1446" s="29"/>
      <c r="AN1446" s="29"/>
      <c r="AO1446" s="30"/>
      <c r="AP1446" s="30"/>
      <c r="AQ1446" s="30"/>
    </row>
    <row r="1447" spans="34:43">
      <c r="AH1447" s="29"/>
      <c r="AI1447" s="29"/>
      <c r="AJ1447" s="29"/>
      <c r="AK1447" s="29"/>
      <c r="AL1447" s="29"/>
      <c r="AM1447" s="29"/>
      <c r="AN1447" s="29"/>
      <c r="AO1447" s="30"/>
      <c r="AP1447" s="30"/>
      <c r="AQ1447" s="30"/>
    </row>
    <row r="1448" spans="34:43">
      <c r="AH1448" s="29"/>
      <c r="AI1448" s="29"/>
      <c r="AJ1448" s="29"/>
      <c r="AK1448" s="29"/>
      <c r="AL1448" s="29"/>
      <c r="AM1448" s="29"/>
      <c r="AN1448" s="29"/>
      <c r="AO1448" s="30"/>
      <c r="AP1448" s="30"/>
      <c r="AQ1448" s="30"/>
    </row>
    <row r="1449" spans="34:43">
      <c r="AH1449" s="29"/>
      <c r="AI1449" s="29"/>
      <c r="AJ1449" s="29"/>
      <c r="AK1449" s="29"/>
      <c r="AL1449" s="29"/>
      <c r="AM1449" s="29"/>
      <c r="AN1449" s="29"/>
      <c r="AO1449" s="30"/>
      <c r="AP1449" s="30"/>
      <c r="AQ1449" s="30"/>
    </row>
    <row r="1450" spans="34:43">
      <c r="AH1450" s="29"/>
      <c r="AI1450" s="29"/>
      <c r="AJ1450" s="29"/>
      <c r="AK1450" s="29"/>
      <c r="AL1450" s="29"/>
      <c r="AM1450" s="29"/>
      <c r="AN1450" s="29"/>
      <c r="AO1450" s="30"/>
      <c r="AP1450" s="30"/>
      <c r="AQ1450" s="30"/>
    </row>
    <row r="1451" spans="34:43">
      <c r="AH1451" s="29"/>
      <c r="AI1451" s="29"/>
      <c r="AJ1451" s="29"/>
      <c r="AK1451" s="29"/>
      <c r="AL1451" s="29"/>
      <c r="AM1451" s="29"/>
      <c r="AN1451" s="29"/>
      <c r="AO1451" s="30"/>
      <c r="AP1451" s="30"/>
      <c r="AQ1451" s="30"/>
    </row>
    <row r="1452" spans="34:43">
      <c r="AH1452" s="29"/>
      <c r="AI1452" s="29"/>
      <c r="AJ1452" s="29"/>
      <c r="AK1452" s="29"/>
      <c r="AL1452" s="29"/>
      <c r="AM1452" s="29"/>
      <c r="AN1452" s="29"/>
      <c r="AO1452" s="30"/>
      <c r="AP1452" s="30"/>
      <c r="AQ1452" s="30"/>
    </row>
    <row r="1453" spans="34:43">
      <c r="AH1453" s="29"/>
      <c r="AI1453" s="29"/>
      <c r="AJ1453" s="29"/>
      <c r="AK1453" s="29"/>
      <c r="AL1453" s="29"/>
      <c r="AM1453" s="29"/>
      <c r="AN1453" s="29"/>
      <c r="AO1453" s="30"/>
      <c r="AP1453" s="30"/>
      <c r="AQ1453" s="30"/>
    </row>
    <row r="1454" spans="34:43">
      <c r="AH1454" s="29"/>
      <c r="AI1454" s="29"/>
      <c r="AJ1454" s="29"/>
      <c r="AK1454" s="29"/>
      <c r="AL1454" s="29"/>
      <c r="AM1454" s="29"/>
      <c r="AN1454" s="29"/>
      <c r="AO1454" s="30"/>
      <c r="AP1454" s="30"/>
      <c r="AQ1454" s="30"/>
    </row>
    <row r="1455" spans="34:43">
      <c r="AH1455" s="29"/>
      <c r="AI1455" s="29"/>
      <c r="AJ1455" s="29"/>
      <c r="AK1455" s="29"/>
      <c r="AL1455" s="29"/>
      <c r="AM1455" s="29"/>
      <c r="AN1455" s="29"/>
      <c r="AO1455" s="30"/>
      <c r="AP1455" s="30"/>
      <c r="AQ1455" s="30"/>
    </row>
    <row r="1456" spans="34:43">
      <c r="AH1456" s="29"/>
      <c r="AI1456" s="29"/>
      <c r="AJ1456" s="29"/>
      <c r="AK1456" s="29"/>
      <c r="AL1456" s="29"/>
      <c r="AM1456" s="29"/>
      <c r="AN1456" s="29"/>
      <c r="AO1456" s="30"/>
      <c r="AP1456" s="30"/>
      <c r="AQ1456" s="30"/>
    </row>
    <row r="1457" spans="34:43">
      <c r="AH1457" s="29"/>
      <c r="AI1457" s="29"/>
      <c r="AJ1457" s="29"/>
      <c r="AK1457" s="29"/>
      <c r="AL1457" s="29"/>
      <c r="AM1457" s="29"/>
      <c r="AN1457" s="29"/>
      <c r="AO1457" s="30"/>
      <c r="AP1457" s="30"/>
      <c r="AQ1457" s="30"/>
    </row>
    <row r="1458" spans="34:43">
      <c r="AH1458" s="29"/>
      <c r="AI1458" s="29"/>
      <c r="AJ1458" s="29"/>
      <c r="AK1458" s="29"/>
      <c r="AL1458" s="29"/>
      <c r="AM1458" s="29"/>
      <c r="AN1458" s="29"/>
      <c r="AO1458" s="30"/>
      <c r="AP1458" s="30"/>
      <c r="AQ1458" s="30"/>
    </row>
    <row r="1459" spans="34:43">
      <c r="AH1459" s="29"/>
      <c r="AI1459" s="29"/>
      <c r="AJ1459" s="29"/>
      <c r="AK1459" s="29"/>
      <c r="AL1459" s="29"/>
      <c r="AM1459" s="29"/>
      <c r="AN1459" s="29"/>
      <c r="AO1459" s="30"/>
      <c r="AP1459" s="30"/>
      <c r="AQ1459" s="30"/>
    </row>
    <row r="1460" spans="34:43">
      <c r="AH1460" s="29"/>
      <c r="AI1460" s="29"/>
      <c r="AJ1460" s="29"/>
      <c r="AK1460" s="29"/>
      <c r="AL1460" s="29"/>
      <c r="AM1460" s="29"/>
      <c r="AN1460" s="29"/>
      <c r="AO1460" s="30"/>
      <c r="AP1460" s="30"/>
      <c r="AQ1460" s="30"/>
    </row>
    <row r="1461" spans="34:43">
      <c r="AH1461" s="29"/>
      <c r="AI1461" s="29"/>
      <c r="AJ1461" s="29"/>
      <c r="AK1461" s="29"/>
      <c r="AL1461" s="29"/>
      <c r="AM1461" s="29"/>
      <c r="AN1461" s="29"/>
      <c r="AO1461" s="30"/>
      <c r="AP1461" s="30"/>
      <c r="AQ1461" s="30"/>
    </row>
    <row r="1462" spans="34:43">
      <c r="AH1462" s="29"/>
      <c r="AI1462" s="29"/>
      <c r="AJ1462" s="29"/>
      <c r="AK1462" s="29"/>
      <c r="AL1462" s="29"/>
      <c r="AM1462" s="29"/>
      <c r="AN1462" s="29"/>
      <c r="AO1462" s="30"/>
      <c r="AP1462" s="30"/>
      <c r="AQ1462" s="30"/>
    </row>
    <row r="1463" spans="34:43">
      <c r="AH1463" s="29"/>
      <c r="AI1463" s="29"/>
      <c r="AJ1463" s="29"/>
      <c r="AK1463" s="29"/>
      <c r="AL1463" s="29"/>
      <c r="AM1463" s="29"/>
      <c r="AN1463" s="29"/>
      <c r="AO1463" s="30"/>
      <c r="AP1463" s="30"/>
      <c r="AQ1463" s="30"/>
    </row>
    <row r="1464" spans="34:43">
      <c r="AH1464" s="29"/>
      <c r="AI1464" s="29"/>
      <c r="AJ1464" s="29"/>
      <c r="AK1464" s="29"/>
      <c r="AL1464" s="29"/>
      <c r="AM1464" s="29"/>
      <c r="AN1464" s="29"/>
      <c r="AO1464" s="30"/>
      <c r="AP1464" s="30"/>
      <c r="AQ1464" s="30"/>
    </row>
    <row r="1465" spans="34:43">
      <c r="AH1465" s="29"/>
      <c r="AI1465" s="29"/>
      <c r="AJ1465" s="29"/>
      <c r="AK1465" s="29"/>
      <c r="AL1465" s="29"/>
      <c r="AM1465" s="29"/>
      <c r="AN1465" s="29"/>
      <c r="AO1465" s="30"/>
      <c r="AP1465" s="30"/>
      <c r="AQ1465" s="30"/>
    </row>
    <row r="1466" spans="34:43">
      <c r="AH1466" s="29"/>
      <c r="AI1466" s="29"/>
      <c r="AJ1466" s="29"/>
      <c r="AK1466" s="29"/>
      <c r="AL1466" s="29"/>
      <c r="AM1466" s="29"/>
      <c r="AN1466" s="29"/>
      <c r="AO1466" s="30"/>
      <c r="AP1466" s="30"/>
      <c r="AQ1466" s="30"/>
    </row>
    <row r="1467" spans="34:43">
      <c r="AH1467" s="29"/>
      <c r="AI1467" s="29"/>
      <c r="AJ1467" s="29"/>
      <c r="AK1467" s="29"/>
      <c r="AL1467" s="29"/>
      <c r="AM1467" s="29"/>
      <c r="AN1467" s="29"/>
      <c r="AO1467" s="30"/>
      <c r="AP1467" s="30"/>
      <c r="AQ1467" s="30"/>
    </row>
    <row r="1468" spans="34:43">
      <c r="AH1468" s="29"/>
      <c r="AI1468" s="29"/>
      <c r="AJ1468" s="29"/>
      <c r="AK1468" s="29"/>
      <c r="AL1468" s="29"/>
      <c r="AM1468" s="29"/>
      <c r="AN1468" s="29"/>
      <c r="AO1468" s="30"/>
      <c r="AP1468" s="30"/>
      <c r="AQ1468" s="30"/>
    </row>
    <row r="1469" spans="34:43">
      <c r="AH1469" s="29"/>
      <c r="AI1469" s="29"/>
      <c r="AJ1469" s="29"/>
      <c r="AK1469" s="29"/>
      <c r="AL1469" s="29"/>
      <c r="AM1469" s="29"/>
      <c r="AN1469" s="29"/>
      <c r="AO1469" s="30"/>
      <c r="AP1469" s="30"/>
      <c r="AQ1469" s="30"/>
    </row>
    <row r="1470" spans="34:43">
      <c r="AH1470" s="29"/>
      <c r="AI1470" s="29"/>
      <c r="AJ1470" s="29"/>
      <c r="AK1470" s="29"/>
      <c r="AL1470" s="29"/>
      <c r="AM1470" s="29"/>
      <c r="AN1470" s="29"/>
      <c r="AO1470" s="30"/>
      <c r="AP1470" s="30"/>
      <c r="AQ1470" s="30"/>
    </row>
    <row r="1471" spans="34:43">
      <c r="AH1471" s="29"/>
      <c r="AI1471" s="29"/>
      <c r="AJ1471" s="29"/>
      <c r="AK1471" s="29"/>
      <c r="AL1471" s="29"/>
      <c r="AM1471" s="29"/>
      <c r="AN1471" s="29"/>
      <c r="AO1471" s="30"/>
      <c r="AP1471" s="30"/>
      <c r="AQ1471" s="30"/>
    </row>
    <row r="1472" spans="34:43">
      <c r="AH1472" s="29"/>
      <c r="AI1472" s="29"/>
      <c r="AJ1472" s="29"/>
      <c r="AK1472" s="29"/>
      <c r="AL1472" s="29"/>
      <c r="AM1472" s="29"/>
      <c r="AN1472" s="29"/>
      <c r="AO1472" s="30"/>
      <c r="AP1472" s="30"/>
      <c r="AQ1472" s="30"/>
    </row>
    <row r="1473" spans="34:43">
      <c r="AH1473" s="29"/>
      <c r="AI1473" s="29"/>
      <c r="AJ1473" s="29"/>
      <c r="AK1473" s="29"/>
      <c r="AL1473" s="29"/>
      <c r="AM1473" s="29"/>
      <c r="AN1473" s="29"/>
      <c r="AO1473" s="30"/>
      <c r="AP1473" s="30"/>
      <c r="AQ1473" s="30"/>
    </row>
    <row r="1474" spans="34:43">
      <c r="AH1474" s="29"/>
      <c r="AI1474" s="29"/>
      <c r="AJ1474" s="29"/>
      <c r="AK1474" s="29"/>
      <c r="AL1474" s="29"/>
      <c r="AM1474" s="29"/>
      <c r="AN1474" s="29"/>
      <c r="AO1474" s="30"/>
      <c r="AP1474" s="30"/>
      <c r="AQ1474" s="30"/>
    </row>
    <row r="1475" spans="34:43">
      <c r="AH1475" s="29"/>
      <c r="AI1475" s="29"/>
      <c r="AJ1475" s="29"/>
      <c r="AK1475" s="29"/>
      <c r="AL1475" s="29"/>
      <c r="AM1475" s="29"/>
      <c r="AN1475" s="29"/>
      <c r="AO1475" s="30"/>
      <c r="AP1475" s="30"/>
      <c r="AQ1475" s="30"/>
    </row>
    <row r="1476" spans="34:43">
      <c r="AH1476" s="29"/>
      <c r="AI1476" s="29"/>
      <c r="AJ1476" s="29"/>
      <c r="AK1476" s="29"/>
      <c r="AL1476" s="29"/>
      <c r="AM1476" s="29"/>
      <c r="AN1476" s="29"/>
      <c r="AO1476" s="30"/>
      <c r="AP1476" s="30"/>
      <c r="AQ1476" s="30"/>
    </row>
    <row r="1477" spans="34:43">
      <c r="AH1477" s="29"/>
      <c r="AI1477" s="29"/>
      <c r="AJ1477" s="29"/>
      <c r="AK1477" s="29"/>
      <c r="AL1477" s="29"/>
      <c r="AM1477" s="29"/>
      <c r="AN1477" s="29"/>
      <c r="AO1477" s="30"/>
      <c r="AP1477" s="30"/>
      <c r="AQ1477" s="30"/>
    </row>
    <row r="1478" spans="34:43">
      <c r="AH1478" s="29"/>
      <c r="AI1478" s="29"/>
      <c r="AJ1478" s="29"/>
      <c r="AK1478" s="29"/>
      <c r="AL1478" s="29"/>
      <c r="AM1478" s="29"/>
      <c r="AN1478" s="29"/>
      <c r="AO1478" s="30"/>
      <c r="AP1478" s="30"/>
      <c r="AQ1478" s="30"/>
    </row>
    <row r="1479" spans="34:43">
      <c r="AH1479" s="29"/>
      <c r="AI1479" s="29"/>
      <c r="AJ1479" s="29"/>
      <c r="AK1479" s="29"/>
      <c r="AL1479" s="29"/>
      <c r="AM1479" s="29"/>
      <c r="AN1479" s="29"/>
      <c r="AO1479" s="30"/>
      <c r="AP1479" s="30"/>
      <c r="AQ1479" s="30"/>
    </row>
    <row r="1480" spans="34:43">
      <c r="AH1480" s="29"/>
      <c r="AI1480" s="29"/>
      <c r="AJ1480" s="29"/>
      <c r="AK1480" s="29"/>
      <c r="AL1480" s="29"/>
      <c r="AM1480" s="29"/>
      <c r="AN1480" s="29"/>
      <c r="AO1480" s="30"/>
      <c r="AP1480" s="30"/>
      <c r="AQ1480" s="30"/>
    </row>
    <row r="1481" spans="34:43">
      <c r="AH1481" s="29"/>
      <c r="AI1481" s="29"/>
      <c r="AJ1481" s="29"/>
      <c r="AK1481" s="29"/>
      <c r="AL1481" s="29"/>
      <c r="AM1481" s="29"/>
      <c r="AN1481" s="29"/>
      <c r="AO1481" s="30"/>
      <c r="AP1481" s="30"/>
      <c r="AQ1481" s="30"/>
    </row>
    <row r="1482" spans="34:43">
      <c r="AH1482" s="29"/>
      <c r="AI1482" s="29"/>
      <c r="AJ1482" s="29"/>
      <c r="AK1482" s="29"/>
      <c r="AL1482" s="29"/>
      <c r="AM1482" s="29"/>
      <c r="AN1482" s="29"/>
      <c r="AO1482" s="30"/>
      <c r="AP1482" s="30"/>
      <c r="AQ1482" s="30"/>
    </row>
    <row r="1483" spans="34:43">
      <c r="AH1483" s="29"/>
      <c r="AI1483" s="29"/>
      <c r="AJ1483" s="29"/>
      <c r="AK1483" s="29"/>
      <c r="AL1483" s="29"/>
      <c r="AM1483" s="29"/>
      <c r="AN1483" s="29"/>
      <c r="AO1483" s="30"/>
      <c r="AP1483" s="30"/>
      <c r="AQ1483" s="30"/>
    </row>
    <row r="1484" spans="34:43">
      <c r="AH1484" s="29"/>
      <c r="AI1484" s="29"/>
      <c r="AJ1484" s="29"/>
      <c r="AK1484" s="29"/>
      <c r="AL1484" s="29"/>
      <c r="AM1484" s="29"/>
      <c r="AN1484" s="29"/>
      <c r="AO1484" s="30"/>
      <c r="AP1484" s="30"/>
      <c r="AQ1484" s="30"/>
    </row>
    <row r="1485" spans="34:43">
      <c r="AH1485" s="29"/>
      <c r="AI1485" s="29"/>
      <c r="AJ1485" s="29"/>
      <c r="AK1485" s="29"/>
      <c r="AL1485" s="29"/>
      <c r="AM1485" s="29"/>
      <c r="AN1485" s="29"/>
      <c r="AO1485" s="30"/>
      <c r="AP1485" s="30"/>
      <c r="AQ1485" s="30"/>
    </row>
    <row r="1486" spans="34:43">
      <c r="AH1486" s="29"/>
      <c r="AI1486" s="29"/>
      <c r="AJ1486" s="29"/>
      <c r="AK1486" s="29"/>
      <c r="AL1486" s="29"/>
      <c r="AM1486" s="29"/>
      <c r="AN1486" s="29"/>
      <c r="AO1486" s="30"/>
      <c r="AP1486" s="30"/>
      <c r="AQ1486" s="30"/>
    </row>
    <row r="1487" spans="34:43">
      <c r="AH1487" s="29"/>
      <c r="AI1487" s="29"/>
      <c r="AJ1487" s="29"/>
      <c r="AK1487" s="29"/>
      <c r="AL1487" s="29"/>
      <c r="AM1487" s="29"/>
      <c r="AN1487" s="29"/>
      <c r="AO1487" s="30"/>
      <c r="AP1487" s="30"/>
      <c r="AQ1487" s="30"/>
    </row>
    <row r="1488" spans="34:43">
      <c r="AH1488" s="29"/>
      <c r="AI1488" s="29"/>
      <c r="AJ1488" s="29"/>
      <c r="AK1488" s="29"/>
      <c r="AL1488" s="29"/>
      <c r="AM1488" s="29"/>
      <c r="AN1488" s="29"/>
      <c r="AO1488" s="30"/>
      <c r="AP1488" s="30"/>
      <c r="AQ1488" s="30"/>
    </row>
    <row r="1489" spans="34:43">
      <c r="AH1489" s="29"/>
      <c r="AI1489" s="29"/>
      <c r="AJ1489" s="29"/>
      <c r="AK1489" s="29"/>
      <c r="AL1489" s="29"/>
      <c r="AM1489" s="29"/>
      <c r="AN1489" s="29"/>
      <c r="AO1489" s="30"/>
      <c r="AP1489" s="30"/>
      <c r="AQ1489" s="30"/>
    </row>
    <row r="1490" spans="34:43">
      <c r="AH1490" s="29"/>
      <c r="AI1490" s="29"/>
      <c r="AJ1490" s="29"/>
      <c r="AK1490" s="29"/>
      <c r="AL1490" s="29"/>
      <c r="AM1490" s="29"/>
      <c r="AN1490" s="29"/>
      <c r="AO1490" s="30"/>
      <c r="AP1490" s="30"/>
      <c r="AQ1490" s="30"/>
    </row>
    <row r="1491" spans="34:43">
      <c r="AH1491" s="29"/>
      <c r="AI1491" s="29"/>
      <c r="AJ1491" s="29"/>
      <c r="AK1491" s="29"/>
      <c r="AL1491" s="29"/>
      <c r="AM1491" s="29"/>
      <c r="AN1491" s="29"/>
      <c r="AO1491" s="30"/>
      <c r="AP1491" s="30"/>
      <c r="AQ1491" s="30"/>
    </row>
    <row r="1492" spans="34:43">
      <c r="AH1492" s="29"/>
      <c r="AI1492" s="29"/>
      <c r="AJ1492" s="29"/>
      <c r="AK1492" s="29"/>
      <c r="AL1492" s="29"/>
      <c r="AM1492" s="29"/>
      <c r="AN1492" s="29"/>
      <c r="AO1492" s="30"/>
      <c r="AP1492" s="30"/>
      <c r="AQ1492" s="30"/>
    </row>
    <row r="1493" spans="34:43">
      <c r="AH1493" s="29"/>
      <c r="AI1493" s="29"/>
      <c r="AJ1493" s="29"/>
      <c r="AK1493" s="29"/>
      <c r="AL1493" s="29"/>
      <c r="AM1493" s="29"/>
      <c r="AN1493" s="29"/>
      <c r="AO1493" s="30"/>
      <c r="AP1493" s="30"/>
      <c r="AQ1493" s="30"/>
    </row>
    <row r="1494" spans="34:43">
      <c r="AH1494" s="29"/>
      <c r="AI1494" s="29"/>
      <c r="AJ1494" s="29"/>
      <c r="AK1494" s="29"/>
      <c r="AL1494" s="29"/>
      <c r="AM1494" s="29"/>
      <c r="AN1494" s="29"/>
      <c r="AO1494" s="30"/>
      <c r="AP1494" s="30"/>
      <c r="AQ1494" s="30"/>
    </row>
    <row r="1495" spans="34:43">
      <c r="AH1495" s="29"/>
      <c r="AI1495" s="29"/>
      <c r="AJ1495" s="29"/>
      <c r="AK1495" s="29"/>
      <c r="AL1495" s="29"/>
      <c r="AM1495" s="29"/>
      <c r="AN1495" s="29"/>
      <c r="AO1495" s="30"/>
      <c r="AP1495" s="30"/>
      <c r="AQ1495" s="30"/>
    </row>
    <row r="1496" spans="34:43">
      <c r="AH1496" s="29"/>
      <c r="AI1496" s="29"/>
      <c r="AJ1496" s="29"/>
      <c r="AK1496" s="29"/>
      <c r="AL1496" s="29"/>
      <c r="AM1496" s="29"/>
      <c r="AN1496" s="29"/>
      <c r="AO1496" s="30"/>
      <c r="AP1496" s="30"/>
      <c r="AQ1496" s="30"/>
    </row>
    <row r="1497" spans="34:43">
      <c r="AH1497" s="29"/>
      <c r="AI1497" s="29"/>
      <c r="AJ1497" s="29"/>
      <c r="AK1497" s="29"/>
      <c r="AL1497" s="29"/>
      <c r="AM1497" s="29"/>
      <c r="AN1497" s="29"/>
      <c r="AO1497" s="30"/>
      <c r="AP1497" s="30"/>
      <c r="AQ1497" s="30"/>
    </row>
    <row r="1498" spans="34:43">
      <c r="AH1498" s="29"/>
      <c r="AI1498" s="29"/>
      <c r="AJ1498" s="29"/>
      <c r="AK1498" s="29"/>
      <c r="AL1498" s="29"/>
      <c r="AM1498" s="29"/>
      <c r="AN1498" s="29"/>
      <c r="AO1498" s="30"/>
      <c r="AP1498" s="30"/>
      <c r="AQ1498" s="30"/>
    </row>
    <row r="1499" spans="34:43">
      <c r="AH1499" s="29"/>
      <c r="AI1499" s="29"/>
      <c r="AJ1499" s="29"/>
      <c r="AK1499" s="29"/>
      <c r="AL1499" s="29"/>
      <c r="AM1499" s="29"/>
      <c r="AN1499" s="29"/>
      <c r="AO1499" s="30"/>
      <c r="AP1499" s="30"/>
      <c r="AQ1499" s="30"/>
    </row>
    <row r="1500" spans="34:43">
      <c r="AH1500" s="29"/>
      <c r="AI1500" s="29"/>
      <c r="AJ1500" s="29"/>
      <c r="AK1500" s="29"/>
      <c r="AL1500" s="29"/>
      <c r="AM1500" s="29"/>
      <c r="AN1500" s="29"/>
      <c r="AO1500" s="30"/>
      <c r="AP1500" s="30"/>
      <c r="AQ1500" s="30"/>
    </row>
    <row r="1501" spans="34:43">
      <c r="AH1501" s="29"/>
      <c r="AI1501" s="29"/>
      <c r="AJ1501" s="29"/>
      <c r="AK1501" s="29"/>
      <c r="AL1501" s="29"/>
      <c r="AM1501" s="29"/>
      <c r="AN1501" s="29"/>
      <c r="AO1501" s="30"/>
      <c r="AP1501" s="30"/>
      <c r="AQ1501" s="30"/>
    </row>
    <row r="1502" spans="34:43">
      <c r="AH1502" s="29"/>
      <c r="AI1502" s="29"/>
      <c r="AJ1502" s="29"/>
      <c r="AK1502" s="29"/>
      <c r="AL1502" s="29"/>
      <c r="AM1502" s="29"/>
      <c r="AN1502" s="29"/>
      <c r="AO1502" s="30"/>
      <c r="AP1502" s="30"/>
      <c r="AQ1502" s="30"/>
    </row>
    <row r="1503" spans="34:43">
      <c r="AH1503" s="29"/>
      <c r="AI1503" s="29"/>
      <c r="AJ1503" s="29"/>
      <c r="AK1503" s="29"/>
      <c r="AL1503" s="29"/>
      <c r="AM1503" s="29"/>
      <c r="AN1503" s="29"/>
      <c r="AO1503" s="30"/>
      <c r="AP1503" s="30"/>
      <c r="AQ1503" s="30"/>
    </row>
    <row r="1504" spans="34:43">
      <c r="AH1504" s="29"/>
      <c r="AI1504" s="29"/>
      <c r="AJ1504" s="29"/>
      <c r="AK1504" s="29"/>
      <c r="AL1504" s="29"/>
      <c r="AM1504" s="29"/>
      <c r="AN1504" s="29"/>
      <c r="AO1504" s="30"/>
      <c r="AP1504" s="30"/>
      <c r="AQ1504" s="30"/>
    </row>
    <row r="1505" spans="34:43">
      <c r="AH1505" s="29"/>
      <c r="AI1505" s="29"/>
      <c r="AJ1505" s="29"/>
      <c r="AK1505" s="29"/>
      <c r="AL1505" s="29"/>
      <c r="AM1505" s="29"/>
      <c r="AN1505" s="29"/>
      <c r="AO1505" s="30"/>
      <c r="AP1505" s="30"/>
      <c r="AQ1505" s="30"/>
    </row>
    <row r="1506" spans="34:43">
      <c r="AH1506" s="29"/>
      <c r="AI1506" s="29"/>
      <c r="AJ1506" s="29"/>
      <c r="AK1506" s="29"/>
      <c r="AL1506" s="29"/>
      <c r="AM1506" s="29"/>
      <c r="AN1506" s="29"/>
      <c r="AO1506" s="30"/>
      <c r="AP1506" s="30"/>
      <c r="AQ1506" s="30"/>
    </row>
    <row r="1507" spans="34:43">
      <c r="AH1507" s="29"/>
      <c r="AI1507" s="29"/>
      <c r="AJ1507" s="29"/>
      <c r="AK1507" s="29"/>
      <c r="AL1507" s="29"/>
      <c r="AM1507" s="29"/>
      <c r="AN1507" s="29"/>
      <c r="AO1507" s="30"/>
      <c r="AP1507" s="30"/>
      <c r="AQ1507" s="30"/>
    </row>
    <row r="1508" spans="34:43">
      <c r="AH1508" s="29"/>
      <c r="AI1508" s="29"/>
      <c r="AJ1508" s="29"/>
      <c r="AK1508" s="29"/>
      <c r="AL1508" s="29"/>
      <c r="AM1508" s="29"/>
      <c r="AN1508" s="29"/>
      <c r="AO1508" s="30"/>
      <c r="AP1508" s="30"/>
      <c r="AQ1508" s="30"/>
    </row>
    <row r="1509" spans="34:43">
      <c r="AH1509" s="29"/>
      <c r="AI1509" s="29"/>
      <c r="AJ1509" s="29"/>
      <c r="AK1509" s="29"/>
      <c r="AL1509" s="29"/>
      <c r="AM1509" s="29"/>
      <c r="AN1509" s="29"/>
      <c r="AO1509" s="30"/>
      <c r="AP1509" s="30"/>
      <c r="AQ1509" s="30"/>
    </row>
    <row r="1510" spans="34:43">
      <c r="AH1510" s="29"/>
      <c r="AI1510" s="29"/>
      <c r="AJ1510" s="29"/>
      <c r="AK1510" s="29"/>
      <c r="AL1510" s="29"/>
      <c r="AM1510" s="29"/>
      <c r="AN1510" s="29"/>
      <c r="AO1510" s="30"/>
      <c r="AP1510" s="30"/>
      <c r="AQ1510" s="30"/>
    </row>
    <row r="1511" spans="34:43">
      <c r="AH1511" s="29"/>
      <c r="AI1511" s="29"/>
      <c r="AJ1511" s="29"/>
      <c r="AK1511" s="29"/>
      <c r="AL1511" s="29"/>
      <c r="AM1511" s="29"/>
      <c r="AN1511" s="29"/>
      <c r="AO1511" s="30"/>
      <c r="AP1511" s="30"/>
      <c r="AQ1511" s="30"/>
    </row>
    <row r="1512" spans="34:43">
      <c r="AH1512" s="29"/>
      <c r="AI1512" s="29"/>
      <c r="AJ1512" s="29"/>
      <c r="AK1512" s="29"/>
      <c r="AL1512" s="29"/>
      <c r="AM1512" s="29"/>
      <c r="AN1512" s="29"/>
      <c r="AO1512" s="30"/>
      <c r="AP1512" s="30"/>
      <c r="AQ1512" s="30"/>
    </row>
    <row r="1513" spans="34:43">
      <c r="AH1513" s="29"/>
      <c r="AI1513" s="29"/>
      <c r="AJ1513" s="29"/>
      <c r="AK1513" s="29"/>
      <c r="AL1513" s="29"/>
      <c r="AM1513" s="29"/>
      <c r="AN1513" s="29"/>
      <c r="AO1513" s="30"/>
      <c r="AP1513" s="30"/>
      <c r="AQ1513" s="30"/>
    </row>
    <row r="1514" spans="34:43">
      <c r="AH1514" s="29"/>
      <c r="AI1514" s="29"/>
      <c r="AJ1514" s="29"/>
      <c r="AK1514" s="29"/>
      <c r="AL1514" s="29"/>
      <c r="AM1514" s="29"/>
      <c r="AN1514" s="29"/>
      <c r="AO1514" s="30"/>
      <c r="AP1514" s="30"/>
      <c r="AQ1514" s="30"/>
    </row>
    <row r="1515" spans="34:43">
      <c r="AH1515" s="29"/>
      <c r="AI1515" s="29"/>
      <c r="AJ1515" s="29"/>
      <c r="AK1515" s="29"/>
      <c r="AL1515" s="29"/>
      <c r="AM1515" s="29"/>
      <c r="AN1515" s="29"/>
      <c r="AO1515" s="30"/>
      <c r="AP1515" s="30"/>
      <c r="AQ1515" s="30"/>
    </row>
    <row r="1516" spans="34:43">
      <c r="AH1516" s="29"/>
      <c r="AI1516" s="29"/>
      <c r="AJ1516" s="29"/>
      <c r="AK1516" s="29"/>
      <c r="AL1516" s="29"/>
      <c r="AM1516" s="29"/>
      <c r="AN1516" s="29"/>
      <c r="AO1516" s="30"/>
      <c r="AP1516" s="30"/>
      <c r="AQ1516" s="30"/>
    </row>
    <row r="1517" spans="34:43">
      <c r="AH1517" s="29"/>
      <c r="AI1517" s="29"/>
      <c r="AJ1517" s="29"/>
      <c r="AK1517" s="29"/>
      <c r="AL1517" s="29"/>
      <c r="AM1517" s="29"/>
      <c r="AN1517" s="29"/>
      <c r="AO1517" s="30"/>
      <c r="AP1517" s="30"/>
      <c r="AQ1517" s="30"/>
    </row>
    <row r="1518" spans="34:43">
      <c r="AH1518" s="29"/>
      <c r="AI1518" s="29"/>
      <c r="AJ1518" s="29"/>
      <c r="AK1518" s="29"/>
      <c r="AL1518" s="29"/>
      <c r="AM1518" s="29"/>
      <c r="AN1518" s="29"/>
      <c r="AO1518" s="30"/>
      <c r="AP1518" s="30"/>
      <c r="AQ1518" s="30"/>
    </row>
    <row r="1519" spans="34:43">
      <c r="AH1519" s="29"/>
      <c r="AI1519" s="29"/>
      <c r="AJ1519" s="29"/>
      <c r="AK1519" s="29"/>
      <c r="AL1519" s="29"/>
      <c r="AM1519" s="29"/>
      <c r="AN1519" s="29"/>
      <c r="AO1519" s="30"/>
      <c r="AP1519" s="30"/>
      <c r="AQ1519" s="30"/>
    </row>
    <row r="1520" spans="34:43">
      <c r="AH1520" s="29"/>
      <c r="AI1520" s="29"/>
      <c r="AJ1520" s="29"/>
      <c r="AK1520" s="29"/>
      <c r="AL1520" s="29"/>
      <c r="AM1520" s="29"/>
      <c r="AN1520" s="29"/>
      <c r="AO1520" s="30"/>
      <c r="AP1520" s="30"/>
      <c r="AQ1520" s="30"/>
    </row>
    <row r="1521" spans="34:43">
      <c r="AH1521" s="29"/>
      <c r="AI1521" s="29"/>
      <c r="AJ1521" s="29"/>
      <c r="AK1521" s="29"/>
      <c r="AL1521" s="29"/>
      <c r="AM1521" s="29"/>
      <c r="AN1521" s="29"/>
      <c r="AO1521" s="30"/>
      <c r="AP1521" s="30"/>
      <c r="AQ1521" s="30"/>
    </row>
    <row r="1522" spans="34:43">
      <c r="AH1522" s="29"/>
      <c r="AI1522" s="29"/>
      <c r="AJ1522" s="29"/>
      <c r="AK1522" s="29"/>
      <c r="AL1522" s="29"/>
      <c r="AM1522" s="29"/>
      <c r="AN1522" s="29"/>
      <c r="AO1522" s="30"/>
      <c r="AP1522" s="30"/>
      <c r="AQ1522" s="30"/>
    </row>
    <row r="1523" spans="34:43">
      <c r="AH1523" s="29"/>
      <c r="AI1523" s="29"/>
      <c r="AJ1523" s="29"/>
      <c r="AK1523" s="29"/>
      <c r="AL1523" s="29"/>
      <c r="AM1523" s="29"/>
      <c r="AN1523" s="29"/>
      <c r="AO1523" s="30"/>
      <c r="AP1523" s="30"/>
      <c r="AQ1523" s="30"/>
    </row>
    <row r="1524" spans="34:43">
      <c r="AH1524" s="29"/>
      <c r="AI1524" s="29"/>
      <c r="AJ1524" s="29"/>
      <c r="AK1524" s="29"/>
      <c r="AL1524" s="29"/>
      <c r="AM1524" s="29"/>
      <c r="AN1524" s="29"/>
      <c r="AO1524" s="30"/>
      <c r="AP1524" s="30"/>
      <c r="AQ1524" s="30"/>
    </row>
    <row r="1525" spans="34:43">
      <c r="AH1525" s="29"/>
      <c r="AI1525" s="29"/>
      <c r="AJ1525" s="29"/>
      <c r="AK1525" s="29"/>
      <c r="AL1525" s="29"/>
      <c r="AM1525" s="29"/>
      <c r="AN1525" s="29"/>
      <c r="AO1525" s="30"/>
      <c r="AP1525" s="30"/>
      <c r="AQ1525" s="30"/>
    </row>
    <row r="1526" spans="34:43">
      <c r="AH1526" s="29"/>
      <c r="AI1526" s="29"/>
      <c r="AJ1526" s="29"/>
      <c r="AK1526" s="29"/>
      <c r="AL1526" s="29"/>
      <c r="AM1526" s="29"/>
      <c r="AN1526" s="29"/>
      <c r="AO1526" s="30"/>
      <c r="AP1526" s="30"/>
      <c r="AQ1526" s="30"/>
    </row>
    <row r="1527" spans="34:43">
      <c r="AH1527" s="29"/>
      <c r="AI1527" s="29"/>
      <c r="AJ1527" s="29"/>
      <c r="AK1527" s="29"/>
      <c r="AL1527" s="29"/>
      <c r="AM1527" s="29"/>
      <c r="AN1527" s="29"/>
      <c r="AO1527" s="30"/>
      <c r="AP1527" s="30"/>
      <c r="AQ1527" s="30"/>
    </row>
    <row r="1528" spans="34:43">
      <c r="AH1528" s="29"/>
      <c r="AI1528" s="29"/>
      <c r="AJ1528" s="29"/>
      <c r="AK1528" s="29"/>
      <c r="AL1528" s="29"/>
      <c r="AM1528" s="29"/>
      <c r="AN1528" s="29"/>
      <c r="AO1528" s="30"/>
      <c r="AP1528" s="30"/>
      <c r="AQ1528" s="30"/>
    </row>
    <row r="1529" spans="34:43">
      <c r="AH1529" s="29"/>
      <c r="AI1529" s="29"/>
      <c r="AJ1529" s="29"/>
      <c r="AK1529" s="29"/>
      <c r="AL1529" s="29"/>
      <c r="AM1529" s="29"/>
      <c r="AN1529" s="29"/>
      <c r="AO1529" s="30"/>
      <c r="AP1529" s="30"/>
      <c r="AQ1529" s="30"/>
    </row>
    <row r="1530" spans="34:43">
      <c r="AH1530" s="29"/>
      <c r="AI1530" s="29"/>
      <c r="AJ1530" s="29"/>
      <c r="AK1530" s="29"/>
      <c r="AL1530" s="29"/>
      <c r="AM1530" s="29"/>
      <c r="AN1530" s="29"/>
      <c r="AO1530" s="30"/>
      <c r="AP1530" s="30"/>
      <c r="AQ1530" s="30"/>
    </row>
    <row r="1531" spans="34:43">
      <c r="AH1531" s="29"/>
      <c r="AI1531" s="29"/>
      <c r="AJ1531" s="29"/>
      <c r="AK1531" s="29"/>
      <c r="AL1531" s="29"/>
      <c r="AM1531" s="29"/>
      <c r="AN1531" s="29"/>
      <c r="AO1531" s="30"/>
      <c r="AP1531" s="30"/>
      <c r="AQ1531" s="30"/>
    </row>
    <row r="1532" spans="34:43">
      <c r="AH1532" s="29"/>
      <c r="AI1532" s="29"/>
      <c r="AJ1532" s="29"/>
      <c r="AK1532" s="29"/>
      <c r="AL1532" s="29"/>
      <c r="AM1532" s="29"/>
      <c r="AN1532" s="29"/>
      <c r="AO1532" s="30"/>
      <c r="AP1532" s="30"/>
      <c r="AQ1532" s="30"/>
    </row>
    <row r="1533" spans="34:43">
      <c r="AH1533" s="29"/>
      <c r="AI1533" s="29"/>
      <c r="AJ1533" s="29"/>
      <c r="AK1533" s="29"/>
      <c r="AL1533" s="29"/>
      <c r="AM1533" s="29"/>
      <c r="AN1533" s="29"/>
      <c r="AO1533" s="30"/>
      <c r="AP1533" s="30"/>
      <c r="AQ1533" s="30"/>
    </row>
    <row r="1534" spans="34:43">
      <c r="AH1534" s="29"/>
      <c r="AI1534" s="29"/>
      <c r="AJ1534" s="29"/>
      <c r="AK1534" s="29"/>
      <c r="AL1534" s="29"/>
      <c r="AM1534" s="29"/>
      <c r="AN1534" s="29"/>
      <c r="AO1534" s="30"/>
      <c r="AP1534" s="30"/>
      <c r="AQ1534" s="30"/>
    </row>
    <row r="1535" spans="34:43">
      <c r="AH1535" s="29"/>
      <c r="AI1535" s="29"/>
      <c r="AJ1535" s="29"/>
      <c r="AK1535" s="29"/>
      <c r="AL1535" s="29"/>
      <c r="AM1535" s="29"/>
      <c r="AN1535" s="29"/>
      <c r="AO1535" s="30"/>
      <c r="AP1535" s="30"/>
      <c r="AQ1535" s="30"/>
    </row>
    <row r="1536" spans="34:43">
      <c r="AH1536" s="29"/>
      <c r="AI1536" s="29"/>
      <c r="AJ1536" s="29"/>
      <c r="AK1536" s="29"/>
      <c r="AL1536" s="29"/>
      <c r="AM1536" s="29"/>
      <c r="AN1536" s="29"/>
      <c r="AO1536" s="30"/>
      <c r="AP1536" s="30"/>
      <c r="AQ1536" s="30"/>
    </row>
    <row r="1537" spans="34:43">
      <c r="AH1537" s="29"/>
      <c r="AI1537" s="29"/>
      <c r="AJ1537" s="29"/>
      <c r="AK1537" s="29"/>
      <c r="AL1537" s="29"/>
      <c r="AM1537" s="29"/>
      <c r="AN1537" s="29"/>
      <c r="AO1537" s="30"/>
      <c r="AP1537" s="30"/>
      <c r="AQ1537" s="30"/>
    </row>
    <row r="1538" spans="34:43">
      <c r="AH1538" s="29"/>
      <c r="AI1538" s="29"/>
      <c r="AJ1538" s="29"/>
      <c r="AK1538" s="29"/>
      <c r="AL1538" s="29"/>
      <c r="AM1538" s="29"/>
      <c r="AN1538" s="29"/>
      <c r="AO1538" s="30"/>
      <c r="AP1538" s="30"/>
      <c r="AQ1538" s="30"/>
    </row>
    <row r="1539" spans="34:43">
      <c r="AH1539" s="29"/>
      <c r="AI1539" s="29"/>
      <c r="AJ1539" s="29"/>
      <c r="AK1539" s="29"/>
      <c r="AL1539" s="29"/>
      <c r="AM1539" s="29"/>
      <c r="AN1539" s="29"/>
      <c r="AO1539" s="30"/>
      <c r="AP1539" s="30"/>
      <c r="AQ1539" s="30"/>
    </row>
    <row r="1540" spans="34:43">
      <c r="AH1540" s="29"/>
      <c r="AI1540" s="29"/>
      <c r="AJ1540" s="29"/>
      <c r="AK1540" s="29"/>
      <c r="AL1540" s="29"/>
      <c r="AM1540" s="29"/>
      <c r="AN1540" s="29"/>
      <c r="AO1540" s="30"/>
      <c r="AP1540" s="30"/>
      <c r="AQ1540" s="30"/>
    </row>
    <row r="1541" spans="34:43">
      <c r="AH1541" s="29"/>
      <c r="AI1541" s="29"/>
      <c r="AJ1541" s="29"/>
      <c r="AK1541" s="29"/>
      <c r="AL1541" s="29"/>
      <c r="AM1541" s="29"/>
      <c r="AN1541" s="29"/>
      <c r="AO1541" s="30"/>
      <c r="AP1541" s="30"/>
      <c r="AQ1541" s="30"/>
    </row>
    <row r="1542" spans="34:43">
      <c r="AH1542" s="29"/>
      <c r="AI1542" s="29"/>
      <c r="AJ1542" s="29"/>
      <c r="AK1542" s="29"/>
      <c r="AL1542" s="29"/>
      <c r="AM1542" s="29"/>
      <c r="AN1542" s="29"/>
      <c r="AO1542" s="30"/>
      <c r="AP1542" s="30"/>
      <c r="AQ1542" s="30"/>
    </row>
    <row r="1543" spans="34:43">
      <c r="AH1543" s="29"/>
      <c r="AI1543" s="29"/>
      <c r="AJ1543" s="29"/>
      <c r="AK1543" s="29"/>
      <c r="AL1543" s="29"/>
      <c r="AM1543" s="29"/>
      <c r="AN1543" s="29"/>
      <c r="AO1543" s="30"/>
      <c r="AP1543" s="30"/>
      <c r="AQ1543" s="30"/>
    </row>
    <row r="1544" spans="34:43">
      <c r="AH1544" s="29"/>
      <c r="AI1544" s="29"/>
      <c r="AJ1544" s="29"/>
      <c r="AK1544" s="29"/>
      <c r="AL1544" s="29"/>
      <c r="AM1544" s="29"/>
      <c r="AN1544" s="29"/>
      <c r="AO1544" s="30"/>
      <c r="AP1544" s="30"/>
      <c r="AQ1544" s="30"/>
    </row>
    <row r="1545" spans="34:43">
      <c r="AH1545" s="29"/>
      <c r="AI1545" s="29"/>
      <c r="AJ1545" s="29"/>
      <c r="AK1545" s="29"/>
      <c r="AL1545" s="29"/>
      <c r="AM1545" s="29"/>
      <c r="AN1545" s="29"/>
      <c r="AO1545" s="30"/>
      <c r="AP1545" s="30"/>
      <c r="AQ1545" s="30"/>
    </row>
    <row r="1546" spans="34:43">
      <c r="AH1546" s="29"/>
      <c r="AI1546" s="29"/>
      <c r="AJ1546" s="29"/>
      <c r="AK1546" s="29"/>
      <c r="AL1546" s="29"/>
      <c r="AM1546" s="29"/>
      <c r="AN1546" s="29"/>
      <c r="AO1546" s="30"/>
      <c r="AP1546" s="30"/>
      <c r="AQ1546" s="30"/>
    </row>
    <row r="1547" spans="34:43">
      <c r="AH1547" s="29"/>
      <c r="AI1547" s="29"/>
      <c r="AJ1547" s="29"/>
      <c r="AK1547" s="29"/>
      <c r="AL1547" s="29"/>
      <c r="AM1547" s="29"/>
      <c r="AN1547" s="29"/>
      <c r="AO1547" s="30"/>
      <c r="AP1547" s="30"/>
      <c r="AQ1547" s="30"/>
    </row>
    <row r="1548" spans="34:43">
      <c r="AH1548" s="29"/>
      <c r="AI1548" s="29"/>
      <c r="AJ1548" s="29"/>
      <c r="AK1548" s="29"/>
      <c r="AL1548" s="29"/>
      <c r="AM1548" s="29"/>
      <c r="AN1548" s="29"/>
      <c r="AO1548" s="30"/>
      <c r="AP1548" s="30"/>
      <c r="AQ1548" s="30"/>
    </row>
    <row r="1549" spans="34:43">
      <c r="AH1549" s="29"/>
      <c r="AI1549" s="29"/>
      <c r="AJ1549" s="29"/>
      <c r="AK1549" s="29"/>
      <c r="AL1549" s="29"/>
      <c r="AM1549" s="29"/>
      <c r="AN1549" s="29"/>
      <c r="AO1549" s="30"/>
      <c r="AP1549" s="30"/>
      <c r="AQ1549" s="30"/>
    </row>
    <row r="1550" spans="34:43">
      <c r="AH1550" s="29"/>
      <c r="AI1550" s="29"/>
      <c r="AJ1550" s="29"/>
      <c r="AK1550" s="29"/>
      <c r="AL1550" s="29"/>
      <c r="AM1550" s="29"/>
      <c r="AN1550" s="29"/>
      <c r="AO1550" s="30"/>
      <c r="AP1550" s="30"/>
      <c r="AQ1550" s="30"/>
    </row>
    <row r="1551" spans="34:43">
      <c r="AH1551" s="29"/>
      <c r="AI1551" s="29"/>
      <c r="AJ1551" s="29"/>
      <c r="AK1551" s="29"/>
      <c r="AL1551" s="29"/>
      <c r="AM1551" s="29"/>
      <c r="AN1551" s="29"/>
      <c r="AO1551" s="30"/>
      <c r="AP1551" s="30"/>
      <c r="AQ1551" s="30"/>
    </row>
    <row r="1552" spans="34:43">
      <c r="AH1552" s="29"/>
      <c r="AI1552" s="29"/>
      <c r="AJ1552" s="29"/>
      <c r="AK1552" s="29"/>
      <c r="AL1552" s="29"/>
      <c r="AM1552" s="29"/>
      <c r="AN1552" s="29"/>
      <c r="AO1552" s="30"/>
      <c r="AP1552" s="30"/>
      <c r="AQ1552" s="30"/>
    </row>
    <row r="1553" spans="34:43">
      <c r="AH1553" s="29"/>
      <c r="AI1553" s="29"/>
      <c r="AJ1553" s="29"/>
      <c r="AK1553" s="29"/>
      <c r="AL1553" s="29"/>
      <c r="AM1553" s="29"/>
      <c r="AN1553" s="29"/>
      <c r="AO1553" s="30"/>
      <c r="AP1553" s="30"/>
      <c r="AQ1553" s="30"/>
    </row>
    <row r="1554" spans="34:43">
      <c r="AH1554" s="29"/>
      <c r="AI1554" s="29"/>
      <c r="AJ1554" s="29"/>
      <c r="AK1554" s="29"/>
      <c r="AL1554" s="29"/>
      <c r="AM1554" s="29"/>
      <c r="AN1554" s="29"/>
      <c r="AO1554" s="30"/>
      <c r="AP1554" s="30"/>
      <c r="AQ1554" s="30"/>
    </row>
    <row r="1555" spans="34:43">
      <c r="AH1555" s="29"/>
      <c r="AI1555" s="29"/>
      <c r="AJ1555" s="29"/>
      <c r="AK1555" s="29"/>
      <c r="AL1555" s="29"/>
      <c r="AM1555" s="29"/>
      <c r="AN1555" s="29"/>
      <c r="AO1555" s="30"/>
      <c r="AP1555" s="30"/>
      <c r="AQ1555" s="30"/>
    </row>
    <row r="1556" spans="34:43">
      <c r="AH1556" s="29"/>
      <c r="AI1556" s="29"/>
      <c r="AJ1556" s="29"/>
      <c r="AK1556" s="29"/>
      <c r="AL1556" s="29"/>
      <c r="AM1556" s="29"/>
      <c r="AN1556" s="29"/>
      <c r="AO1556" s="30"/>
      <c r="AP1556" s="30"/>
      <c r="AQ1556" s="30"/>
    </row>
    <row r="1557" spans="34:43">
      <c r="AH1557" s="29"/>
      <c r="AI1557" s="29"/>
      <c r="AJ1557" s="29"/>
      <c r="AK1557" s="29"/>
      <c r="AL1557" s="29"/>
      <c r="AM1557" s="29"/>
      <c r="AN1557" s="29"/>
      <c r="AO1557" s="30"/>
      <c r="AP1557" s="30"/>
      <c r="AQ1557" s="30"/>
    </row>
    <row r="1558" spans="34:43">
      <c r="AH1558" s="29"/>
      <c r="AI1558" s="29"/>
      <c r="AJ1558" s="29"/>
      <c r="AK1558" s="29"/>
      <c r="AL1558" s="29"/>
      <c r="AM1558" s="29"/>
      <c r="AN1558" s="29"/>
      <c r="AO1558" s="30"/>
      <c r="AP1558" s="30"/>
      <c r="AQ1558" s="30"/>
    </row>
    <row r="1559" spans="34:43">
      <c r="AH1559" s="29"/>
      <c r="AI1559" s="29"/>
      <c r="AJ1559" s="29"/>
      <c r="AK1559" s="29"/>
      <c r="AL1559" s="29"/>
      <c r="AM1559" s="29"/>
      <c r="AN1559" s="29"/>
      <c r="AO1559" s="30"/>
      <c r="AP1559" s="30"/>
      <c r="AQ1559" s="30"/>
    </row>
    <row r="1560" spans="34:43">
      <c r="AH1560" s="29"/>
      <c r="AI1560" s="29"/>
      <c r="AJ1560" s="29"/>
      <c r="AK1560" s="29"/>
      <c r="AL1560" s="29"/>
      <c r="AM1560" s="29"/>
      <c r="AN1560" s="29"/>
      <c r="AO1560" s="30"/>
      <c r="AP1560" s="30"/>
      <c r="AQ1560" s="30"/>
    </row>
    <row r="1561" spans="34:43">
      <c r="AH1561" s="29"/>
      <c r="AI1561" s="29"/>
      <c r="AJ1561" s="29"/>
      <c r="AK1561" s="29"/>
      <c r="AL1561" s="29"/>
      <c r="AM1561" s="29"/>
      <c r="AN1561" s="29"/>
      <c r="AO1561" s="30"/>
      <c r="AP1561" s="30"/>
      <c r="AQ1561" s="30"/>
    </row>
    <row r="1562" spans="34:43">
      <c r="AH1562" s="29"/>
      <c r="AI1562" s="29"/>
      <c r="AJ1562" s="29"/>
      <c r="AK1562" s="29"/>
      <c r="AL1562" s="29"/>
      <c r="AM1562" s="29"/>
      <c r="AN1562" s="29"/>
      <c r="AO1562" s="30"/>
      <c r="AP1562" s="30"/>
      <c r="AQ1562" s="30"/>
    </row>
    <row r="1563" spans="34:43">
      <c r="AH1563" s="29"/>
      <c r="AI1563" s="29"/>
      <c r="AJ1563" s="29"/>
      <c r="AK1563" s="29"/>
      <c r="AL1563" s="29"/>
      <c r="AM1563" s="29"/>
      <c r="AN1563" s="29"/>
      <c r="AO1563" s="30"/>
      <c r="AP1563" s="30"/>
      <c r="AQ1563" s="30"/>
    </row>
    <row r="1564" spans="34:43">
      <c r="AH1564" s="29"/>
      <c r="AI1564" s="29"/>
      <c r="AJ1564" s="29"/>
      <c r="AK1564" s="29"/>
      <c r="AL1564" s="29"/>
      <c r="AM1564" s="29"/>
      <c r="AN1564" s="29"/>
      <c r="AO1564" s="30"/>
      <c r="AP1564" s="30"/>
      <c r="AQ1564" s="30"/>
    </row>
    <row r="1565" spans="34:43">
      <c r="AH1565" s="29"/>
      <c r="AI1565" s="29"/>
      <c r="AJ1565" s="29"/>
      <c r="AK1565" s="29"/>
      <c r="AL1565" s="29"/>
      <c r="AM1565" s="29"/>
      <c r="AN1565" s="29"/>
      <c r="AO1565" s="30"/>
      <c r="AP1565" s="30"/>
      <c r="AQ1565" s="30"/>
    </row>
    <row r="1566" spans="34:43">
      <c r="AH1566" s="29"/>
      <c r="AI1566" s="29"/>
      <c r="AJ1566" s="29"/>
      <c r="AK1566" s="29"/>
      <c r="AL1566" s="29"/>
      <c r="AM1566" s="29"/>
      <c r="AN1566" s="29"/>
      <c r="AO1566" s="30"/>
      <c r="AP1566" s="30"/>
      <c r="AQ1566" s="30"/>
    </row>
    <row r="1567" spans="34:43">
      <c r="AH1567" s="29"/>
      <c r="AI1567" s="29"/>
      <c r="AJ1567" s="29"/>
      <c r="AK1567" s="29"/>
      <c r="AL1567" s="29"/>
      <c r="AM1567" s="29"/>
      <c r="AN1567" s="29"/>
      <c r="AO1567" s="30"/>
      <c r="AP1567" s="30"/>
      <c r="AQ1567" s="30"/>
    </row>
    <row r="1568" spans="34:43">
      <c r="AH1568" s="29"/>
      <c r="AI1568" s="29"/>
      <c r="AJ1568" s="29"/>
      <c r="AK1568" s="29"/>
      <c r="AL1568" s="29"/>
      <c r="AM1568" s="29"/>
      <c r="AN1568" s="29"/>
      <c r="AO1568" s="30"/>
      <c r="AP1568" s="30"/>
      <c r="AQ1568" s="30"/>
    </row>
    <row r="1569" spans="34:43">
      <c r="AH1569" s="29"/>
      <c r="AI1569" s="29"/>
      <c r="AJ1569" s="29"/>
      <c r="AK1569" s="29"/>
      <c r="AL1569" s="29"/>
      <c r="AM1569" s="29"/>
      <c r="AN1569" s="29"/>
      <c r="AO1569" s="30"/>
      <c r="AP1569" s="30"/>
      <c r="AQ1569" s="30"/>
    </row>
    <row r="1570" spans="34:43">
      <c r="AH1570" s="29"/>
      <c r="AI1570" s="29"/>
      <c r="AJ1570" s="29"/>
      <c r="AK1570" s="29"/>
      <c r="AL1570" s="29"/>
      <c r="AM1570" s="29"/>
      <c r="AN1570" s="29"/>
      <c r="AO1570" s="30"/>
      <c r="AP1570" s="30"/>
      <c r="AQ1570" s="30"/>
    </row>
    <row r="1571" spans="34:43">
      <c r="AH1571" s="29"/>
      <c r="AI1571" s="29"/>
      <c r="AJ1571" s="29"/>
      <c r="AK1571" s="29"/>
      <c r="AL1571" s="29"/>
      <c r="AM1571" s="29"/>
      <c r="AN1571" s="29"/>
      <c r="AO1571" s="30"/>
      <c r="AP1571" s="30"/>
      <c r="AQ1571" s="30"/>
    </row>
    <row r="1572" spans="34:43">
      <c r="AH1572" s="29"/>
      <c r="AI1572" s="29"/>
      <c r="AJ1572" s="29"/>
      <c r="AK1572" s="29"/>
      <c r="AL1572" s="29"/>
      <c r="AM1572" s="29"/>
      <c r="AN1572" s="29"/>
      <c r="AO1572" s="30"/>
      <c r="AP1572" s="30"/>
      <c r="AQ1572" s="30"/>
    </row>
    <row r="1573" spans="34:43">
      <c r="AH1573" s="29"/>
      <c r="AI1573" s="29"/>
      <c r="AJ1573" s="29"/>
      <c r="AK1573" s="29"/>
      <c r="AL1573" s="29"/>
      <c r="AM1573" s="29"/>
      <c r="AN1573" s="29"/>
      <c r="AO1573" s="30"/>
      <c r="AP1573" s="30"/>
      <c r="AQ1573" s="30"/>
    </row>
    <row r="1574" spans="34:43">
      <c r="AH1574" s="29"/>
      <c r="AI1574" s="29"/>
      <c r="AJ1574" s="29"/>
      <c r="AK1574" s="29"/>
      <c r="AL1574" s="29"/>
      <c r="AM1574" s="29"/>
      <c r="AN1574" s="29"/>
      <c r="AO1574" s="30"/>
      <c r="AP1574" s="30"/>
      <c r="AQ1574" s="30"/>
    </row>
    <row r="1575" spans="34:43">
      <c r="AH1575" s="29"/>
      <c r="AI1575" s="29"/>
      <c r="AJ1575" s="29"/>
      <c r="AK1575" s="29"/>
      <c r="AL1575" s="29"/>
      <c r="AM1575" s="29"/>
      <c r="AN1575" s="29"/>
      <c r="AO1575" s="30"/>
      <c r="AP1575" s="30"/>
      <c r="AQ1575" s="30"/>
    </row>
    <row r="1576" spans="34:43">
      <c r="AH1576" s="29"/>
      <c r="AI1576" s="29"/>
      <c r="AJ1576" s="29"/>
      <c r="AK1576" s="29"/>
      <c r="AL1576" s="29"/>
      <c r="AM1576" s="29"/>
      <c r="AN1576" s="29"/>
      <c r="AO1576" s="30"/>
      <c r="AP1576" s="30"/>
      <c r="AQ1576" s="30"/>
    </row>
    <row r="1577" spans="34:43">
      <c r="AH1577" s="29"/>
      <c r="AI1577" s="29"/>
      <c r="AJ1577" s="29"/>
      <c r="AK1577" s="29"/>
      <c r="AL1577" s="29"/>
      <c r="AM1577" s="29"/>
      <c r="AN1577" s="29"/>
      <c r="AO1577" s="30"/>
      <c r="AP1577" s="30"/>
      <c r="AQ1577" s="30"/>
    </row>
    <row r="1578" spans="34:43">
      <c r="AH1578" s="29"/>
      <c r="AI1578" s="29"/>
      <c r="AJ1578" s="29"/>
      <c r="AK1578" s="29"/>
      <c r="AL1578" s="29"/>
      <c r="AM1578" s="29"/>
      <c r="AN1578" s="29"/>
      <c r="AO1578" s="30"/>
      <c r="AP1578" s="30"/>
      <c r="AQ1578" s="30"/>
    </row>
    <row r="1579" spans="34:43">
      <c r="AH1579" s="29"/>
      <c r="AI1579" s="29"/>
      <c r="AJ1579" s="29"/>
      <c r="AK1579" s="29"/>
      <c r="AL1579" s="29"/>
      <c r="AM1579" s="29"/>
      <c r="AN1579" s="29"/>
      <c r="AO1579" s="30"/>
      <c r="AP1579" s="30"/>
      <c r="AQ1579" s="30"/>
    </row>
    <row r="1580" spans="34:43">
      <c r="AH1580" s="29"/>
      <c r="AI1580" s="29"/>
      <c r="AJ1580" s="29"/>
      <c r="AK1580" s="29"/>
      <c r="AL1580" s="29"/>
      <c r="AM1580" s="29"/>
      <c r="AN1580" s="29"/>
      <c r="AO1580" s="30"/>
      <c r="AP1580" s="30"/>
      <c r="AQ1580" s="30"/>
    </row>
    <row r="1581" spans="34:43">
      <c r="AH1581" s="29"/>
      <c r="AI1581" s="29"/>
      <c r="AJ1581" s="29"/>
      <c r="AK1581" s="29"/>
      <c r="AL1581" s="29"/>
      <c r="AM1581" s="29"/>
      <c r="AN1581" s="29"/>
      <c r="AO1581" s="30"/>
      <c r="AP1581" s="30"/>
      <c r="AQ1581" s="30"/>
    </row>
    <row r="1582" spans="34:43">
      <c r="AH1582" s="29"/>
      <c r="AI1582" s="29"/>
      <c r="AJ1582" s="29"/>
      <c r="AK1582" s="29"/>
      <c r="AL1582" s="29"/>
      <c r="AM1582" s="29"/>
      <c r="AN1582" s="29"/>
      <c r="AO1582" s="30"/>
      <c r="AP1582" s="30"/>
      <c r="AQ1582" s="30"/>
    </row>
    <row r="1583" spans="34:43">
      <c r="AH1583" s="29"/>
      <c r="AI1583" s="29"/>
      <c r="AJ1583" s="29"/>
      <c r="AK1583" s="29"/>
      <c r="AL1583" s="29"/>
      <c r="AM1583" s="29"/>
      <c r="AN1583" s="29"/>
      <c r="AO1583" s="30"/>
      <c r="AP1583" s="30"/>
      <c r="AQ1583" s="30"/>
    </row>
    <row r="1584" spans="34:43">
      <c r="AH1584" s="29"/>
      <c r="AI1584" s="29"/>
      <c r="AJ1584" s="29"/>
      <c r="AK1584" s="29"/>
      <c r="AL1584" s="29"/>
      <c r="AM1584" s="29"/>
      <c r="AN1584" s="29"/>
      <c r="AO1584" s="30"/>
      <c r="AP1584" s="30"/>
      <c r="AQ1584" s="30"/>
    </row>
    <row r="1585" spans="34:43">
      <c r="AH1585" s="29"/>
      <c r="AI1585" s="29"/>
      <c r="AJ1585" s="29"/>
      <c r="AK1585" s="29"/>
      <c r="AL1585" s="29"/>
      <c r="AM1585" s="29"/>
      <c r="AN1585" s="29"/>
      <c r="AO1585" s="30"/>
      <c r="AP1585" s="30"/>
      <c r="AQ1585" s="30"/>
    </row>
    <row r="1586" spans="34:43">
      <c r="AH1586" s="29"/>
      <c r="AI1586" s="29"/>
      <c r="AJ1586" s="29"/>
      <c r="AK1586" s="29"/>
      <c r="AL1586" s="29"/>
      <c r="AM1586" s="29"/>
      <c r="AN1586" s="29"/>
      <c r="AO1586" s="30"/>
      <c r="AP1586" s="30"/>
      <c r="AQ1586" s="30"/>
    </row>
    <row r="1587" spans="34:43">
      <c r="AH1587" s="29"/>
      <c r="AI1587" s="29"/>
      <c r="AJ1587" s="29"/>
      <c r="AK1587" s="29"/>
      <c r="AL1587" s="29"/>
      <c r="AM1587" s="29"/>
      <c r="AN1587" s="29"/>
      <c r="AO1587" s="30"/>
      <c r="AP1587" s="30"/>
      <c r="AQ1587" s="30"/>
    </row>
    <row r="1588" spans="34:43">
      <c r="AH1588" s="29"/>
      <c r="AI1588" s="29"/>
      <c r="AJ1588" s="29"/>
      <c r="AK1588" s="29"/>
      <c r="AL1588" s="29"/>
      <c r="AM1588" s="29"/>
      <c r="AN1588" s="29"/>
      <c r="AO1588" s="30"/>
      <c r="AP1588" s="30"/>
      <c r="AQ1588" s="30"/>
    </row>
    <row r="1589" spans="34:43">
      <c r="AH1589" s="29"/>
      <c r="AI1589" s="29"/>
      <c r="AJ1589" s="29"/>
      <c r="AK1589" s="29"/>
      <c r="AL1589" s="29"/>
      <c r="AM1589" s="29"/>
      <c r="AN1589" s="29"/>
      <c r="AO1589" s="30"/>
      <c r="AP1589" s="30"/>
      <c r="AQ1589" s="30"/>
    </row>
    <row r="1590" spans="34:43">
      <c r="AH1590" s="29"/>
      <c r="AI1590" s="29"/>
      <c r="AJ1590" s="29"/>
      <c r="AK1590" s="29"/>
      <c r="AL1590" s="29"/>
      <c r="AM1590" s="29"/>
      <c r="AN1590" s="29"/>
      <c r="AO1590" s="30"/>
      <c r="AP1590" s="30"/>
      <c r="AQ1590" s="30"/>
    </row>
    <row r="1591" spans="34:43">
      <c r="AH1591" s="29"/>
      <c r="AI1591" s="29"/>
      <c r="AJ1591" s="29"/>
      <c r="AK1591" s="29"/>
      <c r="AL1591" s="29"/>
      <c r="AM1591" s="29"/>
      <c r="AN1591" s="29"/>
      <c r="AO1591" s="30"/>
      <c r="AP1591" s="30"/>
      <c r="AQ1591" s="30"/>
    </row>
    <row r="1592" spans="34:43">
      <c r="AH1592" s="29"/>
      <c r="AI1592" s="29"/>
      <c r="AJ1592" s="29"/>
      <c r="AK1592" s="29"/>
      <c r="AL1592" s="29"/>
      <c r="AM1592" s="29"/>
      <c r="AN1592" s="29"/>
      <c r="AO1592" s="30"/>
      <c r="AP1592" s="30"/>
      <c r="AQ1592" s="30"/>
    </row>
    <row r="1593" spans="34:43">
      <c r="AH1593" s="29"/>
      <c r="AI1593" s="29"/>
      <c r="AJ1593" s="29"/>
      <c r="AK1593" s="29"/>
      <c r="AL1593" s="29"/>
      <c r="AM1593" s="29"/>
      <c r="AN1593" s="29"/>
      <c r="AO1593" s="30"/>
      <c r="AP1593" s="30"/>
      <c r="AQ1593" s="30"/>
    </row>
    <row r="1594" spans="34:43">
      <c r="AH1594" s="29"/>
      <c r="AI1594" s="29"/>
      <c r="AJ1594" s="29"/>
      <c r="AK1594" s="29"/>
      <c r="AL1594" s="29"/>
      <c r="AM1594" s="29"/>
      <c r="AN1594" s="29"/>
      <c r="AO1594" s="30"/>
      <c r="AP1594" s="30"/>
      <c r="AQ1594" s="30"/>
    </row>
    <row r="1595" spans="34:43">
      <c r="AH1595" s="29"/>
      <c r="AI1595" s="29"/>
      <c r="AJ1595" s="29"/>
      <c r="AK1595" s="29"/>
      <c r="AL1595" s="29"/>
      <c r="AM1595" s="29"/>
      <c r="AN1595" s="29"/>
      <c r="AO1595" s="30"/>
      <c r="AP1595" s="30"/>
      <c r="AQ1595" s="30"/>
    </row>
    <row r="1596" spans="34:43">
      <c r="AH1596" s="29"/>
      <c r="AI1596" s="29"/>
      <c r="AJ1596" s="29"/>
      <c r="AK1596" s="29"/>
      <c r="AL1596" s="29"/>
      <c r="AM1596" s="29"/>
      <c r="AN1596" s="29"/>
      <c r="AO1596" s="30"/>
      <c r="AP1596" s="30"/>
      <c r="AQ1596" s="30"/>
    </row>
    <row r="1597" spans="34:43">
      <c r="AH1597" s="29"/>
      <c r="AI1597" s="29"/>
      <c r="AJ1597" s="29"/>
      <c r="AK1597" s="29"/>
      <c r="AL1597" s="29"/>
      <c r="AM1597" s="29"/>
      <c r="AN1597" s="29"/>
      <c r="AO1597" s="30"/>
      <c r="AP1597" s="30"/>
      <c r="AQ1597" s="30"/>
    </row>
    <row r="1598" spans="34:43">
      <c r="AH1598" s="29"/>
      <c r="AI1598" s="29"/>
      <c r="AJ1598" s="29"/>
      <c r="AK1598" s="29"/>
      <c r="AL1598" s="29"/>
      <c r="AM1598" s="29"/>
      <c r="AN1598" s="29"/>
      <c r="AO1598" s="30"/>
      <c r="AP1598" s="30"/>
      <c r="AQ1598" s="30"/>
    </row>
    <row r="1599" spans="34:43">
      <c r="AH1599" s="29"/>
      <c r="AI1599" s="29"/>
      <c r="AJ1599" s="29"/>
      <c r="AK1599" s="29"/>
      <c r="AL1599" s="29"/>
      <c r="AM1599" s="29"/>
      <c r="AN1599" s="29"/>
      <c r="AO1599" s="30"/>
      <c r="AP1599" s="30"/>
      <c r="AQ1599" s="30"/>
    </row>
    <row r="1600" spans="34:43">
      <c r="AH1600" s="29"/>
      <c r="AI1600" s="29"/>
      <c r="AJ1600" s="29"/>
      <c r="AK1600" s="29"/>
      <c r="AL1600" s="29"/>
      <c r="AM1600" s="29"/>
      <c r="AN1600" s="29"/>
      <c r="AO1600" s="30"/>
      <c r="AP1600" s="30"/>
      <c r="AQ1600" s="30"/>
    </row>
    <row r="1601" spans="34:43">
      <c r="AH1601" s="29"/>
      <c r="AI1601" s="29"/>
      <c r="AJ1601" s="29"/>
      <c r="AK1601" s="29"/>
      <c r="AL1601" s="29"/>
      <c r="AM1601" s="29"/>
      <c r="AN1601" s="29"/>
      <c r="AO1601" s="30"/>
      <c r="AP1601" s="30"/>
      <c r="AQ1601" s="30"/>
    </row>
    <row r="1602" spans="34:43">
      <c r="AH1602" s="29"/>
      <c r="AI1602" s="29"/>
      <c r="AJ1602" s="29"/>
      <c r="AK1602" s="29"/>
      <c r="AL1602" s="29"/>
      <c r="AM1602" s="29"/>
      <c r="AN1602" s="29"/>
      <c r="AO1602" s="30"/>
      <c r="AP1602" s="30"/>
      <c r="AQ1602" s="30"/>
    </row>
    <row r="1603" spans="34:43">
      <c r="AH1603" s="29"/>
      <c r="AI1603" s="29"/>
      <c r="AJ1603" s="29"/>
      <c r="AK1603" s="29"/>
      <c r="AL1603" s="29"/>
      <c r="AM1603" s="29"/>
      <c r="AN1603" s="29"/>
      <c r="AO1603" s="30"/>
      <c r="AP1603" s="30"/>
      <c r="AQ1603" s="30"/>
    </row>
    <row r="1604" spans="34:43">
      <c r="AH1604" s="29"/>
      <c r="AI1604" s="29"/>
      <c r="AJ1604" s="29"/>
      <c r="AK1604" s="29"/>
      <c r="AL1604" s="29"/>
      <c r="AM1604" s="29"/>
      <c r="AN1604" s="29"/>
      <c r="AO1604" s="30"/>
      <c r="AP1604" s="30"/>
      <c r="AQ1604" s="30"/>
    </row>
    <row r="1605" spans="34:43">
      <c r="AH1605" s="29"/>
      <c r="AI1605" s="29"/>
      <c r="AJ1605" s="29"/>
      <c r="AK1605" s="29"/>
      <c r="AL1605" s="29"/>
      <c r="AM1605" s="29"/>
      <c r="AN1605" s="29"/>
      <c r="AO1605" s="30"/>
      <c r="AP1605" s="30"/>
      <c r="AQ1605" s="30"/>
    </row>
    <row r="1606" spans="34:43">
      <c r="AH1606" s="29"/>
      <c r="AI1606" s="29"/>
      <c r="AJ1606" s="29"/>
      <c r="AK1606" s="29"/>
      <c r="AL1606" s="29"/>
      <c r="AM1606" s="29"/>
      <c r="AN1606" s="29"/>
      <c r="AO1606" s="30"/>
      <c r="AP1606" s="30"/>
      <c r="AQ1606" s="30"/>
    </row>
    <row r="1607" spans="34:43">
      <c r="AH1607" s="29"/>
      <c r="AI1607" s="29"/>
      <c r="AJ1607" s="29"/>
      <c r="AK1607" s="29"/>
      <c r="AL1607" s="29"/>
      <c r="AM1607" s="29"/>
      <c r="AN1607" s="29"/>
      <c r="AO1607" s="30"/>
      <c r="AP1607" s="30"/>
      <c r="AQ1607" s="30"/>
    </row>
    <row r="1608" spans="34:43">
      <c r="AH1608" s="29"/>
      <c r="AI1608" s="29"/>
      <c r="AJ1608" s="29"/>
      <c r="AK1608" s="29"/>
      <c r="AL1608" s="29"/>
      <c r="AM1608" s="29"/>
      <c r="AN1608" s="29"/>
      <c r="AO1608" s="30"/>
      <c r="AP1608" s="30"/>
      <c r="AQ1608" s="30"/>
    </row>
    <row r="1609" spans="34:43">
      <c r="AH1609" s="29"/>
      <c r="AI1609" s="29"/>
      <c r="AJ1609" s="29"/>
      <c r="AK1609" s="29"/>
      <c r="AL1609" s="29"/>
      <c r="AM1609" s="29"/>
      <c r="AN1609" s="29"/>
      <c r="AO1609" s="30"/>
      <c r="AP1609" s="30"/>
      <c r="AQ1609" s="30"/>
    </row>
    <row r="1610" spans="34:43">
      <c r="AH1610" s="29"/>
      <c r="AI1610" s="29"/>
      <c r="AJ1610" s="29"/>
      <c r="AK1610" s="29"/>
      <c r="AL1610" s="29"/>
      <c r="AM1610" s="29"/>
      <c r="AN1610" s="29"/>
      <c r="AO1610" s="30"/>
      <c r="AP1610" s="30"/>
      <c r="AQ1610" s="30"/>
    </row>
    <row r="1611" spans="34:43">
      <c r="AH1611" s="29"/>
      <c r="AI1611" s="29"/>
      <c r="AJ1611" s="29"/>
      <c r="AK1611" s="29"/>
      <c r="AL1611" s="29"/>
      <c r="AM1611" s="29"/>
      <c r="AN1611" s="29"/>
      <c r="AO1611" s="30"/>
      <c r="AP1611" s="30"/>
      <c r="AQ1611" s="30"/>
    </row>
    <row r="1612" spans="34:43">
      <c r="AH1612" s="29"/>
      <c r="AI1612" s="29"/>
      <c r="AJ1612" s="29"/>
      <c r="AK1612" s="29"/>
      <c r="AL1612" s="29"/>
      <c r="AM1612" s="29"/>
      <c r="AN1612" s="29"/>
      <c r="AO1612" s="30"/>
      <c r="AP1612" s="30"/>
      <c r="AQ1612" s="30"/>
    </row>
    <row r="1613" spans="34:43">
      <c r="AH1613" s="29"/>
      <c r="AI1613" s="29"/>
      <c r="AJ1613" s="29"/>
      <c r="AK1613" s="29"/>
      <c r="AL1613" s="29"/>
      <c r="AM1613" s="29"/>
      <c r="AN1613" s="29"/>
      <c r="AO1613" s="30"/>
      <c r="AP1613" s="30"/>
      <c r="AQ1613" s="30"/>
    </row>
    <row r="1614" spans="34:43">
      <c r="AH1614" s="29"/>
      <c r="AI1614" s="29"/>
      <c r="AJ1614" s="29"/>
      <c r="AK1614" s="29"/>
      <c r="AL1614" s="29"/>
      <c r="AM1614" s="29"/>
      <c r="AN1614" s="29"/>
      <c r="AO1614" s="30"/>
      <c r="AP1614" s="30"/>
      <c r="AQ1614" s="30"/>
    </row>
    <row r="1615" spans="34:43">
      <c r="AH1615" s="29"/>
      <c r="AI1615" s="29"/>
      <c r="AJ1615" s="29"/>
      <c r="AK1615" s="29"/>
      <c r="AL1615" s="29"/>
      <c r="AM1615" s="29"/>
      <c r="AN1615" s="29"/>
      <c r="AO1615" s="30"/>
      <c r="AP1615" s="30"/>
      <c r="AQ1615" s="30"/>
    </row>
    <row r="1616" spans="34:43">
      <c r="AH1616" s="29"/>
      <c r="AI1616" s="29"/>
      <c r="AJ1616" s="29"/>
      <c r="AK1616" s="29"/>
      <c r="AL1616" s="29"/>
      <c r="AM1616" s="29"/>
      <c r="AN1616" s="29"/>
      <c r="AO1616" s="30"/>
      <c r="AP1616" s="30"/>
      <c r="AQ1616" s="30"/>
    </row>
    <row r="1617" spans="34:43">
      <c r="AH1617" s="29"/>
      <c r="AI1617" s="29"/>
      <c r="AJ1617" s="29"/>
      <c r="AK1617" s="29"/>
      <c r="AL1617" s="29"/>
      <c r="AM1617" s="29"/>
      <c r="AN1617" s="29"/>
      <c r="AO1617" s="30"/>
      <c r="AP1617" s="30"/>
      <c r="AQ1617" s="30"/>
    </row>
    <row r="1618" spans="34:43">
      <c r="AH1618" s="29"/>
      <c r="AI1618" s="29"/>
      <c r="AJ1618" s="29"/>
      <c r="AK1618" s="29"/>
      <c r="AL1618" s="29"/>
      <c r="AM1618" s="29"/>
      <c r="AN1618" s="29"/>
      <c r="AO1618" s="30"/>
      <c r="AP1618" s="30"/>
      <c r="AQ1618" s="30"/>
    </row>
    <row r="1619" spans="34:43">
      <c r="AH1619" s="29"/>
      <c r="AI1619" s="29"/>
      <c r="AJ1619" s="29"/>
      <c r="AK1619" s="29"/>
      <c r="AL1619" s="29"/>
      <c r="AM1619" s="29"/>
      <c r="AN1619" s="29"/>
      <c r="AO1619" s="30"/>
      <c r="AP1619" s="30"/>
      <c r="AQ1619" s="30"/>
    </row>
    <row r="1620" spans="34:43">
      <c r="AH1620" s="29"/>
      <c r="AI1620" s="29"/>
      <c r="AJ1620" s="29"/>
      <c r="AK1620" s="29"/>
      <c r="AL1620" s="29"/>
      <c r="AM1620" s="29"/>
      <c r="AN1620" s="29"/>
      <c r="AO1620" s="30"/>
      <c r="AP1620" s="30"/>
      <c r="AQ1620" s="30"/>
    </row>
    <row r="1621" spans="34:43">
      <c r="AH1621" s="29"/>
      <c r="AI1621" s="29"/>
      <c r="AJ1621" s="29"/>
      <c r="AK1621" s="29"/>
      <c r="AL1621" s="29"/>
      <c r="AM1621" s="29"/>
      <c r="AN1621" s="29"/>
      <c r="AO1621" s="30"/>
      <c r="AP1621" s="30"/>
      <c r="AQ1621" s="30"/>
    </row>
    <row r="1622" spans="34:43">
      <c r="AH1622" s="29"/>
      <c r="AI1622" s="29"/>
      <c r="AJ1622" s="29"/>
      <c r="AK1622" s="29"/>
      <c r="AL1622" s="29"/>
      <c r="AM1622" s="29"/>
      <c r="AN1622" s="29"/>
      <c r="AO1622" s="30"/>
      <c r="AP1622" s="30"/>
      <c r="AQ1622" s="30"/>
    </row>
    <row r="1623" spans="34:43">
      <c r="AH1623" s="29"/>
      <c r="AI1623" s="29"/>
      <c r="AJ1623" s="29"/>
      <c r="AK1623" s="29"/>
      <c r="AL1623" s="29"/>
      <c r="AM1623" s="29"/>
      <c r="AN1623" s="29"/>
      <c r="AO1623" s="30"/>
      <c r="AP1623" s="30"/>
      <c r="AQ1623" s="30"/>
    </row>
    <row r="1624" spans="34:43">
      <c r="AH1624" s="29"/>
      <c r="AI1624" s="29"/>
      <c r="AJ1624" s="29"/>
      <c r="AK1624" s="29"/>
      <c r="AL1624" s="29"/>
      <c r="AM1624" s="29"/>
      <c r="AN1624" s="29"/>
      <c r="AO1624" s="30"/>
      <c r="AP1624" s="30"/>
      <c r="AQ1624" s="30"/>
    </row>
    <row r="1625" spans="34:43">
      <c r="AH1625" s="29"/>
      <c r="AI1625" s="29"/>
      <c r="AJ1625" s="29"/>
      <c r="AK1625" s="29"/>
      <c r="AL1625" s="29"/>
      <c r="AM1625" s="29"/>
      <c r="AN1625" s="29"/>
      <c r="AO1625" s="30"/>
      <c r="AP1625" s="30"/>
      <c r="AQ1625" s="30"/>
    </row>
    <row r="1626" spans="34:43">
      <c r="AH1626" s="29"/>
      <c r="AI1626" s="29"/>
      <c r="AJ1626" s="29"/>
      <c r="AK1626" s="29"/>
      <c r="AL1626" s="29"/>
      <c r="AM1626" s="29"/>
      <c r="AN1626" s="29"/>
      <c r="AO1626" s="30"/>
      <c r="AP1626" s="30"/>
      <c r="AQ1626" s="30"/>
    </row>
    <row r="1627" spans="34:43">
      <c r="AH1627" s="29"/>
      <c r="AI1627" s="29"/>
      <c r="AJ1627" s="29"/>
      <c r="AK1627" s="29"/>
      <c r="AL1627" s="29"/>
      <c r="AM1627" s="29"/>
      <c r="AN1627" s="29"/>
      <c r="AO1627" s="30"/>
      <c r="AP1627" s="30"/>
      <c r="AQ1627" s="30"/>
    </row>
    <row r="1628" spans="34:43">
      <c r="AH1628" s="29"/>
      <c r="AI1628" s="29"/>
      <c r="AJ1628" s="29"/>
      <c r="AK1628" s="29"/>
      <c r="AL1628" s="29"/>
      <c r="AM1628" s="29"/>
      <c r="AN1628" s="29"/>
      <c r="AO1628" s="30"/>
      <c r="AP1628" s="30"/>
      <c r="AQ1628" s="30"/>
    </row>
    <row r="1629" spans="34:43">
      <c r="AH1629" s="29"/>
      <c r="AI1629" s="29"/>
      <c r="AJ1629" s="29"/>
      <c r="AK1629" s="29"/>
      <c r="AL1629" s="29"/>
      <c r="AM1629" s="29"/>
      <c r="AN1629" s="29"/>
      <c r="AO1629" s="30"/>
      <c r="AP1629" s="30"/>
      <c r="AQ1629" s="30"/>
    </row>
    <row r="1630" spans="34:43">
      <c r="AH1630" s="29"/>
      <c r="AI1630" s="29"/>
      <c r="AJ1630" s="29"/>
      <c r="AK1630" s="29"/>
      <c r="AL1630" s="29"/>
      <c r="AM1630" s="29"/>
      <c r="AN1630" s="29"/>
      <c r="AO1630" s="30"/>
      <c r="AP1630" s="30"/>
      <c r="AQ1630" s="30"/>
    </row>
    <row r="1631" spans="34:43">
      <c r="AH1631" s="29"/>
      <c r="AI1631" s="29"/>
      <c r="AJ1631" s="29"/>
      <c r="AK1631" s="29"/>
      <c r="AL1631" s="29"/>
      <c r="AM1631" s="29"/>
      <c r="AN1631" s="29"/>
      <c r="AO1631" s="30"/>
      <c r="AP1631" s="30"/>
      <c r="AQ1631" s="30"/>
    </row>
    <row r="1632" spans="34:43">
      <c r="AH1632" s="29"/>
      <c r="AI1632" s="29"/>
      <c r="AJ1632" s="29"/>
      <c r="AK1632" s="29"/>
      <c r="AL1632" s="29"/>
      <c r="AM1632" s="29"/>
      <c r="AN1632" s="29"/>
      <c r="AO1632" s="30"/>
      <c r="AP1632" s="30"/>
      <c r="AQ1632" s="30"/>
    </row>
    <row r="1633" spans="34:43">
      <c r="AH1633" s="29"/>
      <c r="AI1633" s="29"/>
      <c r="AJ1633" s="29"/>
      <c r="AK1633" s="29"/>
      <c r="AL1633" s="29"/>
      <c r="AM1633" s="29"/>
      <c r="AN1633" s="29"/>
      <c r="AO1633" s="30"/>
      <c r="AP1633" s="30"/>
      <c r="AQ1633" s="30"/>
    </row>
    <row r="1634" spans="34:43">
      <c r="AH1634" s="29"/>
      <c r="AI1634" s="29"/>
      <c r="AJ1634" s="29"/>
      <c r="AK1634" s="29"/>
      <c r="AL1634" s="29"/>
      <c r="AM1634" s="29"/>
      <c r="AN1634" s="29"/>
      <c r="AO1634" s="30"/>
      <c r="AP1634" s="30"/>
      <c r="AQ1634" s="30"/>
    </row>
    <row r="1635" spans="34:43">
      <c r="AH1635" s="29"/>
      <c r="AI1635" s="29"/>
      <c r="AJ1635" s="29"/>
      <c r="AK1635" s="29"/>
      <c r="AL1635" s="29"/>
      <c r="AM1635" s="29"/>
      <c r="AN1635" s="29"/>
      <c r="AO1635" s="30"/>
      <c r="AP1635" s="30"/>
      <c r="AQ1635" s="30"/>
    </row>
    <row r="1636" spans="34:43">
      <c r="AH1636" s="29"/>
      <c r="AI1636" s="29"/>
      <c r="AJ1636" s="29"/>
      <c r="AK1636" s="29"/>
      <c r="AL1636" s="29"/>
      <c r="AM1636" s="29"/>
      <c r="AN1636" s="29"/>
      <c r="AO1636" s="30"/>
      <c r="AP1636" s="30"/>
      <c r="AQ1636" s="30"/>
    </row>
    <row r="1637" spans="34:43">
      <c r="AH1637" s="29"/>
      <c r="AI1637" s="29"/>
      <c r="AJ1637" s="29"/>
      <c r="AK1637" s="29"/>
      <c r="AL1637" s="29"/>
      <c r="AM1637" s="29"/>
      <c r="AN1637" s="29"/>
      <c r="AO1637" s="30"/>
      <c r="AP1637" s="30"/>
      <c r="AQ1637" s="30"/>
    </row>
    <row r="1638" spans="34:43">
      <c r="AH1638" s="29"/>
      <c r="AI1638" s="29"/>
      <c r="AJ1638" s="29"/>
      <c r="AK1638" s="29"/>
      <c r="AL1638" s="29"/>
      <c r="AM1638" s="29"/>
      <c r="AN1638" s="29"/>
      <c r="AO1638" s="30"/>
      <c r="AP1638" s="30"/>
      <c r="AQ1638" s="30"/>
    </row>
    <row r="1639" spans="34:43">
      <c r="AH1639" s="29"/>
      <c r="AI1639" s="29"/>
      <c r="AJ1639" s="29"/>
      <c r="AK1639" s="29"/>
      <c r="AL1639" s="29"/>
      <c r="AM1639" s="29"/>
      <c r="AN1639" s="29"/>
      <c r="AO1639" s="30"/>
      <c r="AP1639" s="30"/>
      <c r="AQ1639" s="30"/>
    </row>
    <row r="1640" spans="34:43">
      <c r="AH1640" s="29"/>
      <c r="AI1640" s="29"/>
      <c r="AJ1640" s="29"/>
      <c r="AK1640" s="29"/>
      <c r="AL1640" s="29"/>
      <c r="AM1640" s="29"/>
      <c r="AN1640" s="29"/>
      <c r="AO1640" s="30"/>
      <c r="AP1640" s="30"/>
      <c r="AQ1640" s="30"/>
    </row>
    <row r="1641" spans="34:43">
      <c r="AH1641" s="29"/>
      <c r="AI1641" s="29"/>
      <c r="AJ1641" s="29"/>
      <c r="AK1641" s="29"/>
      <c r="AL1641" s="29"/>
      <c r="AM1641" s="29"/>
      <c r="AN1641" s="29"/>
      <c r="AO1641" s="30"/>
      <c r="AP1641" s="30"/>
      <c r="AQ1641" s="30"/>
    </row>
    <row r="1642" spans="34:43">
      <c r="AH1642" s="29"/>
      <c r="AI1642" s="29"/>
      <c r="AJ1642" s="29"/>
      <c r="AK1642" s="29"/>
      <c r="AL1642" s="29"/>
      <c r="AM1642" s="29"/>
      <c r="AN1642" s="29"/>
      <c r="AO1642" s="30"/>
      <c r="AP1642" s="30"/>
      <c r="AQ1642" s="30"/>
    </row>
    <row r="1643" spans="34:43">
      <c r="AH1643" s="29"/>
      <c r="AI1643" s="29"/>
      <c r="AJ1643" s="29"/>
      <c r="AK1643" s="29"/>
      <c r="AL1643" s="29"/>
      <c r="AM1643" s="29"/>
      <c r="AN1643" s="29"/>
      <c r="AO1643" s="30"/>
      <c r="AP1643" s="30"/>
      <c r="AQ1643" s="30"/>
    </row>
    <row r="1644" spans="34:43">
      <c r="AH1644" s="29"/>
      <c r="AI1644" s="29"/>
      <c r="AJ1644" s="29"/>
      <c r="AK1644" s="29"/>
      <c r="AL1644" s="29"/>
      <c r="AM1644" s="29"/>
      <c r="AN1644" s="29"/>
      <c r="AO1644" s="30"/>
      <c r="AP1644" s="30"/>
      <c r="AQ1644" s="30"/>
    </row>
    <row r="1645" spans="34:43">
      <c r="AH1645" s="29"/>
      <c r="AI1645" s="29"/>
      <c r="AJ1645" s="29"/>
      <c r="AK1645" s="29"/>
      <c r="AL1645" s="29"/>
      <c r="AM1645" s="29"/>
      <c r="AN1645" s="29"/>
      <c r="AO1645" s="30"/>
      <c r="AP1645" s="30"/>
      <c r="AQ1645" s="30"/>
    </row>
    <row r="1646" spans="34:43">
      <c r="AH1646" s="29"/>
      <c r="AI1646" s="29"/>
      <c r="AJ1646" s="29"/>
      <c r="AK1646" s="29"/>
      <c r="AL1646" s="29"/>
      <c r="AM1646" s="29"/>
      <c r="AN1646" s="29"/>
      <c r="AO1646" s="30"/>
      <c r="AP1646" s="30"/>
      <c r="AQ1646" s="30"/>
    </row>
    <row r="1647" spans="34:43">
      <c r="AH1647" s="29"/>
      <c r="AI1647" s="29"/>
      <c r="AJ1647" s="29"/>
      <c r="AK1647" s="29"/>
      <c r="AL1647" s="29"/>
      <c r="AM1647" s="29"/>
      <c r="AN1647" s="29"/>
      <c r="AO1647" s="30"/>
      <c r="AP1647" s="30"/>
      <c r="AQ1647" s="30"/>
    </row>
    <row r="1648" spans="34:43">
      <c r="AH1648" s="29"/>
      <c r="AI1648" s="29"/>
      <c r="AJ1648" s="29"/>
      <c r="AK1648" s="29"/>
      <c r="AL1648" s="29"/>
      <c r="AM1648" s="29"/>
      <c r="AN1648" s="29"/>
      <c r="AO1648" s="30"/>
      <c r="AP1648" s="30"/>
      <c r="AQ1648" s="30"/>
    </row>
    <row r="1649" spans="34:43">
      <c r="AH1649" s="29"/>
      <c r="AI1649" s="29"/>
      <c r="AJ1649" s="29"/>
      <c r="AK1649" s="29"/>
      <c r="AL1649" s="29"/>
      <c r="AM1649" s="29"/>
      <c r="AN1649" s="29"/>
      <c r="AO1649" s="30"/>
      <c r="AP1649" s="30"/>
      <c r="AQ1649" s="30"/>
    </row>
    <row r="1650" spans="34:43">
      <c r="AH1650" s="29"/>
      <c r="AI1650" s="29"/>
      <c r="AJ1650" s="29"/>
      <c r="AK1650" s="29"/>
      <c r="AL1650" s="29"/>
      <c r="AM1650" s="29"/>
      <c r="AN1650" s="29"/>
      <c r="AO1650" s="30"/>
      <c r="AP1650" s="30"/>
      <c r="AQ1650" s="30"/>
    </row>
    <row r="1651" spans="34:43">
      <c r="AH1651" s="29"/>
      <c r="AI1651" s="29"/>
      <c r="AJ1651" s="29"/>
      <c r="AK1651" s="29"/>
      <c r="AL1651" s="29"/>
      <c r="AM1651" s="29"/>
      <c r="AN1651" s="29"/>
      <c r="AO1651" s="30"/>
      <c r="AP1651" s="30"/>
      <c r="AQ1651" s="30"/>
    </row>
    <row r="1652" spans="34:43">
      <c r="AH1652" s="29"/>
      <c r="AI1652" s="29"/>
      <c r="AJ1652" s="29"/>
      <c r="AK1652" s="29"/>
      <c r="AL1652" s="29"/>
      <c r="AM1652" s="29"/>
      <c r="AN1652" s="29"/>
      <c r="AO1652" s="30"/>
      <c r="AP1652" s="30"/>
      <c r="AQ1652" s="30"/>
    </row>
    <row r="1653" spans="34:43">
      <c r="AH1653" s="29"/>
      <c r="AI1653" s="29"/>
      <c r="AJ1653" s="29"/>
      <c r="AK1653" s="29"/>
      <c r="AL1653" s="29"/>
      <c r="AM1653" s="29"/>
      <c r="AN1653" s="29"/>
      <c r="AO1653" s="30"/>
      <c r="AP1653" s="30"/>
      <c r="AQ1653" s="30"/>
    </row>
    <row r="1654" spans="34:43">
      <c r="AH1654" s="29"/>
      <c r="AI1654" s="29"/>
      <c r="AJ1654" s="29"/>
      <c r="AK1654" s="29"/>
      <c r="AL1654" s="29"/>
      <c r="AM1654" s="29"/>
      <c r="AN1654" s="29"/>
      <c r="AO1654" s="30"/>
      <c r="AP1654" s="30"/>
      <c r="AQ1654" s="30"/>
    </row>
    <row r="1655" spans="34:43">
      <c r="AH1655" s="29"/>
      <c r="AI1655" s="29"/>
      <c r="AJ1655" s="29"/>
      <c r="AK1655" s="29"/>
      <c r="AL1655" s="29"/>
      <c r="AM1655" s="29"/>
      <c r="AN1655" s="29"/>
      <c r="AO1655" s="30"/>
      <c r="AP1655" s="30"/>
      <c r="AQ1655" s="30"/>
    </row>
    <row r="1656" spans="34:43">
      <c r="AH1656" s="29"/>
      <c r="AI1656" s="29"/>
      <c r="AJ1656" s="29"/>
      <c r="AK1656" s="29"/>
      <c r="AL1656" s="29"/>
      <c r="AM1656" s="29"/>
      <c r="AN1656" s="29"/>
      <c r="AO1656" s="30"/>
      <c r="AP1656" s="30"/>
      <c r="AQ1656" s="30"/>
    </row>
    <row r="1657" spans="34:43">
      <c r="AH1657" s="29"/>
      <c r="AI1657" s="29"/>
      <c r="AJ1657" s="29"/>
      <c r="AK1657" s="29"/>
      <c r="AL1657" s="29"/>
      <c r="AM1657" s="29"/>
      <c r="AN1657" s="29"/>
      <c r="AO1657" s="30"/>
      <c r="AP1657" s="30"/>
      <c r="AQ1657" s="30"/>
    </row>
    <row r="1658" spans="34:43">
      <c r="AH1658" s="29"/>
      <c r="AI1658" s="29"/>
      <c r="AJ1658" s="29"/>
      <c r="AK1658" s="29"/>
      <c r="AL1658" s="29"/>
      <c r="AM1658" s="29"/>
      <c r="AN1658" s="29"/>
      <c r="AO1658" s="30"/>
      <c r="AP1658" s="30"/>
      <c r="AQ1658" s="30"/>
    </row>
    <row r="1659" spans="34:43">
      <c r="AH1659" s="29"/>
      <c r="AI1659" s="29"/>
      <c r="AJ1659" s="29"/>
      <c r="AK1659" s="29"/>
      <c r="AL1659" s="29"/>
      <c r="AM1659" s="29"/>
      <c r="AN1659" s="29"/>
      <c r="AO1659" s="30"/>
      <c r="AP1659" s="30"/>
      <c r="AQ1659" s="30"/>
    </row>
    <row r="1660" spans="34:43">
      <c r="AH1660" s="29"/>
      <c r="AI1660" s="29"/>
      <c r="AJ1660" s="29"/>
      <c r="AK1660" s="29"/>
      <c r="AL1660" s="29"/>
      <c r="AM1660" s="29"/>
      <c r="AN1660" s="29"/>
      <c r="AO1660" s="30"/>
      <c r="AP1660" s="30"/>
      <c r="AQ1660" s="30"/>
    </row>
    <row r="1661" spans="34:43">
      <c r="AH1661" s="29"/>
      <c r="AI1661" s="29"/>
      <c r="AJ1661" s="29"/>
      <c r="AK1661" s="29"/>
      <c r="AL1661" s="29"/>
      <c r="AM1661" s="29"/>
      <c r="AN1661" s="29"/>
      <c r="AO1661" s="30"/>
      <c r="AP1661" s="30"/>
      <c r="AQ1661" s="30"/>
    </row>
    <row r="1662" spans="34:43">
      <c r="AH1662" s="29"/>
      <c r="AI1662" s="29"/>
      <c r="AJ1662" s="29"/>
      <c r="AK1662" s="29"/>
      <c r="AL1662" s="29"/>
      <c r="AM1662" s="29"/>
      <c r="AN1662" s="29"/>
      <c r="AO1662" s="30"/>
      <c r="AP1662" s="30"/>
      <c r="AQ1662" s="30"/>
    </row>
    <row r="1663" spans="34:43">
      <c r="AH1663" s="29"/>
      <c r="AI1663" s="29"/>
      <c r="AJ1663" s="29"/>
      <c r="AK1663" s="29"/>
      <c r="AL1663" s="29"/>
      <c r="AM1663" s="29"/>
      <c r="AN1663" s="29"/>
      <c r="AO1663" s="30"/>
      <c r="AP1663" s="30"/>
      <c r="AQ1663" s="30"/>
    </row>
    <row r="1664" spans="34:43">
      <c r="AH1664" s="29"/>
      <c r="AI1664" s="29"/>
      <c r="AJ1664" s="29"/>
      <c r="AK1664" s="29"/>
      <c r="AL1664" s="29"/>
      <c r="AM1664" s="29"/>
      <c r="AN1664" s="29"/>
      <c r="AO1664" s="30"/>
      <c r="AP1664" s="30"/>
      <c r="AQ1664" s="30"/>
    </row>
    <row r="1665" spans="34:43">
      <c r="AH1665" s="29"/>
      <c r="AI1665" s="29"/>
      <c r="AJ1665" s="29"/>
      <c r="AK1665" s="29"/>
      <c r="AL1665" s="29"/>
      <c r="AM1665" s="29"/>
      <c r="AN1665" s="29"/>
      <c r="AO1665" s="30"/>
      <c r="AP1665" s="30"/>
      <c r="AQ1665" s="30"/>
    </row>
    <row r="1666" spans="34:43">
      <c r="AH1666" s="29"/>
      <c r="AI1666" s="29"/>
      <c r="AJ1666" s="29"/>
      <c r="AK1666" s="29"/>
      <c r="AL1666" s="29"/>
      <c r="AM1666" s="29"/>
      <c r="AN1666" s="29"/>
      <c r="AO1666" s="30"/>
      <c r="AP1666" s="30"/>
      <c r="AQ1666" s="30"/>
    </row>
    <row r="1667" spans="34:43">
      <c r="AH1667" s="29"/>
      <c r="AI1667" s="29"/>
      <c r="AJ1667" s="29"/>
      <c r="AK1667" s="29"/>
      <c r="AL1667" s="29"/>
      <c r="AM1667" s="29"/>
      <c r="AN1667" s="29"/>
      <c r="AO1667" s="30"/>
      <c r="AP1667" s="30"/>
      <c r="AQ1667" s="30"/>
    </row>
    <row r="1668" spans="34:43">
      <c r="AH1668" s="29"/>
      <c r="AI1668" s="29"/>
      <c r="AJ1668" s="29"/>
      <c r="AK1668" s="29"/>
      <c r="AL1668" s="29"/>
      <c r="AM1668" s="29"/>
      <c r="AN1668" s="29"/>
      <c r="AO1668" s="30"/>
      <c r="AP1668" s="30"/>
      <c r="AQ1668" s="30"/>
    </row>
    <row r="1669" spans="34:43">
      <c r="AH1669" s="29"/>
      <c r="AI1669" s="29"/>
      <c r="AJ1669" s="29"/>
      <c r="AK1669" s="29"/>
      <c r="AL1669" s="29"/>
      <c r="AM1669" s="29"/>
      <c r="AN1669" s="29"/>
      <c r="AO1669" s="30"/>
      <c r="AP1669" s="30"/>
      <c r="AQ1669" s="30"/>
    </row>
    <row r="1670" spans="34:43">
      <c r="AH1670" s="29"/>
      <c r="AI1670" s="29"/>
      <c r="AJ1670" s="29"/>
      <c r="AK1670" s="29"/>
      <c r="AL1670" s="29"/>
      <c r="AM1670" s="29"/>
      <c r="AN1670" s="29"/>
      <c r="AO1670" s="30"/>
      <c r="AP1670" s="30"/>
      <c r="AQ1670" s="30"/>
    </row>
    <row r="1671" spans="34:43">
      <c r="AH1671" s="29"/>
      <c r="AI1671" s="29"/>
      <c r="AJ1671" s="29"/>
      <c r="AK1671" s="29"/>
      <c r="AL1671" s="29"/>
      <c r="AM1671" s="29"/>
      <c r="AN1671" s="29"/>
      <c r="AO1671" s="30"/>
      <c r="AP1671" s="30"/>
      <c r="AQ1671" s="30"/>
    </row>
    <row r="1672" spans="34:43">
      <c r="AH1672" s="29"/>
      <c r="AI1672" s="29"/>
      <c r="AJ1672" s="29"/>
      <c r="AK1672" s="29"/>
      <c r="AL1672" s="29"/>
      <c r="AM1672" s="29"/>
      <c r="AN1672" s="29"/>
      <c r="AO1672" s="30"/>
      <c r="AP1672" s="30"/>
      <c r="AQ1672" s="30"/>
    </row>
    <row r="1673" spans="34:43">
      <c r="AH1673" s="29"/>
      <c r="AI1673" s="29"/>
      <c r="AJ1673" s="29"/>
      <c r="AK1673" s="29"/>
      <c r="AL1673" s="29"/>
      <c r="AM1673" s="29"/>
      <c r="AN1673" s="29"/>
      <c r="AO1673" s="30"/>
      <c r="AP1673" s="30"/>
      <c r="AQ1673" s="30"/>
    </row>
    <row r="1674" spans="34:43">
      <c r="AH1674" s="29"/>
      <c r="AI1674" s="29"/>
      <c r="AJ1674" s="29"/>
      <c r="AK1674" s="29"/>
      <c r="AL1674" s="29"/>
      <c r="AM1674" s="29"/>
      <c r="AN1674" s="29"/>
      <c r="AO1674" s="30"/>
      <c r="AP1674" s="30"/>
      <c r="AQ1674" s="30"/>
    </row>
    <row r="1675" spans="34:43">
      <c r="AH1675" s="29"/>
      <c r="AI1675" s="29"/>
      <c r="AJ1675" s="29"/>
      <c r="AK1675" s="29"/>
      <c r="AL1675" s="29"/>
      <c r="AM1675" s="29"/>
      <c r="AN1675" s="29"/>
      <c r="AO1675" s="30"/>
      <c r="AP1675" s="30"/>
      <c r="AQ1675" s="30"/>
    </row>
    <row r="1676" spans="34:43">
      <c r="AH1676" s="29"/>
      <c r="AI1676" s="29"/>
      <c r="AJ1676" s="29"/>
      <c r="AK1676" s="29"/>
      <c r="AL1676" s="29"/>
      <c r="AM1676" s="29"/>
      <c r="AN1676" s="29"/>
      <c r="AO1676" s="30"/>
      <c r="AP1676" s="30"/>
      <c r="AQ1676" s="30"/>
    </row>
    <row r="1677" spans="34:43">
      <c r="AH1677" s="29"/>
      <c r="AI1677" s="29"/>
      <c r="AJ1677" s="29"/>
      <c r="AK1677" s="29"/>
      <c r="AL1677" s="29"/>
      <c r="AM1677" s="29"/>
      <c r="AN1677" s="29"/>
      <c r="AO1677" s="30"/>
      <c r="AP1677" s="30"/>
      <c r="AQ1677" s="30"/>
    </row>
    <row r="1678" spans="34:43">
      <c r="AH1678" s="29"/>
      <c r="AI1678" s="29"/>
      <c r="AJ1678" s="29"/>
      <c r="AK1678" s="29"/>
      <c r="AL1678" s="29"/>
      <c r="AM1678" s="29"/>
      <c r="AN1678" s="29"/>
      <c r="AO1678" s="30"/>
      <c r="AP1678" s="30"/>
      <c r="AQ1678" s="30"/>
    </row>
    <row r="1679" spans="34:43">
      <c r="AH1679" s="29"/>
      <c r="AI1679" s="29"/>
      <c r="AJ1679" s="29"/>
      <c r="AK1679" s="29"/>
      <c r="AL1679" s="29"/>
      <c r="AM1679" s="29"/>
      <c r="AN1679" s="29"/>
      <c r="AO1679" s="30"/>
      <c r="AP1679" s="30"/>
      <c r="AQ1679" s="30"/>
    </row>
    <row r="1680" spans="34:43">
      <c r="AH1680" s="29"/>
      <c r="AI1680" s="29"/>
      <c r="AJ1680" s="29"/>
      <c r="AK1680" s="29"/>
      <c r="AL1680" s="29"/>
      <c r="AM1680" s="29"/>
      <c r="AN1680" s="29"/>
      <c r="AO1680" s="30"/>
      <c r="AP1680" s="30"/>
      <c r="AQ1680" s="30"/>
    </row>
    <row r="1681" spans="34:43">
      <c r="AH1681" s="29"/>
      <c r="AI1681" s="29"/>
      <c r="AJ1681" s="29"/>
      <c r="AK1681" s="29"/>
      <c r="AL1681" s="29"/>
      <c r="AM1681" s="29"/>
      <c r="AN1681" s="29"/>
      <c r="AO1681" s="30"/>
      <c r="AP1681" s="30"/>
      <c r="AQ1681" s="30"/>
    </row>
    <row r="1682" spans="34:43">
      <c r="AH1682" s="29"/>
      <c r="AI1682" s="29"/>
      <c r="AJ1682" s="29"/>
      <c r="AK1682" s="29"/>
      <c r="AL1682" s="29"/>
      <c r="AM1682" s="29"/>
      <c r="AN1682" s="29"/>
      <c r="AO1682" s="30"/>
      <c r="AP1682" s="30"/>
      <c r="AQ1682" s="30"/>
    </row>
    <row r="1683" spans="34:43">
      <c r="AH1683" s="29"/>
      <c r="AI1683" s="29"/>
      <c r="AJ1683" s="29"/>
      <c r="AK1683" s="29"/>
      <c r="AL1683" s="29"/>
      <c r="AM1683" s="29"/>
      <c r="AN1683" s="29"/>
      <c r="AO1683" s="30"/>
      <c r="AP1683" s="30"/>
      <c r="AQ1683" s="30"/>
    </row>
    <row r="1684" spans="34:43">
      <c r="AH1684" s="29"/>
      <c r="AI1684" s="29"/>
      <c r="AJ1684" s="29"/>
      <c r="AK1684" s="29"/>
      <c r="AL1684" s="29"/>
      <c r="AM1684" s="29"/>
      <c r="AN1684" s="29"/>
      <c r="AO1684" s="30"/>
      <c r="AP1684" s="30"/>
      <c r="AQ1684" s="30"/>
    </row>
    <row r="1685" spans="34:43">
      <c r="AH1685" s="29"/>
      <c r="AI1685" s="29"/>
      <c r="AJ1685" s="29"/>
      <c r="AK1685" s="29"/>
      <c r="AL1685" s="29"/>
      <c r="AM1685" s="29"/>
      <c r="AN1685" s="29"/>
      <c r="AO1685" s="30"/>
      <c r="AP1685" s="30"/>
      <c r="AQ1685" s="30"/>
    </row>
    <row r="1686" spans="34:43">
      <c r="AH1686" s="29"/>
      <c r="AI1686" s="29"/>
      <c r="AJ1686" s="29"/>
      <c r="AK1686" s="29"/>
      <c r="AL1686" s="29"/>
      <c r="AM1686" s="29"/>
      <c r="AN1686" s="29"/>
      <c r="AO1686" s="30"/>
      <c r="AP1686" s="30"/>
      <c r="AQ1686" s="30"/>
    </row>
    <row r="1687" spans="34:43">
      <c r="AH1687" s="29"/>
      <c r="AI1687" s="29"/>
      <c r="AJ1687" s="29"/>
      <c r="AK1687" s="29"/>
      <c r="AL1687" s="29"/>
      <c r="AM1687" s="29"/>
      <c r="AN1687" s="29"/>
      <c r="AO1687" s="30"/>
      <c r="AP1687" s="30"/>
      <c r="AQ1687" s="30"/>
    </row>
    <row r="1688" spans="34:43">
      <c r="AH1688" s="29"/>
      <c r="AI1688" s="29"/>
      <c r="AJ1688" s="29"/>
      <c r="AK1688" s="29"/>
      <c r="AL1688" s="29"/>
      <c r="AM1688" s="29"/>
      <c r="AN1688" s="29"/>
      <c r="AO1688" s="30"/>
      <c r="AP1688" s="30"/>
      <c r="AQ1688" s="30"/>
    </row>
    <row r="1689" spans="34:43">
      <c r="AH1689" s="29"/>
      <c r="AI1689" s="29"/>
      <c r="AJ1689" s="29"/>
      <c r="AK1689" s="29"/>
      <c r="AL1689" s="29"/>
      <c r="AM1689" s="29"/>
      <c r="AN1689" s="29"/>
      <c r="AO1689" s="30"/>
      <c r="AP1689" s="30"/>
      <c r="AQ1689" s="30"/>
    </row>
    <row r="1690" spans="34:43">
      <c r="AH1690" s="29"/>
      <c r="AI1690" s="29"/>
      <c r="AJ1690" s="29"/>
      <c r="AK1690" s="29"/>
      <c r="AL1690" s="29"/>
      <c r="AM1690" s="29"/>
      <c r="AN1690" s="29"/>
      <c r="AO1690" s="30"/>
      <c r="AP1690" s="30"/>
      <c r="AQ1690" s="30"/>
    </row>
    <row r="1691" spans="34:43">
      <c r="AH1691" s="29"/>
      <c r="AI1691" s="29"/>
      <c r="AJ1691" s="29"/>
      <c r="AK1691" s="29"/>
      <c r="AL1691" s="29"/>
      <c r="AM1691" s="29"/>
      <c r="AN1691" s="29"/>
      <c r="AO1691" s="30"/>
      <c r="AP1691" s="30"/>
      <c r="AQ1691" s="30"/>
    </row>
    <row r="1692" spans="34:43">
      <c r="AH1692" s="29"/>
      <c r="AI1692" s="29"/>
      <c r="AJ1692" s="29"/>
      <c r="AK1692" s="29"/>
      <c r="AL1692" s="29"/>
      <c r="AM1692" s="29"/>
      <c r="AN1692" s="29"/>
      <c r="AO1692" s="30"/>
      <c r="AP1692" s="30"/>
      <c r="AQ1692" s="30"/>
    </row>
    <row r="1693" spans="34:43">
      <c r="AH1693" s="29"/>
      <c r="AI1693" s="29"/>
      <c r="AJ1693" s="29"/>
      <c r="AK1693" s="29"/>
      <c r="AL1693" s="29"/>
      <c r="AM1693" s="29"/>
      <c r="AN1693" s="29"/>
      <c r="AO1693" s="30"/>
      <c r="AP1693" s="30"/>
      <c r="AQ1693" s="30"/>
    </row>
    <row r="1694" spans="34:43">
      <c r="AH1694" s="29"/>
      <c r="AI1694" s="29"/>
      <c r="AJ1694" s="29"/>
      <c r="AK1694" s="29"/>
      <c r="AL1694" s="29"/>
      <c r="AM1694" s="29"/>
      <c r="AN1694" s="29"/>
      <c r="AO1694" s="30"/>
      <c r="AP1694" s="30"/>
      <c r="AQ1694" s="30"/>
    </row>
    <row r="1695" spans="34:43">
      <c r="AH1695" s="29"/>
      <c r="AI1695" s="29"/>
      <c r="AJ1695" s="29"/>
      <c r="AK1695" s="29"/>
      <c r="AL1695" s="29"/>
      <c r="AM1695" s="29"/>
      <c r="AN1695" s="29"/>
      <c r="AO1695" s="30"/>
      <c r="AP1695" s="30"/>
      <c r="AQ1695" s="30"/>
    </row>
    <row r="1696" spans="34:43">
      <c r="AH1696" s="29"/>
      <c r="AI1696" s="29"/>
      <c r="AJ1696" s="29"/>
      <c r="AK1696" s="29"/>
      <c r="AL1696" s="29"/>
      <c r="AM1696" s="29"/>
      <c r="AN1696" s="29"/>
      <c r="AO1696" s="30"/>
      <c r="AP1696" s="30"/>
      <c r="AQ1696" s="30"/>
    </row>
    <row r="1697" spans="34:43">
      <c r="AH1697" s="29"/>
      <c r="AI1697" s="29"/>
      <c r="AJ1697" s="29"/>
      <c r="AK1697" s="29"/>
      <c r="AL1697" s="29"/>
      <c r="AM1697" s="29"/>
      <c r="AN1697" s="29"/>
      <c r="AO1697" s="30"/>
      <c r="AP1697" s="30"/>
      <c r="AQ1697" s="30"/>
    </row>
    <row r="1698" spans="34:43">
      <c r="AH1698" s="29"/>
      <c r="AI1698" s="29"/>
      <c r="AJ1698" s="29"/>
      <c r="AK1698" s="29"/>
      <c r="AL1698" s="29"/>
      <c r="AM1698" s="29"/>
      <c r="AN1698" s="29"/>
      <c r="AO1698" s="30"/>
      <c r="AP1698" s="30"/>
      <c r="AQ1698" s="30"/>
    </row>
    <row r="1699" spans="34:43">
      <c r="AH1699" s="29"/>
      <c r="AI1699" s="29"/>
      <c r="AJ1699" s="29"/>
      <c r="AK1699" s="29"/>
      <c r="AL1699" s="29"/>
      <c r="AM1699" s="29"/>
      <c r="AN1699" s="29"/>
      <c r="AO1699" s="30"/>
      <c r="AP1699" s="30"/>
      <c r="AQ1699" s="30"/>
    </row>
    <row r="1700" spans="34:43">
      <c r="AH1700" s="29"/>
      <c r="AI1700" s="29"/>
      <c r="AJ1700" s="29"/>
      <c r="AK1700" s="29"/>
      <c r="AL1700" s="29"/>
      <c r="AM1700" s="29"/>
      <c r="AN1700" s="29"/>
      <c r="AO1700" s="30"/>
      <c r="AP1700" s="30"/>
      <c r="AQ1700" s="30"/>
    </row>
    <row r="1701" spans="34:43">
      <c r="AH1701" s="29"/>
      <c r="AI1701" s="29"/>
      <c r="AJ1701" s="29"/>
      <c r="AK1701" s="29"/>
      <c r="AL1701" s="29"/>
      <c r="AM1701" s="29"/>
      <c r="AN1701" s="29"/>
      <c r="AO1701" s="30"/>
      <c r="AP1701" s="30"/>
      <c r="AQ1701" s="30"/>
    </row>
    <row r="1702" spans="34:43">
      <c r="AH1702" s="29"/>
      <c r="AI1702" s="29"/>
      <c r="AJ1702" s="29"/>
      <c r="AK1702" s="29"/>
      <c r="AL1702" s="29"/>
      <c r="AM1702" s="29"/>
      <c r="AN1702" s="29"/>
      <c r="AO1702" s="30"/>
      <c r="AP1702" s="30"/>
      <c r="AQ1702" s="30"/>
    </row>
    <row r="1703" spans="34:43">
      <c r="AH1703" s="29"/>
      <c r="AI1703" s="29"/>
      <c r="AJ1703" s="29"/>
      <c r="AK1703" s="29"/>
      <c r="AL1703" s="29"/>
      <c r="AM1703" s="29"/>
      <c r="AN1703" s="29"/>
      <c r="AO1703" s="30"/>
      <c r="AP1703" s="30"/>
      <c r="AQ1703" s="30"/>
    </row>
    <row r="1704" spans="34:43">
      <c r="AH1704" s="29"/>
      <c r="AI1704" s="29"/>
      <c r="AJ1704" s="29"/>
      <c r="AK1704" s="29"/>
      <c r="AL1704" s="29"/>
      <c r="AM1704" s="29"/>
      <c r="AN1704" s="29"/>
      <c r="AO1704" s="30"/>
      <c r="AP1704" s="30"/>
      <c r="AQ1704" s="30"/>
    </row>
    <row r="1705" spans="34:43">
      <c r="AH1705" s="29"/>
      <c r="AI1705" s="29"/>
      <c r="AJ1705" s="29"/>
      <c r="AK1705" s="29"/>
      <c r="AL1705" s="29"/>
      <c r="AM1705" s="29"/>
      <c r="AN1705" s="29"/>
      <c r="AO1705" s="30"/>
      <c r="AP1705" s="30"/>
      <c r="AQ1705" s="30"/>
    </row>
    <row r="1706" spans="34:43">
      <c r="AH1706" s="29"/>
      <c r="AI1706" s="29"/>
      <c r="AJ1706" s="29"/>
      <c r="AK1706" s="29"/>
      <c r="AL1706" s="29"/>
      <c r="AM1706" s="29"/>
      <c r="AN1706" s="29"/>
      <c r="AO1706" s="30"/>
      <c r="AP1706" s="30"/>
      <c r="AQ1706" s="30"/>
    </row>
    <row r="1707" spans="34:43">
      <c r="AH1707" s="29"/>
      <c r="AI1707" s="29"/>
      <c r="AJ1707" s="29"/>
      <c r="AK1707" s="29"/>
      <c r="AL1707" s="29"/>
      <c r="AM1707" s="29"/>
      <c r="AN1707" s="29"/>
      <c r="AO1707" s="30"/>
      <c r="AP1707" s="30"/>
      <c r="AQ1707" s="30"/>
    </row>
    <row r="1708" spans="34:43">
      <c r="AH1708" s="29"/>
      <c r="AI1708" s="29"/>
      <c r="AJ1708" s="29"/>
      <c r="AK1708" s="29"/>
      <c r="AL1708" s="29"/>
      <c r="AM1708" s="29"/>
      <c r="AN1708" s="29"/>
      <c r="AO1708" s="30"/>
      <c r="AP1708" s="30"/>
      <c r="AQ1708" s="30"/>
    </row>
    <row r="1709" spans="34:43">
      <c r="AH1709" s="29"/>
      <c r="AI1709" s="29"/>
      <c r="AJ1709" s="29"/>
      <c r="AK1709" s="29"/>
      <c r="AL1709" s="29"/>
      <c r="AM1709" s="29"/>
      <c r="AN1709" s="29"/>
      <c r="AO1709" s="30"/>
      <c r="AP1709" s="30"/>
      <c r="AQ1709" s="30"/>
    </row>
    <row r="1710" spans="34:43">
      <c r="AH1710" s="29"/>
      <c r="AI1710" s="29"/>
      <c r="AJ1710" s="29"/>
      <c r="AK1710" s="29"/>
      <c r="AL1710" s="29"/>
      <c r="AM1710" s="29"/>
      <c r="AN1710" s="29"/>
      <c r="AO1710" s="30"/>
      <c r="AP1710" s="30"/>
      <c r="AQ1710" s="30"/>
    </row>
    <row r="1711" spans="34:43">
      <c r="AH1711" s="29"/>
      <c r="AI1711" s="29"/>
      <c r="AJ1711" s="29"/>
      <c r="AK1711" s="29"/>
      <c r="AL1711" s="29"/>
      <c r="AM1711" s="29"/>
      <c r="AN1711" s="29"/>
      <c r="AO1711" s="30"/>
      <c r="AP1711" s="30"/>
      <c r="AQ1711" s="30"/>
    </row>
    <row r="1712" spans="34:43">
      <c r="AH1712" s="29"/>
      <c r="AI1712" s="29"/>
      <c r="AJ1712" s="29"/>
      <c r="AK1712" s="29"/>
      <c r="AL1712" s="29"/>
      <c r="AM1712" s="29"/>
      <c r="AN1712" s="29"/>
      <c r="AO1712" s="30"/>
      <c r="AP1712" s="30"/>
      <c r="AQ1712" s="30"/>
    </row>
    <row r="1713" spans="34:43">
      <c r="AH1713" s="29"/>
      <c r="AI1713" s="29"/>
      <c r="AJ1713" s="29"/>
      <c r="AK1713" s="29"/>
      <c r="AL1713" s="29"/>
      <c r="AM1713" s="29"/>
      <c r="AN1713" s="29"/>
      <c r="AO1713" s="30"/>
      <c r="AP1713" s="30"/>
      <c r="AQ1713" s="30"/>
    </row>
    <row r="1714" spans="34:43">
      <c r="AH1714" s="29"/>
      <c r="AI1714" s="29"/>
      <c r="AJ1714" s="29"/>
      <c r="AK1714" s="29"/>
      <c r="AL1714" s="29"/>
      <c r="AM1714" s="29"/>
      <c r="AN1714" s="29"/>
      <c r="AO1714" s="30"/>
      <c r="AP1714" s="30"/>
      <c r="AQ1714" s="30"/>
    </row>
    <row r="1715" spans="34:43">
      <c r="AH1715" s="29"/>
      <c r="AI1715" s="29"/>
      <c r="AJ1715" s="29"/>
      <c r="AK1715" s="29"/>
      <c r="AL1715" s="29"/>
      <c r="AM1715" s="29"/>
      <c r="AN1715" s="29"/>
      <c r="AO1715" s="30"/>
      <c r="AP1715" s="30"/>
      <c r="AQ1715" s="30"/>
    </row>
    <row r="1716" spans="34:43">
      <c r="AH1716" s="29"/>
      <c r="AI1716" s="29"/>
      <c r="AJ1716" s="29"/>
      <c r="AK1716" s="29"/>
      <c r="AL1716" s="29"/>
      <c r="AM1716" s="29"/>
      <c r="AN1716" s="29"/>
      <c r="AO1716" s="30"/>
      <c r="AP1716" s="30"/>
      <c r="AQ1716" s="30"/>
    </row>
    <row r="1717" spans="34:43">
      <c r="AH1717" s="29"/>
      <c r="AI1717" s="29"/>
      <c r="AJ1717" s="29"/>
      <c r="AK1717" s="29"/>
      <c r="AL1717" s="29"/>
      <c r="AM1717" s="29"/>
      <c r="AN1717" s="29"/>
      <c r="AO1717" s="30"/>
      <c r="AP1717" s="30"/>
      <c r="AQ1717" s="30"/>
    </row>
    <row r="1718" spans="34:43">
      <c r="AH1718" s="29"/>
      <c r="AI1718" s="29"/>
      <c r="AJ1718" s="29"/>
      <c r="AK1718" s="29"/>
      <c r="AL1718" s="29"/>
      <c r="AM1718" s="29"/>
      <c r="AN1718" s="29"/>
      <c r="AO1718" s="30"/>
      <c r="AP1718" s="30"/>
      <c r="AQ1718" s="30"/>
    </row>
    <row r="1719" spans="34:43">
      <c r="AH1719" s="29"/>
      <c r="AI1719" s="29"/>
      <c r="AJ1719" s="29"/>
      <c r="AK1719" s="29"/>
      <c r="AL1719" s="29"/>
      <c r="AM1719" s="29"/>
      <c r="AN1719" s="29"/>
      <c r="AO1719" s="30"/>
      <c r="AP1719" s="30"/>
      <c r="AQ1719" s="30"/>
    </row>
    <row r="1720" spans="34:43">
      <c r="AH1720" s="29"/>
      <c r="AI1720" s="29"/>
      <c r="AJ1720" s="29"/>
      <c r="AK1720" s="29"/>
      <c r="AL1720" s="29"/>
      <c r="AM1720" s="29"/>
      <c r="AN1720" s="29"/>
      <c r="AO1720" s="30"/>
      <c r="AP1720" s="30"/>
      <c r="AQ1720" s="30"/>
    </row>
    <row r="1721" spans="34:43">
      <c r="AH1721" s="29"/>
      <c r="AI1721" s="29"/>
      <c r="AJ1721" s="29"/>
      <c r="AK1721" s="29"/>
      <c r="AL1721" s="29"/>
      <c r="AM1721" s="29"/>
      <c r="AN1721" s="29"/>
      <c r="AO1721" s="30"/>
      <c r="AP1721" s="30"/>
      <c r="AQ1721" s="30"/>
    </row>
    <row r="1722" spans="34:43">
      <c r="AH1722" s="29"/>
      <c r="AI1722" s="29"/>
      <c r="AJ1722" s="29"/>
      <c r="AK1722" s="29"/>
      <c r="AL1722" s="29"/>
      <c r="AM1722" s="29"/>
      <c r="AN1722" s="29"/>
      <c r="AO1722" s="30"/>
      <c r="AP1722" s="30"/>
      <c r="AQ1722" s="30"/>
    </row>
    <row r="1723" spans="34:43">
      <c r="AH1723" s="29"/>
      <c r="AI1723" s="29"/>
      <c r="AJ1723" s="29"/>
      <c r="AK1723" s="29"/>
      <c r="AL1723" s="29"/>
      <c r="AM1723" s="29"/>
      <c r="AN1723" s="29"/>
      <c r="AO1723" s="30"/>
      <c r="AP1723" s="30"/>
      <c r="AQ1723" s="30"/>
    </row>
    <row r="1724" spans="34:43">
      <c r="AH1724" s="29"/>
      <c r="AI1724" s="29"/>
      <c r="AJ1724" s="29"/>
      <c r="AK1724" s="29"/>
      <c r="AL1724" s="29"/>
      <c r="AM1724" s="29"/>
      <c r="AN1724" s="29"/>
      <c r="AO1724" s="30"/>
      <c r="AP1724" s="30"/>
      <c r="AQ1724" s="30"/>
    </row>
    <row r="1725" spans="34:43">
      <c r="AH1725" s="29"/>
      <c r="AI1725" s="29"/>
      <c r="AJ1725" s="29"/>
      <c r="AK1725" s="29"/>
      <c r="AL1725" s="29"/>
      <c r="AM1725" s="29"/>
      <c r="AN1725" s="29"/>
      <c r="AO1725" s="30"/>
      <c r="AP1725" s="30"/>
      <c r="AQ1725" s="30"/>
    </row>
    <row r="1726" spans="34:43">
      <c r="AH1726" s="29"/>
      <c r="AI1726" s="29"/>
      <c r="AJ1726" s="29"/>
      <c r="AK1726" s="29"/>
      <c r="AL1726" s="29"/>
      <c r="AM1726" s="29"/>
      <c r="AN1726" s="29"/>
      <c r="AO1726" s="30"/>
      <c r="AP1726" s="30"/>
      <c r="AQ1726" s="30"/>
    </row>
    <row r="1727" spans="34:43">
      <c r="AH1727" s="29"/>
      <c r="AI1727" s="29"/>
      <c r="AJ1727" s="29"/>
      <c r="AK1727" s="29"/>
      <c r="AL1727" s="29"/>
      <c r="AM1727" s="29"/>
      <c r="AN1727" s="29"/>
      <c r="AO1727" s="30"/>
      <c r="AP1727" s="30"/>
      <c r="AQ1727" s="30"/>
    </row>
    <row r="1728" spans="34:43">
      <c r="AH1728" s="29"/>
      <c r="AI1728" s="29"/>
      <c r="AJ1728" s="29"/>
      <c r="AK1728" s="29"/>
      <c r="AL1728" s="29"/>
      <c r="AM1728" s="29"/>
      <c r="AN1728" s="29"/>
      <c r="AO1728" s="30"/>
      <c r="AP1728" s="30"/>
      <c r="AQ1728" s="30"/>
    </row>
    <row r="1729" spans="34:43">
      <c r="AH1729" s="29"/>
      <c r="AI1729" s="29"/>
      <c r="AJ1729" s="29"/>
      <c r="AK1729" s="29"/>
      <c r="AL1729" s="29"/>
      <c r="AM1729" s="29"/>
      <c r="AN1729" s="29"/>
      <c r="AO1729" s="30"/>
      <c r="AP1729" s="30"/>
      <c r="AQ1729" s="30"/>
    </row>
    <row r="1730" spans="34:43">
      <c r="AH1730" s="29"/>
      <c r="AI1730" s="29"/>
      <c r="AJ1730" s="29"/>
      <c r="AK1730" s="29"/>
      <c r="AL1730" s="29"/>
      <c r="AM1730" s="29"/>
      <c r="AN1730" s="29"/>
      <c r="AO1730" s="30"/>
      <c r="AP1730" s="30"/>
      <c r="AQ1730" s="30"/>
    </row>
    <row r="1731" spans="34:43">
      <c r="AH1731" s="29"/>
      <c r="AI1731" s="29"/>
      <c r="AJ1731" s="29"/>
      <c r="AK1731" s="29"/>
      <c r="AL1731" s="29"/>
      <c r="AM1731" s="29"/>
      <c r="AN1731" s="29"/>
      <c r="AO1731" s="30"/>
      <c r="AP1731" s="30"/>
      <c r="AQ1731" s="30"/>
    </row>
    <row r="1732" spans="34:43">
      <c r="AH1732" s="29"/>
      <c r="AI1732" s="29"/>
      <c r="AJ1732" s="29"/>
      <c r="AK1732" s="29"/>
      <c r="AL1732" s="29"/>
      <c r="AM1732" s="29"/>
      <c r="AN1732" s="29"/>
      <c r="AO1732" s="30"/>
      <c r="AP1732" s="30"/>
      <c r="AQ1732" s="30"/>
    </row>
    <row r="1733" spans="34:43">
      <c r="AH1733" s="29"/>
      <c r="AI1733" s="29"/>
      <c r="AJ1733" s="29"/>
      <c r="AK1733" s="29"/>
      <c r="AL1733" s="29"/>
      <c r="AM1733" s="29"/>
      <c r="AN1733" s="29"/>
      <c r="AO1733" s="30"/>
      <c r="AP1733" s="30"/>
      <c r="AQ1733" s="30"/>
    </row>
    <row r="1734" spans="34:43">
      <c r="AH1734" s="29"/>
      <c r="AI1734" s="29"/>
      <c r="AJ1734" s="29"/>
      <c r="AK1734" s="29"/>
      <c r="AL1734" s="29"/>
      <c r="AM1734" s="29"/>
      <c r="AN1734" s="29"/>
      <c r="AO1734" s="30"/>
      <c r="AP1734" s="30"/>
      <c r="AQ1734" s="30"/>
    </row>
    <row r="1735" spans="34:43">
      <c r="AH1735" s="29"/>
      <c r="AI1735" s="29"/>
      <c r="AJ1735" s="29"/>
      <c r="AK1735" s="29"/>
      <c r="AL1735" s="29"/>
      <c r="AM1735" s="29"/>
      <c r="AN1735" s="29"/>
      <c r="AO1735" s="30"/>
      <c r="AP1735" s="30"/>
      <c r="AQ1735" s="30"/>
    </row>
    <row r="1736" spans="34:43">
      <c r="AH1736" s="29"/>
      <c r="AI1736" s="29"/>
      <c r="AJ1736" s="29"/>
      <c r="AK1736" s="29"/>
      <c r="AL1736" s="29"/>
      <c r="AM1736" s="29"/>
      <c r="AN1736" s="29"/>
      <c r="AO1736" s="30"/>
      <c r="AP1736" s="30"/>
      <c r="AQ1736" s="30"/>
    </row>
    <row r="1737" spans="34:43">
      <c r="AH1737" s="29"/>
      <c r="AI1737" s="29"/>
      <c r="AJ1737" s="29"/>
      <c r="AK1737" s="29"/>
      <c r="AL1737" s="29"/>
      <c r="AM1737" s="29"/>
      <c r="AN1737" s="29"/>
      <c r="AO1737" s="30"/>
      <c r="AP1737" s="30"/>
      <c r="AQ1737" s="30"/>
    </row>
    <row r="1738" spans="34:43">
      <c r="AH1738" s="29"/>
      <c r="AI1738" s="29"/>
      <c r="AJ1738" s="29"/>
      <c r="AK1738" s="29"/>
      <c r="AL1738" s="29"/>
      <c r="AM1738" s="29"/>
      <c r="AN1738" s="29"/>
      <c r="AO1738" s="30"/>
      <c r="AP1738" s="30"/>
      <c r="AQ1738" s="30"/>
    </row>
    <row r="1739" spans="34:43">
      <c r="AH1739" s="29"/>
      <c r="AI1739" s="29"/>
      <c r="AJ1739" s="29"/>
      <c r="AK1739" s="29"/>
      <c r="AL1739" s="29"/>
      <c r="AM1739" s="29"/>
      <c r="AN1739" s="29"/>
      <c r="AO1739" s="30"/>
      <c r="AP1739" s="30"/>
      <c r="AQ1739" s="30"/>
    </row>
    <row r="1740" spans="34:43">
      <c r="AH1740" s="29"/>
      <c r="AI1740" s="29"/>
      <c r="AJ1740" s="29"/>
      <c r="AK1740" s="29"/>
      <c r="AL1740" s="29"/>
      <c r="AM1740" s="29"/>
      <c r="AN1740" s="29"/>
      <c r="AO1740" s="30"/>
      <c r="AP1740" s="30"/>
      <c r="AQ1740" s="30"/>
    </row>
    <row r="1741" spans="34:43">
      <c r="AH1741" s="29"/>
      <c r="AI1741" s="29"/>
      <c r="AJ1741" s="29"/>
      <c r="AK1741" s="29"/>
      <c r="AL1741" s="29"/>
      <c r="AM1741" s="29"/>
      <c r="AN1741" s="29"/>
      <c r="AO1741" s="30"/>
      <c r="AP1741" s="30"/>
      <c r="AQ1741" s="30"/>
    </row>
    <row r="1742" spans="34:43">
      <c r="AH1742" s="29"/>
      <c r="AI1742" s="29"/>
      <c r="AJ1742" s="29"/>
      <c r="AK1742" s="29"/>
      <c r="AL1742" s="29"/>
      <c r="AM1742" s="29"/>
      <c r="AN1742" s="29"/>
      <c r="AO1742" s="30"/>
      <c r="AP1742" s="30"/>
      <c r="AQ1742" s="30"/>
    </row>
    <row r="1743" spans="34:43">
      <c r="AH1743" s="29"/>
      <c r="AI1743" s="29"/>
      <c r="AJ1743" s="29"/>
      <c r="AK1743" s="29"/>
      <c r="AL1743" s="29"/>
      <c r="AM1743" s="29"/>
      <c r="AN1743" s="29"/>
      <c r="AO1743" s="30"/>
      <c r="AP1743" s="30"/>
      <c r="AQ1743" s="30"/>
    </row>
    <row r="1744" spans="34:43">
      <c r="AH1744" s="29"/>
      <c r="AI1744" s="29"/>
      <c r="AJ1744" s="29"/>
      <c r="AK1744" s="29"/>
      <c r="AL1744" s="29"/>
      <c r="AM1744" s="29"/>
      <c r="AN1744" s="29"/>
      <c r="AO1744" s="30"/>
      <c r="AP1744" s="30"/>
      <c r="AQ1744" s="30"/>
    </row>
    <row r="1745" spans="34:43">
      <c r="AH1745" s="29"/>
      <c r="AI1745" s="29"/>
      <c r="AJ1745" s="29"/>
      <c r="AK1745" s="29"/>
      <c r="AL1745" s="29"/>
      <c r="AM1745" s="29"/>
      <c r="AN1745" s="29"/>
      <c r="AO1745" s="30"/>
      <c r="AP1745" s="30"/>
      <c r="AQ1745" s="30"/>
    </row>
    <row r="1746" spans="34:43">
      <c r="AH1746" s="29"/>
      <c r="AI1746" s="29"/>
      <c r="AJ1746" s="29"/>
      <c r="AK1746" s="29"/>
      <c r="AL1746" s="29"/>
      <c r="AM1746" s="29"/>
      <c r="AN1746" s="29"/>
      <c r="AO1746" s="30"/>
      <c r="AP1746" s="30"/>
      <c r="AQ1746" s="30"/>
    </row>
    <row r="1747" spans="34:43">
      <c r="AH1747" s="29"/>
      <c r="AI1747" s="29"/>
      <c r="AJ1747" s="29"/>
      <c r="AK1747" s="29"/>
      <c r="AL1747" s="29"/>
      <c r="AM1747" s="29"/>
      <c r="AN1747" s="29"/>
      <c r="AO1747" s="30"/>
      <c r="AP1747" s="30"/>
      <c r="AQ1747" s="30"/>
    </row>
    <row r="1748" spans="34:43">
      <c r="AH1748" s="29"/>
      <c r="AI1748" s="29"/>
      <c r="AJ1748" s="29"/>
      <c r="AK1748" s="29"/>
      <c r="AL1748" s="29"/>
      <c r="AM1748" s="29"/>
      <c r="AN1748" s="29"/>
      <c r="AO1748" s="30"/>
      <c r="AP1748" s="30"/>
      <c r="AQ1748" s="30"/>
    </row>
    <row r="1749" spans="34:43">
      <c r="AH1749" s="29"/>
      <c r="AI1749" s="29"/>
      <c r="AJ1749" s="29"/>
      <c r="AK1749" s="29"/>
      <c r="AL1749" s="29"/>
      <c r="AM1749" s="29"/>
      <c r="AN1749" s="29"/>
      <c r="AO1749" s="30"/>
      <c r="AP1749" s="30"/>
      <c r="AQ1749" s="30"/>
    </row>
    <row r="1750" spans="34:43">
      <c r="AH1750" s="29"/>
      <c r="AI1750" s="29"/>
      <c r="AJ1750" s="29"/>
      <c r="AK1750" s="29"/>
      <c r="AL1750" s="29"/>
      <c r="AM1750" s="29"/>
      <c r="AN1750" s="29"/>
      <c r="AO1750" s="30"/>
      <c r="AP1750" s="30"/>
      <c r="AQ1750" s="30"/>
    </row>
    <row r="1751" spans="34:43">
      <c r="AH1751" s="29"/>
      <c r="AI1751" s="29"/>
      <c r="AJ1751" s="29"/>
      <c r="AK1751" s="29"/>
      <c r="AL1751" s="29"/>
      <c r="AM1751" s="29"/>
      <c r="AN1751" s="29"/>
      <c r="AO1751" s="30"/>
      <c r="AP1751" s="30"/>
      <c r="AQ1751" s="30"/>
    </row>
    <row r="1752" spans="34:43">
      <c r="AH1752" s="29"/>
      <c r="AI1752" s="29"/>
      <c r="AJ1752" s="29"/>
      <c r="AK1752" s="29"/>
      <c r="AL1752" s="29"/>
      <c r="AM1752" s="29"/>
      <c r="AN1752" s="29"/>
      <c r="AO1752" s="30"/>
      <c r="AP1752" s="30"/>
      <c r="AQ1752" s="30"/>
    </row>
    <row r="1753" spans="34:43">
      <c r="AH1753" s="29"/>
      <c r="AI1753" s="29"/>
      <c r="AJ1753" s="29"/>
      <c r="AK1753" s="29"/>
      <c r="AL1753" s="29"/>
      <c r="AM1753" s="29"/>
      <c r="AN1753" s="29"/>
      <c r="AO1753" s="30"/>
      <c r="AP1753" s="30"/>
      <c r="AQ1753" s="30"/>
    </row>
    <row r="1754" spans="34:43">
      <c r="AH1754" s="29"/>
      <c r="AI1754" s="29"/>
      <c r="AJ1754" s="29"/>
      <c r="AK1754" s="29"/>
      <c r="AL1754" s="29"/>
      <c r="AM1754" s="29"/>
      <c r="AN1754" s="29"/>
      <c r="AO1754" s="30"/>
      <c r="AP1754" s="30"/>
      <c r="AQ1754" s="30"/>
    </row>
    <row r="1755" spans="34:43">
      <c r="AH1755" s="29"/>
      <c r="AI1755" s="29"/>
      <c r="AJ1755" s="29"/>
      <c r="AK1755" s="29"/>
      <c r="AL1755" s="29"/>
      <c r="AM1755" s="29"/>
      <c r="AN1755" s="29"/>
      <c r="AO1755" s="30"/>
      <c r="AP1755" s="30"/>
      <c r="AQ1755" s="30"/>
    </row>
    <row r="1756" spans="34:43">
      <c r="AH1756" s="29"/>
      <c r="AI1756" s="29"/>
      <c r="AJ1756" s="29"/>
      <c r="AK1756" s="29"/>
      <c r="AL1756" s="29"/>
      <c r="AM1756" s="29"/>
      <c r="AN1756" s="29"/>
      <c r="AO1756" s="30"/>
      <c r="AP1756" s="30"/>
      <c r="AQ1756" s="30"/>
    </row>
    <row r="1757" spans="34:43">
      <c r="AH1757" s="29"/>
      <c r="AI1757" s="29"/>
      <c r="AJ1757" s="29"/>
      <c r="AK1757" s="29"/>
      <c r="AL1757" s="29"/>
      <c r="AM1757" s="29"/>
      <c r="AN1757" s="29"/>
      <c r="AO1757" s="30"/>
      <c r="AP1757" s="30"/>
      <c r="AQ1757" s="30"/>
    </row>
    <row r="1758" spans="34:43">
      <c r="AH1758" s="29"/>
      <c r="AI1758" s="29"/>
      <c r="AJ1758" s="29"/>
      <c r="AK1758" s="29"/>
      <c r="AL1758" s="29"/>
      <c r="AM1758" s="29"/>
      <c r="AN1758" s="29"/>
      <c r="AO1758" s="30"/>
      <c r="AP1758" s="30"/>
      <c r="AQ1758" s="30"/>
    </row>
    <row r="1759" spans="34:43">
      <c r="AH1759" s="29"/>
      <c r="AI1759" s="29"/>
      <c r="AJ1759" s="29"/>
      <c r="AK1759" s="29"/>
      <c r="AL1759" s="29"/>
      <c r="AM1759" s="29"/>
      <c r="AN1759" s="29"/>
      <c r="AO1759" s="30"/>
      <c r="AP1759" s="30"/>
      <c r="AQ1759" s="30"/>
    </row>
    <row r="1760" spans="34:43">
      <c r="AH1760" s="29"/>
      <c r="AI1760" s="29"/>
      <c r="AJ1760" s="29"/>
      <c r="AK1760" s="29"/>
      <c r="AL1760" s="29"/>
      <c r="AM1760" s="29"/>
      <c r="AN1760" s="29"/>
      <c r="AO1760" s="30"/>
      <c r="AP1760" s="30"/>
      <c r="AQ1760" s="30"/>
    </row>
    <row r="1761" spans="34:43">
      <c r="AH1761" s="29"/>
      <c r="AI1761" s="29"/>
      <c r="AJ1761" s="29"/>
      <c r="AK1761" s="29"/>
      <c r="AL1761" s="29"/>
      <c r="AM1761" s="29"/>
      <c r="AN1761" s="29"/>
      <c r="AO1761" s="30"/>
      <c r="AP1761" s="30"/>
      <c r="AQ1761" s="30"/>
    </row>
    <row r="1762" spans="34:43">
      <c r="AH1762" s="29"/>
      <c r="AI1762" s="29"/>
      <c r="AJ1762" s="29"/>
      <c r="AK1762" s="29"/>
      <c r="AL1762" s="29"/>
      <c r="AM1762" s="29"/>
      <c r="AN1762" s="29"/>
      <c r="AO1762" s="30"/>
      <c r="AP1762" s="30"/>
      <c r="AQ1762" s="30"/>
    </row>
    <row r="1763" spans="34:43">
      <c r="AH1763" s="29"/>
      <c r="AI1763" s="29"/>
      <c r="AJ1763" s="29"/>
      <c r="AK1763" s="29"/>
      <c r="AL1763" s="29"/>
      <c r="AM1763" s="29"/>
      <c r="AN1763" s="29"/>
      <c r="AO1763" s="30"/>
      <c r="AP1763" s="30"/>
      <c r="AQ1763" s="30"/>
    </row>
    <row r="1764" spans="34:43">
      <c r="AH1764" s="29"/>
      <c r="AI1764" s="29"/>
      <c r="AJ1764" s="29"/>
      <c r="AK1764" s="29"/>
      <c r="AL1764" s="29"/>
      <c r="AM1764" s="29"/>
      <c r="AN1764" s="29"/>
      <c r="AO1764" s="30"/>
      <c r="AP1764" s="30"/>
      <c r="AQ1764" s="30"/>
    </row>
    <row r="1765" spans="34:43">
      <c r="AH1765" s="29"/>
      <c r="AI1765" s="29"/>
      <c r="AJ1765" s="29"/>
      <c r="AK1765" s="29"/>
      <c r="AL1765" s="29"/>
      <c r="AM1765" s="29"/>
      <c r="AN1765" s="29"/>
      <c r="AO1765" s="30"/>
      <c r="AP1765" s="30"/>
      <c r="AQ1765" s="30"/>
    </row>
    <row r="1766" spans="34:43">
      <c r="AH1766" s="29"/>
      <c r="AI1766" s="29"/>
      <c r="AJ1766" s="29"/>
      <c r="AK1766" s="29"/>
      <c r="AL1766" s="29"/>
      <c r="AM1766" s="29"/>
      <c r="AN1766" s="29"/>
      <c r="AO1766" s="30"/>
      <c r="AP1766" s="30"/>
      <c r="AQ1766" s="30"/>
    </row>
    <row r="1767" spans="34:43">
      <c r="AH1767" s="29"/>
      <c r="AI1767" s="29"/>
      <c r="AJ1767" s="29"/>
      <c r="AK1767" s="29"/>
      <c r="AL1767" s="29"/>
      <c r="AM1767" s="29"/>
      <c r="AN1767" s="29"/>
      <c r="AO1767" s="30"/>
      <c r="AP1767" s="30"/>
      <c r="AQ1767" s="30"/>
    </row>
    <row r="1768" spans="34:43">
      <c r="AH1768" s="29"/>
      <c r="AI1768" s="29"/>
      <c r="AJ1768" s="29"/>
      <c r="AK1768" s="29"/>
      <c r="AL1768" s="29"/>
      <c r="AM1768" s="29"/>
      <c r="AN1768" s="29"/>
      <c r="AO1768" s="30"/>
      <c r="AP1768" s="30"/>
      <c r="AQ1768" s="30"/>
    </row>
    <row r="1769" spans="34:43">
      <c r="AH1769" s="29"/>
      <c r="AI1769" s="29"/>
      <c r="AJ1769" s="29"/>
      <c r="AK1769" s="29"/>
      <c r="AL1769" s="29"/>
      <c r="AM1769" s="29"/>
      <c r="AN1769" s="29"/>
      <c r="AO1769" s="30"/>
      <c r="AP1769" s="30"/>
      <c r="AQ1769" s="30"/>
    </row>
    <row r="1770" spans="34:43">
      <c r="AH1770" s="29"/>
      <c r="AI1770" s="29"/>
      <c r="AJ1770" s="29"/>
      <c r="AK1770" s="29"/>
      <c r="AL1770" s="29"/>
      <c r="AM1770" s="29"/>
      <c r="AN1770" s="29"/>
      <c r="AO1770" s="30"/>
      <c r="AP1770" s="30"/>
      <c r="AQ1770" s="30"/>
    </row>
    <row r="1771" spans="34:43">
      <c r="AH1771" s="29"/>
      <c r="AI1771" s="29"/>
      <c r="AJ1771" s="29"/>
      <c r="AK1771" s="29"/>
      <c r="AL1771" s="29"/>
      <c r="AM1771" s="29"/>
      <c r="AN1771" s="29"/>
      <c r="AO1771" s="30"/>
      <c r="AP1771" s="30"/>
      <c r="AQ1771" s="30"/>
    </row>
    <row r="1772" spans="34:43">
      <c r="AH1772" s="29"/>
      <c r="AI1772" s="29"/>
      <c r="AJ1772" s="29"/>
      <c r="AK1772" s="29"/>
      <c r="AL1772" s="29"/>
      <c r="AM1772" s="29"/>
      <c r="AN1772" s="29"/>
      <c r="AO1772" s="30"/>
      <c r="AP1772" s="30"/>
      <c r="AQ1772" s="30"/>
    </row>
    <row r="1773" spans="34:43">
      <c r="AH1773" s="29"/>
      <c r="AI1773" s="29"/>
      <c r="AJ1773" s="29"/>
      <c r="AK1773" s="29"/>
      <c r="AL1773" s="29"/>
      <c r="AM1773" s="29"/>
      <c r="AN1773" s="29"/>
      <c r="AO1773" s="30"/>
      <c r="AP1773" s="30"/>
      <c r="AQ1773" s="30"/>
    </row>
    <row r="1774" spans="34:43">
      <c r="AH1774" s="29"/>
      <c r="AI1774" s="29"/>
      <c r="AJ1774" s="29"/>
      <c r="AK1774" s="29"/>
      <c r="AL1774" s="29"/>
      <c r="AM1774" s="29"/>
      <c r="AN1774" s="29"/>
      <c r="AO1774" s="30"/>
      <c r="AP1774" s="30"/>
      <c r="AQ1774" s="30"/>
    </row>
    <row r="1775" spans="34:43">
      <c r="AH1775" s="29"/>
      <c r="AI1775" s="29"/>
      <c r="AJ1775" s="29"/>
      <c r="AK1775" s="29"/>
      <c r="AL1775" s="29"/>
      <c r="AM1775" s="29"/>
      <c r="AN1775" s="29"/>
      <c r="AO1775" s="30"/>
      <c r="AP1775" s="30"/>
      <c r="AQ1775" s="30"/>
    </row>
    <row r="1776" spans="34:43">
      <c r="AH1776" s="29"/>
      <c r="AI1776" s="29"/>
      <c r="AJ1776" s="29"/>
      <c r="AK1776" s="29"/>
      <c r="AL1776" s="29"/>
      <c r="AM1776" s="29"/>
      <c r="AN1776" s="29"/>
      <c r="AO1776" s="30"/>
      <c r="AP1776" s="30"/>
      <c r="AQ1776" s="30"/>
    </row>
    <row r="1777" spans="34:43">
      <c r="AH1777" s="29"/>
      <c r="AI1777" s="29"/>
      <c r="AJ1777" s="29"/>
      <c r="AK1777" s="29"/>
      <c r="AL1777" s="29"/>
      <c r="AM1777" s="29"/>
      <c r="AN1777" s="29"/>
      <c r="AO1777" s="30"/>
      <c r="AP1777" s="30"/>
      <c r="AQ1777" s="30"/>
    </row>
    <row r="1778" spans="34:43">
      <c r="AH1778" s="29"/>
      <c r="AI1778" s="29"/>
      <c r="AJ1778" s="29"/>
      <c r="AK1778" s="29"/>
      <c r="AL1778" s="29"/>
      <c r="AM1778" s="29"/>
      <c r="AN1778" s="29"/>
      <c r="AO1778" s="30"/>
      <c r="AP1778" s="30"/>
      <c r="AQ1778" s="30"/>
    </row>
    <row r="1779" spans="34:43">
      <c r="AH1779" s="29"/>
      <c r="AI1779" s="29"/>
      <c r="AJ1779" s="29"/>
      <c r="AK1779" s="29"/>
      <c r="AL1779" s="29"/>
      <c r="AM1779" s="29"/>
      <c r="AN1779" s="29"/>
      <c r="AO1779" s="30"/>
      <c r="AP1779" s="30"/>
      <c r="AQ1779" s="30"/>
    </row>
    <row r="1780" spans="34:43">
      <c r="AH1780" s="29"/>
      <c r="AI1780" s="29"/>
      <c r="AJ1780" s="29"/>
      <c r="AK1780" s="29"/>
      <c r="AL1780" s="29"/>
      <c r="AM1780" s="29"/>
      <c r="AN1780" s="29"/>
      <c r="AO1780" s="30"/>
      <c r="AP1780" s="30"/>
      <c r="AQ1780" s="30"/>
    </row>
    <row r="1781" spans="34:43">
      <c r="AH1781" s="29"/>
      <c r="AI1781" s="29"/>
      <c r="AJ1781" s="29"/>
      <c r="AK1781" s="29"/>
      <c r="AL1781" s="29"/>
      <c r="AM1781" s="29"/>
      <c r="AN1781" s="29"/>
      <c r="AO1781" s="30"/>
      <c r="AP1781" s="30"/>
      <c r="AQ1781" s="30"/>
    </row>
    <row r="1782" spans="34:43">
      <c r="AH1782" s="29"/>
      <c r="AI1782" s="29"/>
      <c r="AJ1782" s="29"/>
      <c r="AK1782" s="29"/>
      <c r="AL1782" s="29"/>
      <c r="AM1782" s="29"/>
      <c r="AN1782" s="29"/>
      <c r="AO1782" s="30"/>
      <c r="AP1782" s="30"/>
      <c r="AQ1782" s="30"/>
    </row>
    <row r="1783" spans="34:43">
      <c r="AH1783" s="29"/>
      <c r="AI1783" s="29"/>
      <c r="AJ1783" s="29"/>
      <c r="AK1783" s="29"/>
      <c r="AL1783" s="29"/>
      <c r="AM1783" s="29"/>
      <c r="AN1783" s="29"/>
      <c r="AO1783" s="30"/>
      <c r="AP1783" s="30"/>
      <c r="AQ1783" s="30"/>
    </row>
    <row r="1784" spans="34:43">
      <c r="AH1784" s="29"/>
      <c r="AI1784" s="29"/>
      <c r="AJ1784" s="29"/>
      <c r="AK1784" s="29"/>
      <c r="AL1784" s="29"/>
      <c r="AM1784" s="29"/>
      <c r="AN1784" s="29"/>
      <c r="AO1784" s="30"/>
      <c r="AP1784" s="30"/>
      <c r="AQ1784" s="30"/>
    </row>
    <row r="1785" spans="34:43">
      <c r="AH1785" s="29"/>
      <c r="AI1785" s="29"/>
      <c r="AJ1785" s="29"/>
      <c r="AK1785" s="29"/>
      <c r="AL1785" s="29"/>
      <c r="AM1785" s="29"/>
      <c r="AN1785" s="29"/>
      <c r="AO1785" s="30"/>
      <c r="AP1785" s="30"/>
      <c r="AQ1785" s="30"/>
    </row>
    <row r="1786" spans="34:43">
      <c r="AH1786" s="29"/>
      <c r="AI1786" s="29"/>
      <c r="AJ1786" s="29"/>
      <c r="AK1786" s="29"/>
      <c r="AL1786" s="29"/>
      <c r="AM1786" s="29"/>
      <c r="AN1786" s="29"/>
      <c r="AO1786" s="30"/>
      <c r="AP1786" s="30"/>
      <c r="AQ1786" s="30"/>
    </row>
    <row r="1787" spans="34:43">
      <c r="AH1787" s="29"/>
      <c r="AI1787" s="29"/>
      <c r="AJ1787" s="29"/>
      <c r="AK1787" s="29"/>
      <c r="AL1787" s="29"/>
      <c r="AM1787" s="29"/>
      <c r="AN1787" s="29"/>
      <c r="AO1787" s="30"/>
      <c r="AP1787" s="30"/>
      <c r="AQ1787" s="30"/>
    </row>
    <row r="1788" spans="34:43">
      <c r="AH1788" s="29"/>
      <c r="AI1788" s="29"/>
      <c r="AJ1788" s="29"/>
      <c r="AK1788" s="29"/>
      <c r="AL1788" s="29"/>
      <c r="AM1788" s="29"/>
      <c r="AN1788" s="29"/>
      <c r="AO1788" s="30"/>
      <c r="AP1788" s="30"/>
      <c r="AQ1788" s="30"/>
    </row>
    <row r="1789" spans="34:43">
      <c r="AH1789" s="29"/>
      <c r="AI1789" s="29"/>
      <c r="AJ1789" s="29"/>
      <c r="AK1789" s="29"/>
      <c r="AL1789" s="29"/>
      <c r="AM1789" s="29"/>
      <c r="AN1789" s="29"/>
      <c r="AO1789" s="30"/>
      <c r="AP1789" s="30"/>
      <c r="AQ1789" s="30"/>
    </row>
    <row r="1790" spans="34:43">
      <c r="AH1790" s="29"/>
      <c r="AI1790" s="29"/>
      <c r="AJ1790" s="29"/>
      <c r="AK1790" s="29"/>
      <c r="AL1790" s="29"/>
      <c r="AM1790" s="29"/>
      <c r="AN1790" s="29"/>
      <c r="AO1790" s="30"/>
      <c r="AP1790" s="30"/>
      <c r="AQ1790" s="30"/>
    </row>
    <row r="1791" spans="34:43">
      <c r="AH1791" s="29"/>
      <c r="AI1791" s="29"/>
      <c r="AJ1791" s="29"/>
      <c r="AK1791" s="29"/>
      <c r="AL1791" s="29"/>
      <c r="AM1791" s="29"/>
      <c r="AN1791" s="29"/>
      <c r="AO1791" s="30"/>
      <c r="AP1791" s="30"/>
      <c r="AQ1791" s="30"/>
    </row>
    <row r="1792" spans="34:43">
      <c r="AH1792" s="29"/>
      <c r="AI1792" s="29"/>
      <c r="AJ1792" s="29"/>
      <c r="AK1792" s="29"/>
      <c r="AL1792" s="29"/>
      <c r="AM1792" s="29"/>
      <c r="AN1792" s="29"/>
      <c r="AO1792" s="30"/>
      <c r="AP1792" s="30"/>
      <c r="AQ1792" s="30"/>
    </row>
    <row r="1793" spans="34:43">
      <c r="AH1793" s="29"/>
      <c r="AI1793" s="29"/>
      <c r="AJ1793" s="29"/>
      <c r="AK1793" s="29"/>
      <c r="AL1793" s="29"/>
      <c r="AM1793" s="29"/>
      <c r="AN1793" s="29"/>
      <c r="AO1793" s="30"/>
      <c r="AP1793" s="30"/>
      <c r="AQ1793" s="30"/>
    </row>
    <row r="1794" spans="34:43">
      <c r="AH1794" s="29"/>
      <c r="AI1794" s="29"/>
      <c r="AJ1794" s="29"/>
      <c r="AK1794" s="29"/>
      <c r="AL1794" s="29"/>
      <c r="AM1794" s="29"/>
      <c r="AN1794" s="29"/>
      <c r="AO1794" s="30"/>
      <c r="AP1794" s="30"/>
      <c r="AQ1794" s="30"/>
    </row>
    <row r="1795" spans="34:43">
      <c r="AH1795" s="29"/>
      <c r="AI1795" s="29"/>
      <c r="AJ1795" s="29"/>
      <c r="AK1795" s="29"/>
      <c r="AL1795" s="29"/>
      <c r="AM1795" s="29"/>
      <c r="AN1795" s="29"/>
      <c r="AO1795" s="30"/>
      <c r="AP1795" s="30"/>
      <c r="AQ1795" s="30"/>
    </row>
    <row r="1796" spans="34:43">
      <c r="AH1796" s="29"/>
      <c r="AI1796" s="29"/>
      <c r="AJ1796" s="29"/>
      <c r="AK1796" s="29"/>
      <c r="AL1796" s="29"/>
      <c r="AM1796" s="29"/>
      <c r="AN1796" s="29"/>
      <c r="AO1796" s="30"/>
      <c r="AP1796" s="30"/>
      <c r="AQ1796" s="30"/>
    </row>
    <row r="1797" spans="34:43">
      <c r="AH1797" s="29"/>
      <c r="AI1797" s="29"/>
      <c r="AJ1797" s="29"/>
      <c r="AK1797" s="29"/>
      <c r="AL1797" s="29"/>
      <c r="AM1797" s="29"/>
      <c r="AN1797" s="29"/>
      <c r="AO1797" s="30"/>
      <c r="AP1797" s="30"/>
      <c r="AQ1797" s="30"/>
    </row>
    <row r="1798" spans="34:43">
      <c r="AH1798" s="29"/>
      <c r="AI1798" s="29"/>
      <c r="AJ1798" s="29"/>
      <c r="AK1798" s="29"/>
      <c r="AL1798" s="29"/>
      <c r="AM1798" s="29"/>
      <c r="AN1798" s="29"/>
      <c r="AO1798" s="30"/>
      <c r="AP1798" s="30"/>
      <c r="AQ1798" s="30"/>
    </row>
    <row r="1799" spans="34:43">
      <c r="AH1799" s="29"/>
      <c r="AI1799" s="29"/>
      <c r="AJ1799" s="29"/>
      <c r="AK1799" s="29"/>
      <c r="AL1799" s="29"/>
      <c r="AM1799" s="29"/>
      <c r="AN1799" s="29"/>
      <c r="AO1799" s="30"/>
      <c r="AP1799" s="30"/>
      <c r="AQ1799" s="30"/>
    </row>
    <row r="1800" spans="34:43">
      <c r="AH1800" s="29"/>
      <c r="AI1800" s="29"/>
      <c r="AJ1800" s="29"/>
      <c r="AK1800" s="29"/>
      <c r="AL1800" s="29"/>
      <c r="AM1800" s="29"/>
      <c r="AN1800" s="29"/>
      <c r="AO1800" s="30"/>
      <c r="AP1800" s="30"/>
      <c r="AQ1800" s="30"/>
    </row>
    <row r="1801" spans="34:43">
      <c r="AH1801" s="29"/>
      <c r="AI1801" s="29"/>
      <c r="AJ1801" s="29"/>
      <c r="AK1801" s="29"/>
      <c r="AL1801" s="29"/>
      <c r="AM1801" s="29"/>
      <c r="AN1801" s="29"/>
      <c r="AO1801" s="30"/>
      <c r="AP1801" s="30"/>
      <c r="AQ1801" s="30"/>
    </row>
    <row r="1802" spans="34:43">
      <c r="AH1802" s="29"/>
      <c r="AI1802" s="29"/>
      <c r="AJ1802" s="29"/>
      <c r="AK1802" s="29"/>
      <c r="AL1802" s="29"/>
      <c r="AM1802" s="29"/>
      <c r="AN1802" s="29"/>
      <c r="AO1802" s="30"/>
      <c r="AP1802" s="30"/>
      <c r="AQ1802" s="30"/>
    </row>
    <row r="1803" spans="34:43">
      <c r="AH1803" s="29"/>
      <c r="AI1803" s="29"/>
      <c r="AJ1803" s="29"/>
      <c r="AK1803" s="29"/>
      <c r="AL1803" s="29"/>
      <c r="AM1803" s="29"/>
      <c r="AN1803" s="29"/>
      <c r="AO1803" s="30"/>
      <c r="AP1803" s="30"/>
      <c r="AQ1803" s="30"/>
    </row>
    <row r="1804" spans="34:43">
      <c r="AH1804" s="29"/>
      <c r="AI1804" s="29"/>
      <c r="AJ1804" s="29"/>
      <c r="AK1804" s="29"/>
      <c r="AL1804" s="29"/>
      <c r="AM1804" s="29"/>
      <c r="AN1804" s="29"/>
      <c r="AO1804" s="30"/>
      <c r="AP1804" s="30"/>
      <c r="AQ1804" s="30"/>
    </row>
    <row r="1805" spans="34:43">
      <c r="AH1805" s="29"/>
      <c r="AI1805" s="29"/>
      <c r="AJ1805" s="29"/>
      <c r="AK1805" s="29"/>
      <c r="AL1805" s="29"/>
      <c r="AM1805" s="29"/>
      <c r="AN1805" s="29"/>
      <c r="AO1805" s="30"/>
      <c r="AP1805" s="30"/>
      <c r="AQ1805" s="30"/>
    </row>
    <row r="1806" spans="34:43">
      <c r="AH1806" s="29"/>
      <c r="AI1806" s="29"/>
      <c r="AJ1806" s="29"/>
      <c r="AK1806" s="29"/>
      <c r="AL1806" s="29"/>
      <c r="AM1806" s="29"/>
      <c r="AN1806" s="29"/>
      <c r="AO1806" s="30"/>
      <c r="AP1806" s="30"/>
      <c r="AQ1806" s="30"/>
    </row>
    <row r="1807" spans="34:43">
      <c r="AH1807" s="29"/>
      <c r="AI1807" s="29"/>
      <c r="AJ1807" s="29"/>
      <c r="AK1807" s="29"/>
      <c r="AL1807" s="29"/>
      <c r="AM1807" s="29"/>
      <c r="AN1807" s="29"/>
      <c r="AO1807" s="30"/>
      <c r="AP1807" s="30"/>
      <c r="AQ1807" s="30"/>
    </row>
    <row r="1808" spans="34:43">
      <c r="AH1808" s="29"/>
      <c r="AI1808" s="29"/>
      <c r="AJ1808" s="29"/>
      <c r="AK1808" s="29"/>
      <c r="AL1808" s="29"/>
      <c r="AM1808" s="29"/>
      <c r="AN1808" s="29"/>
      <c r="AO1808" s="30"/>
      <c r="AP1808" s="30"/>
      <c r="AQ1808" s="30"/>
    </row>
    <row r="1809" spans="34:43">
      <c r="AH1809" s="29"/>
      <c r="AI1809" s="29"/>
      <c r="AJ1809" s="29"/>
      <c r="AK1809" s="29"/>
      <c r="AL1809" s="29"/>
      <c r="AM1809" s="29"/>
      <c r="AN1809" s="29"/>
      <c r="AO1809" s="30"/>
      <c r="AP1809" s="30"/>
      <c r="AQ1809" s="30"/>
    </row>
    <row r="1810" spans="34:43">
      <c r="AH1810" s="29"/>
      <c r="AI1810" s="29"/>
      <c r="AJ1810" s="29"/>
      <c r="AK1810" s="29"/>
      <c r="AL1810" s="29"/>
      <c r="AM1810" s="29"/>
      <c r="AN1810" s="29"/>
      <c r="AO1810" s="30"/>
      <c r="AP1810" s="30"/>
      <c r="AQ1810" s="30"/>
    </row>
    <row r="1811" spans="34:43">
      <c r="AH1811" s="29"/>
      <c r="AI1811" s="29"/>
      <c r="AJ1811" s="29"/>
      <c r="AK1811" s="29"/>
      <c r="AL1811" s="29"/>
      <c r="AM1811" s="29"/>
      <c r="AN1811" s="29"/>
      <c r="AO1811" s="30"/>
      <c r="AP1811" s="30"/>
      <c r="AQ1811" s="30"/>
    </row>
    <row r="1812" spans="34:43">
      <c r="AH1812" s="29"/>
      <c r="AI1812" s="29"/>
      <c r="AJ1812" s="29"/>
      <c r="AK1812" s="29"/>
      <c r="AL1812" s="29"/>
      <c r="AM1812" s="29"/>
      <c r="AN1812" s="29"/>
      <c r="AO1812" s="30"/>
      <c r="AP1812" s="30"/>
      <c r="AQ1812" s="30"/>
    </row>
    <row r="1813" spans="34:43">
      <c r="AH1813" s="29"/>
      <c r="AI1813" s="29"/>
      <c r="AJ1813" s="29"/>
      <c r="AK1813" s="29"/>
      <c r="AL1813" s="29"/>
      <c r="AM1813" s="29"/>
      <c r="AN1813" s="29"/>
      <c r="AO1813" s="30"/>
      <c r="AP1813" s="30"/>
      <c r="AQ1813" s="30"/>
    </row>
    <row r="1814" spans="34:43">
      <c r="AH1814" s="29"/>
      <c r="AI1814" s="29"/>
      <c r="AJ1814" s="29"/>
      <c r="AK1814" s="29"/>
      <c r="AL1814" s="29"/>
      <c r="AM1814" s="29"/>
      <c r="AN1814" s="29"/>
      <c r="AO1814" s="30"/>
      <c r="AP1814" s="30"/>
      <c r="AQ1814" s="30"/>
    </row>
    <row r="1815" spans="34:43">
      <c r="AH1815" s="29"/>
      <c r="AI1815" s="29"/>
      <c r="AJ1815" s="29"/>
      <c r="AK1815" s="29"/>
      <c r="AL1815" s="29"/>
      <c r="AM1815" s="29"/>
      <c r="AN1815" s="29"/>
      <c r="AO1815" s="30"/>
      <c r="AP1815" s="30"/>
      <c r="AQ1815" s="30"/>
    </row>
    <row r="1816" spans="34:43">
      <c r="AH1816" s="29"/>
      <c r="AI1816" s="29"/>
      <c r="AJ1816" s="29"/>
      <c r="AK1816" s="29"/>
      <c r="AL1816" s="29"/>
      <c r="AM1816" s="29"/>
      <c r="AN1816" s="29"/>
      <c r="AO1816" s="30"/>
      <c r="AP1816" s="30"/>
      <c r="AQ1816" s="30"/>
    </row>
    <row r="1817" spans="34:43">
      <c r="AH1817" s="29"/>
      <c r="AI1817" s="29"/>
      <c r="AJ1817" s="29"/>
      <c r="AK1817" s="29"/>
      <c r="AL1817" s="29"/>
      <c r="AM1817" s="29"/>
      <c r="AN1817" s="29"/>
      <c r="AO1817" s="30"/>
      <c r="AP1817" s="30"/>
      <c r="AQ1817" s="30"/>
    </row>
    <row r="1818" spans="34:43">
      <c r="AH1818" s="29"/>
      <c r="AI1818" s="29"/>
      <c r="AJ1818" s="29"/>
      <c r="AK1818" s="29"/>
      <c r="AL1818" s="29"/>
      <c r="AM1818" s="29"/>
      <c r="AN1818" s="29"/>
      <c r="AO1818" s="30"/>
      <c r="AP1818" s="30"/>
      <c r="AQ1818" s="30"/>
    </row>
    <row r="1819" spans="34:43">
      <c r="AH1819" s="29"/>
      <c r="AI1819" s="29"/>
      <c r="AJ1819" s="29"/>
      <c r="AK1819" s="29"/>
      <c r="AL1819" s="29"/>
      <c r="AM1819" s="29"/>
      <c r="AN1819" s="29"/>
      <c r="AO1819" s="30"/>
      <c r="AP1819" s="30"/>
      <c r="AQ1819" s="30"/>
    </row>
    <row r="1820" spans="34:43">
      <c r="AH1820" s="29"/>
      <c r="AI1820" s="29"/>
      <c r="AJ1820" s="29"/>
      <c r="AK1820" s="29"/>
      <c r="AL1820" s="29"/>
      <c r="AM1820" s="29"/>
      <c r="AN1820" s="29"/>
      <c r="AO1820" s="30"/>
      <c r="AP1820" s="30"/>
      <c r="AQ1820" s="30"/>
    </row>
    <row r="1821" spans="34:43">
      <c r="AH1821" s="29"/>
      <c r="AI1821" s="29"/>
      <c r="AJ1821" s="29"/>
      <c r="AK1821" s="29"/>
      <c r="AL1821" s="29"/>
      <c r="AM1821" s="29"/>
      <c r="AN1821" s="29"/>
      <c r="AO1821" s="30"/>
      <c r="AP1821" s="30"/>
      <c r="AQ1821" s="30"/>
    </row>
    <row r="1822" spans="34:43">
      <c r="AH1822" s="29"/>
      <c r="AI1822" s="29"/>
      <c r="AJ1822" s="29"/>
      <c r="AK1822" s="29"/>
      <c r="AL1822" s="29"/>
      <c r="AM1822" s="29"/>
      <c r="AN1822" s="29"/>
      <c r="AO1822" s="30"/>
      <c r="AP1822" s="30"/>
      <c r="AQ1822" s="30"/>
    </row>
    <row r="1823" spans="34:43">
      <c r="AH1823" s="29"/>
      <c r="AI1823" s="29"/>
      <c r="AJ1823" s="29"/>
      <c r="AK1823" s="29"/>
      <c r="AL1823" s="29"/>
      <c r="AM1823" s="29"/>
      <c r="AN1823" s="29"/>
      <c r="AO1823" s="30"/>
      <c r="AP1823" s="30"/>
      <c r="AQ1823" s="30"/>
    </row>
    <row r="1824" spans="34:43">
      <c r="AH1824" s="29"/>
      <c r="AI1824" s="29"/>
      <c r="AJ1824" s="29"/>
      <c r="AK1824" s="29"/>
      <c r="AL1824" s="29"/>
      <c r="AM1824" s="29"/>
      <c r="AN1824" s="29"/>
      <c r="AO1824" s="30"/>
      <c r="AP1824" s="30"/>
      <c r="AQ1824" s="30"/>
    </row>
    <row r="1825" spans="34:43">
      <c r="AH1825" s="29"/>
      <c r="AI1825" s="29"/>
      <c r="AJ1825" s="29"/>
      <c r="AK1825" s="29"/>
      <c r="AL1825" s="29"/>
      <c r="AM1825" s="29"/>
      <c r="AN1825" s="29"/>
      <c r="AO1825" s="30"/>
      <c r="AP1825" s="30"/>
      <c r="AQ1825" s="30"/>
    </row>
    <row r="1826" spans="34:43">
      <c r="AH1826" s="29"/>
      <c r="AI1826" s="29"/>
      <c r="AJ1826" s="29"/>
      <c r="AK1826" s="29"/>
      <c r="AL1826" s="29"/>
      <c r="AM1826" s="29"/>
      <c r="AN1826" s="29"/>
      <c r="AO1826" s="30"/>
      <c r="AP1826" s="30"/>
      <c r="AQ1826" s="30"/>
    </row>
    <row r="1827" spans="34:43">
      <c r="AH1827" s="29"/>
      <c r="AI1827" s="29"/>
      <c r="AJ1827" s="29"/>
      <c r="AK1827" s="29"/>
      <c r="AL1827" s="29"/>
      <c r="AM1827" s="29"/>
      <c r="AN1827" s="29"/>
      <c r="AO1827" s="30"/>
      <c r="AP1827" s="30"/>
      <c r="AQ1827" s="30"/>
    </row>
    <row r="1828" spans="34:43">
      <c r="AH1828" s="29"/>
      <c r="AI1828" s="29"/>
      <c r="AJ1828" s="29"/>
      <c r="AK1828" s="29"/>
      <c r="AL1828" s="29"/>
      <c r="AM1828" s="29"/>
      <c r="AN1828" s="29"/>
      <c r="AO1828" s="30"/>
      <c r="AP1828" s="30"/>
      <c r="AQ1828" s="30"/>
    </row>
    <row r="1829" spans="34:43">
      <c r="AH1829" s="29"/>
      <c r="AI1829" s="29"/>
      <c r="AJ1829" s="29"/>
      <c r="AK1829" s="29"/>
      <c r="AL1829" s="29"/>
      <c r="AM1829" s="29"/>
      <c r="AN1829" s="29"/>
      <c r="AO1829" s="30"/>
      <c r="AP1829" s="30"/>
      <c r="AQ1829" s="30"/>
    </row>
    <row r="1830" spans="34:43">
      <c r="AH1830" s="29"/>
      <c r="AI1830" s="29"/>
      <c r="AJ1830" s="29"/>
      <c r="AK1830" s="29"/>
      <c r="AL1830" s="29"/>
      <c r="AM1830" s="29"/>
      <c r="AN1830" s="29"/>
      <c r="AO1830" s="30"/>
      <c r="AP1830" s="30"/>
      <c r="AQ1830" s="30"/>
    </row>
    <row r="1831" spans="34:43">
      <c r="AH1831" s="29"/>
      <c r="AI1831" s="29"/>
      <c r="AJ1831" s="29"/>
      <c r="AK1831" s="29"/>
      <c r="AL1831" s="29"/>
      <c r="AM1831" s="29"/>
      <c r="AN1831" s="29"/>
      <c r="AO1831" s="30"/>
      <c r="AP1831" s="30"/>
      <c r="AQ1831" s="30"/>
    </row>
    <row r="1832" spans="34:43">
      <c r="AH1832" s="29"/>
      <c r="AI1832" s="29"/>
      <c r="AJ1832" s="29"/>
      <c r="AK1832" s="29"/>
      <c r="AL1832" s="29"/>
      <c r="AM1832" s="29"/>
      <c r="AN1832" s="29"/>
      <c r="AO1832" s="30"/>
      <c r="AP1832" s="30"/>
      <c r="AQ1832" s="30"/>
    </row>
    <row r="1833" spans="34:43">
      <c r="AH1833" s="29"/>
      <c r="AI1833" s="29"/>
      <c r="AJ1833" s="29"/>
      <c r="AK1833" s="29"/>
      <c r="AL1833" s="29"/>
      <c r="AM1833" s="29"/>
      <c r="AN1833" s="29"/>
      <c r="AO1833" s="30"/>
      <c r="AP1833" s="30"/>
      <c r="AQ1833" s="30"/>
    </row>
    <row r="1834" spans="34:43">
      <c r="AH1834" s="29"/>
      <c r="AI1834" s="29"/>
      <c r="AJ1834" s="29"/>
      <c r="AK1834" s="29"/>
      <c r="AL1834" s="29"/>
      <c r="AM1834" s="29"/>
      <c r="AN1834" s="29"/>
      <c r="AO1834" s="30"/>
      <c r="AP1834" s="30"/>
      <c r="AQ1834" s="30"/>
    </row>
    <row r="1835" spans="34:43">
      <c r="AH1835" s="29"/>
      <c r="AI1835" s="29"/>
      <c r="AJ1835" s="29"/>
      <c r="AK1835" s="29"/>
      <c r="AL1835" s="29"/>
      <c r="AM1835" s="29"/>
      <c r="AN1835" s="29"/>
      <c r="AO1835" s="30"/>
      <c r="AP1835" s="30"/>
      <c r="AQ1835" s="30"/>
    </row>
    <row r="1836" spans="34:43">
      <c r="AH1836" s="29"/>
      <c r="AI1836" s="29"/>
      <c r="AJ1836" s="29"/>
      <c r="AK1836" s="29"/>
      <c r="AL1836" s="29"/>
      <c r="AM1836" s="29"/>
      <c r="AN1836" s="29"/>
      <c r="AO1836" s="30"/>
      <c r="AP1836" s="30"/>
      <c r="AQ1836" s="30"/>
    </row>
    <row r="1837" spans="34:43">
      <c r="AH1837" s="29"/>
      <c r="AI1837" s="29"/>
      <c r="AJ1837" s="29"/>
      <c r="AK1837" s="29"/>
      <c r="AL1837" s="29"/>
      <c r="AM1837" s="29"/>
      <c r="AN1837" s="29"/>
      <c r="AO1837" s="30"/>
      <c r="AP1837" s="30"/>
      <c r="AQ1837" s="30"/>
    </row>
    <row r="1838" spans="34:43">
      <c r="AH1838" s="29"/>
      <c r="AI1838" s="29"/>
      <c r="AJ1838" s="29"/>
      <c r="AK1838" s="29"/>
      <c r="AL1838" s="29"/>
      <c r="AM1838" s="29"/>
      <c r="AN1838" s="29"/>
      <c r="AO1838" s="30"/>
      <c r="AP1838" s="30"/>
      <c r="AQ1838" s="30"/>
    </row>
    <row r="1839" spans="34:43">
      <c r="AH1839" s="29"/>
      <c r="AI1839" s="29"/>
      <c r="AJ1839" s="29"/>
      <c r="AK1839" s="29"/>
      <c r="AL1839" s="29"/>
      <c r="AM1839" s="29"/>
      <c r="AN1839" s="29"/>
      <c r="AO1839" s="30"/>
      <c r="AP1839" s="30"/>
      <c r="AQ1839" s="30"/>
    </row>
    <row r="1840" spans="34:43">
      <c r="AH1840" s="29"/>
      <c r="AI1840" s="29"/>
      <c r="AJ1840" s="29"/>
      <c r="AK1840" s="29"/>
      <c r="AL1840" s="29"/>
      <c r="AM1840" s="29"/>
      <c r="AN1840" s="29"/>
      <c r="AO1840" s="30"/>
      <c r="AP1840" s="30"/>
      <c r="AQ1840" s="30"/>
    </row>
    <row r="1841" spans="34:43">
      <c r="AH1841" s="29"/>
      <c r="AI1841" s="29"/>
      <c r="AJ1841" s="29"/>
      <c r="AK1841" s="29"/>
      <c r="AL1841" s="29"/>
      <c r="AM1841" s="29"/>
      <c r="AN1841" s="29"/>
      <c r="AO1841" s="30"/>
      <c r="AP1841" s="30"/>
      <c r="AQ1841" s="30"/>
    </row>
    <row r="1842" spans="34:43">
      <c r="AH1842" s="29"/>
      <c r="AI1842" s="29"/>
      <c r="AJ1842" s="29"/>
      <c r="AK1842" s="29"/>
      <c r="AL1842" s="29"/>
      <c r="AM1842" s="29"/>
      <c r="AN1842" s="29"/>
      <c r="AO1842" s="30"/>
      <c r="AP1842" s="30"/>
      <c r="AQ1842" s="30"/>
    </row>
    <row r="1843" spans="34:43">
      <c r="AH1843" s="29"/>
      <c r="AI1843" s="29"/>
      <c r="AJ1843" s="29"/>
      <c r="AK1843" s="29"/>
      <c r="AL1843" s="29"/>
      <c r="AM1843" s="29"/>
      <c r="AN1843" s="29"/>
      <c r="AO1843" s="30"/>
      <c r="AP1843" s="30"/>
      <c r="AQ1843" s="30"/>
    </row>
    <row r="1844" spans="34:43">
      <c r="AH1844" s="29"/>
      <c r="AI1844" s="29"/>
      <c r="AJ1844" s="29"/>
      <c r="AK1844" s="29"/>
      <c r="AL1844" s="29"/>
      <c r="AM1844" s="29"/>
      <c r="AN1844" s="29"/>
      <c r="AO1844" s="30"/>
      <c r="AP1844" s="30"/>
      <c r="AQ1844" s="30"/>
    </row>
    <row r="1845" spans="34:43">
      <c r="AH1845" s="29"/>
      <c r="AI1845" s="29"/>
      <c r="AJ1845" s="29"/>
      <c r="AK1845" s="29"/>
      <c r="AL1845" s="29"/>
      <c r="AM1845" s="29"/>
      <c r="AN1845" s="29"/>
      <c r="AO1845" s="30"/>
      <c r="AP1845" s="30"/>
      <c r="AQ1845" s="30"/>
    </row>
    <row r="1846" spans="34:43">
      <c r="AH1846" s="29"/>
      <c r="AI1846" s="29"/>
      <c r="AJ1846" s="29"/>
      <c r="AK1846" s="29"/>
      <c r="AL1846" s="29"/>
      <c r="AM1846" s="29"/>
      <c r="AN1846" s="29"/>
      <c r="AO1846" s="30"/>
      <c r="AP1846" s="30"/>
      <c r="AQ1846" s="30"/>
    </row>
    <row r="1847" spans="34:43">
      <c r="AH1847" s="29"/>
      <c r="AI1847" s="29"/>
      <c r="AJ1847" s="29"/>
      <c r="AK1847" s="29"/>
      <c r="AL1847" s="29"/>
      <c r="AM1847" s="29"/>
      <c r="AN1847" s="29"/>
      <c r="AO1847" s="30"/>
      <c r="AP1847" s="30"/>
      <c r="AQ1847" s="30"/>
    </row>
    <row r="1848" spans="34:43">
      <c r="AH1848" s="29"/>
      <c r="AI1848" s="29"/>
      <c r="AJ1848" s="29"/>
      <c r="AK1848" s="29"/>
      <c r="AL1848" s="29"/>
      <c r="AM1848" s="29"/>
      <c r="AN1848" s="29"/>
      <c r="AO1848" s="30"/>
      <c r="AP1848" s="30"/>
      <c r="AQ1848" s="30"/>
    </row>
    <row r="1849" spans="34:43">
      <c r="AH1849" s="29"/>
      <c r="AI1849" s="29"/>
      <c r="AJ1849" s="29"/>
      <c r="AK1849" s="29"/>
      <c r="AL1849" s="29"/>
      <c r="AM1849" s="29"/>
      <c r="AN1849" s="29"/>
      <c r="AO1849" s="30"/>
      <c r="AP1849" s="30"/>
      <c r="AQ1849" s="30"/>
    </row>
    <row r="1850" spans="34:43">
      <c r="AH1850" s="29"/>
      <c r="AI1850" s="29"/>
      <c r="AJ1850" s="29"/>
      <c r="AK1850" s="29"/>
      <c r="AL1850" s="29"/>
      <c r="AM1850" s="29"/>
      <c r="AN1850" s="29"/>
      <c r="AO1850" s="30"/>
      <c r="AP1850" s="30"/>
      <c r="AQ1850" s="30"/>
    </row>
    <row r="1851" spans="34:43">
      <c r="AH1851" s="29"/>
      <c r="AI1851" s="29"/>
      <c r="AJ1851" s="29"/>
      <c r="AK1851" s="29"/>
      <c r="AL1851" s="29"/>
      <c r="AM1851" s="29"/>
      <c r="AN1851" s="29"/>
      <c r="AO1851" s="30"/>
      <c r="AP1851" s="30"/>
      <c r="AQ1851" s="30"/>
    </row>
    <row r="1852" spans="34:43">
      <c r="AH1852" s="29"/>
      <c r="AI1852" s="29"/>
      <c r="AJ1852" s="29"/>
      <c r="AK1852" s="29"/>
      <c r="AL1852" s="29"/>
      <c r="AM1852" s="29"/>
      <c r="AN1852" s="29"/>
      <c r="AO1852" s="30"/>
      <c r="AP1852" s="30"/>
      <c r="AQ1852" s="30"/>
    </row>
    <row r="1853" spans="34:43">
      <c r="AH1853" s="29"/>
      <c r="AI1853" s="29"/>
      <c r="AJ1853" s="29"/>
      <c r="AK1853" s="29"/>
      <c r="AL1853" s="29"/>
      <c r="AM1853" s="29"/>
      <c r="AN1853" s="29"/>
      <c r="AO1853" s="30"/>
      <c r="AP1853" s="30"/>
      <c r="AQ1853" s="30"/>
    </row>
    <row r="1854" spans="34:43">
      <c r="AH1854" s="29"/>
      <c r="AI1854" s="29"/>
      <c r="AJ1854" s="29"/>
      <c r="AK1854" s="29"/>
      <c r="AL1854" s="29"/>
      <c r="AM1854" s="29"/>
      <c r="AN1854" s="29"/>
      <c r="AO1854" s="30"/>
      <c r="AP1854" s="30"/>
      <c r="AQ1854" s="30"/>
    </row>
    <row r="1855" spans="34:43">
      <c r="AH1855" s="29"/>
      <c r="AI1855" s="29"/>
      <c r="AJ1855" s="29"/>
      <c r="AK1855" s="29"/>
      <c r="AL1855" s="29"/>
      <c r="AM1855" s="29"/>
      <c r="AN1855" s="29"/>
      <c r="AO1855" s="30"/>
      <c r="AP1855" s="30"/>
      <c r="AQ1855" s="30"/>
    </row>
    <row r="1856" spans="34:43">
      <c r="AH1856" s="29"/>
      <c r="AI1856" s="29"/>
      <c r="AJ1856" s="29"/>
      <c r="AK1856" s="29"/>
      <c r="AL1856" s="29"/>
      <c r="AM1856" s="29"/>
      <c r="AN1856" s="29"/>
      <c r="AO1856" s="30"/>
      <c r="AP1856" s="30"/>
      <c r="AQ1856" s="30"/>
    </row>
    <row r="1857" spans="34:43">
      <c r="AH1857" s="29"/>
      <c r="AI1857" s="29"/>
      <c r="AJ1857" s="29"/>
      <c r="AK1857" s="29"/>
      <c r="AL1857" s="29"/>
      <c r="AM1857" s="29"/>
      <c r="AN1857" s="29"/>
      <c r="AO1857" s="30"/>
      <c r="AP1857" s="30"/>
      <c r="AQ1857" s="30"/>
    </row>
    <row r="1858" spans="34:43">
      <c r="AH1858" s="29"/>
      <c r="AI1858" s="29"/>
      <c r="AJ1858" s="29"/>
      <c r="AK1858" s="29"/>
      <c r="AL1858" s="29"/>
      <c r="AM1858" s="29"/>
      <c r="AN1858" s="29"/>
      <c r="AO1858" s="30"/>
      <c r="AP1858" s="30"/>
      <c r="AQ1858" s="30"/>
    </row>
    <row r="1859" spans="34:43">
      <c r="AH1859" s="29"/>
      <c r="AI1859" s="29"/>
      <c r="AJ1859" s="29"/>
      <c r="AK1859" s="29"/>
      <c r="AL1859" s="29"/>
      <c r="AM1859" s="29"/>
      <c r="AN1859" s="29"/>
      <c r="AO1859" s="30"/>
      <c r="AP1859" s="30"/>
      <c r="AQ1859" s="30"/>
    </row>
    <row r="1860" spans="34:43">
      <c r="AH1860" s="29"/>
      <c r="AI1860" s="29"/>
      <c r="AJ1860" s="29"/>
      <c r="AK1860" s="29"/>
      <c r="AL1860" s="29"/>
      <c r="AM1860" s="29"/>
      <c r="AN1860" s="29"/>
      <c r="AO1860" s="30"/>
      <c r="AP1860" s="30"/>
      <c r="AQ1860" s="30"/>
    </row>
    <row r="1861" spans="34:43">
      <c r="AH1861" s="29"/>
      <c r="AI1861" s="29"/>
      <c r="AJ1861" s="29"/>
      <c r="AK1861" s="29"/>
      <c r="AL1861" s="29"/>
      <c r="AM1861" s="29"/>
      <c r="AN1861" s="29"/>
      <c r="AO1861" s="30"/>
      <c r="AP1861" s="30"/>
      <c r="AQ1861" s="30"/>
    </row>
    <row r="1862" spans="34:43">
      <c r="AH1862" s="29"/>
      <c r="AI1862" s="29"/>
      <c r="AJ1862" s="29"/>
      <c r="AK1862" s="29"/>
      <c r="AL1862" s="29"/>
      <c r="AM1862" s="29"/>
      <c r="AN1862" s="29"/>
      <c r="AO1862" s="30"/>
      <c r="AP1862" s="30"/>
      <c r="AQ1862" s="30"/>
    </row>
    <row r="1863" spans="34:43">
      <c r="AH1863" s="29"/>
      <c r="AI1863" s="29"/>
      <c r="AJ1863" s="29"/>
      <c r="AK1863" s="29"/>
      <c r="AL1863" s="29"/>
      <c r="AM1863" s="29"/>
      <c r="AN1863" s="29"/>
      <c r="AO1863" s="30"/>
      <c r="AP1863" s="30"/>
      <c r="AQ1863" s="30"/>
    </row>
    <row r="1864" spans="34:43">
      <c r="AH1864" s="29"/>
      <c r="AI1864" s="29"/>
      <c r="AJ1864" s="29"/>
      <c r="AK1864" s="29"/>
      <c r="AL1864" s="29"/>
      <c r="AM1864" s="29"/>
      <c r="AN1864" s="29"/>
      <c r="AO1864" s="30"/>
      <c r="AP1864" s="30"/>
      <c r="AQ1864" s="30"/>
    </row>
    <row r="1865" spans="34:43">
      <c r="AH1865" s="29"/>
      <c r="AI1865" s="29"/>
      <c r="AJ1865" s="29"/>
      <c r="AK1865" s="29"/>
      <c r="AL1865" s="29"/>
      <c r="AM1865" s="29"/>
      <c r="AN1865" s="29"/>
      <c r="AO1865" s="30"/>
      <c r="AP1865" s="30"/>
      <c r="AQ1865" s="30"/>
    </row>
    <row r="1866" spans="34:43">
      <c r="AH1866" s="29"/>
      <c r="AI1866" s="29"/>
      <c r="AJ1866" s="29"/>
      <c r="AK1866" s="29"/>
      <c r="AL1866" s="29"/>
      <c r="AM1866" s="29"/>
      <c r="AN1866" s="29"/>
      <c r="AO1866" s="30"/>
      <c r="AP1866" s="30"/>
      <c r="AQ1866" s="30"/>
    </row>
  </sheetData>
  <autoFilter ref="B19:AF1167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3">
    <mergeCell ref="AG805:AM806"/>
    <mergeCell ref="F806:H806"/>
    <mergeCell ref="Z806:AC806"/>
    <mergeCell ref="F807:H807"/>
    <mergeCell ref="Z807:AC807"/>
    <mergeCell ref="F808:H808"/>
    <mergeCell ref="Z808:AC808"/>
    <mergeCell ref="F809:H809"/>
    <mergeCell ref="Z809:AC809"/>
    <mergeCell ref="F810:H810"/>
    <mergeCell ref="Z810:AC810"/>
    <mergeCell ref="AG599:AG600"/>
    <mergeCell ref="AG651:AG661"/>
    <mergeCell ref="F483:H483"/>
    <mergeCell ref="Z483:AC483"/>
    <mergeCell ref="F484:H484"/>
    <mergeCell ref="Z484:AC484"/>
    <mergeCell ref="F485:H485"/>
    <mergeCell ref="Z485:AC485"/>
    <mergeCell ref="F489:H489"/>
    <mergeCell ref="Z489:AC489"/>
    <mergeCell ref="F490:H490"/>
    <mergeCell ref="Z490:AC490"/>
    <mergeCell ref="F491:H491"/>
    <mergeCell ref="Z491:AC491"/>
    <mergeCell ref="F668:H668"/>
    <mergeCell ref="Z668:AC668"/>
    <mergeCell ref="Z646:AC646"/>
    <mergeCell ref="Z624:AC624"/>
    <mergeCell ref="F681:H681"/>
    <mergeCell ref="F722:H722"/>
    <mergeCell ref="Z647:AC647"/>
    <mergeCell ref="AG980:AG984"/>
    <mergeCell ref="AG986:AG990"/>
    <mergeCell ref="AG587:AG597"/>
    <mergeCell ref="AG796:AM797"/>
    <mergeCell ref="Z499:AC499"/>
    <mergeCell ref="F959:H959"/>
    <mergeCell ref="F960:H960"/>
    <mergeCell ref="F961:H961"/>
    <mergeCell ref="F946:H946"/>
    <mergeCell ref="F932:H932"/>
    <mergeCell ref="F938:H938"/>
    <mergeCell ref="F927:H927"/>
    <mergeCell ref="F495:H495"/>
    <mergeCell ref="Z495:AC495"/>
    <mergeCell ref="F496:H496"/>
    <mergeCell ref="F952:H952"/>
    <mergeCell ref="Z952:AC952"/>
    <mergeCell ref="F956:H956"/>
    <mergeCell ref="AG802:AM803"/>
    <mergeCell ref="Z938:AC938"/>
    <mergeCell ref="F955:H955"/>
    <mergeCell ref="Z955:AC955"/>
    <mergeCell ref="F943:H943"/>
    <mergeCell ref="Z943:AC943"/>
    <mergeCell ref="F944:H944"/>
    <mergeCell ref="Z944:AC944"/>
    <mergeCell ref="F945:H945"/>
    <mergeCell ref="Z945:AC945"/>
    <mergeCell ref="Z892:AC892"/>
    <mergeCell ref="F906:H906"/>
    <mergeCell ref="F910:H910"/>
    <mergeCell ref="Z910:AC910"/>
    <mergeCell ref="AG38:AG60"/>
    <mergeCell ref="Z283:AC284"/>
    <mergeCell ref="Z379:AC380"/>
    <mergeCell ref="Z146:AC147"/>
    <mergeCell ref="Z95:AC96"/>
    <mergeCell ref="Z641:AC642"/>
    <mergeCell ref="F465:H465"/>
    <mergeCell ref="Z465:AC465"/>
    <mergeCell ref="F466:H466"/>
    <mergeCell ref="Z466:AC466"/>
    <mergeCell ref="F323:H323"/>
    <mergeCell ref="F449:H449"/>
    <mergeCell ref="Z269:AC269"/>
    <mergeCell ref="F270:H270"/>
    <mergeCell ref="F287:H287"/>
    <mergeCell ref="F281:H281"/>
    <mergeCell ref="Z281:AC281"/>
    <mergeCell ref="Z298:AC298"/>
    <mergeCell ref="Z275:AC275"/>
    <mergeCell ref="Z286:AC286"/>
    <mergeCell ref="G319:H319"/>
    <mergeCell ref="Z320:AC320"/>
    <mergeCell ref="F321:H321"/>
    <mergeCell ref="Z388:AC388"/>
    <mergeCell ref="Z282:AC282"/>
    <mergeCell ref="F312:H312"/>
    <mergeCell ref="F284:H284"/>
    <mergeCell ref="F352:H352"/>
    <mergeCell ref="Z328:AC328"/>
    <mergeCell ref="G340:H340"/>
    <mergeCell ref="Z343:AC343"/>
    <mergeCell ref="F345:H345"/>
    <mergeCell ref="F341:H341"/>
    <mergeCell ref="Z340:AC340"/>
    <mergeCell ref="F291:H291"/>
    <mergeCell ref="F290:H290"/>
    <mergeCell ref="Z308:AC308"/>
    <mergeCell ref="F309:H309"/>
    <mergeCell ref="Z309:AC309"/>
    <mergeCell ref="F304:H304"/>
    <mergeCell ref="F307:H307"/>
    <mergeCell ref="Z307:AC307"/>
    <mergeCell ref="F308:H308"/>
    <mergeCell ref="Z295:AC295"/>
    <mergeCell ref="F298:H298"/>
    <mergeCell ref="Z301:AC301"/>
    <mergeCell ref="F299:H299"/>
    <mergeCell ref="F293:H293"/>
    <mergeCell ref="G322:H322"/>
    <mergeCell ref="F311:H311"/>
    <mergeCell ref="Z299:AC299"/>
    <mergeCell ref="F300:H300"/>
    <mergeCell ref="F318:H318"/>
    <mergeCell ref="Z318:AC318"/>
    <mergeCell ref="Z332:AC332"/>
    <mergeCell ref="F333:H333"/>
    <mergeCell ref="Z333:AC333"/>
    <mergeCell ref="Z337:AC337"/>
    <mergeCell ref="F335:H335"/>
    <mergeCell ref="F292:H292"/>
    <mergeCell ref="Z292:AC292"/>
    <mergeCell ref="Z291:AC291"/>
    <mergeCell ref="F306:H306"/>
    <mergeCell ref="G859:H859"/>
    <mergeCell ref="Z859:AC859"/>
    <mergeCell ref="F286:H286"/>
    <mergeCell ref="F285:H285"/>
    <mergeCell ref="F288:H288"/>
    <mergeCell ref="F283:H283"/>
    <mergeCell ref="F294:H294"/>
    <mergeCell ref="Z294:AC294"/>
    <mergeCell ref="F440:H440"/>
    <mergeCell ref="F463:H463"/>
    <mergeCell ref="Z453:AC453"/>
    <mergeCell ref="S453:W454"/>
    <mergeCell ref="F454:H454"/>
    <mergeCell ref="Z443:AC443"/>
    <mergeCell ref="F447:H447"/>
    <mergeCell ref="Z478:AC478"/>
    <mergeCell ref="Z651:AC652"/>
    <mergeCell ref="F650:H650"/>
    <mergeCell ref="F363:H363"/>
    <mergeCell ref="Z363:AC363"/>
    <mergeCell ref="Z371:AC371"/>
    <mergeCell ref="F372:H372"/>
    <mergeCell ref="Z372:AC372"/>
    <mergeCell ref="G367:H367"/>
    <mergeCell ref="Z293:AC293"/>
    <mergeCell ref="Z290:AC290"/>
    <mergeCell ref="Z300:AC300"/>
    <mergeCell ref="F301:H301"/>
    <mergeCell ref="Z305:AC305"/>
    <mergeCell ref="F303:H303"/>
    <mergeCell ref="Z303:AC303"/>
    <mergeCell ref="F459:H459"/>
    <mergeCell ref="Z459:AC459"/>
    <mergeCell ref="F460:H460"/>
    <mergeCell ref="Z460:AC460"/>
    <mergeCell ref="Z461:AC461"/>
    <mergeCell ref="Z450:AC450"/>
    <mergeCell ref="F542:H542"/>
    <mergeCell ref="F506:H506"/>
    <mergeCell ref="Z506:AC506"/>
    <mergeCell ref="Z476:AC476"/>
    <mergeCell ref="F477:H477"/>
    <mergeCell ref="F572:H572"/>
    <mergeCell ref="Z591:AC591"/>
    <mergeCell ref="F586:H586"/>
    <mergeCell ref="F555:H555"/>
    <mergeCell ref="F554:H554"/>
    <mergeCell ref="F648:H648"/>
    <mergeCell ref="Z455:AC455"/>
    <mergeCell ref="F456:H456"/>
    <mergeCell ref="F482:H482"/>
    <mergeCell ref="F462:H462"/>
    <mergeCell ref="F645:H645"/>
    <mergeCell ref="Z645:AC645"/>
    <mergeCell ref="F622:H622"/>
    <mergeCell ref="Z607:AC607"/>
    <mergeCell ref="F560:H560"/>
    <mergeCell ref="F568:H568"/>
    <mergeCell ref="Z587:AC587"/>
    <mergeCell ref="F596:H596"/>
    <mergeCell ref="F548:H548"/>
    <mergeCell ref="F467:H467"/>
    <mergeCell ref="Z467:AC467"/>
    <mergeCell ref="F471:H471"/>
    <mergeCell ref="Z145:AC145"/>
    <mergeCell ref="S158:W159"/>
    <mergeCell ref="S161:W162"/>
    <mergeCell ref="Z477:AC477"/>
    <mergeCell ref="F478:H478"/>
    <mergeCell ref="F913:H913"/>
    <mergeCell ref="Z913:AC913"/>
    <mergeCell ref="Z324:AC324"/>
    <mergeCell ref="G325:H325"/>
    <mergeCell ref="Z325:AC325"/>
    <mergeCell ref="F326:H326"/>
    <mergeCell ref="Z326:AC326"/>
    <mergeCell ref="F327:H327"/>
    <mergeCell ref="Z327:AC327"/>
    <mergeCell ref="F376:H376"/>
    <mergeCell ref="Z268:AC268"/>
    <mergeCell ref="F269:H269"/>
    <mergeCell ref="Z319:AC319"/>
    <mergeCell ref="F320:H320"/>
    <mergeCell ref="Z654:AC654"/>
    <mergeCell ref="Z670:AC670"/>
    <mergeCell ref="Z672:AC672"/>
    <mergeCell ref="Z673:AC673"/>
    <mergeCell ref="F860:H860"/>
    <mergeCell ref="Z860:AC860"/>
    <mergeCell ref="Z454:AC454"/>
    <mergeCell ref="F455:H455"/>
    <mergeCell ref="Z463:AC463"/>
    <mergeCell ref="Z449:AC449"/>
    <mergeCell ref="F450:H450"/>
    <mergeCell ref="Z667:AC667"/>
    <mergeCell ref="Z649:AC649"/>
    <mergeCell ref="F1000:H1000"/>
    <mergeCell ref="Z1000:AC1000"/>
    <mergeCell ref="F970:H970"/>
    <mergeCell ref="Z998:AC999"/>
    <mergeCell ref="Z927:AC927"/>
    <mergeCell ref="F907:H907"/>
    <mergeCell ref="Z909:AC909"/>
    <mergeCell ref="Z940:AC940"/>
    <mergeCell ref="Z941:AC941"/>
    <mergeCell ref="F931:H931"/>
    <mergeCell ref="Z930:AC930"/>
    <mergeCell ref="Z916:AC916"/>
    <mergeCell ref="Z907:AC907"/>
    <mergeCell ref="F894:H894"/>
    <mergeCell ref="Z894:AC894"/>
    <mergeCell ref="F895:H895"/>
    <mergeCell ref="Z895:AC895"/>
    <mergeCell ref="Z931:AC931"/>
    <mergeCell ref="S936:W937"/>
    <mergeCell ref="F930:H930"/>
    <mergeCell ref="Z925:AC925"/>
    <mergeCell ref="F937:H937"/>
    <mergeCell ref="F933:H933"/>
    <mergeCell ref="F928:H928"/>
    <mergeCell ref="F929:H929"/>
    <mergeCell ref="Z918:AC918"/>
    <mergeCell ref="F919:H919"/>
    <mergeCell ref="G915:H915"/>
    <mergeCell ref="Z915:AC915"/>
    <mergeCell ref="F896:H896"/>
    <mergeCell ref="Z960:AC960"/>
    <mergeCell ref="Z961:AC961"/>
    <mergeCell ref="Z471:AC471"/>
    <mergeCell ref="F472:H472"/>
    <mergeCell ref="Z472:AC472"/>
    <mergeCell ref="Z914:AC914"/>
    <mergeCell ref="G918:H918"/>
    <mergeCell ref="Z811:AC812"/>
    <mergeCell ref="Z553:AC553"/>
    <mergeCell ref="F575:H575"/>
    <mergeCell ref="F577:H577"/>
    <mergeCell ref="Z577:AC577"/>
    <mergeCell ref="F473:H473"/>
    <mergeCell ref="Z473:AC473"/>
    <mergeCell ref="F661:H661"/>
    <mergeCell ref="Z661:AC661"/>
    <mergeCell ref="F552:H552"/>
    <mergeCell ref="Z666:AC666"/>
    <mergeCell ref="F725:H725"/>
    <mergeCell ref="F510:H510"/>
    <mergeCell ref="F503:H503"/>
    <mergeCell ref="Z481:AC481"/>
    <mergeCell ref="Z681:AC681"/>
    <mergeCell ref="Z662:AC662"/>
    <mergeCell ref="F803:H803"/>
    <mergeCell ref="Z803:AC803"/>
    <mergeCell ref="F804:H804"/>
    <mergeCell ref="Z804:AC804"/>
    <mergeCell ref="Z622:AC622"/>
    <mergeCell ref="F634:H634"/>
    <mergeCell ref="Z634:AC634"/>
    <mergeCell ref="Z653:AC653"/>
    <mergeCell ref="F674:H674"/>
    <mergeCell ref="F677:H677"/>
    <mergeCell ref="Z1001:AC1001"/>
    <mergeCell ref="F984:H984"/>
    <mergeCell ref="Z984:AC984"/>
    <mergeCell ref="F987:H987"/>
    <mergeCell ref="Z987:AC987"/>
    <mergeCell ref="Z928:AC928"/>
    <mergeCell ref="F940:H940"/>
    <mergeCell ref="F941:H941"/>
    <mergeCell ref="F966:H966"/>
    <mergeCell ref="Z966:AC966"/>
    <mergeCell ref="Z932:AC932"/>
    <mergeCell ref="Z988:AC988"/>
    <mergeCell ref="F935:H935"/>
    <mergeCell ref="Z935:AC935"/>
    <mergeCell ref="F936:H936"/>
    <mergeCell ref="Z936:AC936"/>
    <mergeCell ref="F999:H999"/>
    <mergeCell ref="Z929:AC929"/>
    <mergeCell ref="F950:H950"/>
    <mergeCell ref="Z950:AC950"/>
    <mergeCell ref="F951:H951"/>
    <mergeCell ref="Z951:AC951"/>
    <mergeCell ref="F958:H958"/>
    <mergeCell ref="F957:H957"/>
    <mergeCell ref="F967:H967"/>
    <mergeCell ref="Z967:AC967"/>
    <mergeCell ref="F968:H968"/>
    <mergeCell ref="Z970:AC970"/>
    <mergeCell ref="Z968:AC969"/>
    <mergeCell ref="F969:H969"/>
    <mergeCell ref="Z957:AC957"/>
    <mergeCell ref="Z956:AC956"/>
    <mergeCell ref="F152:H152"/>
    <mergeCell ref="Z149:AC149"/>
    <mergeCell ref="Z161:AC161"/>
    <mergeCell ref="F151:H151"/>
    <mergeCell ref="F361:H361"/>
    <mergeCell ref="Z440:AC440"/>
    <mergeCell ref="F441:H441"/>
    <mergeCell ref="Z417:AC417"/>
    <mergeCell ref="F418:H418"/>
    <mergeCell ref="Z418:AC418"/>
    <mergeCell ref="F419:H419"/>
    <mergeCell ref="Z419:AC419"/>
    <mergeCell ref="F439:H439"/>
    <mergeCell ref="F366:H366"/>
    <mergeCell ref="Z423:AC423"/>
    <mergeCell ref="F377:H377"/>
    <mergeCell ref="F378:H378"/>
    <mergeCell ref="Z378:AC378"/>
    <mergeCell ref="F350:H350"/>
    <mergeCell ref="Z391:AC391"/>
    <mergeCell ref="Z402:AC402"/>
    <mergeCell ref="B403:AF403"/>
    <mergeCell ref="F409:H409"/>
    <mergeCell ref="F401:H401"/>
    <mergeCell ref="Z401:AC401"/>
    <mergeCell ref="Z411:AC411"/>
    <mergeCell ref="Z352:AC352"/>
    <mergeCell ref="Z434:AC434"/>
    <mergeCell ref="F379:H379"/>
    <mergeCell ref="F354:H354"/>
    <mergeCell ref="F351:H351"/>
    <mergeCell ref="Z351:AC351"/>
    <mergeCell ref="Z410:AC410"/>
    <mergeCell ref="F411:H411"/>
    <mergeCell ref="Z590:AC590"/>
    <mergeCell ref="F551:H551"/>
    <mergeCell ref="Z568:AC568"/>
    <mergeCell ref="Z322:AC322"/>
    <mergeCell ref="F424:H424"/>
    <mergeCell ref="Z389:AC389"/>
    <mergeCell ref="Z384:AC384"/>
    <mergeCell ref="Z345:AC345"/>
    <mergeCell ref="F388:H388"/>
    <mergeCell ref="F416:H416"/>
    <mergeCell ref="F353:H353"/>
    <mergeCell ref="F396:H396"/>
    <mergeCell ref="F406:H406"/>
    <mergeCell ref="Z406:AC406"/>
    <mergeCell ref="F407:H407"/>
    <mergeCell ref="Z407:AC407"/>
    <mergeCell ref="F453:H453"/>
    <mergeCell ref="F427:H427"/>
    <mergeCell ref="Z427:AC427"/>
    <mergeCell ref="Z354:AC354"/>
    <mergeCell ref="Z424:AC424"/>
    <mergeCell ref="F425:H425"/>
    <mergeCell ref="F433:H433"/>
    <mergeCell ref="B585:AF585"/>
    <mergeCell ref="Z350:AC350"/>
    <mergeCell ref="Z496:AC496"/>
    <mergeCell ref="F497:H497"/>
    <mergeCell ref="Z497:AC497"/>
    <mergeCell ref="F571:H571"/>
    <mergeCell ref="Z571:AC571"/>
    <mergeCell ref="Z217:AC217"/>
    <mergeCell ref="F230:H230"/>
    <mergeCell ref="Z230:AC230"/>
    <mergeCell ref="Z682:AC682"/>
    <mergeCell ref="S681:W682"/>
    <mergeCell ref="Z425:AC425"/>
    <mergeCell ref="Z426:AC426"/>
    <mergeCell ref="F390:H390"/>
    <mergeCell ref="Z390:AC390"/>
    <mergeCell ref="F391:H391"/>
    <mergeCell ref="Z393:AC393"/>
    <mergeCell ref="F569:H569"/>
    <mergeCell ref="Z362:AC362"/>
    <mergeCell ref="Z464:AC464"/>
    <mergeCell ref="F212:H212"/>
    <mergeCell ref="F444:H444"/>
    <mergeCell ref="Z441:AC441"/>
    <mergeCell ref="F531:H531"/>
    <mergeCell ref="Z498:AC498"/>
    <mergeCell ref="Z321:AC321"/>
    <mergeCell ref="F369:H369"/>
    <mergeCell ref="Z369:AC369"/>
    <mergeCell ref="F393:H393"/>
    <mergeCell ref="F394:H394"/>
    <mergeCell ref="Z394:AC394"/>
    <mergeCell ref="F395:H395"/>
    <mergeCell ref="Z361:AC361"/>
    <mergeCell ref="F387:H387"/>
    <mergeCell ref="F348:H348"/>
    <mergeCell ref="Z348:AC348"/>
    <mergeCell ref="Z409:AC409"/>
    <mergeCell ref="F410:H410"/>
    <mergeCell ref="Z212:AC212"/>
    <mergeCell ref="F213:H213"/>
    <mergeCell ref="Z213:AC213"/>
    <mergeCell ref="Z207:AC207"/>
    <mergeCell ref="F194:H194"/>
    <mergeCell ref="F205:H205"/>
    <mergeCell ref="F210:H210"/>
    <mergeCell ref="Z210:AC210"/>
    <mergeCell ref="F211:H211"/>
    <mergeCell ref="Z211:AC211"/>
    <mergeCell ref="F461:H461"/>
    <mergeCell ref="F659:H659"/>
    <mergeCell ref="F567:H567"/>
    <mergeCell ref="Z557:AC557"/>
    <mergeCell ref="Z566:AC566"/>
    <mergeCell ref="F146:H146"/>
    <mergeCell ref="Z150:AC150"/>
    <mergeCell ref="F262:H262"/>
    <mergeCell ref="Z204:AC204"/>
    <mergeCell ref="Z255:AC255"/>
    <mergeCell ref="Z232:AC232"/>
    <mergeCell ref="Z209:AC209"/>
    <mergeCell ref="Z216:AC216"/>
    <mergeCell ref="F248:H248"/>
    <mergeCell ref="F214:H214"/>
    <mergeCell ref="Z214:AC214"/>
    <mergeCell ref="F215:H215"/>
    <mergeCell ref="F241:H241"/>
    <mergeCell ref="Z186:AC186"/>
    <mergeCell ref="F201:H201"/>
    <mergeCell ref="Z208:AC208"/>
    <mergeCell ref="F209:H209"/>
    <mergeCell ref="F143:H143"/>
    <mergeCell ref="F145:H145"/>
    <mergeCell ref="F150:H150"/>
    <mergeCell ref="Z113:AC113"/>
    <mergeCell ref="F114:H114"/>
    <mergeCell ref="Z117:AC117"/>
    <mergeCell ref="Z140:AC141"/>
    <mergeCell ref="S152:W153"/>
    <mergeCell ref="Z154:AC154"/>
    <mergeCell ref="F155:H155"/>
    <mergeCell ref="Z218:AC218"/>
    <mergeCell ref="F219:H219"/>
    <mergeCell ref="Z219:AC219"/>
    <mergeCell ref="F191:H191"/>
    <mergeCell ref="Z191:AC191"/>
    <mergeCell ref="F192:H192"/>
    <mergeCell ref="F160:H160"/>
    <mergeCell ref="B200:AF200"/>
    <mergeCell ref="F216:H216"/>
    <mergeCell ref="F208:H208"/>
    <mergeCell ref="F196:H196"/>
    <mergeCell ref="Z215:AC215"/>
    <mergeCell ref="Z201:AC201"/>
    <mergeCell ref="F202:H202"/>
    <mergeCell ref="Z152:AC152"/>
    <mergeCell ref="F153:H153"/>
    <mergeCell ref="Z153:AC153"/>
    <mergeCell ref="F203:H203"/>
    <mergeCell ref="Z203:AC203"/>
    <mergeCell ref="F207:H207"/>
    <mergeCell ref="F197:H197"/>
    <mergeCell ref="Z197:AC197"/>
    <mergeCell ref="F108:H108"/>
    <mergeCell ref="F121:H121"/>
    <mergeCell ref="Z148:AC148"/>
    <mergeCell ref="F136:H136"/>
    <mergeCell ref="Z142:AC142"/>
    <mergeCell ref="Z128:AC128"/>
    <mergeCell ref="F144:H144"/>
    <mergeCell ref="Z136:AC136"/>
    <mergeCell ref="Z137:AC138"/>
    <mergeCell ref="F139:H139"/>
    <mergeCell ref="F141:H141"/>
    <mergeCell ref="F123:H123"/>
    <mergeCell ref="F113:H113"/>
    <mergeCell ref="F102:H102"/>
    <mergeCell ref="Z102:AC102"/>
    <mergeCell ref="F103:H103"/>
    <mergeCell ref="F116:H116"/>
    <mergeCell ref="Z139:AC139"/>
    <mergeCell ref="Z143:AC144"/>
    <mergeCell ref="F112:H112"/>
    <mergeCell ref="Z112:AC112"/>
    <mergeCell ref="F138:H138"/>
    <mergeCell ref="F137:H137"/>
    <mergeCell ref="F140:H140"/>
    <mergeCell ref="Z116:AC116"/>
    <mergeCell ref="F117:H117"/>
    <mergeCell ref="F122:H122"/>
    <mergeCell ref="Z121:AC121"/>
    <mergeCell ref="F129:H129"/>
    <mergeCell ref="F130:H130"/>
    <mergeCell ref="F132:H132"/>
    <mergeCell ref="F133:H133"/>
    <mergeCell ref="Z151:AC151"/>
    <mergeCell ref="F148:H148"/>
    <mergeCell ref="Z87:AC87"/>
    <mergeCell ref="F125:H125"/>
    <mergeCell ref="F126:H126"/>
    <mergeCell ref="F127:H127"/>
    <mergeCell ref="Z127:AC127"/>
    <mergeCell ref="Z132:AC132"/>
    <mergeCell ref="Z135:AC135"/>
    <mergeCell ref="Z115:AC115"/>
    <mergeCell ref="F118:H118"/>
    <mergeCell ref="Z118:AC118"/>
    <mergeCell ref="Z134:AC134"/>
    <mergeCell ref="F124:H124"/>
    <mergeCell ref="F119:H119"/>
    <mergeCell ref="F104:H104"/>
    <mergeCell ref="Z104:AC104"/>
    <mergeCell ref="F105:H105"/>
    <mergeCell ref="Z106:AC106"/>
    <mergeCell ref="F135:H135"/>
    <mergeCell ref="F91:H91"/>
    <mergeCell ref="F100:H100"/>
    <mergeCell ref="F111:H111"/>
    <mergeCell ref="Z125:AC126"/>
    <mergeCell ref="Z119:AC120"/>
    <mergeCell ref="Z122:AC123"/>
    <mergeCell ref="Z90:AC90"/>
    <mergeCell ref="Z110:AC110"/>
    <mergeCell ref="F131:H131"/>
    <mergeCell ref="Z89:AC89"/>
    <mergeCell ref="F120:H120"/>
    <mergeCell ref="F107:H107"/>
    <mergeCell ref="Z167:AC167"/>
    <mergeCell ref="F168:H168"/>
    <mergeCell ref="Z168:AC168"/>
    <mergeCell ref="F169:H169"/>
    <mergeCell ref="F157:H157"/>
    <mergeCell ref="Z157:AC157"/>
    <mergeCell ref="Z174:AC174"/>
    <mergeCell ref="F178:H178"/>
    <mergeCell ref="F163:H163"/>
    <mergeCell ref="Z163:AC163"/>
    <mergeCell ref="F156:H156"/>
    <mergeCell ref="S155:W156"/>
    <mergeCell ref="S170:W171"/>
    <mergeCell ref="Z173:AC173"/>
    <mergeCell ref="Z159:AC159"/>
    <mergeCell ref="F173:H173"/>
    <mergeCell ref="F171:H171"/>
    <mergeCell ref="Z164:AC164"/>
    <mergeCell ref="Z160:AC160"/>
    <mergeCell ref="F164:H164"/>
    <mergeCell ref="F162:H162"/>
    <mergeCell ref="Z162:AC162"/>
    <mergeCell ref="F176:H176"/>
    <mergeCell ref="Z156:AC156"/>
    <mergeCell ref="Z155:AC155"/>
    <mergeCell ref="Z170:AC170"/>
    <mergeCell ref="F190:H190"/>
    <mergeCell ref="F182:H182"/>
    <mergeCell ref="Z182:AC182"/>
    <mergeCell ref="Z196:AC196"/>
    <mergeCell ref="Z193:AC193"/>
    <mergeCell ref="F183:H183"/>
    <mergeCell ref="Z171:AC171"/>
    <mergeCell ref="F172:H172"/>
    <mergeCell ref="Z195:AC195"/>
    <mergeCell ref="F193:H193"/>
    <mergeCell ref="F204:H204"/>
    <mergeCell ref="F206:H206"/>
    <mergeCell ref="Z206:AC206"/>
    <mergeCell ref="F199:H199"/>
    <mergeCell ref="Z199:AC199"/>
    <mergeCell ref="Z179:AC179"/>
    <mergeCell ref="F180:H180"/>
    <mergeCell ref="Z185:AC185"/>
    <mergeCell ref="Z202:AC202"/>
    <mergeCell ref="Z194:AC194"/>
    <mergeCell ref="Z192:AC192"/>
    <mergeCell ref="Z176:AC176"/>
    <mergeCell ref="F177:H177"/>
    <mergeCell ref="F184:H184"/>
    <mergeCell ref="F187:H187"/>
    <mergeCell ref="Z205:AC205"/>
    <mergeCell ref="F198:H198"/>
    <mergeCell ref="Z198:AC198"/>
    <mergeCell ref="F78:H78"/>
    <mergeCell ref="Z78:AC78"/>
    <mergeCell ref="Z79:AC79"/>
    <mergeCell ref="Z77:AC77"/>
    <mergeCell ref="Z70:AC70"/>
    <mergeCell ref="F110:H110"/>
    <mergeCell ref="Z71:AC71"/>
    <mergeCell ref="Z72:AC72"/>
    <mergeCell ref="F89:H89"/>
    <mergeCell ref="Z158:AC158"/>
    <mergeCell ref="Z184:AC184"/>
    <mergeCell ref="Z166:AC166"/>
    <mergeCell ref="F167:H167"/>
    <mergeCell ref="Z169:AC169"/>
    <mergeCell ref="F175:H175"/>
    <mergeCell ref="S167:W168"/>
    <mergeCell ref="Z180:AC180"/>
    <mergeCell ref="F181:H181"/>
    <mergeCell ref="Z181:AC181"/>
    <mergeCell ref="F166:H166"/>
    <mergeCell ref="Z178:AC178"/>
    <mergeCell ref="F174:H174"/>
    <mergeCell ref="F161:H161"/>
    <mergeCell ref="F179:H179"/>
    <mergeCell ref="Z177:AC177"/>
    <mergeCell ref="Z172:AC172"/>
    <mergeCell ref="S173:W174"/>
    <mergeCell ref="Z183:AC183"/>
    <mergeCell ref="F149:H149"/>
    <mergeCell ref="F147:H147"/>
    <mergeCell ref="F142:H142"/>
    <mergeCell ref="Z91:AC91"/>
    <mergeCell ref="Z131:AC131"/>
    <mergeCell ref="Z97:AC97"/>
    <mergeCell ref="Z124:AC124"/>
    <mergeCell ref="F48:H48"/>
    <mergeCell ref="F50:H50"/>
    <mergeCell ref="Z50:AC50"/>
    <mergeCell ref="F51:H51"/>
    <mergeCell ref="F55:H55"/>
    <mergeCell ref="Z75:AC75"/>
    <mergeCell ref="F84:H84"/>
    <mergeCell ref="Z55:AC55"/>
    <mergeCell ref="F56:H56"/>
    <mergeCell ref="Z56:AC56"/>
    <mergeCell ref="F57:H57"/>
    <mergeCell ref="Z114:AC114"/>
    <mergeCell ref="F49:H49"/>
    <mergeCell ref="Z83:AC83"/>
    <mergeCell ref="Z101:AC101"/>
    <mergeCell ref="F109:H109"/>
    <mergeCell ref="F58:H58"/>
    <mergeCell ref="Z58:AC58"/>
    <mergeCell ref="F59:H59"/>
    <mergeCell ref="Z59:AC59"/>
    <mergeCell ref="F60:H60"/>
    <mergeCell ref="F62:H62"/>
    <mergeCell ref="F65:H65"/>
    <mergeCell ref="F95:H95"/>
    <mergeCell ref="Z111:AC111"/>
    <mergeCell ref="F99:H99"/>
    <mergeCell ref="Z99:AC99"/>
    <mergeCell ref="F69:H69"/>
    <mergeCell ref="Z80:AC80"/>
    <mergeCell ref="Z677:AC677"/>
    <mergeCell ref="F683:H683"/>
    <mergeCell ref="Z683:AC683"/>
    <mergeCell ref="F685:H685"/>
    <mergeCell ref="Z685:AC685"/>
    <mergeCell ref="F686:H686"/>
    <mergeCell ref="Z686:AC686"/>
    <mergeCell ref="F687:H687"/>
    <mergeCell ref="Z687:AC687"/>
    <mergeCell ref="F678:H678"/>
    <mergeCell ref="Z678:AC678"/>
    <mergeCell ref="F679:H679"/>
    <mergeCell ref="Z679:AC679"/>
    <mergeCell ref="F680:H680"/>
    <mergeCell ref="Z680:AC680"/>
    <mergeCell ref="F158:H158"/>
    <mergeCell ref="F188:H188"/>
    <mergeCell ref="Z188:AC188"/>
    <mergeCell ref="F189:H189"/>
    <mergeCell ref="Z189:AC189"/>
    <mergeCell ref="Z187:AC187"/>
    <mergeCell ref="F185:H185"/>
    <mergeCell ref="S164:W165"/>
    <mergeCell ref="F186:H186"/>
    <mergeCell ref="F159:H159"/>
    <mergeCell ref="F165:H165"/>
    <mergeCell ref="Z165:AC165"/>
    <mergeCell ref="F170:H170"/>
    <mergeCell ref="F195:H195"/>
    <mergeCell ref="Z175:AC175"/>
    <mergeCell ref="Z190:AC190"/>
    <mergeCell ref="G337:H337"/>
    <mergeCell ref="Z103:AC103"/>
    <mergeCell ref="Z105:AC105"/>
    <mergeCell ref="F106:H106"/>
    <mergeCell ref="F41:H41"/>
    <mergeCell ref="Z65:AC65"/>
    <mergeCell ref="F66:H66"/>
    <mergeCell ref="Z66:AC66"/>
    <mergeCell ref="F83:H83"/>
    <mergeCell ref="F88:H88"/>
    <mergeCell ref="Z88:AC88"/>
    <mergeCell ref="F81:H81"/>
    <mergeCell ref="Z49:AC49"/>
    <mergeCell ref="F43:H43"/>
    <mergeCell ref="Z51:AC51"/>
    <mergeCell ref="F52:H52"/>
    <mergeCell ref="Z52:AC52"/>
    <mergeCell ref="F53:H53"/>
    <mergeCell ref="Z53:AC53"/>
    <mergeCell ref="F54:H54"/>
    <mergeCell ref="Z54:AC54"/>
    <mergeCell ref="Z41:AC41"/>
    <mergeCell ref="F96:H96"/>
    <mergeCell ref="Z48:AC48"/>
    <mergeCell ref="Z81:AC81"/>
    <mergeCell ref="F72:H72"/>
    <mergeCell ref="Z57:AC57"/>
    <mergeCell ref="F70:H70"/>
    <mergeCell ref="F64:H64"/>
    <mergeCell ref="F68:H68"/>
    <mergeCell ref="F67:H67"/>
    <mergeCell ref="F73:H73"/>
    <mergeCell ref="F97:H97"/>
    <mergeCell ref="Z82:AC82"/>
    <mergeCell ref="F90:H90"/>
    <mergeCell ref="F85:H85"/>
    <mergeCell ref="Z85:AC85"/>
    <mergeCell ref="Z60:AC60"/>
    <mergeCell ref="G13:J13"/>
    <mergeCell ref="F42:H42"/>
    <mergeCell ref="Z42:AC42"/>
    <mergeCell ref="F61:H61"/>
    <mergeCell ref="Z61:AC61"/>
    <mergeCell ref="Z32:AC32"/>
    <mergeCell ref="Z43:AC43"/>
    <mergeCell ref="F44:H44"/>
    <mergeCell ref="F86:H86"/>
    <mergeCell ref="Z44:AC44"/>
    <mergeCell ref="F45:H45"/>
    <mergeCell ref="Z45:AC45"/>
    <mergeCell ref="F47:H47"/>
    <mergeCell ref="Z40:AC40"/>
    <mergeCell ref="Z39:AC39"/>
    <mergeCell ref="F38:H38"/>
    <mergeCell ref="Z69:AC69"/>
    <mergeCell ref="Z68:AC68"/>
    <mergeCell ref="Z74:AC74"/>
    <mergeCell ref="F24:H24"/>
    <mergeCell ref="Z84:AC84"/>
    <mergeCell ref="P19:P20"/>
    <mergeCell ref="Z86:AC86"/>
    <mergeCell ref="F87:H87"/>
    <mergeCell ref="Z73:AC73"/>
    <mergeCell ref="F80:H80"/>
    <mergeCell ref="F71:H71"/>
    <mergeCell ref="Y12:AA13"/>
    <mergeCell ref="F98:H98"/>
    <mergeCell ref="Z98:AC98"/>
    <mergeCell ref="F154:H154"/>
    <mergeCell ref="F82:H82"/>
    <mergeCell ref="F101:H101"/>
    <mergeCell ref="Z64:AC64"/>
    <mergeCell ref="F134:H134"/>
    <mergeCell ref="Z100:AC100"/>
    <mergeCell ref="Z107:AC107"/>
    <mergeCell ref="Z108:AC108"/>
    <mergeCell ref="Z109:AC109"/>
    <mergeCell ref="Z129:AC129"/>
    <mergeCell ref="Z130:AC130"/>
    <mergeCell ref="F115:H115"/>
    <mergeCell ref="F74:H74"/>
    <mergeCell ref="F75:H75"/>
    <mergeCell ref="F76:H76"/>
    <mergeCell ref="Z76:AC76"/>
    <mergeCell ref="F79:H79"/>
    <mergeCell ref="F77:H77"/>
    <mergeCell ref="F128:H128"/>
    <mergeCell ref="F92:H92"/>
    <mergeCell ref="Z92:AC92"/>
    <mergeCell ref="F93:H93"/>
    <mergeCell ref="Z93:AC93"/>
    <mergeCell ref="F94:H94"/>
    <mergeCell ref="Z94:AC94"/>
    <mergeCell ref="Z133:AC133"/>
    <mergeCell ref="F19:H20"/>
    <mergeCell ref="F26:H26"/>
    <mergeCell ref="Z67:AC67"/>
    <mergeCell ref="AB3:AF4"/>
    <mergeCell ref="AB6:AB7"/>
    <mergeCell ref="AC6:AC7"/>
    <mergeCell ref="C10:F11"/>
    <mergeCell ref="C14:F15"/>
    <mergeCell ref="P14:R15"/>
    <mergeCell ref="B12:B13"/>
    <mergeCell ref="F39:H39"/>
    <mergeCell ref="Z46:AC46"/>
    <mergeCell ref="F63:H63"/>
    <mergeCell ref="Z19:AC20"/>
    <mergeCell ref="Z22:AC22"/>
    <mergeCell ref="Z26:AC26"/>
    <mergeCell ref="Z27:AC27"/>
    <mergeCell ref="Z28:AC28"/>
    <mergeCell ref="G12:J12"/>
    <mergeCell ref="R19:R20"/>
    <mergeCell ref="F40:H40"/>
    <mergeCell ref="Z47:AC47"/>
    <mergeCell ref="P10:R11"/>
    <mergeCell ref="P12:R13"/>
    <mergeCell ref="F46:H46"/>
    <mergeCell ref="Z62:AC62"/>
    <mergeCell ref="Z63:AC63"/>
    <mergeCell ref="Z31:AC31"/>
    <mergeCell ref="Z38:AC38"/>
    <mergeCell ref="G3:AA4"/>
    <mergeCell ref="AF19:AF20"/>
    <mergeCell ref="AE19:AE20"/>
    <mergeCell ref="Z23:AC23"/>
    <mergeCell ref="D19:E20"/>
    <mergeCell ref="Y10:AA11"/>
    <mergeCell ref="Z33:AC33"/>
    <mergeCell ref="F34:H34"/>
    <mergeCell ref="Z34:AC34"/>
    <mergeCell ref="F35:H35"/>
    <mergeCell ref="Z35:AC35"/>
    <mergeCell ref="F36:H36"/>
    <mergeCell ref="Z36:AC36"/>
    <mergeCell ref="F37:H37"/>
    <mergeCell ref="Z37:AC37"/>
    <mergeCell ref="S14:V15"/>
    <mergeCell ref="W14:X15"/>
    <mergeCell ref="F22:H22"/>
    <mergeCell ref="F27:H27"/>
    <mergeCell ref="F28:H28"/>
    <mergeCell ref="F29:H29"/>
    <mergeCell ref="Z29:AC29"/>
    <mergeCell ref="Z30:AC30"/>
    <mergeCell ref="B21:AF21"/>
    <mergeCell ref="AD19:AD20"/>
    <mergeCell ref="Y19:Y20"/>
    <mergeCell ref="Q19:Q20"/>
    <mergeCell ref="I19:J19"/>
    <mergeCell ref="B19:B20"/>
    <mergeCell ref="F32:H32"/>
    <mergeCell ref="C19:C20"/>
    <mergeCell ref="F31:H31"/>
    <mergeCell ref="S19:W19"/>
    <mergeCell ref="X19:X20"/>
    <mergeCell ref="F33:H33"/>
    <mergeCell ref="Z24:AC24"/>
    <mergeCell ref="F25:H25"/>
    <mergeCell ref="Z25:AC25"/>
    <mergeCell ref="A1:F8"/>
    <mergeCell ref="G14:J15"/>
    <mergeCell ref="F30:H30"/>
    <mergeCell ref="A19:A20"/>
    <mergeCell ref="AB1:AC2"/>
    <mergeCell ref="AD1:AF2"/>
    <mergeCell ref="AD17:AF18"/>
    <mergeCell ref="B17:H18"/>
    <mergeCell ref="AD6:AD7"/>
    <mergeCell ref="AE6:AE7"/>
    <mergeCell ref="AF6:AF7"/>
    <mergeCell ref="AD10:AF11"/>
    <mergeCell ref="AB10:AC11"/>
    <mergeCell ref="AD14:AF15"/>
    <mergeCell ref="AB12:AC13"/>
    <mergeCell ref="AB14:AC15"/>
    <mergeCell ref="G1:AA2"/>
    <mergeCell ref="G5:AA6"/>
    <mergeCell ref="G7:AA8"/>
    <mergeCell ref="C12:F12"/>
    <mergeCell ref="C13:F13"/>
    <mergeCell ref="G10:J11"/>
    <mergeCell ref="S10:V11"/>
    <mergeCell ref="W10:X11"/>
    <mergeCell ref="W12:X13"/>
    <mergeCell ref="B16:AF16"/>
    <mergeCell ref="Y14:AA15"/>
    <mergeCell ref="S12:V13"/>
    <mergeCell ref="I17:AC18"/>
    <mergeCell ref="F23:H23"/>
    <mergeCell ref="AD12:AF13"/>
    <mergeCell ref="B9:AF9"/>
    <mergeCell ref="F218:H218"/>
    <mergeCell ref="Z243:AC243"/>
    <mergeCell ref="F244:H244"/>
    <mergeCell ref="Z244:AC244"/>
    <mergeCell ref="F238:H238"/>
    <mergeCell ref="F240:H240"/>
    <mergeCell ref="Z240:AC240"/>
    <mergeCell ref="F237:H237"/>
    <mergeCell ref="Z237:AC237"/>
    <mergeCell ref="Z226:AC226"/>
    <mergeCell ref="F227:H227"/>
    <mergeCell ref="G274:H274"/>
    <mergeCell ref="Z246:AC246"/>
    <mergeCell ref="Z247:AC247"/>
    <mergeCell ref="Z258:AC258"/>
    <mergeCell ref="Z248:AC248"/>
    <mergeCell ref="F253:H253"/>
    <mergeCell ref="F235:H235"/>
    <mergeCell ref="Z253:AC253"/>
    <mergeCell ref="F254:H254"/>
    <mergeCell ref="Z254:AC254"/>
    <mergeCell ref="F255:H255"/>
    <mergeCell ref="Z241:AC241"/>
    <mergeCell ref="F242:H242"/>
    <mergeCell ref="Z225:AC225"/>
    <mergeCell ref="Z228:AC228"/>
    <mergeCell ref="F247:H247"/>
    <mergeCell ref="F232:H232"/>
    <mergeCell ref="Z238:AC238"/>
    <mergeCell ref="F231:H231"/>
    <mergeCell ref="Z231:AC231"/>
    <mergeCell ref="F234:H234"/>
    <mergeCell ref="Z448:AC448"/>
    <mergeCell ref="Z446:AC446"/>
    <mergeCell ref="Z395:AC395"/>
    <mergeCell ref="F217:H217"/>
    <mergeCell ref="Z227:AC227"/>
    <mergeCell ref="Z239:AC239"/>
    <mergeCell ref="F249:H249"/>
    <mergeCell ref="Z249:AC249"/>
    <mergeCell ref="F224:H224"/>
    <mergeCell ref="Z224:AC224"/>
    <mergeCell ref="F349:H349"/>
    <mergeCell ref="Z349:AC349"/>
    <mergeCell ref="Z414:AC414"/>
    <mergeCell ref="Z359:AC359"/>
    <mergeCell ref="F344:H344"/>
    <mergeCell ref="Z342:AC342"/>
    <mergeCell ref="F324:H324"/>
    <mergeCell ref="Z374:AC374"/>
    <mergeCell ref="F408:H408"/>
    <mergeCell ref="Z387:AC387"/>
    <mergeCell ref="F264:H264"/>
    <mergeCell ref="Z264:AC264"/>
    <mergeCell ref="F250:H250"/>
    <mergeCell ref="Z250:AC250"/>
    <mergeCell ref="F251:H251"/>
    <mergeCell ref="Z251:AC251"/>
    <mergeCell ref="F252:H252"/>
    <mergeCell ref="Z252:AC252"/>
    <mergeCell ref="F289:H289"/>
    <mergeCell ref="Z289:AC289"/>
    <mergeCell ref="F338:H338"/>
    <mergeCell ref="Z338:AC338"/>
    <mergeCell ref="Z713:AC713"/>
    <mergeCell ref="Z714:AC714"/>
    <mergeCell ref="F658:H658"/>
    <mergeCell ref="F329:H329"/>
    <mergeCell ref="Z329:AC329"/>
    <mergeCell ref="G331:H331"/>
    <mergeCell ref="F428:H428"/>
    <mergeCell ref="Z428:AC428"/>
    <mergeCell ref="Z433:AC433"/>
    <mergeCell ref="F501:H501"/>
    <mergeCell ref="Z501:AC501"/>
    <mergeCell ref="F502:H502"/>
    <mergeCell ref="Z502:AC502"/>
    <mergeCell ref="Z492:AC492"/>
    <mergeCell ref="F494:H494"/>
    <mergeCell ref="F468:H468"/>
    <mergeCell ref="Z468:AC468"/>
    <mergeCell ref="F469:H469"/>
    <mergeCell ref="F487:H487"/>
    <mergeCell ref="F332:H332"/>
    <mergeCell ref="F458:H458"/>
    <mergeCell ref="F464:H464"/>
    <mergeCell ref="Z474:AC474"/>
    <mergeCell ref="Z335:AC335"/>
    <mergeCell ref="F336:H336"/>
    <mergeCell ref="Z336:AC336"/>
    <mergeCell ref="Z469:AC469"/>
    <mergeCell ref="Z344:AC344"/>
    <mergeCell ref="Z396:AC396"/>
    <mergeCell ref="F343:H343"/>
    <mergeCell ref="Z341:AC341"/>
    <mergeCell ref="F342:H342"/>
    <mergeCell ref="Z676:AC676"/>
    <mergeCell ref="F655:H655"/>
    <mergeCell ref="F625:H625"/>
    <mergeCell ref="Z722:AC722"/>
    <mergeCell ref="F723:H723"/>
    <mergeCell ref="Z723:AC723"/>
    <mergeCell ref="F647:H647"/>
    <mergeCell ref="Z648:AC648"/>
    <mergeCell ref="F649:H649"/>
    <mergeCell ref="Z639:AC639"/>
    <mergeCell ref="Z629:AC629"/>
    <mergeCell ref="F630:H630"/>
    <mergeCell ref="Z630:AC630"/>
    <mergeCell ref="F642:H642"/>
    <mergeCell ref="G644:H644"/>
    <mergeCell ref="Z644:AC644"/>
    <mergeCell ref="F675:H675"/>
    <mergeCell ref="Z675:AC675"/>
    <mergeCell ref="F670:H670"/>
    <mergeCell ref="F671:H671"/>
    <mergeCell ref="Z721:AC721"/>
    <mergeCell ref="F719:H719"/>
    <mergeCell ref="Z693:AC693"/>
    <mergeCell ref="F694:H694"/>
    <mergeCell ref="F652:H652"/>
    <mergeCell ref="F653:H653"/>
    <mergeCell ref="Z632:AC632"/>
    <mergeCell ref="Z674:AC674"/>
    <mergeCell ref="B684:AF684"/>
    <mergeCell ref="F720:H720"/>
    <mergeCell ref="Z669:AC669"/>
    <mergeCell ref="F662:H662"/>
    <mergeCell ref="Z946:AC946"/>
    <mergeCell ref="F988:H988"/>
    <mergeCell ref="F998:H998"/>
    <mergeCell ref="Z567:AC567"/>
    <mergeCell ref="Z596:AC596"/>
    <mergeCell ref="F691:H691"/>
    <mergeCell ref="Z691:AC691"/>
    <mergeCell ref="F690:H690"/>
    <mergeCell ref="Z690:AC690"/>
    <mergeCell ref="Z625:AC625"/>
    <mergeCell ref="F664:H664"/>
    <mergeCell ref="F665:H665"/>
    <mergeCell ref="F702:H702"/>
    <mergeCell ref="Z702:AC702"/>
    <mergeCell ref="Z650:AC650"/>
    <mergeCell ref="Z586:AC586"/>
    <mergeCell ref="Z658:AC658"/>
    <mergeCell ref="F591:H591"/>
    <mergeCell ref="F667:H667"/>
    <mergeCell ref="F570:H570"/>
    <mergeCell ref="Z570:AC570"/>
    <mergeCell ref="Z636:AC636"/>
    <mergeCell ref="F597:H597"/>
    <mergeCell ref="F646:H646"/>
    <mergeCell ref="F639:H639"/>
    <mergeCell ref="F637:H637"/>
    <mergeCell ref="Z637:AC637"/>
    <mergeCell ref="F604:H604"/>
    <mergeCell ref="Z619:AC619"/>
    <mergeCell ref="Z602:AC602"/>
    <mergeCell ref="F593:H593"/>
    <mergeCell ref="Z605:AC605"/>
    <mergeCell ref="Z1012:AC1012"/>
    <mergeCell ref="F1013:H1013"/>
    <mergeCell ref="Z1013:AC1013"/>
    <mergeCell ref="F1004:H1004"/>
    <mergeCell ref="Z1004:AC1004"/>
    <mergeCell ref="F1009:H1009"/>
    <mergeCell ref="Z1009:AC1009"/>
    <mergeCell ref="Z942:AC942"/>
    <mergeCell ref="F942:H942"/>
    <mergeCell ref="F1003:H1003"/>
    <mergeCell ref="Z1003:AC1003"/>
    <mergeCell ref="F1060:H1060"/>
    <mergeCell ref="F1038:H1038"/>
    <mergeCell ref="Z1038:AC1038"/>
    <mergeCell ref="F1039:H1039"/>
    <mergeCell ref="Z1039:AC1039"/>
    <mergeCell ref="F1040:H1040"/>
    <mergeCell ref="Z1040:AC1040"/>
    <mergeCell ref="F1014:H1014"/>
    <mergeCell ref="Z1014:AC1014"/>
    <mergeCell ref="F1015:H1015"/>
    <mergeCell ref="Z1015:AC1015"/>
    <mergeCell ref="F1016:H1016"/>
    <mergeCell ref="F1002:H1002"/>
    <mergeCell ref="F1001:H1001"/>
    <mergeCell ref="F953:H953"/>
    <mergeCell ref="F954:H954"/>
    <mergeCell ref="Z954:AC954"/>
    <mergeCell ref="F965:H965"/>
    <mergeCell ref="F962:H962"/>
    <mergeCell ref="Z962:AC962"/>
    <mergeCell ref="Z959:AC959"/>
    <mergeCell ref="F1114:H1114"/>
    <mergeCell ref="Z1114:AC1114"/>
    <mergeCell ref="B1112:AF1112"/>
    <mergeCell ref="B1132:AF1132"/>
    <mergeCell ref="B1137:AF1137"/>
    <mergeCell ref="Z1034:AC1034"/>
    <mergeCell ref="F1035:H1035"/>
    <mergeCell ref="Z1035:AC1035"/>
    <mergeCell ref="F1036:H1036"/>
    <mergeCell ref="Z1036:AC1036"/>
    <mergeCell ref="F1037:H1037"/>
    <mergeCell ref="Z1037:AC1037"/>
    <mergeCell ref="Z694:AC694"/>
    <mergeCell ref="F707:H707"/>
    <mergeCell ref="Z707:AC707"/>
    <mergeCell ref="F731:H731"/>
    <mergeCell ref="Z731:AC731"/>
    <mergeCell ref="F732:H732"/>
    <mergeCell ref="Z732:AC732"/>
    <mergeCell ref="F733:H733"/>
    <mergeCell ref="Z733:AC733"/>
    <mergeCell ref="F734:H734"/>
    <mergeCell ref="Z734:AC734"/>
    <mergeCell ref="F735:H735"/>
    <mergeCell ref="Z735:AC735"/>
    <mergeCell ref="F726:H726"/>
    <mergeCell ref="Z726:AC726"/>
    <mergeCell ref="F727:H727"/>
    <mergeCell ref="Z727:AC727"/>
    <mergeCell ref="F1011:H1011"/>
    <mergeCell ref="Z1011:AC1011"/>
    <mergeCell ref="F1012:H1012"/>
    <mergeCell ref="F1166:H1166"/>
    <mergeCell ref="Z1166:AC1166"/>
    <mergeCell ref="F1167:H1167"/>
    <mergeCell ref="Z1167:AC1167"/>
    <mergeCell ref="F1161:H1161"/>
    <mergeCell ref="Z1161:AC1161"/>
    <mergeCell ref="F1162:H1162"/>
    <mergeCell ref="Z1162:AC1162"/>
    <mergeCell ref="F1163:H1163"/>
    <mergeCell ref="Z1163:AC1163"/>
    <mergeCell ref="F1164:H1164"/>
    <mergeCell ref="Z1164:AC1164"/>
    <mergeCell ref="F1165:H1165"/>
    <mergeCell ref="Z1165:AC1165"/>
    <mergeCell ref="F1156:H1156"/>
    <mergeCell ref="Z1156:AC1156"/>
    <mergeCell ref="F1157:H1157"/>
    <mergeCell ref="Z1157:AC1157"/>
    <mergeCell ref="F1158:H1158"/>
    <mergeCell ref="Z1158:AC1158"/>
    <mergeCell ref="F1159:H1159"/>
    <mergeCell ref="Z1159:AC1159"/>
    <mergeCell ref="F402:H402"/>
    <mergeCell ref="F339:H339"/>
    <mergeCell ref="Z339:AC339"/>
    <mergeCell ref="Z439:AC439"/>
    <mergeCell ref="Z347:AC347"/>
    <mergeCell ref="F357:H357"/>
    <mergeCell ref="Z357:AC357"/>
    <mergeCell ref="Z367:AC367"/>
    <mergeCell ref="F368:H368"/>
    <mergeCell ref="F365:H365"/>
    <mergeCell ref="Z365:AC365"/>
    <mergeCell ref="Z392:AC392"/>
    <mergeCell ref="Z1147:AC1147"/>
    <mergeCell ref="F1144:H1144"/>
    <mergeCell ref="Z1053:AC1053"/>
    <mergeCell ref="F1054:H1054"/>
    <mergeCell ref="Z1054:AC1054"/>
    <mergeCell ref="F1111:H1111"/>
    <mergeCell ref="Z1111:AC1111"/>
    <mergeCell ref="F1113:H1113"/>
    <mergeCell ref="S1109:W1110"/>
    <mergeCell ref="F1141:H1141"/>
    <mergeCell ref="F1118:H1118"/>
    <mergeCell ref="Z1118:AC1118"/>
    <mergeCell ref="Z1144:AC1144"/>
    <mergeCell ref="Z1141:AC1141"/>
    <mergeCell ref="Z1143:AC1143"/>
    <mergeCell ref="Z1134:AC1134"/>
    <mergeCell ref="F1135:H1135"/>
    <mergeCell ref="Z1115:AC1115"/>
    <mergeCell ref="F1116:H1116"/>
    <mergeCell ref="Z1116:AC1116"/>
    <mergeCell ref="F1145:H1145"/>
    <mergeCell ref="Z1145:AC1145"/>
    <mergeCell ref="F1146:H1146"/>
    <mergeCell ref="F607:H607"/>
    <mergeCell ref="F590:H590"/>
    <mergeCell ref="Z1146:AC1146"/>
    <mergeCell ref="F1147:H1147"/>
    <mergeCell ref="F435:H435"/>
    <mergeCell ref="Z435:AC435"/>
    <mergeCell ref="F436:H436"/>
    <mergeCell ref="Z436:AC436"/>
    <mergeCell ref="F412:H412"/>
    <mergeCell ref="Z412:AC412"/>
    <mergeCell ref="F413:H413"/>
    <mergeCell ref="Z413:AC413"/>
    <mergeCell ref="F405:H405"/>
    <mergeCell ref="Z405:AC405"/>
    <mergeCell ref="F1117:H1117"/>
    <mergeCell ref="Z1117:AC1117"/>
    <mergeCell ref="F1142:H1142"/>
    <mergeCell ref="Z1142:AC1142"/>
    <mergeCell ref="F1143:H1143"/>
    <mergeCell ref="F1139:H1139"/>
    <mergeCell ref="Z1139:AC1139"/>
    <mergeCell ref="F1138:H1138"/>
    <mergeCell ref="Z1138:AC1138"/>
    <mergeCell ref="F1127:H1127"/>
    <mergeCell ref="Z1127:AC1127"/>
    <mergeCell ref="F1140:H1140"/>
    <mergeCell ref="Z1140:AC1140"/>
    <mergeCell ref="F1119:H1119"/>
    <mergeCell ref="Z1119:AC1119"/>
    <mergeCell ref="F1148:H1148"/>
    <mergeCell ref="Z1148:AC1148"/>
    <mergeCell ref="F1149:H1149"/>
    <mergeCell ref="Z1149:AC1149"/>
    <mergeCell ref="F1160:H1160"/>
    <mergeCell ref="Z1160:AC1160"/>
    <mergeCell ref="F1155:H1155"/>
    <mergeCell ref="Z1155:AC1155"/>
    <mergeCell ref="F1151:H1151"/>
    <mergeCell ref="Z1151:AC1151"/>
    <mergeCell ref="F1152:H1152"/>
    <mergeCell ref="F1153:H1153"/>
    <mergeCell ref="Z1153:AC1153"/>
    <mergeCell ref="F1154:H1154"/>
    <mergeCell ref="Z1154:AC1154"/>
    <mergeCell ref="Z1152:AC1152"/>
    <mergeCell ref="F1150:H1150"/>
    <mergeCell ref="Z1150:AC1150"/>
    <mergeCell ref="Z479:AC479"/>
    <mergeCell ref="F513:H513"/>
    <mergeCell ref="Z513:AC513"/>
    <mergeCell ref="F480:H480"/>
    <mergeCell ref="Z480:AC480"/>
    <mergeCell ref="Z507:AC507"/>
    <mergeCell ref="F508:H508"/>
    <mergeCell ref="F500:H500"/>
    <mergeCell ref="Z510:AC510"/>
    <mergeCell ref="F547:H547"/>
    <mergeCell ref="Z545:AC545"/>
    <mergeCell ref="F519:H519"/>
    <mergeCell ref="Z521:AC521"/>
    <mergeCell ref="F523:H523"/>
    <mergeCell ref="Z527:AC527"/>
    <mergeCell ref="Z516:AC516"/>
    <mergeCell ref="F514:H514"/>
    <mergeCell ref="Z524:AC524"/>
    <mergeCell ref="F527:H527"/>
    <mergeCell ref="Z529:AC529"/>
    <mergeCell ref="F530:H530"/>
    <mergeCell ref="F546:H546"/>
    <mergeCell ref="F578:H578"/>
    <mergeCell ref="Z578:AC578"/>
    <mergeCell ref="Z631:AC631"/>
    <mergeCell ref="F600:H600"/>
    <mergeCell ref="Z537:AC537"/>
    <mergeCell ref="Z656:AC656"/>
    <mergeCell ref="Z657:AC657"/>
    <mergeCell ref="F512:H512"/>
    <mergeCell ref="Z548:AC548"/>
    <mergeCell ref="Z600:AC600"/>
    <mergeCell ref="S576:W577"/>
    <mergeCell ref="Z594:AC594"/>
    <mergeCell ref="F635:H635"/>
    <mergeCell ref="Z595:AC595"/>
    <mergeCell ref="F580:H580"/>
    <mergeCell ref="Z580:AC580"/>
    <mergeCell ref="Z627:AC627"/>
    <mergeCell ref="S579:W580"/>
    <mergeCell ref="S582:W583"/>
    <mergeCell ref="F623:H623"/>
    <mergeCell ref="Z623:AC623"/>
    <mergeCell ref="F624:H624"/>
    <mergeCell ref="F592:H592"/>
    <mergeCell ref="Z576:AC576"/>
    <mergeCell ref="Z589:AC589"/>
    <mergeCell ref="F602:H602"/>
    <mergeCell ref="F584:H584"/>
    <mergeCell ref="Z597:AC597"/>
    <mergeCell ref="Z573:AC573"/>
    <mergeCell ref="F574:H574"/>
    <mergeCell ref="F603:H603"/>
    <mergeCell ref="Z603:AC603"/>
    <mergeCell ref="Z563:AC563"/>
    <mergeCell ref="F564:H564"/>
    <mergeCell ref="F629:H629"/>
    <mergeCell ref="F589:H589"/>
    <mergeCell ref="F627:H627"/>
    <mergeCell ref="F594:H594"/>
    <mergeCell ref="Z593:AC593"/>
    <mergeCell ref="F563:H563"/>
    <mergeCell ref="Z574:AC574"/>
    <mergeCell ref="Z616:AC616"/>
    <mergeCell ref="Z552:AC552"/>
    <mergeCell ref="F561:H561"/>
    <mergeCell ref="Z560:AC560"/>
    <mergeCell ref="F823:H823"/>
    <mergeCell ref="Z823:AC823"/>
    <mergeCell ref="Z874:AC874"/>
    <mergeCell ref="F839:H839"/>
    <mergeCell ref="Z839:AC839"/>
    <mergeCell ref="Z824:AC824"/>
    <mergeCell ref="F825:H825"/>
    <mergeCell ref="Z840:AC840"/>
    <mergeCell ref="F828:H828"/>
    <mergeCell ref="Z838:AC838"/>
    <mergeCell ref="Z848:AC848"/>
    <mergeCell ref="Z870:AC870"/>
    <mergeCell ref="F864:H864"/>
    <mergeCell ref="F712:H712"/>
    <mergeCell ref="Z671:AC671"/>
    <mergeCell ref="F673:H673"/>
    <mergeCell ref="Z659:AC659"/>
    <mergeCell ref="F703:H703"/>
    <mergeCell ref="Z703:AC703"/>
    <mergeCell ref="Z688:AC688"/>
    <mergeCell ref="F698:H698"/>
    <mergeCell ref="F724:H724"/>
    <mergeCell ref="F721:H721"/>
    <mergeCell ref="Z716:AC716"/>
    <mergeCell ref="Z717:AC717"/>
    <mergeCell ref="Z719:AC719"/>
    <mergeCell ref="Z720:AC720"/>
    <mergeCell ref="Z725:AC725"/>
    <mergeCell ref="Z819:AC819"/>
    <mergeCell ref="F805:H805"/>
    <mergeCell ref="G912:H912"/>
    <mergeCell ref="Z912:AC912"/>
    <mergeCell ref="Z911:AC911"/>
    <mergeCell ref="F903:H903"/>
    <mergeCell ref="Z903:AC903"/>
    <mergeCell ref="F904:H904"/>
    <mergeCell ref="Z904:AC904"/>
    <mergeCell ref="F897:H897"/>
    <mergeCell ref="Z897:AC897"/>
    <mergeCell ref="Z893:AC893"/>
    <mergeCell ref="F908:H908"/>
    <mergeCell ref="F898:H898"/>
    <mergeCell ref="Z898:AC898"/>
    <mergeCell ref="F899:H899"/>
    <mergeCell ref="G909:H909"/>
    <mergeCell ref="F902:H902"/>
    <mergeCell ref="Z902:AC902"/>
    <mergeCell ref="F905:H905"/>
    <mergeCell ref="Z905:AC905"/>
    <mergeCell ref="F689:H689"/>
    <mergeCell ref="Z689:AC689"/>
    <mergeCell ref="F911:H911"/>
    <mergeCell ref="Z906:AC906"/>
    <mergeCell ref="F819:H819"/>
    <mergeCell ref="F872:H872"/>
    <mergeCell ref="Z876:AC876"/>
    <mergeCell ref="F877:H877"/>
    <mergeCell ref="F916:H916"/>
    <mergeCell ref="Z937:AC937"/>
    <mergeCell ref="B939:AF939"/>
    <mergeCell ref="S933:W934"/>
    <mergeCell ref="F934:H934"/>
    <mergeCell ref="G921:H921"/>
    <mergeCell ref="Z921:AC921"/>
    <mergeCell ref="F922:H922"/>
    <mergeCell ref="Z922:AC922"/>
    <mergeCell ref="F923:H923"/>
    <mergeCell ref="Z923:AC923"/>
    <mergeCell ref="F914:H914"/>
    <mergeCell ref="Z934:AC934"/>
    <mergeCell ref="F925:H925"/>
    <mergeCell ref="F926:H926"/>
    <mergeCell ref="Z926:AC926"/>
    <mergeCell ref="Z933:AC933"/>
    <mergeCell ref="F917:H917"/>
    <mergeCell ref="F920:H920"/>
    <mergeCell ref="Z920:AC920"/>
    <mergeCell ref="Z917:AC917"/>
    <mergeCell ref="Z919:AC919"/>
    <mergeCell ref="F863:H863"/>
    <mergeCell ref="F844:H844"/>
    <mergeCell ref="Z896:AC896"/>
    <mergeCell ref="F891:H891"/>
    <mergeCell ref="Z891:AC891"/>
    <mergeCell ref="F892:H892"/>
    <mergeCell ref="Z869:AC869"/>
    <mergeCell ref="Z857:AC857"/>
    <mergeCell ref="F858:H858"/>
    <mergeCell ref="Z858:AC858"/>
    <mergeCell ref="F841:H841"/>
    <mergeCell ref="Z853:AC853"/>
    <mergeCell ref="F854:H854"/>
    <mergeCell ref="F875:H875"/>
    <mergeCell ref="Z854:AC854"/>
    <mergeCell ref="F901:H901"/>
    <mergeCell ref="Z901:AC901"/>
    <mergeCell ref="F886:H886"/>
    <mergeCell ref="Z886:AC886"/>
    <mergeCell ref="F887:H887"/>
    <mergeCell ref="Z887:AC887"/>
    <mergeCell ref="Z888:AC888"/>
    <mergeCell ref="Z885:AC885"/>
    <mergeCell ref="F884:H884"/>
    <mergeCell ref="Z881:AC881"/>
    <mergeCell ref="Z880:AC880"/>
    <mergeCell ref="F878:H878"/>
    <mergeCell ref="Z878:AC878"/>
    <mergeCell ref="F861:H861"/>
    <mergeCell ref="Z861:AC861"/>
    <mergeCell ref="Z863:AC863"/>
    <mergeCell ref="F857:H857"/>
    <mergeCell ref="Z855:AC855"/>
    <mergeCell ref="Z875:AC875"/>
    <mergeCell ref="Z890:AC890"/>
    <mergeCell ref="F874:H874"/>
    <mergeCell ref="F985:H985"/>
    <mergeCell ref="Z985:AC985"/>
    <mergeCell ref="Z800:AC800"/>
    <mergeCell ref="F801:H801"/>
    <mergeCell ref="F789:H789"/>
    <mergeCell ref="Z789:AC789"/>
    <mergeCell ref="F790:H790"/>
    <mergeCell ref="Z790:AC790"/>
    <mergeCell ref="F791:H791"/>
    <mergeCell ref="Z791:AC791"/>
    <mergeCell ref="F792:H792"/>
    <mergeCell ref="Z792:AC792"/>
    <mergeCell ref="F796:H796"/>
    <mergeCell ref="Z796:AC796"/>
    <mergeCell ref="Z801:AC801"/>
    <mergeCell ref="Z817:AC817"/>
    <mergeCell ref="Z814:AC814"/>
    <mergeCell ref="F815:H815"/>
    <mergeCell ref="F865:H865"/>
    <mergeCell ref="Z865:AC865"/>
    <mergeCell ref="F867:H867"/>
    <mergeCell ref="Z867:AC867"/>
    <mergeCell ref="F881:H881"/>
    <mergeCell ref="Z953:AC953"/>
    <mergeCell ref="Z958:AC958"/>
    <mergeCell ref="F924:H924"/>
    <mergeCell ref="Z924:AC924"/>
    <mergeCell ref="Z877:AC877"/>
    <mergeCell ref="Z866:AC866"/>
    <mergeCell ref="F964:H964"/>
    <mergeCell ref="Z964:AC964"/>
    <mergeCell ref="F831:H831"/>
    <mergeCell ref="F974:H974"/>
    <mergeCell ref="F979:H979"/>
    <mergeCell ref="Z979:AC979"/>
    <mergeCell ref="Z983:AC983"/>
    <mergeCell ref="Z974:AC974"/>
    <mergeCell ref="F975:H975"/>
    <mergeCell ref="Z975:AC975"/>
    <mergeCell ref="F980:H980"/>
    <mergeCell ref="F845:H845"/>
    <mergeCell ref="F870:H870"/>
    <mergeCell ref="F843:H843"/>
    <mergeCell ref="Z842:AC842"/>
    <mergeCell ref="F850:H850"/>
    <mergeCell ref="F851:H851"/>
    <mergeCell ref="Z851:AC851"/>
    <mergeCell ref="F852:H852"/>
    <mergeCell ref="Z845:AC845"/>
    <mergeCell ref="Z844:AC844"/>
    <mergeCell ref="Z868:AC868"/>
    <mergeCell ref="Z862:AC862"/>
    <mergeCell ref="F846:H846"/>
    <mergeCell ref="Z846:AC846"/>
    <mergeCell ref="Z849:AC849"/>
    <mergeCell ref="G856:H856"/>
    <mergeCell ref="Z856:AC856"/>
    <mergeCell ref="F862:H862"/>
    <mergeCell ref="F869:H869"/>
    <mergeCell ref="F855:H855"/>
    <mergeCell ref="Z971:AC971"/>
    <mergeCell ref="F893:H893"/>
    <mergeCell ref="F866:H866"/>
    <mergeCell ref="F868:H868"/>
    <mergeCell ref="Z1005:AC1005"/>
    <mergeCell ref="F1006:H1006"/>
    <mergeCell ref="Z1006:AC1006"/>
    <mergeCell ref="F1007:H1007"/>
    <mergeCell ref="Z1007:AC1007"/>
    <mergeCell ref="F1008:H1008"/>
    <mergeCell ref="Z1008:AC1008"/>
    <mergeCell ref="B1010:AF1010"/>
    <mergeCell ref="F889:H889"/>
    <mergeCell ref="F876:H876"/>
    <mergeCell ref="F882:H882"/>
    <mergeCell ref="Z882:AC882"/>
    <mergeCell ref="Z864:AC864"/>
    <mergeCell ref="F888:H888"/>
    <mergeCell ref="F883:H883"/>
    <mergeCell ref="Z883:AC883"/>
    <mergeCell ref="F885:H885"/>
    <mergeCell ref="Z981:AC981"/>
    <mergeCell ref="F982:H982"/>
    <mergeCell ref="Z982:AC982"/>
    <mergeCell ref="F989:H989"/>
    <mergeCell ref="Z989:AC989"/>
    <mergeCell ref="F990:H990"/>
    <mergeCell ref="Z990:AC990"/>
    <mergeCell ref="F991:H991"/>
    <mergeCell ref="Z991:AC991"/>
    <mergeCell ref="F986:H986"/>
    <mergeCell ref="Z986:AC986"/>
    <mergeCell ref="Z972:AC972"/>
    <mergeCell ref="F973:H973"/>
    <mergeCell ref="F983:H983"/>
    <mergeCell ref="Z973:AC973"/>
    <mergeCell ref="B1063:AF1063"/>
    <mergeCell ref="B1046:AF1046"/>
    <mergeCell ref="F1055:H1055"/>
    <mergeCell ref="Z1055:AC1055"/>
    <mergeCell ref="F1056:H1056"/>
    <mergeCell ref="Z1056:AC1056"/>
    <mergeCell ref="Z1062:AC1062"/>
    <mergeCell ref="Z1059:AC1059"/>
    <mergeCell ref="Z980:AC980"/>
    <mergeCell ref="F972:H972"/>
    <mergeCell ref="F971:H971"/>
    <mergeCell ref="F981:H981"/>
    <mergeCell ref="Z908:AC908"/>
    <mergeCell ref="Z889:AC889"/>
    <mergeCell ref="F963:H963"/>
    <mergeCell ref="Z963:AC963"/>
    <mergeCell ref="F1027:H1027"/>
    <mergeCell ref="Z1027:AC1027"/>
    <mergeCell ref="F1028:H1028"/>
    <mergeCell ref="Z1028:AC1028"/>
    <mergeCell ref="F1030:H1030"/>
    <mergeCell ref="Z1030:AC1030"/>
    <mergeCell ref="F1031:H1031"/>
    <mergeCell ref="Z1031:AC1031"/>
    <mergeCell ref="F1032:H1032"/>
    <mergeCell ref="Z1032:AC1032"/>
    <mergeCell ref="Z992:AC992"/>
    <mergeCell ref="F993:H993"/>
    <mergeCell ref="Z993:AC993"/>
    <mergeCell ref="F994:H994"/>
    <mergeCell ref="Z994:AC994"/>
    <mergeCell ref="F995:H995"/>
    <mergeCell ref="Z995:AC996"/>
    <mergeCell ref="Z976:AC976"/>
    <mergeCell ref="F978:H978"/>
    <mergeCell ref="Z978:AC978"/>
    <mergeCell ref="F976:H976"/>
    <mergeCell ref="Z977:AC977"/>
    <mergeCell ref="F977:H977"/>
    <mergeCell ref="F1022:H1022"/>
    <mergeCell ref="Z1022:AC1022"/>
    <mergeCell ref="F1023:H1023"/>
    <mergeCell ref="Z1023:AC1023"/>
    <mergeCell ref="F1041:H1041"/>
    <mergeCell ref="F1042:H1042"/>
    <mergeCell ref="Z1042:AC1042"/>
    <mergeCell ref="F1043:H1043"/>
    <mergeCell ref="Z1043:AC1043"/>
    <mergeCell ref="F1044:H1044"/>
    <mergeCell ref="Z1044:AC1044"/>
    <mergeCell ref="Z1026:AC1026"/>
    <mergeCell ref="F1018:H1018"/>
    <mergeCell ref="Z1018:AC1018"/>
    <mergeCell ref="F1019:H1019"/>
    <mergeCell ref="Z1019:AC1019"/>
    <mergeCell ref="F1020:H1020"/>
    <mergeCell ref="Z1020:AC1020"/>
    <mergeCell ref="B1021:AF1021"/>
    <mergeCell ref="F1005:H1005"/>
    <mergeCell ref="F1034:H1034"/>
    <mergeCell ref="Z1041:AC1041"/>
    <mergeCell ref="S1037:W1038"/>
    <mergeCell ref="S1040:W1041"/>
    <mergeCell ref="S1043:W1044"/>
    <mergeCell ref="Z1064:AC1064"/>
    <mergeCell ref="F1067:H1067"/>
    <mergeCell ref="Z1067:AC1067"/>
    <mergeCell ref="F1068:H1068"/>
    <mergeCell ref="Z1068:AC1068"/>
    <mergeCell ref="F1069:H1069"/>
    <mergeCell ref="Z1069:AC1069"/>
    <mergeCell ref="F1070:H1070"/>
    <mergeCell ref="Z1070:AC1070"/>
    <mergeCell ref="F1072:H1072"/>
    <mergeCell ref="Z1072:AC1072"/>
    <mergeCell ref="F997:H997"/>
    <mergeCell ref="Z997:AC997"/>
    <mergeCell ref="F992:H992"/>
    <mergeCell ref="F996:H996"/>
    <mergeCell ref="F1024:H1024"/>
    <mergeCell ref="F1066:H1066"/>
    <mergeCell ref="Z1066:AC1066"/>
    <mergeCell ref="Z1024:AC1024"/>
    <mergeCell ref="F1033:H1033"/>
    <mergeCell ref="Z1060:AC1060"/>
    <mergeCell ref="F1061:H1061"/>
    <mergeCell ref="Z1061:AC1061"/>
    <mergeCell ref="F1062:H1062"/>
    <mergeCell ref="Z1016:AC1016"/>
    <mergeCell ref="F1017:H1017"/>
    <mergeCell ref="Z1017:AC1017"/>
    <mergeCell ref="B1029:AF1029"/>
    <mergeCell ref="F1025:H1025"/>
    <mergeCell ref="Z1025:AC1025"/>
    <mergeCell ref="F1026:H1026"/>
    <mergeCell ref="Z1033:AC1033"/>
    <mergeCell ref="F1073:H1073"/>
    <mergeCell ref="Z1073:AC1073"/>
    <mergeCell ref="F1074:H1074"/>
    <mergeCell ref="Z1074:AC1074"/>
    <mergeCell ref="Z1109:AC1109"/>
    <mergeCell ref="F1075:H1075"/>
    <mergeCell ref="Z1075:AC1075"/>
    <mergeCell ref="F1109:H1109"/>
    <mergeCell ref="F1065:H1065"/>
    <mergeCell ref="Z1065:AC1065"/>
    <mergeCell ref="F1045:H1045"/>
    <mergeCell ref="Z1045:AC1045"/>
    <mergeCell ref="F1047:H1047"/>
    <mergeCell ref="Z1047:AC1047"/>
    <mergeCell ref="F1051:H1051"/>
    <mergeCell ref="Z1051:AC1051"/>
    <mergeCell ref="F1052:H1052"/>
    <mergeCell ref="Z1052:AC1052"/>
    <mergeCell ref="F1053:H1053"/>
    <mergeCell ref="B1071:AF1071"/>
    <mergeCell ref="F1048:H1048"/>
    <mergeCell ref="Z1048:AC1048"/>
    <mergeCell ref="F1049:H1049"/>
    <mergeCell ref="Z1049:AC1049"/>
    <mergeCell ref="F1050:H1050"/>
    <mergeCell ref="Z1050:AC1050"/>
    <mergeCell ref="F1064:H1064"/>
    <mergeCell ref="F1057:H1057"/>
    <mergeCell ref="Z1057:AC1057"/>
    <mergeCell ref="F1058:H1058"/>
    <mergeCell ref="Z1058:AC1058"/>
    <mergeCell ref="F1059:H1059"/>
    <mergeCell ref="F1123:H1123"/>
    <mergeCell ref="Z1123:AC1123"/>
    <mergeCell ref="F1124:H1124"/>
    <mergeCell ref="Z1124:AC1124"/>
    <mergeCell ref="F1125:H1125"/>
    <mergeCell ref="F1129:H1129"/>
    <mergeCell ref="Z1129:AC1129"/>
    <mergeCell ref="F1136:H1136"/>
    <mergeCell ref="Z1136:AC1136"/>
    <mergeCell ref="F1120:H1120"/>
    <mergeCell ref="Z1120:AC1120"/>
    <mergeCell ref="F1121:H1121"/>
    <mergeCell ref="Z1121:AC1121"/>
    <mergeCell ref="F1122:H1122"/>
    <mergeCell ref="Z1122:AC1122"/>
    <mergeCell ref="F1126:H1126"/>
    <mergeCell ref="Z1126:AC1126"/>
    <mergeCell ref="F1128:H1128"/>
    <mergeCell ref="Z1125:AC1125"/>
    <mergeCell ref="Z1113:AC1113"/>
    <mergeCell ref="Z1128:AC1128"/>
    <mergeCell ref="F1134:H1134"/>
    <mergeCell ref="F1130:H1130"/>
    <mergeCell ref="Z1130:AC1130"/>
    <mergeCell ref="F1131:H1131"/>
    <mergeCell ref="Z1131:AC1131"/>
    <mergeCell ref="F1133:H1133"/>
    <mergeCell ref="F1115:H1115"/>
    <mergeCell ref="F1110:H1110"/>
    <mergeCell ref="Z1110:AC1110"/>
    <mergeCell ref="Z1135:AC1135"/>
    <mergeCell ref="Z1133:AC1133"/>
    <mergeCell ref="Z220:AC220"/>
    <mergeCell ref="F221:H221"/>
    <mergeCell ref="Z221:AC221"/>
    <mergeCell ref="F222:H222"/>
    <mergeCell ref="Z222:AC222"/>
    <mergeCell ref="F226:H226"/>
    <mergeCell ref="F233:H233"/>
    <mergeCell ref="Z233:AC233"/>
    <mergeCell ref="F220:H220"/>
    <mergeCell ref="F236:H236"/>
    <mergeCell ref="Z236:AC236"/>
    <mergeCell ref="F229:H229"/>
    <mergeCell ref="Z229:AC229"/>
    <mergeCell ref="Z256:AC256"/>
    <mergeCell ref="F257:H257"/>
    <mergeCell ref="Z257:AC257"/>
    <mergeCell ref="F245:H245"/>
    <mergeCell ref="Z245:AC245"/>
    <mergeCell ref="F243:H243"/>
    <mergeCell ref="Z234:AC234"/>
    <mergeCell ref="Z242:AC242"/>
    <mergeCell ref="F246:H246"/>
    <mergeCell ref="Z235:AC235"/>
    <mergeCell ref="F275:H275"/>
    <mergeCell ref="F276:H276"/>
    <mergeCell ref="Z288:AC288"/>
    <mergeCell ref="Z273:AC273"/>
    <mergeCell ref="Z262:AC262"/>
    <mergeCell ref="Z263:AC263"/>
    <mergeCell ref="G277:H277"/>
    <mergeCell ref="Z277:AC277"/>
    <mergeCell ref="F278:H278"/>
    <mergeCell ref="Z278:AC278"/>
    <mergeCell ref="F279:H279"/>
    <mergeCell ref="Z279:AC279"/>
    <mergeCell ref="Z276:AC276"/>
    <mergeCell ref="F259:H259"/>
    <mergeCell ref="Z287:AC287"/>
    <mergeCell ref="F256:H256"/>
    <mergeCell ref="F273:H273"/>
    <mergeCell ref="F268:H268"/>
    <mergeCell ref="F280:H280"/>
    <mergeCell ref="Z280:AC280"/>
    <mergeCell ref="F282:H282"/>
    <mergeCell ref="F263:H263"/>
    <mergeCell ref="F258:H258"/>
    <mergeCell ref="Z274:AC274"/>
    <mergeCell ref="F239:H239"/>
    <mergeCell ref="Z272:AC272"/>
    <mergeCell ref="Z270:AC270"/>
    <mergeCell ref="Z306:AC306"/>
    <mergeCell ref="Z317:AC317"/>
    <mergeCell ref="G334:H334"/>
    <mergeCell ref="Z334:AC334"/>
    <mergeCell ref="F330:H330"/>
    <mergeCell ref="Z330:AC330"/>
    <mergeCell ref="F317:H317"/>
    <mergeCell ref="F328:H328"/>
    <mergeCell ref="Z323:AC323"/>
    <mergeCell ref="Z297:AC297"/>
    <mergeCell ref="F295:H295"/>
    <mergeCell ref="Z304:AC304"/>
    <mergeCell ref="F305:H305"/>
    <mergeCell ref="Z296:AC296"/>
    <mergeCell ref="F297:H297"/>
    <mergeCell ref="F296:H296"/>
    <mergeCell ref="Z302:AC302"/>
    <mergeCell ref="Z311:AC311"/>
    <mergeCell ref="Z312:AC312"/>
    <mergeCell ref="F313:H313"/>
    <mergeCell ref="Z313:AC313"/>
    <mergeCell ref="F314:H314"/>
    <mergeCell ref="Z314:AC314"/>
    <mergeCell ref="F315:H315"/>
    <mergeCell ref="Z315:AC315"/>
    <mergeCell ref="Z316:AC316"/>
    <mergeCell ref="G316:H316"/>
    <mergeCell ref="Z331:AC331"/>
    <mergeCell ref="F302:H302"/>
    <mergeCell ref="F310:H310"/>
    <mergeCell ref="Z310:AC310"/>
    <mergeCell ref="F452:H452"/>
    <mergeCell ref="Z452:AC452"/>
    <mergeCell ref="Z432:AC432"/>
    <mergeCell ref="F438:H438"/>
    <mergeCell ref="F404:H404"/>
    <mergeCell ref="Z404:AC404"/>
    <mergeCell ref="F397:H397"/>
    <mergeCell ref="Z397:AC397"/>
    <mergeCell ref="F392:H392"/>
    <mergeCell ref="F346:H346"/>
    <mergeCell ref="Z346:AC346"/>
    <mergeCell ref="F347:H347"/>
    <mergeCell ref="Z500:AC500"/>
    <mergeCell ref="Z503:AC503"/>
    <mergeCell ref="Z353:AC353"/>
    <mergeCell ref="Z386:AC386"/>
    <mergeCell ref="Z373:AC373"/>
    <mergeCell ref="F374:H374"/>
    <mergeCell ref="F358:H358"/>
    <mergeCell ref="Z358:AC358"/>
    <mergeCell ref="F359:H359"/>
    <mergeCell ref="F355:H355"/>
    <mergeCell ref="Z355:AC355"/>
    <mergeCell ref="F356:H356"/>
    <mergeCell ref="G370:H370"/>
    <mergeCell ref="Z383:AC383"/>
    <mergeCell ref="F384:H384"/>
    <mergeCell ref="Z370:AC370"/>
    <mergeCell ref="F371:H371"/>
    <mergeCell ref="Z487:AC487"/>
    <mergeCell ref="F488:H488"/>
    <mergeCell ref="F479:H479"/>
    <mergeCell ref="F772:H772"/>
    <mergeCell ref="Z772:AC772"/>
    <mergeCell ref="F773:H773"/>
    <mergeCell ref="Z437:AC437"/>
    <mergeCell ref="F415:H415"/>
    <mergeCell ref="Z799:AC799"/>
    <mergeCell ref="Z788:AC788"/>
    <mergeCell ref="F414:H414"/>
    <mergeCell ref="F451:H451"/>
    <mergeCell ref="Z451:AC451"/>
    <mergeCell ref="F442:H442"/>
    <mergeCell ref="Z442:AC442"/>
    <mergeCell ref="F443:H443"/>
    <mergeCell ref="Z385:AC385"/>
    <mergeCell ref="F716:H716"/>
    <mergeCell ref="F717:H717"/>
    <mergeCell ref="F718:H718"/>
    <mergeCell ref="Z718:AC718"/>
    <mergeCell ref="F713:H713"/>
    <mergeCell ref="F714:H714"/>
    <mergeCell ref="Z701:AC701"/>
    <mergeCell ref="F697:H697"/>
    <mergeCell ref="Z697:AC697"/>
    <mergeCell ref="Z704:AC704"/>
    <mergeCell ref="F705:H705"/>
    <mergeCell ref="Z705:AC705"/>
    <mergeCell ref="F498:H498"/>
    <mergeCell ref="Z523:AC523"/>
    <mergeCell ref="F524:H524"/>
    <mergeCell ref="F457:H457"/>
    <mergeCell ref="Z456:AC456"/>
    <mergeCell ref="F389:H389"/>
    <mergeCell ref="Z781:AC781"/>
    <mergeCell ref="F786:H786"/>
    <mergeCell ref="F748:H748"/>
    <mergeCell ref="Z748:AC748"/>
    <mergeCell ref="F736:H736"/>
    <mergeCell ref="Z655:AC655"/>
    <mergeCell ref="Z742:AC742"/>
    <mergeCell ref="Z660:AC660"/>
    <mergeCell ref="Z773:AC773"/>
    <mergeCell ref="Z779:AC779"/>
    <mergeCell ref="F741:H741"/>
    <mergeCell ref="Z741:AC741"/>
    <mergeCell ref="F764:H764"/>
    <mergeCell ref="Z764:AC764"/>
    <mergeCell ref="F765:H765"/>
    <mergeCell ref="Z765:AC765"/>
    <mergeCell ref="F766:H766"/>
    <mergeCell ref="Z766:AC766"/>
    <mergeCell ref="F767:H767"/>
    <mergeCell ref="Z767:AC767"/>
    <mergeCell ref="Z708:AC708"/>
    <mergeCell ref="F709:H709"/>
    <mergeCell ref="Z709:AC709"/>
    <mergeCell ref="F706:H706"/>
    <mergeCell ref="Z698:AC698"/>
    <mergeCell ref="F699:H699"/>
    <mergeCell ref="F701:H701"/>
    <mergeCell ref="F692:H692"/>
    <mergeCell ref="Z692:AC692"/>
    <mergeCell ref="F693:H693"/>
    <mergeCell ref="F676:H676"/>
    <mergeCell ref="F696:H696"/>
    <mergeCell ref="Z368:AC368"/>
    <mergeCell ref="F383:H383"/>
    <mergeCell ref="F380:H380"/>
    <mergeCell ref="S355:W356"/>
    <mergeCell ref="Z364:AC364"/>
    <mergeCell ref="Z376:AC377"/>
    <mergeCell ref="F360:H360"/>
    <mergeCell ref="Z381:AC381"/>
    <mergeCell ref="Z366:AC366"/>
    <mergeCell ref="F386:H386"/>
    <mergeCell ref="F382:H382"/>
    <mergeCell ref="G373:H373"/>
    <mergeCell ref="Z382:AC382"/>
    <mergeCell ref="F375:H375"/>
    <mergeCell ref="Z375:AC375"/>
    <mergeCell ref="Z356:AC356"/>
    <mergeCell ref="G364:H364"/>
    <mergeCell ref="F381:H381"/>
    <mergeCell ref="F385:H385"/>
    <mergeCell ref="F362:H362"/>
    <mergeCell ref="Z360:AC360"/>
    <mergeCell ref="Z738:AC738"/>
    <mergeCell ref="F739:H739"/>
    <mergeCell ref="Z739:AC739"/>
    <mergeCell ref="F740:H740"/>
    <mergeCell ref="Z740:AC740"/>
    <mergeCell ref="F743:H743"/>
    <mergeCell ref="Z743:AC743"/>
    <mergeCell ref="F744:H744"/>
    <mergeCell ref="Z744:AC744"/>
    <mergeCell ref="F742:H742"/>
    <mergeCell ref="F579:H579"/>
    <mergeCell ref="Z579:AC579"/>
    <mergeCell ref="F708:H708"/>
    <mergeCell ref="F626:H626"/>
    <mergeCell ref="Z626:AC626"/>
    <mergeCell ref="F620:H620"/>
    <mergeCell ref="Z664:AC664"/>
    <mergeCell ref="Z663:AC663"/>
    <mergeCell ref="F641:H641"/>
    <mergeCell ref="Z710:AC710"/>
    <mergeCell ref="F656:H656"/>
    <mergeCell ref="F606:H606"/>
    <mergeCell ref="Z606:AC606"/>
    <mergeCell ref="F601:H601"/>
    <mergeCell ref="Z601:AC601"/>
    <mergeCell ref="F638:H638"/>
    <mergeCell ref="F633:H633"/>
    <mergeCell ref="F599:H599"/>
    <mergeCell ref="Z599:AC599"/>
    <mergeCell ref="F595:H595"/>
    <mergeCell ref="F704:H704"/>
    <mergeCell ref="F688:H688"/>
    <mergeCell ref="F399:H399"/>
    <mergeCell ref="Z399:AC399"/>
    <mergeCell ref="F400:H400"/>
    <mergeCell ref="Z458:AC458"/>
    <mergeCell ref="Z512:AC512"/>
    <mergeCell ref="Z470:AC470"/>
    <mergeCell ref="F474:H474"/>
    <mergeCell ref="F476:H476"/>
    <mergeCell ref="Z408:AC408"/>
    <mergeCell ref="F511:H511"/>
    <mergeCell ref="Z511:AC511"/>
    <mergeCell ref="F499:H499"/>
    <mergeCell ref="F430:H430"/>
    <mergeCell ref="Z430:AC430"/>
    <mergeCell ref="F431:H431"/>
    <mergeCell ref="Z431:AC431"/>
    <mergeCell ref="F493:H493"/>
    <mergeCell ref="Z504:AC504"/>
    <mergeCell ref="Z438:AC438"/>
    <mergeCell ref="F448:H448"/>
    <mergeCell ref="Z400:AC400"/>
    <mergeCell ref="Z444:AC444"/>
    <mergeCell ref="Z462:AC462"/>
    <mergeCell ref="Z457:AC457"/>
    <mergeCell ref="Z475:AC475"/>
    <mergeCell ref="Z482:AC482"/>
    <mergeCell ref="F486:H486"/>
    <mergeCell ref="Z486:AC486"/>
    <mergeCell ref="Z488:AC488"/>
    <mergeCell ref="F492:H492"/>
    <mergeCell ref="F509:H509"/>
    <mergeCell ref="F434:H434"/>
    <mergeCell ref="Z415:AC415"/>
    <mergeCell ref="Z447:AC447"/>
    <mergeCell ref="F446:H446"/>
    <mergeCell ref="F437:H437"/>
    <mergeCell ref="Z505:AC505"/>
    <mergeCell ref="Z494:AC494"/>
    <mergeCell ref="F481:H481"/>
    <mergeCell ref="Z416:AC416"/>
    <mergeCell ref="F475:H475"/>
    <mergeCell ref="Z564:AC564"/>
    <mergeCell ref="Z572:AC572"/>
    <mergeCell ref="Z555:AC555"/>
    <mergeCell ref="Z562:AC562"/>
    <mergeCell ref="Z530:AC530"/>
    <mergeCell ref="Z556:AC556"/>
    <mergeCell ref="F557:H557"/>
    <mergeCell ref="Z559:AC559"/>
    <mergeCell ref="Z509:AC509"/>
    <mergeCell ref="F505:H505"/>
    <mergeCell ref="Z445:AC445"/>
    <mergeCell ref="F515:H515"/>
    <mergeCell ref="Z515:AC515"/>
    <mergeCell ref="F528:H528"/>
    <mergeCell ref="F516:H516"/>
    <mergeCell ref="F520:H520"/>
    <mergeCell ref="Z518:AC518"/>
    <mergeCell ref="F517:H517"/>
    <mergeCell ref="Z517:AC517"/>
    <mergeCell ref="F518:H518"/>
    <mergeCell ref="Z514:AC514"/>
    <mergeCell ref="Z540:AC540"/>
    <mergeCell ref="Z519:AC519"/>
    <mergeCell ref="Z420:AC420"/>
    <mergeCell ref="F421:H421"/>
    <mergeCell ref="Z421:AC421"/>
    <mergeCell ref="F422:H422"/>
    <mergeCell ref="Z422:AC422"/>
    <mergeCell ref="Z429:AC429"/>
    <mergeCell ref="F470:H470"/>
    <mergeCell ref="F507:H507"/>
    <mergeCell ref="Z493:AC493"/>
    <mergeCell ref="F504:H504"/>
    <mergeCell ref="Z508:AC508"/>
    <mergeCell ref="F556:H556"/>
    <mergeCell ref="Z550:AC550"/>
    <mergeCell ref="Z538:AC538"/>
    <mergeCell ref="F550:H550"/>
    <mergeCell ref="F558:H558"/>
    <mergeCell ref="F445:H445"/>
    <mergeCell ref="F532:H532"/>
    <mergeCell ref="Z532:AC532"/>
    <mergeCell ref="F539:H539"/>
    <mergeCell ref="Z534:AC534"/>
    <mergeCell ref="F521:H521"/>
    <mergeCell ref="Z526:AC526"/>
    <mergeCell ref="Z547:AC547"/>
    <mergeCell ref="F543:H543"/>
    <mergeCell ref="Z543:AC543"/>
    <mergeCell ref="Z536:AC536"/>
    <mergeCell ref="F540:H540"/>
    <mergeCell ref="F529:H529"/>
    <mergeCell ref="Z542:AC542"/>
    <mergeCell ref="F544:H544"/>
    <mergeCell ref="Z549:AC549"/>
    <mergeCell ref="Z582:AC582"/>
    <mergeCell ref="Z544:AC544"/>
    <mergeCell ref="Z554:AC554"/>
    <mergeCell ref="F522:H522"/>
    <mergeCell ref="Z522:AC522"/>
    <mergeCell ref="Z531:AC531"/>
    <mergeCell ref="F538:H538"/>
    <mergeCell ref="Z581:AC581"/>
    <mergeCell ref="F582:H582"/>
    <mergeCell ref="F562:H562"/>
    <mergeCell ref="Z706:AC706"/>
    <mergeCell ref="Z699:AC699"/>
    <mergeCell ref="Z665:AC665"/>
    <mergeCell ref="S678:W679"/>
    <mergeCell ref="F700:H700"/>
    <mergeCell ref="Z700:AC700"/>
    <mergeCell ref="Z695:AC695"/>
    <mergeCell ref="Z592:AC592"/>
    <mergeCell ref="F682:H682"/>
    <mergeCell ref="Z628:AC628"/>
    <mergeCell ref="F553:H553"/>
    <mergeCell ref="Z604:AC604"/>
    <mergeCell ref="F617:H617"/>
    <mergeCell ref="Z617:AC617"/>
    <mergeCell ref="F576:H576"/>
    <mergeCell ref="F618:H618"/>
    <mergeCell ref="Z618:AC618"/>
    <mergeCell ref="F619:H619"/>
    <mergeCell ref="F581:H581"/>
    <mergeCell ref="Z558:AC558"/>
    <mergeCell ref="F559:H559"/>
    <mergeCell ref="F632:H632"/>
    <mergeCell ref="F621:H621"/>
    <mergeCell ref="F752:H752"/>
    <mergeCell ref="Z752:AC752"/>
    <mergeCell ref="F753:H753"/>
    <mergeCell ref="Z541:AC541"/>
    <mergeCell ref="Z546:AC546"/>
    <mergeCell ref="Z620:AC620"/>
    <mergeCell ref="Z584:AC584"/>
    <mergeCell ref="F587:H587"/>
    <mergeCell ref="Z633:AC633"/>
    <mergeCell ref="F565:H565"/>
    <mergeCell ref="Z770:AC770"/>
    <mergeCell ref="Z561:AC561"/>
    <mergeCell ref="F730:H730"/>
    <mergeCell ref="Z730:AC730"/>
    <mergeCell ref="Z728:AC729"/>
    <mergeCell ref="S734:W735"/>
    <mergeCell ref="Z583:AC583"/>
    <mergeCell ref="Z565:AC565"/>
    <mergeCell ref="F545:H545"/>
    <mergeCell ref="F598:H598"/>
    <mergeCell ref="Z598:AC598"/>
    <mergeCell ref="F588:H588"/>
    <mergeCell ref="Z712:AC712"/>
    <mergeCell ref="Z711:AC711"/>
    <mergeCell ref="Z724:AC724"/>
    <mergeCell ref="Z747:AC747"/>
    <mergeCell ref="F566:H566"/>
    <mergeCell ref="Z696:AC696"/>
    <mergeCell ref="Z736:AC736"/>
    <mergeCell ref="F737:H737"/>
    <mergeCell ref="F710:H710"/>
    <mergeCell ref="Z761:AC761"/>
    <mergeCell ref="F762:H762"/>
    <mergeCell ref="Z762:AC762"/>
    <mergeCell ref="F763:H763"/>
    <mergeCell ref="Z763:AC763"/>
    <mergeCell ref="F728:H728"/>
    <mergeCell ref="F729:H729"/>
    <mergeCell ref="F695:H695"/>
    <mergeCell ref="F833:H833"/>
    <mergeCell ref="Z832:AC832"/>
    <mergeCell ref="Z798:AC798"/>
    <mergeCell ref="Z777:AC777"/>
    <mergeCell ref="F778:H778"/>
    <mergeCell ref="F771:H771"/>
    <mergeCell ref="Z771:AC771"/>
    <mergeCell ref="F757:H757"/>
    <mergeCell ref="Z750:AC750"/>
    <mergeCell ref="F751:H751"/>
    <mergeCell ref="Z751:AC751"/>
    <mergeCell ref="F780:H780"/>
    <mergeCell ref="Z782:AC782"/>
    <mergeCell ref="F781:H781"/>
    <mergeCell ref="F711:H711"/>
    <mergeCell ref="F715:H715"/>
    <mergeCell ref="Z715:AC715"/>
    <mergeCell ref="F745:H745"/>
    <mergeCell ref="Z745:AC745"/>
    <mergeCell ref="F746:H746"/>
    <mergeCell ref="Z746:AC746"/>
    <mergeCell ref="F747:H747"/>
    <mergeCell ref="Z737:AC737"/>
    <mergeCell ref="F738:H738"/>
    <mergeCell ref="Z873:AC873"/>
    <mergeCell ref="F768:H768"/>
    <mergeCell ref="F782:H782"/>
    <mergeCell ref="F783:H783"/>
    <mergeCell ref="F628:H628"/>
    <mergeCell ref="F879:H879"/>
    <mergeCell ref="Z879:AC879"/>
    <mergeCell ref="F880:H880"/>
    <mergeCell ref="Z815:AC815"/>
    <mergeCell ref="F829:H829"/>
    <mergeCell ref="F827:H827"/>
    <mergeCell ref="F821:H821"/>
    <mergeCell ref="Z821:AC821"/>
    <mergeCell ref="Z829:AC829"/>
    <mergeCell ref="F822:H822"/>
    <mergeCell ref="F834:H834"/>
    <mergeCell ref="Z834:AC834"/>
    <mergeCell ref="F785:H785"/>
    <mergeCell ref="Z784:AC784"/>
    <mergeCell ref="Z785:AC785"/>
    <mergeCell ref="Z757:AC757"/>
    <mergeCell ref="F758:H758"/>
    <mergeCell ref="Z758:AC758"/>
    <mergeCell ref="Z768:AC768"/>
    <mergeCell ref="F759:H759"/>
    <mergeCell ref="F835:H835"/>
    <mergeCell ref="Z835:AC835"/>
    <mergeCell ref="F840:H840"/>
    <mergeCell ref="F775:H775"/>
    <mergeCell ref="Z775:AC775"/>
    <mergeCell ref="F873:H873"/>
    <mergeCell ref="Z760:AC760"/>
    <mergeCell ref="F848:H848"/>
    <mergeCell ref="Z850:AC850"/>
    <mergeCell ref="Z825:AC825"/>
    <mergeCell ref="Z822:AC822"/>
    <mergeCell ref="F826:H826"/>
    <mergeCell ref="F800:H800"/>
    <mergeCell ref="F847:H847"/>
    <mergeCell ref="Z847:AC847"/>
    <mergeCell ref="Z831:AC831"/>
    <mergeCell ref="F802:H802"/>
    <mergeCell ref="Z802:AC802"/>
    <mergeCell ref="F817:H817"/>
    <mergeCell ref="F798:H798"/>
    <mergeCell ref="F813:H813"/>
    <mergeCell ref="Z813:AC813"/>
    <mergeCell ref="F799:H799"/>
    <mergeCell ref="F812:H812"/>
    <mergeCell ref="F814:H814"/>
    <mergeCell ref="F830:H830"/>
    <mergeCell ref="Z830:AC830"/>
    <mergeCell ref="F820:H820"/>
    <mergeCell ref="Z826:AC826"/>
    <mergeCell ref="Z827:AC827"/>
    <mergeCell ref="F838:H838"/>
    <mergeCell ref="Z833:AC833"/>
    <mergeCell ref="F832:H832"/>
    <mergeCell ref="F824:H824"/>
    <mergeCell ref="F811:H811"/>
    <mergeCell ref="F836:H836"/>
    <mergeCell ref="Z836:AC836"/>
    <mergeCell ref="Z843:AC843"/>
    <mergeCell ref="Z805:AC805"/>
    <mergeCell ref="Z778:AC778"/>
    <mergeCell ref="Z837:AC837"/>
    <mergeCell ref="Z828:AC828"/>
    <mergeCell ref="Z841:AC841"/>
    <mergeCell ref="F754:H754"/>
    <mergeCell ref="Z754:AC754"/>
    <mergeCell ref="F755:H755"/>
    <mergeCell ref="B776:AF776"/>
    <mergeCell ref="F779:H779"/>
    <mergeCell ref="Z820:AC820"/>
    <mergeCell ref="F797:H797"/>
    <mergeCell ref="Z797:AC797"/>
    <mergeCell ref="Z783:AC783"/>
    <mergeCell ref="Z539:AC539"/>
    <mergeCell ref="F631:H631"/>
    <mergeCell ref="Z638:AC638"/>
    <mergeCell ref="Z621:AC621"/>
    <mergeCell ref="F787:H787"/>
    <mergeCell ref="F777:H777"/>
    <mergeCell ref="Z755:AC755"/>
    <mergeCell ref="F756:H756"/>
    <mergeCell ref="Z756:AC756"/>
    <mergeCell ref="Z780:AC780"/>
    <mergeCell ref="Z588:AC588"/>
    <mergeCell ref="F769:H769"/>
    <mergeCell ref="Z769:AC769"/>
    <mergeCell ref="F770:H770"/>
    <mergeCell ref="Z753:AC753"/>
    <mergeCell ref="Z759:AC759"/>
    <mergeCell ref="F760:H760"/>
    <mergeCell ref="F818:H818"/>
    <mergeCell ref="F761:H761"/>
    <mergeCell ref="AG793:AM794"/>
    <mergeCell ref="F794:H794"/>
    <mergeCell ref="Z794:AC794"/>
    <mergeCell ref="F795:H795"/>
    <mergeCell ref="Z795:AC795"/>
    <mergeCell ref="F525:H525"/>
    <mergeCell ref="Z525:AC525"/>
    <mergeCell ref="F526:H526"/>
    <mergeCell ref="F583:H583"/>
    <mergeCell ref="F533:H533"/>
    <mergeCell ref="Z533:AC533"/>
    <mergeCell ref="Z528:AC528"/>
    <mergeCell ref="F537:H537"/>
    <mergeCell ref="F535:H535"/>
    <mergeCell ref="Z569:AC569"/>
    <mergeCell ref="Z575:AC575"/>
    <mergeCell ref="Z551:AC551"/>
    <mergeCell ref="F541:H541"/>
    <mergeCell ref="F549:H549"/>
    <mergeCell ref="F605:H605"/>
    <mergeCell ref="F793:H793"/>
    <mergeCell ref="Z793:AC793"/>
    <mergeCell ref="F750:H750"/>
    <mergeCell ref="F784:H784"/>
    <mergeCell ref="Z635:AC635"/>
    <mergeCell ref="F636:H636"/>
    <mergeCell ref="F643:H643"/>
    <mergeCell ref="Z643:AC643"/>
    <mergeCell ref="Z786:AC786"/>
    <mergeCell ref="F534:H534"/>
    <mergeCell ref="Z535:AC535"/>
    <mergeCell ref="F536:H536"/>
    <mergeCell ref="F223:H223"/>
    <mergeCell ref="Z223:AC223"/>
    <mergeCell ref="Z259:AC259"/>
    <mergeCell ref="F260:H260"/>
    <mergeCell ref="Z260:AC260"/>
    <mergeCell ref="F261:H261"/>
    <mergeCell ref="Z261:AC261"/>
    <mergeCell ref="F890:H890"/>
    <mergeCell ref="F265:H265"/>
    <mergeCell ref="F266:H266"/>
    <mergeCell ref="F267:H267"/>
    <mergeCell ref="Z267:AC267"/>
    <mergeCell ref="Z265:AC265"/>
    <mergeCell ref="Z520:AC520"/>
    <mergeCell ref="F398:H398"/>
    <mergeCell ref="Z398:AC398"/>
    <mergeCell ref="Z818:AC818"/>
    <mergeCell ref="F816:H816"/>
    <mergeCell ref="Z816:AC816"/>
    <mergeCell ref="F640:H640"/>
    <mergeCell ref="Z640:AC640"/>
    <mergeCell ref="F749:H749"/>
    <mergeCell ref="Z749:AC749"/>
    <mergeCell ref="F573:H573"/>
    <mergeCell ref="B871:AF871"/>
    <mergeCell ref="F837:H837"/>
    <mergeCell ref="Z852:AC852"/>
    <mergeCell ref="F853:H853"/>
    <mergeCell ref="Z266:AC266"/>
    <mergeCell ref="F271:H271"/>
    <mergeCell ref="Z271:AC271"/>
    <mergeCell ref="F272:H272"/>
    <mergeCell ref="F1076:H1076"/>
    <mergeCell ref="Z1076:AC1076"/>
    <mergeCell ref="F1077:H1077"/>
    <mergeCell ref="Z1077:AC1077"/>
    <mergeCell ref="F1078:H1078"/>
    <mergeCell ref="Z1078:AC1078"/>
    <mergeCell ref="F1079:H1079"/>
    <mergeCell ref="Z1079:AC1079"/>
    <mergeCell ref="F1080:H1080"/>
    <mergeCell ref="Z1080:AC1080"/>
    <mergeCell ref="F1081:H1081"/>
    <mergeCell ref="Z1081:AC1081"/>
    <mergeCell ref="F1082:H1082"/>
    <mergeCell ref="Z1082:AC1082"/>
    <mergeCell ref="F1083:H1083"/>
    <mergeCell ref="Z1083:AC1083"/>
    <mergeCell ref="F774:H774"/>
    <mergeCell ref="Z774:AC774"/>
    <mergeCell ref="Z787:AC787"/>
    <mergeCell ref="F788:H788"/>
    <mergeCell ref="F947:H947"/>
    <mergeCell ref="Z947:AC947"/>
    <mergeCell ref="F948:H948"/>
    <mergeCell ref="Z948:AC948"/>
    <mergeCell ref="F949:H949"/>
    <mergeCell ref="Z949:AC949"/>
    <mergeCell ref="Z899:AC899"/>
    <mergeCell ref="F900:H900"/>
    <mergeCell ref="Z900:AC900"/>
    <mergeCell ref="Z884:AC884"/>
    <mergeCell ref="F842:H842"/>
    <mergeCell ref="Z872:AC872"/>
    <mergeCell ref="F1084:H1084"/>
    <mergeCell ref="Z1084:AC1084"/>
    <mergeCell ref="F1085:H1085"/>
    <mergeCell ref="Z1085:AC1085"/>
    <mergeCell ref="F1086:H1086"/>
    <mergeCell ref="Z1086:AC1086"/>
    <mergeCell ref="F1087:H1087"/>
    <mergeCell ref="Z1087:AC1087"/>
    <mergeCell ref="F1088:H1088"/>
    <mergeCell ref="Z1088:AC1088"/>
    <mergeCell ref="F1089:H1089"/>
    <mergeCell ref="Z1089:AC1089"/>
    <mergeCell ref="F1090:H1090"/>
    <mergeCell ref="Z1090:AC1090"/>
    <mergeCell ref="F1091:H1091"/>
    <mergeCell ref="Z1091:AC1091"/>
    <mergeCell ref="F1092:H1092"/>
    <mergeCell ref="Z1092:AC1092"/>
    <mergeCell ref="F1093:H1093"/>
    <mergeCell ref="Z1093:AC1093"/>
    <mergeCell ref="F1094:H1094"/>
    <mergeCell ref="Z1094:AC1094"/>
    <mergeCell ref="F1095:H1095"/>
    <mergeCell ref="Z1095:AC1095"/>
    <mergeCell ref="F1096:H1096"/>
    <mergeCell ref="Z1096:AC1096"/>
    <mergeCell ref="F1097:H1097"/>
    <mergeCell ref="Z1097:AC1097"/>
    <mergeCell ref="F1098:H1098"/>
    <mergeCell ref="Z1098:AC1098"/>
    <mergeCell ref="F1099:H1099"/>
    <mergeCell ref="Z1099:AC1099"/>
    <mergeCell ref="F1100:H1100"/>
    <mergeCell ref="Z1100:AC1100"/>
    <mergeCell ref="F1101:H1101"/>
    <mergeCell ref="Z1101:AC1101"/>
    <mergeCell ref="F1102:H1102"/>
    <mergeCell ref="Z1102:AC1102"/>
    <mergeCell ref="F1103:H1103"/>
    <mergeCell ref="Z1103:AC1103"/>
    <mergeCell ref="F1104:H1104"/>
    <mergeCell ref="Z1104:AC1104"/>
    <mergeCell ref="F1105:H1105"/>
    <mergeCell ref="Z1105:AC1105"/>
    <mergeCell ref="F1106:H1106"/>
    <mergeCell ref="Z1106:AC1106"/>
    <mergeCell ref="F1107:H1107"/>
    <mergeCell ref="Z1107:AC1107"/>
    <mergeCell ref="F1108:H1108"/>
    <mergeCell ref="Z1108:AC1108"/>
    <mergeCell ref="F608:H608"/>
    <mergeCell ref="Z608:AC608"/>
    <mergeCell ref="AG608:AG609"/>
    <mergeCell ref="F609:H609"/>
    <mergeCell ref="Z609:AC609"/>
    <mergeCell ref="F610:H610"/>
    <mergeCell ref="Z610:AC610"/>
    <mergeCell ref="F611:H611"/>
    <mergeCell ref="Z611:AC611"/>
    <mergeCell ref="F612:H612"/>
    <mergeCell ref="Z612:AC612"/>
    <mergeCell ref="F613:H613"/>
    <mergeCell ref="Z613:AC613"/>
    <mergeCell ref="F614:H614"/>
    <mergeCell ref="Z614:AC614"/>
    <mergeCell ref="F615:H615"/>
    <mergeCell ref="Z615:AC615"/>
    <mergeCell ref="F616:H616"/>
  </mergeCells>
  <phoneticPr fontId="8" type="noConversion"/>
  <conditionalFormatting sqref="AQ22 AQ119:AQ121 AQ38:AQ39 AQ146:AQ178 AQ403:AQ419 AQ77:AQ79 AQ137:AQ139 AQ745:AQ792 AQ100 AQ128:AQ133 AQ971:AQ985 AQ328:AQ333 AQ232:AQ258 AQ379:AQ384 AQ811:AQ822 AQ576:AQ592 AQ956:AQ961 AQ1001:AQ1017 AQ870:AQ871 AQ826:AQ837 AQ46 AQ62:AQ64 AQ89:AQ91 AQ95:AQ96 AQ602:AQ604 AQ992:AQ997 AQ435:AQ458 AQ663:AQ665 AQ68:AQ70 AQ185:AQ187 AQ698:AQ712 AQ722:AQ741 AQ617:AQ622 AQ274:AQ276 AQ675:AQ688 AQ107:AQ109 AQ930:AQ942 AQ1140:AQ1144 AQ1148:AQ1866 AQ343:AQ345 AQ348 AQ351 AQ354:AQ366 AQ643 AQ841:AQ846 AQ917 AQ909:AQ911 AQ924:AQ926 AQ26:AQ31 AQ647:AQ653 AQ462:AQ464 AQ468:AQ470 AQ474:AQ476 AQ480:AQ482 AQ486:AQ488 AQ492:AQ494 AQ194:AQ222 AQ950:AQ952 AQ226:AQ228 AQ796:AQ798 AQ862:AQ866 AQ262:AQ264 AQ280:AQ285 AQ946">
    <cfRule type="cellIs" dxfId="5405" priority="7250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0:C942 C975:C985 C1011:C1017 C119:C121 C38:C39 C146:C178 C77:C79 C137:C139 C576:C584 C745:C748 C100 C128:C133 C971:C973 C1148:C1167 C328:C333 C232:C258 C379:C381 C811:C822 C956:C961 C1001:C1009 C870 C826:C837 C46 C62:C64 C89:C91 C95:C96 C602:C604 C992:C997 C435:C437 C663:C665 C675:C683 C68:C70 C185:C187 C194:C196 C698:C712 C722:C741 C617:C622 C274:C276 C685:C688 C108:C109 C930:C938 C1140:C1144 C343:C345 C348 C351 C354:C366 C643 C841:C846 C924:C926 C26:C31 C647:C653 C201:C222 C950:C952 C226:C228 C796:C798 C862:C866 C280:C282 C946">
    <cfRule type="cellIs" dxfId="5404" priority="6029" operator="equal">
      <formula>""</formula>
    </cfRule>
  </conditionalFormatting>
  <conditionalFormatting sqref="T22 T201 T384 T404:T410 T586:T592 T777:T783 T940:T942 T1011:T1017 T38 T146:T149 T77:T79 T154 T157 T160 T163 T166 T169 T172 T175:T178 T357:T362 T578 T581 T683 T935 T938 T745:T754 T128:T131 T328:T330 T232:T246 T648:T653 T760:T775 T811:T816 T862:T864 S575:W575 S584:W584 T956:T961 T1001:T1009 T870 T46 T62:T64 T89:T91 T602:T604 T924:T926 T992:T994 T435:T452 T663:T665 T675:T677 T185:T187 T194:T199 T698:T712 T722:T733 T736:T741 T680 T826:T828 T617:T619 T685:T688 T414:T419 T930:T932 T366 S1140:W1144 T26:T27 T786:T792 T333 T798 T822 T837 T976:T985 T997 T866 T248:T249 T251:T252 T254:T255 S647:W647 S455:W458 S462:W464 S468:W470 S474:W476 S480:W482 S486:W488 S492:W494 S201:S222 T818:T819 T830:T834 S226:S228 S841:W843 T151 U846:W846 T204:T213 T216 T219:T222 T227:W228 U643:W643 V641:W641 T133 T203:W203 T215:W215 T218:W218 S343:W354 S367:W369 T946 S1148:W1167">
    <cfRule type="cellIs" dxfId="5403" priority="6025" stopIfTrue="1" operator="greaterThan">
      <formula>$K22+$M22</formula>
    </cfRule>
    <cfRule type="cellIs" dxfId="5402" priority="6026" stopIfTrue="1" operator="lessThan">
      <formula>$K22+$L22</formula>
    </cfRule>
  </conditionalFormatting>
  <conditionalFormatting sqref="U22 U201 U263:U264 U285 U384 U404:U410 U586:U592 U777:U783 U940:U942 U1011:U1017 U38 U146:U149 U77:U79 U154 U157 U160 U163 U166 U169 U172 U175:U178 U357:U362 U578 U581 U683 U935 U938 U745:U754 U128:U133 U973 U328:U330 U232:U246 U381 U648:U653 U760:U775 U811:U816 U862:U864 U956:U961 U1001:U1009 U870 U46 U62:U64 U89:U91 U602:U604 U924:U926 U992:U994 U435:U452 U663:U665 U675:U677 U70 U185:U187 U194:U199 U698:U712 U722:U733 U736:U741 U680 U826:U828 U617:U619 U275:U276 U685:U688 U414:U419 U930:U932 U366 U26:U27 U786:U792 U257:U258 U622 U204:U213 U216 U219:U222 U333 U797:U798 U822 U837 U951 U976:U985 U997 U866 U248:U249 U251:U252 U254:U255 U818:U819 U830:U834 U151 U946">
    <cfRule type="cellIs" dxfId="5401" priority="7271" stopIfTrue="1" operator="greaterThan">
      <formula>$K22+$M22</formula>
    </cfRule>
    <cfRule type="cellIs" dxfId="5400" priority="7272" stopIfTrue="1" operator="lessThan">
      <formula>$K22+$L22</formula>
    </cfRule>
  </conditionalFormatting>
  <conditionalFormatting sqref="V22 V201 V263:V264 V285 V384 V404:V410 V586:V592 V777:V783 V940:V942 V1011:V1017 V38 V146:V149 V77:V79 V154 V157 V160 V163 V166 V169 V172 V175:V178 V357:V362 V578 V581 V683 V935 V938 V745:V754 W761 V762:W762 V128:V133 V973 V328:V330 V232:V246 V381 V648:V653 V760:V775 V811:V816 V862:V864 V956:V961 V1001:V1009 V870 V46 V62:V64 V89:V91 V602:V604 V924:V926 V992:V994 V435:V452 V663:V665 V675:V677 V70 V185:V187 V194:V199 V698:V712 V722:V733 V736:V741 V680 V826:V828 V617:V619 V275:V276 V685:V688 V414:V419 V930:V932 V366 V26:V27 V786:V792 V257:V258 V204:V213 V216 V219:V222 V333 V797:V798 V822 V837 V951 V976:V985 V997 V866 V248:V249 V251:V252 V254:V255 V818:V819 V830:V834 V151 V622 V625 V946">
    <cfRule type="cellIs" dxfId="5399" priority="7273" stopIfTrue="1" operator="greaterThan">
      <formula>$K22+$M22</formula>
    </cfRule>
    <cfRule type="cellIs" dxfId="5398" priority="7274" stopIfTrue="1" operator="lessThan">
      <formula>$K22+$L22</formula>
    </cfRule>
  </conditionalFormatting>
  <conditionalFormatting sqref="W22 W201 W263:W264 W285 W384 W404:W410 W586:W592 W777:W783 W940:W942 W1011:W1017 W38 W146:W149 W77:W79 W154 W157 W160 W163 W166 W169 W172 W175:W178 W357:W362 W578 W581 W683 W935 W938 W745:W754 W128:W133 W973 W328:W330 W232:W246 W381 W648:W653 W760:W775 W811:W816 W862:W864 W956:W961 W1001:W1009 W870 W46 W62:W64 W89:W91 W602:W604 W924:W926 W992:W994 W435:W452 W663:W665 W675:W677 W70 W185:W187 W194:W199 W698:W712 W722:W733 W736:W741 W680 W826:W828 W617:W619 W275:W276 W685:W688 W414:W419 W930:W932 W366 W622 W26:W27 W786:W792 W257:W258 W204:W213 W216 W219:W222 W333 W797:W798 W822 W837 W951 W976:W985 W997 W866 W248:W249 W251:W252 W254:W255 W818:W819 W830:W834 W151 W946">
    <cfRule type="cellIs" dxfId="5397" priority="7275" stopIfTrue="1" operator="greaterThan">
      <formula>$K22+$M22</formula>
    </cfRule>
    <cfRule type="cellIs" dxfId="5396" priority="7276" stopIfTrue="1" operator="lessThan">
      <formula>$K22+$L22</formula>
    </cfRule>
  </conditionalFormatting>
  <conditionalFormatting sqref="S22 S384 S404:S419 S586:S592 S777:S783 S940:S942 S1011:S1017 S38 S146:S149 S77:S79 S154 S157 S160 S163 S166 S169 S172 S175:S178 S357:S363 S578 S581 S683 S935 S938 S745:S754 T761:W761 S762:W762 S128:S133 S976:S985 S328:S333 S232:S246 S648:S653 S760:S775 S811:S822 S956:S961 S1001:S1009 S870 S46 S62:S64 S89:S91 S602:S604 S992:S997 S435:S452 S663:S665 S675:S677 S185:S187 S194:S199 S698:S712 S722:S733 S736:S741 S680 S826:S837 S617:S619 S924:S926 S685:S688 S930:S932 T952:W952 U282:W282 S26:S27 S786:S792 U256:W256 U274:W274 U280:W280 T363:W363 U379:W379 T202:W202 T214:W214 T217:W217 T226:W226 T796:W796 T950:W950 U971:W971 U974:W974 T865:W865 T253:W253 S248:S249 T817:W817 T829:W829 S950:S952 S796:S798 S862:S866 S151 U364:W364 S366 T797 T951 T132 T331:W332 T411:W413 T820:W821 T835:W836 S946 T995:W996 S251:S255">
    <cfRule type="cellIs" dxfId="5395" priority="7277" stopIfTrue="1" operator="greaterThan">
      <formula>$K22+$M22</formula>
    </cfRule>
    <cfRule type="cellIs" dxfId="5394" priority="7278" stopIfTrue="1" operator="lessThan">
      <formula>$K22+$L22</formula>
    </cfRule>
  </conditionalFormatting>
  <conditionalFormatting sqref="R1:R22 R263:R264 R284:R285 R383:R384 R404:R419 R586:R592 R777:R792 R940:R942 R1011:R1017 R455:R458 R578 R581 R584 R683 R357:R366 R935 R938 R971:R985 R330:R333 R233:R258 R379:R381 R811:R822 R956:R961 R1001:R1009 R870 R602:R604 R992:R997 R435:R452 R663:R665 R675:R680 R826:R837 R617:R622 R274:R276 R685:R775 R38:R49 R930:R932 R1140:R1144 R1148:R1048576 R62:R124 R343:R345 R348 R351 R354 R643 R841:R845 R26:R31 R146:R199 R128:R142 R650:R653 R201:R222 R462:R464 R468:R470 R474:R476 R480:R482 R486:R488 R492:R494 R950:R952 R226:R227 R796:R798 R862:R866 R280:R282 R946">
    <cfRule type="cellIs" dxfId="5393" priority="6012" operator="equal">
      <formula>0</formula>
    </cfRule>
  </conditionalFormatting>
  <conditionalFormatting sqref="C197">
    <cfRule type="cellIs" dxfId="5392" priority="6011" operator="equal">
      <formula>""</formula>
    </cfRule>
  </conditionalFormatting>
  <conditionalFormatting sqref="R585">
    <cfRule type="cellIs" dxfId="5391" priority="5937" operator="equal">
      <formula>0</formula>
    </cfRule>
  </conditionalFormatting>
  <conditionalFormatting sqref="R200">
    <cfRule type="cellIs" dxfId="5390" priority="6010" operator="equal">
      <formula>0</formula>
    </cfRule>
  </conditionalFormatting>
  <conditionalFormatting sqref="C262">
    <cfRule type="cellIs" dxfId="5389" priority="5998" operator="equal">
      <formula>""</formula>
    </cfRule>
  </conditionalFormatting>
  <conditionalFormatting sqref="U262:W262">
    <cfRule type="cellIs" dxfId="5388" priority="6006" stopIfTrue="1" operator="greaterThan">
      <formula>$K262+$M262</formula>
    </cfRule>
    <cfRule type="cellIs" dxfId="5387" priority="6007" stopIfTrue="1" operator="lessThan">
      <formula>$K262+$L262</formula>
    </cfRule>
  </conditionalFormatting>
  <conditionalFormatting sqref="R262">
    <cfRule type="cellIs" dxfId="5386" priority="5995" operator="equal">
      <formula>0</formula>
    </cfRule>
  </conditionalFormatting>
  <conditionalFormatting sqref="C283">
    <cfRule type="cellIs" dxfId="5385" priority="5983" operator="equal">
      <formula>""</formula>
    </cfRule>
  </conditionalFormatting>
  <conditionalFormatting sqref="U283:W283">
    <cfRule type="cellIs" dxfId="5384" priority="5991" stopIfTrue="1" operator="greaterThan">
      <formula>$K283+$M283</formula>
    </cfRule>
    <cfRule type="cellIs" dxfId="5383" priority="5992" stopIfTrue="1" operator="lessThan">
      <formula>$K283+$L283</formula>
    </cfRule>
  </conditionalFormatting>
  <conditionalFormatting sqref="R283">
    <cfRule type="cellIs" dxfId="5382" priority="5980" operator="equal">
      <formula>0</formula>
    </cfRule>
  </conditionalFormatting>
  <conditionalFormatting sqref="C382">
    <cfRule type="cellIs" dxfId="5381" priority="5953" operator="equal">
      <formula>""</formula>
    </cfRule>
  </conditionalFormatting>
  <conditionalFormatting sqref="U382:W382">
    <cfRule type="cellIs" dxfId="5380" priority="5961" stopIfTrue="1" operator="greaterThan">
      <formula>$K382+$M382</formula>
    </cfRule>
    <cfRule type="cellIs" dxfId="5379" priority="5962" stopIfTrue="1" operator="lessThan">
      <formula>$K382+$L382</formula>
    </cfRule>
  </conditionalFormatting>
  <conditionalFormatting sqref="R382">
    <cfRule type="cellIs" dxfId="5378" priority="5950" operator="equal">
      <formula>0</formula>
    </cfRule>
  </conditionalFormatting>
  <conditionalFormatting sqref="R403">
    <cfRule type="cellIs" dxfId="5377" priority="5949" operator="equal">
      <formula>0</formula>
    </cfRule>
  </conditionalFormatting>
  <conditionalFormatting sqref="C438">
    <cfRule type="cellIs" dxfId="5376" priority="5948" operator="equal">
      <formula>""</formula>
    </cfRule>
  </conditionalFormatting>
  <conditionalFormatting sqref="C441">
    <cfRule type="cellIs" dxfId="5375" priority="5947" operator="equal">
      <formula>""</formula>
    </cfRule>
  </conditionalFormatting>
  <conditionalFormatting sqref="C444">
    <cfRule type="cellIs" dxfId="5374" priority="5946" operator="equal">
      <formula>""</formula>
    </cfRule>
  </conditionalFormatting>
  <conditionalFormatting sqref="C447">
    <cfRule type="cellIs" dxfId="5373" priority="5945" operator="equal">
      <formula>""</formula>
    </cfRule>
  </conditionalFormatting>
  <conditionalFormatting sqref="C450">
    <cfRule type="cellIs" dxfId="5372" priority="5944" operator="equal">
      <formula>""</formula>
    </cfRule>
  </conditionalFormatting>
  <conditionalFormatting sqref="C462">
    <cfRule type="cellIs" dxfId="5371" priority="5943" operator="equal">
      <formula>""</formula>
    </cfRule>
  </conditionalFormatting>
  <conditionalFormatting sqref="C468">
    <cfRule type="cellIs" dxfId="5370" priority="5942" operator="equal">
      <formula>""</formula>
    </cfRule>
  </conditionalFormatting>
  <conditionalFormatting sqref="C474">
    <cfRule type="cellIs" dxfId="5369" priority="5941" operator="equal">
      <formula>""</formula>
    </cfRule>
  </conditionalFormatting>
  <conditionalFormatting sqref="C480">
    <cfRule type="cellIs" dxfId="5368" priority="5940" operator="equal">
      <formula>""</formula>
    </cfRule>
  </conditionalFormatting>
  <conditionalFormatting sqref="C486">
    <cfRule type="cellIs" dxfId="5367" priority="5939" operator="equal">
      <formula>""</formula>
    </cfRule>
  </conditionalFormatting>
  <conditionalFormatting sqref="C492">
    <cfRule type="cellIs" dxfId="5366" priority="5938" operator="equal">
      <formula>""</formula>
    </cfRule>
  </conditionalFormatting>
  <conditionalFormatting sqref="R871">
    <cfRule type="cellIs" dxfId="5365" priority="5916" operator="equal">
      <formula>0</formula>
    </cfRule>
  </conditionalFormatting>
  <conditionalFormatting sqref="AQ623:AQ625">
    <cfRule type="cellIs" dxfId="5364" priority="5926" operator="greaterThan">
      <formula>0.06</formula>
    </cfRule>
  </conditionalFormatting>
  <conditionalFormatting sqref="C623:C625">
    <cfRule type="cellIs" dxfId="5363" priority="5924" operator="equal">
      <formula>""</formula>
    </cfRule>
  </conditionalFormatting>
  <conditionalFormatting sqref="U625">
    <cfRule type="cellIs" dxfId="5362" priority="5927" stopIfTrue="1" operator="greaterThan">
      <formula>$K625+$M625</formula>
    </cfRule>
    <cfRule type="cellIs" dxfId="5361" priority="5928" stopIfTrue="1" operator="lessThan">
      <formula>$K625+$L625</formula>
    </cfRule>
  </conditionalFormatting>
  <conditionalFormatting sqref="W625">
    <cfRule type="cellIs" dxfId="5360" priority="5931" stopIfTrue="1" operator="greaterThan">
      <formula>$K625+$M625</formula>
    </cfRule>
    <cfRule type="cellIs" dxfId="5359" priority="5932" stopIfTrue="1" operator="lessThan">
      <formula>$K625+$L625</formula>
    </cfRule>
  </conditionalFormatting>
  <conditionalFormatting sqref="R623:R625">
    <cfRule type="cellIs" dxfId="5358" priority="5921" operator="equal">
      <formula>0</formula>
    </cfRule>
  </conditionalFormatting>
  <conditionalFormatting sqref="R684">
    <cfRule type="cellIs" dxfId="5357" priority="5920" operator="equal">
      <formula>0</formula>
    </cfRule>
  </conditionalFormatting>
  <conditionalFormatting sqref="C749">
    <cfRule type="cellIs" dxfId="5356" priority="5919" operator="equal">
      <formula>""</formula>
    </cfRule>
  </conditionalFormatting>
  <conditionalFormatting sqref="C752">
    <cfRule type="cellIs" dxfId="5355" priority="5918" operator="equal">
      <formula>""</formula>
    </cfRule>
  </conditionalFormatting>
  <conditionalFormatting sqref="R776">
    <cfRule type="cellIs" dxfId="5354" priority="5917" operator="equal">
      <formula>0</formula>
    </cfRule>
  </conditionalFormatting>
  <conditionalFormatting sqref="R1010">
    <cfRule type="cellIs" dxfId="5353" priority="5897" operator="equal">
      <formula>0</formula>
    </cfRule>
  </conditionalFormatting>
  <conditionalFormatting sqref="R939">
    <cfRule type="cellIs" dxfId="5352" priority="5899" operator="equal">
      <formula>0</formula>
    </cfRule>
  </conditionalFormatting>
  <conditionalFormatting sqref="C974">
    <cfRule type="cellIs" dxfId="5351" priority="5898" operator="equal">
      <formula>""</formula>
    </cfRule>
  </conditionalFormatting>
  <conditionalFormatting sqref="R1137">
    <cfRule type="cellIs" dxfId="5350" priority="5873" operator="equal">
      <formula>0</formula>
    </cfRule>
  </conditionalFormatting>
  <conditionalFormatting sqref="AQ1018:AQ1047 AQ1123:AQ1125 AQ1129:AQ1139 AQ1117:AQ1119 AQ1051:AQ1053 AQ1057:AQ1113">
    <cfRule type="cellIs" dxfId="5349" priority="5886" operator="greaterThan">
      <formula>0.06</formula>
    </cfRule>
  </conditionalFormatting>
  <conditionalFormatting sqref="C1018:C1020 C1022:C1028 C1030:C1045 C1047 C1064:C1070 C1113 C1133:C1136 C1138:C1139 C1057:C1062 C1123:C1125 C1129:C1131 C1117:C1119 C1051:C1053 C1072:C1111">
    <cfRule type="cellIs" dxfId="5348" priority="5884" operator="equal">
      <formula>""</formula>
    </cfRule>
  </conditionalFormatting>
  <conditionalFormatting sqref="T1018:T1020 T1022:T1028 T1030:T1036 T1047 T1064:T1070 T1113 T1133:T1136 T1138:T1139 T1039 T1042 T1045 T1111 T1062 T1053 T1123:T1125 T1129:T1131 T1117:T1119 T1072:T1108">
    <cfRule type="cellIs" dxfId="5347" priority="5882" stopIfTrue="1" operator="greaterThan">
      <formula>$K1018+$M1018</formula>
    </cfRule>
    <cfRule type="cellIs" dxfId="5346" priority="5883" stopIfTrue="1" operator="lessThan">
      <formula>$K1018+$L1018</formula>
    </cfRule>
  </conditionalFormatting>
  <conditionalFormatting sqref="U1018:U1020 U1022:U1028 U1030:U1036 U1047 U1064:U1070 U1113 U1133:U1136 U1138:U1139 U1039 U1042 U1045 U1111 U1062 U1052:U1053 U1123:U1125 U1129:U1131 U1117:U1119 U1072:U1108">
    <cfRule type="cellIs" dxfId="5345" priority="5887" stopIfTrue="1" operator="greaterThan">
      <formula>$K1018+$M1018</formula>
    </cfRule>
    <cfRule type="cellIs" dxfId="5344" priority="5888" stopIfTrue="1" operator="lessThan">
      <formula>$K1018+$L1018</formula>
    </cfRule>
  </conditionalFormatting>
  <conditionalFormatting sqref="V1018:V1020 V1022:V1028 V1030:V1036 V1047 V1064:V1070 V1113 V1133:V1136 V1138:V1139 V1039 V1042 V1045 V1111 V1062 V1052:V1053 V1123:V1125 V1129:V1131 V1117:V1119 V1072:V1108">
    <cfRule type="cellIs" dxfId="5343" priority="5889" stopIfTrue="1" operator="greaterThan">
      <formula>$K1018+$M1018</formula>
    </cfRule>
    <cfRule type="cellIs" dxfId="5342" priority="5890" stopIfTrue="1" operator="lessThan">
      <formula>$K1018+$L1018</formula>
    </cfRule>
  </conditionalFormatting>
  <conditionalFormatting sqref="W1018:W1020 W1022:W1028 W1030:W1036 W1047 W1064:W1070 W1113 W1133:W1136 W1138:W1139 W1039 W1042 W1045 W1111 W1062 W1052:W1053 W1123:W1125 W1129:W1131 W1117:W1119 W1072:W1108">
    <cfRule type="cellIs" dxfId="5341" priority="5891" stopIfTrue="1" operator="greaterThan">
      <formula>$K1018+$M1018</formula>
    </cfRule>
    <cfRule type="cellIs" dxfId="5340" priority="5892" stopIfTrue="1" operator="lessThan">
      <formula>$K1018+$L1018</formula>
    </cfRule>
  </conditionalFormatting>
  <conditionalFormatting sqref="S1018:S1020 S1022:S1028 S1030:S1036 S1047 S1064:S1070 S1113 S1133:S1136 S1138:S1139 S1039 S1042 S1045 S1111 S1062 T1051:W1051 S1123:S1125 S1129:S1131 S1117:S1119 S1051:S1053 T1052 S1072:S1108">
    <cfRule type="cellIs" dxfId="5339" priority="5893" stopIfTrue="1" operator="greaterThan">
      <formula>$K1018+$M1018</formula>
    </cfRule>
    <cfRule type="cellIs" dxfId="5338" priority="5894" stopIfTrue="1" operator="lessThan">
      <formula>$K1018+$L1018</formula>
    </cfRule>
  </conditionalFormatting>
  <conditionalFormatting sqref="R1018:R1020 R1022:R1028 R1030:R1039 R1047 R1064:R1070 R1113 R1133:R1136 R1138:R1139 R1042 R1045 R1111 R1057:R1062 R1123:R1125 R1129:R1131 R1117:R1119 R1051:R1053 R1072:R1108">
    <cfRule type="cellIs" dxfId="5337" priority="5881" operator="equal">
      <formula>0</formula>
    </cfRule>
  </conditionalFormatting>
  <conditionalFormatting sqref="R1021">
    <cfRule type="cellIs" dxfId="5336" priority="5880" operator="equal">
      <formula>0</formula>
    </cfRule>
  </conditionalFormatting>
  <conditionalFormatting sqref="R1029">
    <cfRule type="cellIs" dxfId="5335" priority="5879" operator="equal">
      <formula>0</formula>
    </cfRule>
  </conditionalFormatting>
  <conditionalFormatting sqref="R1046">
    <cfRule type="cellIs" dxfId="5334" priority="5878" operator="equal">
      <formula>0</formula>
    </cfRule>
  </conditionalFormatting>
  <conditionalFormatting sqref="R1063">
    <cfRule type="cellIs" dxfId="5333" priority="5877" operator="equal">
      <formula>0</formula>
    </cfRule>
  </conditionalFormatting>
  <conditionalFormatting sqref="R1071">
    <cfRule type="cellIs" dxfId="5332" priority="5876" operator="equal">
      <formula>0</formula>
    </cfRule>
  </conditionalFormatting>
  <conditionalFormatting sqref="R1112">
    <cfRule type="cellIs" dxfId="5331" priority="5875" operator="equal">
      <formula>0</formula>
    </cfRule>
  </conditionalFormatting>
  <conditionalFormatting sqref="R1132">
    <cfRule type="cellIs" dxfId="5330" priority="5874" operator="equal">
      <formula>0</formula>
    </cfRule>
  </conditionalFormatting>
  <conditionalFormatting sqref="AQ110:AQ112">
    <cfRule type="cellIs" dxfId="5329" priority="5862" operator="greaterThan">
      <formula>0.06</formula>
    </cfRule>
  </conditionalFormatting>
  <conditionalFormatting sqref="C110:C112">
    <cfRule type="cellIs" dxfId="5328" priority="5860" operator="equal">
      <formula>""</formula>
    </cfRule>
  </conditionalFormatting>
  <conditionalFormatting sqref="AQ113:AQ115">
    <cfRule type="cellIs" dxfId="5327" priority="5846" operator="greaterThan">
      <formula>0.06</formula>
    </cfRule>
  </conditionalFormatting>
  <conditionalFormatting sqref="C113:C115">
    <cfRule type="cellIs" dxfId="5326" priority="5844" operator="equal">
      <formula>""</formula>
    </cfRule>
  </conditionalFormatting>
  <conditionalFormatting sqref="AQ116:AQ118">
    <cfRule type="cellIs" dxfId="5325" priority="5830" operator="greaterThan">
      <formula>0.06</formula>
    </cfRule>
  </conditionalFormatting>
  <conditionalFormatting sqref="C116:C118">
    <cfRule type="cellIs" dxfId="5324" priority="5828" operator="equal">
      <formula>""</formula>
    </cfRule>
  </conditionalFormatting>
  <conditionalFormatting sqref="AQ32:AQ34">
    <cfRule type="cellIs" dxfId="5323" priority="5814" operator="greaterThan">
      <formula>0.06</formula>
    </cfRule>
  </conditionalFormatting>
  <conditionalFormatting sqref="C32:C34">
    <cfRule type="cellIs" dxfId="5322" priority="5812" operator="equal">
      <formula>""</formula>
    </cfRule>
  </conditionalFormatting>
  <conditionalFormatting sqref="S179:W184 S188:W193 S593:W598 S423:W428 S432:W434">
    <cfRule type="expression" dxfId="5321" priority="5823">
      <formula>$AU179&lt;$AS$17</formula>
    </cfRule>
    <cfRule type="expression" dxfId="5320" priority="5824" stopIfTrue="1">
      <formula>$AT179&lt;$AS$17</formula>
    </cfRule>
  </conditionalFormatting>
  <conditionalFormatting sqref="R32:R34">
    <cfRule type="cellIs" dxfId="5319" priority="5809" operator="equal">
      <formula>0</formula>
    </cfRule>
  </conditionalFormatting>
  <conditionalFormatting sqref="AQ35:AQ37">
    <cfRule type="cellIs" dxfId="5318" priority="5798" operator="greaterThan">
      <formula>0.06</formula>
    </cfRule>
  </conditionalFormatting>
  <conditionalFormatting sqref="C35:C37">
    <cfRule type="cellIs" dxfId="5317" priority="5796" operator="equal">
      <formula>""</formula>
    </cfRule>
  </conditionalFormatting>
  <conditionalFormatting sqref="S37:W37">
    <cfRule type="expression" dxfId="5316" priority="5807">
      <formula>$AU37&lt;$AS$17</formula>
    </cfRule>
    <cfRule type="expression" dxfId="5315" priority="5808" stopIfTrue="1">
      <formula>$AT37&lt;$AS$17</formula>
    </cfRule>
  </conditionalFormatting>
  <conditionalFormatting sqref="T37">
    <cfRule type="cellIs" dxfId="5314" priority="5794" stopIfTrue="1" operator="greaterThan">
      <formula>$K37+$M37</formula>
    </cfRule>
    <cfRule type="cellIs" dxfId="5313" priority="5795" stopIfTrue="1" operator="lessThan">
      <formula>$K37+$L37</formula>
    </cfRule>
  </conditionalFormatting>
  <conditionalFormatting sqref="U37">
    <cfRule type="cellIs" dxfId="5312" priority="5799" stopIfTrue="1" operator="greaterThan">
      <formula>$K37+$M37</formula>
    </cfRule>
    <cfRule type="cellIs" dxfId="5311" priority="5800" stopIfTrue="1" operator="lessThan">
      <formula>$K37+$L37</formula>
    </cfRule>
  </conditionalFormatting>
  <conditionalFormatting sqref="V37">
    <cfRule type="cellIs" dxfId="5310" priority="5801" stopIfTrue="1" operator="greaterThan">
      <formula>$K37+$M37</formula>
    </cfRule>
    <cfRule type="cellIs" dxfId="5309" priority="5802" stopIfTrue="1" operator="lessThan">
      <formula>$K37+$L37</formula>
    </cfRule>
  </conditionalFormatting>
  <conditionalFormatting sqref="W37">
    <cfRule type="cellIs" dxfId="5308" priority="5803" stopIfTrue="1" operator="greaterThan">
      <formula>$K37+$M37</formula>
    </cfRule>
    <cfRule type="cellIs" dxfId="5307" priority="5804" stopIfTrue="1" operator="lessThan">
      <formula>$K37+$L37</formula>
    </cfRule>
  </conditionalFormatting>
  <conditionalFormatting sqref="S37">
    <cfRule type="cellIs" dxfId="5306" priority="5805" stopIfTrue="1" operator="greaterThan">
      <formula>$K37+$M37</formula>
    </cfRule>
    <cfRule type="cellIs" dxfId="5305" priority="5806" stopIfTrue="1" operator="lessThan">
      <formula>$K37+$L37</formula>
    </cfRule>
  </conditionalFormatting>
  <conditionalFormatting sqref="R35:R37">
    <cfRule type="cellIs" dxfId="5304" priority="5793" operator="equal">
      <formula>0</formula>
    </cfRule>
  </conditionalFormatting>
  <conditionalFormatting sqref="AQ140:AQ142">
    <cfRule type="cellIs" dxfId="5303" priority="5766" operator="greaterThan">
      <formula>0.06</formula>
    </cfRule>
  </conditionalFormatting>
  <conditionalFormatting sqref="C140:C142">
    <cfRule type="cellIs" dxfId="5302" priority="5764" operator="equal">
      <formula>""</formula>
    </cfRule>
  </conditionalFormatting>
  <conditionalFormatting sqref="AQ289:AQ294">
    <cfRule type="cellIs" dxfId="5301" priority="5687" operator="greaterThan">
      <formula>0.06</formula>
    </cfRule>
  </conditionalFormatting>
  <conditionalFormatting sqref="C289:C291 C293:C294">
    <cfRule type="cellIs" dxfId="5300" priority="5685" operator="equal">
      <formula>""</formula>
    </cfRule>
  </conditionalFormatting>
  <conditionalFormatting sqref="T291 T294">
    <cfRule type="cellIs" dxfId="5299" priority="5683" stopIfTrue="1" operator="greaterThan">
      <formula>$K291+$M291</formula>
    </cfRule>
    <cfRule type="cellIs" dxfId="5298" priority="5684" stopIfTrue="1" operator="lessThan">
      <formula>$K291+$L291</formula>
    </cfRule>
  </conditionalFormatting>
  <conditionalFormatting sqref="U291 U294">
    <cfRule type="cellIs" dxfId="5297" priority="5688" stopIfTrue="1" operator="greaterThan">
      <formula>$K291+$M291</formula>
    </cfRule>
    <cfRule type="cellIs" dxfId="5296" priority="5689" stopIfTrue="1" operator="lessThan">
      <formula>$K291+$L291</formula>
    </cfRule>
  </conditionalFormatting>
  <conditionalFormatting sqref="V291 V294">
    <cfRule type="cellIs" dxfId="5295" priority="5690" stopIfTrue="1" operator="greaterThan">
      <formula>$K291+$M291</formula>
    </cfRule>
    <cfRule type="cellIs" dxfId="5294" priority="5691" stopIfTrue="1" operator="lessThan">
      <formula>$K291+$L291</formula>
    </cfRule>
  </conditionalFormatting>
  <conditionalFormatting sqref="W291 W294">
    <cfRule type="cellIs" dxfId="5293" priority="5692" stopIfTrue="1" operator="greaterThan">
      <formula>$K291+$M291</formula>
    </cfRule>
    <cfRule type="cellIs" dxfId="5292" priority="5693" stopIfTrue="1" operator="lessThan">
      <formula>$K291+$L291</formula>
    </cfRule>
  </conditionalFormatting>
  <conditionalFormatting sqref="S289:S291 S293:S294 T289:W290 T293:W293">
    <cfRule type="cellIs" dxfId="5291" priority="5694" stopIfTrue="1" operator="greaterThan">
      <formula>$K289+$M289</formula>
    </cfRule>
    <cfRule type="cellIs" dxfId="5290" priority="5695" stopIfTrue="1" operator="lessThan">
      <formula>$K289+$L289</formula>
    </cfRule>
  </conditionalFormatting>
  <conditionalFormatting sqref="R289:R291 R293:R294">
    <cfRule type="cellIs" dxfId="5289" priority="5682" operator="equal">
      <formula>0</formula>
    </cfRule>
  </conditionalFormatting>
  <conditionalFormatting sqref="C292">
    <cfRule type="cellIs" dxfId="5288" priority="5670" operator="equal">
      <formula>""</formula>
    </cfRule>
  </conditionalFormatting>
  <conditionalFormatting sqref="S292:W292">
    <cfRule type="cellIs" dxfId="5287" priority="5678" stopIfTrue="1" operator="greaterThan">
      <formula>$K292+$M292</formula>
    </cfRule>
    <cfRule type="cellIs" dxfId="5286" priority="5679" stopIfTrue="1" operator="lessThan">
      <formula>$K292+$L292</formula>
    </cfRule>
  </conditionalFormatting>
  <conditionalFormatting sqref="R292">
    <cfRule type="cellIs" dxfId="5285" priority="5667" operator="equal">
      <formula>0</formula>
    </cfRule>
  </conditionalFormatting>
  <conditionalFormatting sqref="AQ298:AQ303">
    <cfRule type="cellIs" dxfId="5284" priority="5656" operator="greaterThan">
      <formula>0.06</formula>
    </cfRule>
  </conditionalFormatting>
  <conditionalFormatting sqref="C298:C300 C302:C303">
    <cfRule type="cellIs" dxfId="5283" priority="5654" operator="equal">
      <formula>""</formula>
    </cfRule>
  </conditionalFormatting>
  <conditionalFormatting sqref="T300 T303">
    <cfRule type="cellIs" dxfId="5282" priority="5652" stopIfTrue="1" operator="greaterThan">
      <formula>$K300+$M300</formula>
    </cfRule>
    <cfRule type="cellIs" dxfId="5281" priority="5653" stopIfTrue="1" operator="lessThan">
      <formula>$K300+$L300</formula>
    </cfRule>
  </conditionalFormatting>
  <conditionalFormatting sqref="U300 U303">
    <cfRule type="cellIs" dxfId="5280" priority="5657" stopIfTrue="1" operator="greaterThan">
      <formula>$K300+$M300</formula>
    </cfRule>
    <cfRule type="cellIs" dxfId="5279" priority="5658" stopIfTrue="1" operator="lessThan">
      <formula>$K300+$L300</formula>
    </cfRule>
  </conditionalFormatting>
  <conditionalFormatting sqref="V300 V303">
    <cfRule type="cellIs" dxfId="5278" priority="5659" stopIfTrue="1" operator="greaterThan">
      <formula>$K300+$M300</formula>
    </cfRule>
    <cfRule type="cellIs" dxfId="5277" priority="5660" stopIfTrue="1" operator="lessThan">
      <formula>$K300+$L300</formula>
    </cfRule>
  </conditionalFormatting>
  <conditionalFormatting sqref="W300 W303">
    <cfRule type="cellIs" dxfId="5276" priority="5661" stopIfTrue="1" operator="greaterThan">
      <formula>$K300+$M300</formula>
    </cfRule>
    <cfRule type="cellIs" dxfId="5275" priority="5662" stopIfTrue="1" operator="lessThan">
      <formula>$K300+$L300</formula>
    </cfRule>
  </conditionalFormatting>
  <conditionalFormatting sqref="S298:S300 S302:S303 T298:W299 T302:W302">
    <cfRule type="cellIs" dxfId="5274" priority="5663" stopIfTrue="1" operator="greaterThan">
      <formula>$K298+$M298</formula>
    </cfRule>
    <cfRule type="cellIs" dxfId="5273" priority="5664" stopIfTrue="1" operator="lessThan">
      <formula>$K298+$L298</formula>
    </cfRule>
  </conditionalFormatting>
  <conditionalFormatting sqref="R298:R300 R302:R303">
    <cfRule type="cellIs" dxfId="5272" priority="5651" operator="equal">
      <formula>0</formula>
    </cfRule>
  </conditionalFormatting>
  <conditionalFormatting sqref="C301">
    <cfRule type="cellIs" dxfId="5271" priority="5639" operator="equal">
      <formula>""</formula>
    </cfRule>
  </conditionalFormatting>
  <conditionalFormatting sqref="S301:W301">
    <cfRule type="cellIs" dxfId="5270" priority="5647" stopIfTrue="1" operator="greaterThan">
      <formula>$K301+$M301</formula>
    </cfRule>
    <cfRule type="cellIs" dxfId="5269" priority="5648" stopIfTrue="1" operator="lessThan">
      <formula>$K301+$L301</formula>
    </cfRule>
  </conditionalFormatting>
  <conditionalFormatting sqref="R301">
    <cfRule type="cellIs" dxfId="5268" priority="5636" operator="equal">
      <formula>0</formula>
    </cfRule>
  </conditionalFormatting>
  <conditionalFormatting sqref="AQ307:AQ312">
    <cfRule type="cellIs" dxfId="5267" priority="5625" operator="greaterThan">
      <formula>0.06</formula>
    </cfRule>
  </conditionalFormatting>
  <conditionalFormatting sqref="C307:C309 C311:C312">
    <cfRule type="cellIs" dxfId="5266" priority="5623" operator="equal">
      <formula>""</formula>
    </cfRule>
  </conditionalFormatting>
  <conditionalFormatting sqref="U309 U312">
    <cfRule type="cellIs" dxfId="5265" priority="5626" stopIfTrue="1" operator="greaterThan">
      <formula>$K309+$M309</formula>
    </cfRule>
    <cfRule type="cellIs" dxfId="5264" priority="5627" stopIfTrue="1" operator="lessThan">
      <formula>$K309+$L309</formula>
    </cfRule>
  </conditionalFormatting>
  <conditionalFormatting sqref="V309 V312">
    <cfRule type="cellIs" dxfId="5263" priority="5628" stopIfTrue="1" operator="greaterThan">
      <formula>$K309+$M309</formula>
    </cfRule>
    <cfRule type="cellIs" dxfId="5262" priority="5629" stopIfTrue="1" operator="lessThan">
      <formula>$K309+$L309</formula>
    </cfRule>
  </conditionalFormatting>
  <conditionalFormatting sqref="W309 W312">
    <cfRule type="cellIs" dxfId="5261" priority="5630" stopIfTrue="1" operator="greaterThan">
      <formula>$K309+$M309</formula>
    </cfRule>
    <cfRule type="cellIs" dxfId="5260" priority="5631" stopIfTrue="1" operator="lessThan">
      <formula>$K309+$L309</formula>
    </cfRule>
  </conditionalFormatting>
  <conditionalFormatting sqref="U307:W307">
    <cfRule type="cellIs" dxfId="5259" priority="5632" stopIfTrue="1" operator="greaterThan">
      <formula>$K307+$M307</formula>
    </cfRule>
    <cfRule type="cellIs" dxfId="5258" priority="5633" stopIfTrue="1" operator="lessThan">
      <formula>$K307+$L307</formula>
    </cfRule>
  </conditionalFormatting>
  <conditionalFormatting sqref="R307:R309 R311:R312">
    <cfRule type="cellIs" dxfId="5257" priority="5620" operator="equal">
      <formula>0</formula>
    </cfRule>
  </conditionalFormatting>
  <conditionalFormatting sqref="U310:W310">
    <cfRule type="cellIs" dxfId="5256" priority="5616" stopIfTrue="1" operator="greaterThan">
      <formula>$K310+$M310</formula>
    </cfRule>
    <cfRule type="cellIs" dxfId="5255" priority="5617" stopIfTrue="1" operator="lessThan">
      <formula>$K310+$L310</formula>
    </cfRule>
  </conditionalFormatting>
  <conditionalFormatting sqref="R310">
    <cfRule type="cellIs" dxfId="5254" priority="5605" operator="equal">
      <formula>0</formula>
    </cfRule>
  </conditionalFormatting>
  <conditionalFormatting sqref="AQ385:AQ390">
    <cfRule type="cellIs" dxfId="5253" priority="5594" operator="greaterThan">
      <formula>0.06</formula>
    </cfRule>
  </conditionalFormatting>
  <conditionalFormatting sqref="C385:C387 C389:C390">
    <cfRule type="cellIs" dxfId="5252" priority="5592" operator="equal">
      <formula>""</formula>
    </cfRule>
  </conditionalFormatting>
  <conditionalFormatting sqref="T387 T390">
    <cfRule type="cellIs" dxfId="5251" priority="5590" stopIfTrue="1" operator="greaterThan">
      <formula>$K387+$M387</formula>
    </cfRule>
    <cfRule type="cellIs" dxfId="5250" priority="5591" stopIfTrue="1" operator="lessThan">
      <formula>$K387+$L387</formula>
    </cfRule>
  </conditionalFormatting>
  <conditionalFormatting sqref="U387 U390">
    <cfRule type="cellIs" dxfId="5249" priority="5595" stopIfTrue="1" operator="greaterThan">
      <formula>$K387+$M387</formula>
    </cfRule>
    <cfRule type="cellIs" dxfId="5248" priority="5596" stopIfTrue="1" operator="lessThan">
      <formula>$K387+$L387</formula>
    </cfRule>
  </conditionalFormatting>
  <conditionalFormatting sqref="V387 V390">
    <cfRule type="cellIs" dxfId="5247" priority="5597" stopIfTrue="1" operator="greaterThan">
      <formula>$K387+$M387</formula>
    </cfRule>
    <cfRule type="cellIs" dxfId="5246" priority="5598" stopIfTrue="1" operator="lessThan">
      <formula>$K387+$L387</formula>
    </cfRule>
  </conditionalFormatting>
  <conditionalFormatting sqref="W387 W390">
    <cfRule type="cellIs" dxfId="5245" priority="5599" stopIfTrue="1" operator="greaterThan">
      <formula>$K387+$M387</formula>
    </cfRule>
    <cfRule type="cellIs" dxfId="5244" priority="5600" stopIfTrue="1" operator="lessThan">
      <formula>$K387+$L387</formula>
    </cfRule>
  </conditionalFormatting>
  <conditionalFormatting sqref="S385:S387 S389:S390 T385:W386 T389:W389">
    <cfRule type="cellIs" dxfId="5243" priority="5601" stopIfTrue="1" operator="greaterThan">
      <formula>$K385+$M385</formula>
    </cfRule>
    <cfRule type="cellIs" dxfId="5242" priority="5602" stopIfTrue="1" operator="lessThan">
      <formula>$K385+$L385</formula>
    </cfRule>
  </conditionalFormatting>
  <conditionalFormatting sqref="R385:R387 R389:R390">
    <cfRule type="cellIs" dxfId="5241" priority="5589" operator="equal">
      <formula>0</formula>
    </cfRule>
  </conditionalFormatting>
  <conditionalFormatting sqref="C388">
    <cfRule type="cellIs" dxfId="5240" priority="5577" operator="equal">
      <formula>""</formula>
    </cfRule>
  </conditionalFormatting>
  <conditionalFormatting sqref="S388:W388">
    <cfRule type="cellIs" dxfId="5239" priority="5585" stopIfTrue="1" operator="greaterThan">
      <formula>$K388+$M388</formula>
    </cfRule>
    <cfRule type="cellIs" dxfId="5238" priority="5586" stopIfTrue="1" operator="lessThan">
      <formula>$K388+$L388</formula>
    </cfRule>
  </conditionalFormatting>
  <conditionalFormatting sqref="R388">
    <cfRule type="cellIs" dxfId="5237" priority="5574" operator="equal">
      <formula>0</formula>
    </cfRule>
  </conditionalFormatting>
  <conditionalFormatting sqref="AQ391:AQ396">
    <cfRule type="cellIs" dxfId="5236" priority="5563" operator="greaterThan">
      <formula>0.06</formula>
    </cfRule>
  </conditionalFormatting>
  <conditionalFormatting sqref="C391:C393 C395:C396">
    <cfRule type="cellIs" dxfId="5235" priority="5561" operator="equal">
      <formula>""</formula>
    </cfRule>
  </conditionalFormatting>
  <conditionalFormatting sqref="T393 T396">
    <cfRule type="cellIs" dxfId="5234" priority="5559" stopIfTrue="1" operator="greaterThan">
      <formula>$K393+$M393</formula>
    </cfRule>
    <cfRule type="cellIs" dxfId="5233" priority="5560" stopIfTrue="1" operator="lessThan">
      <formula>$K393+$L393</formula>
    </cfRule>
  </conditionalFormatting>
  <conditionalFormatting sqref="U393 U396">
    <cfRule type="cellIs" dxfId="5232" priority="5564" stopIfTrue="1" operator="greaterThan">
      <formula>$K393+$M393</formula>
    </cfRule>
    <cfRule type="cellIs" dxfId="5231" priority="5565" stopIfTrue="1" operator="lessThan">
      <formula>$K393+$L393</formula>
    </cfRule>
  </conditionalFormatting>
  <conditionalFormatting sqref="V393 V396">
    <cfRule type="cellIs" dxfId="5230" priority="5566" stopIfTrue="1" operator="greaterThan">
      <formula>$K393+$M393</formula>
    </cfRule>
    <cfRule type="cellIs" dxfId="5229" priority="5567" stopIfTrue="1" operator="lessThan">
      <formula>$K393+$L393</formula>
    </cfRule>
  </conditionalFormatting>
  <conditionalFormatting sqref="W393 W396">
    <cfRule type="cellIs" dxfId="5228" priority="5568" stopIfTrue="1" operator="greaterThan">
      <formula>$K393+$M393</formula>
    </cfRule>
    <cfRule type="cellIs" dxfId="5227" priority="5569" stopIfTrue="1" operator="lessThan">
      <formula>$K393+$L393</formula>
    </cfRule>
  </conditionalFormatting>
  <conditionalFormatting sqref="S391:S393 S395:S396 T391:W392 T395:W395">
    <cfRule type="cellIs" dxfId="5226" priority="5570" stopIfTrue="1" operator="greaterThan">
      <formula>$K391+$M391</formula>
    </cfRule>
    <cfRule type="cellIs" dxfId="5225" priority="5571" stopIfTrue="1" operator="lessThan">
      <formula>$K391+$L391</formula>
    </cfRule>
  </conditionalFormatting>
  <conditionalFormatting sqref="R391:R393 R395:R396">
    <cfRule type="cellIs" dxfId="5224" priority="5558" operator="equal">
      <formula>0</formula>
    </cfRule>
  </conditionalFormatting>
  <conditionalFormatting sqref="C394">
    <cfRule type="cellIs" dxfId="5223" priority="5546" operator="equal">
      <formula>""</formula>
    </cfRule>
  </conditionalFormatting>
  <conditionalFormatting sqref="S394:W394">
    <cfRule type="cellIs" dxfId="5222" priority="5554" stopIfTrue="1" operator="greaterThan">
      <formula>$K394+$M394</formula>
    </cfRule>
    <cfRule type="cellIs" dxfId="5221" priority="5555" stopIfTrue="1" operator="lessThan">
      <formula>$K394+$L394</formula>
    </cfRule>
  </conditionalFormatting>
  <conditionalFormatting sqref="R394">
    <cfRule type="cellIs" dxfId="5220" priority="5543" operator="equal">
      <formula>0</formula>
    </cfRule>
  </conditionalFormatting>
  <conditionalFormatting sqref="AQ397:AQ402">
    <cfRule type="cellIs" dxfId="5219" priority="5532" operator="greaterThan">
      <formula>0.06</formula>
    </cfRule>
  </conditionalFormatting>
  <conditionalFormatting sqref="C397:C399 C401:C402">
    <cfRule type="cellIs" dxfId="5218" priority="5530" operator="equal">
      <formula>""</formula>
    </cfRule>
  </conditionalFormatting>
  <conditionalFormatting sqref="T402">
    <cfRule type="cellIs" dxfId="5217" priority="5528" stopIfTrue="1" operator="greaterThan">
      <formula>$K402+$M402</formula>
    </cfRule>
    <cfRule type="cellIs" dxfId="5216" priority="5529" stopIfTrue="1" operator="lessThan">
      <formula>$K402+$L402</formula>
    </cfRule>
  </conditionalFormatting>
  <conditionalFormatting sqref="U402">
    <cfRule type="cellIs" dxfId="5215" priority="5533" stopIfTrue="1" operator="greaterThan">
      <formula>$K402+$M402</formula>
    </cfRule>
    <cfRule type="cellIs" dxfId="5214" priority="5534" stopIfTrue="1" operator="lessThan">
      <formula>$K402+$L402</formula>
    </cfRule>
  </conditionalFormatting>
  <conditionalFormatting sqref="V402">
    <cfRule type="cellIs" dxfId="5213" priority="5535" stopIfTrue="1" operator="greaterThan">
      <formula>$K402+$M402</formula>
    </cfRule>
    <cfRule type="cellIs" dxfId="5212" priority="5536" stopIfTrue="1" operator="lessThan">
      <formula>$K402+$L402</formula>
    </cfRule>
  </conditionalFormatting>
  <conditionalFormatting sqref="W402">
    <cfRule type="cellIs" dxfId="5211" priority="5537" stopIfTrue="1" operator="greaterThan">
      <formula>$K402+$M402</formula>
    </cfRule>
    <cfRule type="cellIs" dxfId="5210" priority="5538" stopIfTrue="1" operator="lessThan">
      <formula>$K402+$L402</formula>
    </cfRule>
  </conditionalFormatting>
  <conditionalFormatting sqref="S402 U399:W399 U397:W397">
    <cfRule type="cellIs" dxfId="5209" priority="5539" stopIfTrue="1" operator="greaterThan">
      <formula>$K397+$M397</formula>
    </cfRule>
    <cfRule type="cellIs" dxfId="5208" priority="5540" stopIfTrue="1" operator="lessThan">
      <formula>$K397+$L397</formula>
    </cfRule>
  </conditionalFormatting>
  <conditionalFormatting sqref="R397:R399 R401:R402">
    <cfRule type="cellIs" dxfId="5207" priority="5527" operator="equal">
      <formula>0</formula>
    </cfRule>
  </conditionalFormatting>
  <conditionalFormatting sqref="U400:W400">
    <cfRule type="cellIs" dxfId="5206" priority="5523" stopIfTrue="1" operator="greaterThan">
      <formula>$K400+$M400</formula>
    </cfRule>
    <cfRule type="cellIs" dxfId="5205" priority="5524" stopIfTrue="1" operator="lessThan">
      <formula>$K400+$L400</formula>
    </cfRule>
  </conditionalFormatting>
  <conditionalFormatting sqref="R400">
    <cfRule type="cellIs" dxfId="5204" priority="5512" operator="equal">
      <formula>0</formula>
    </cfRule>
  </conditionalFormatting>
  <conditionalFormatting sqref="C629:C631">
    <cfRule type="cellIs" dxfId="5203" priority="5483" operator="equal">
      <formula>""</formula>
    </cfRule>
  </conditionalFormatting>
  <conditionalFormatting sqref="R629:R631">
    <cfRule type="cellIs" dxfId="5202" priority="5480" operator="equal">
      <formula>0</formula>
    </cfRule>
  </conditionalFormatting>
  <conditionalFormatting sqref="AQ626:AQ628">
    <cfRule type="cellIs" dxfId="5201" priority="5501" operator="greaterThan">
      <formula>0.06</formula>
    </cfRule>
  </conditionalFormatting>
  <conditionalFormatting sqref="C626:C628">
    <cfRule type="cellIs" dxfId="5200" priority="5499" operator="equal">
      <formula>""</formula>
    </cfRule>
  </conditionalFormatting>
  <conditionalFormatting sqref="U628">
    <cfRule type="cellIs" dxfId="5199" priority="5502" stopIfTrue="1" operator="greaterThan">
      <formula>$K628+$M628</formula>
    </cfRule>
    <cfRule type="cellIs" dxfId="5198" priority="5503" stopIfTrue="1" operator="lessThan">
      <formula>$K628+$L628</formula>
    </cfRule>
  </conditionalFormatting>
  <conditionalFormatting sqref="V628">
    <cfRule type="cellIs" dxfId="5197" priority="5504" stopIfTrue="1" operator="greaterThan">
      <formula>$K628+$M628</formula>
    </cfRule>
    <cfRule type="cellIs" dxfId="5196" priority="5505" stopIfTrue="1" operator="lessThan">
      <formula>$K628+$L628</formula>
    </cfRule>
  </conditionalFormatting>
  <conditionalFormatting sqref="W628">
    <cfRule type="cellIs" dxfId="5195" priority="5506" stopIfTrue="1" operator="greaterThan">
      <formula>$K628+$M628</formula>
    </cfRule>
    <cfRule type="cellIs" dxfId="5194" priority="5507" stopIfTrue="1" operator="lessThan">
      <formula>$K628+$L628</formula>
    </cfRule>
  </conditionalFormatting>
  <conditionalFormatting sqref="R626:R628">
    <cfRule type="cellIs" dxfId="5193" priority="5496" operator="equal">
      <formula>0</formula>
    </cfRule>
  </conditionalFormatting>
  <conditionalFormatting sqref="AQ629:AQ631">
    <cfRule type="cellIs" dxfId="5192" priority="5485" operator="greaterThan">
      <formula>0.06</formula>
    </cfRule>
  </conditionalFormatting>
  <conditionalFormatting sqref="C641:C642">
    <cfRule type="cellIs" dxfId="5191" priority="5451" operator="equal">
      <formula>""</formula>
    </cfRule>
  </conditionalFormatting>
  <conditionalFormatting sqref="U631">
    <cfRule type="cellIs" dxfId="5190" priority="5486" stopIfTrue="1" operator="greaterThan">
      <formula>$K631+$M631</formula>
    </cfRule>
    <cfRule type="cellIs" dxfId="5189" priority="5487" stopIfTrue="1" operator="lessThan">
      <formula>$K631+$L631</formula>
    </cfRule>
  </conditionalFormatting>
  <conditionalFormatting sqref="V631">
    <cfRule type="cellIs" dxfId="5188" priority="5488" stopIfTrue="1" operator="greaterThan">
      <formula>$K631+$M631</formula>
    </cfRule>
    <cfRule type="cellIs" dxfId="5187" priority="5489" stopIfTrue="1" operator="lessThan">
      <formula>$K631+$L631</formula>
    </cfRule>
  </conditionalFormatting>
  <conditionalFormatting sqref="W631">
    <cfRule type="cellIs" dxfId="5186" priority="5490" stopIfTrue="1" operator="greaterThan">
      <formula>$K631+$M631</formula>
    </cfRule>
    <cfRule type="cellIs" dxfId="5185" priority="5491" stopIfTrue="1" operator="lessThan">
      <formula>$K631+$L631</formula>
    </cfRule>
  </conditionalFormatting>
  <conditionalFormatting sqref="W629">
    <cfRule type="cellIs" dxfId="5184" priority="5492" stopIfTrue="1" operator="greaterThan">
      <formula>$K629+$M629</formula>
    </cfRule>
    <cfRule type="cellIs" dxfId="5183" priority="5493" stopIfTrue="1" operator="lessThan">
      <formula>$K629+$L629</formula>
    </cfRule>
  </conditionalFormatting>
  <conditionalFormatting sqref="R641:R642">
    <cfRule type="cellIs" dxfId="5182" priority="5448" operator="equal">
      <formula>0</formula>
    </cfRule>
  </conditionalFormatting>
  <conditionalFormatting sqref="C635:C637">
    <cfRule type="cellIs" dxfId="5181" priority="5419" operator="equal">
      <formula>""</formula>
    </cfRule>
  </conditionalFormatting>
  <conditionalFormatting sqref="R635:R637">
    <cfRule type="cellIs" dxfId="5180" priority="5416" operator="equal">
      <formula>0</formula>
    </cfRule>
  </conditionalFormatting>
  <conditionalFormatting sqref="AQ638:AQ640">
    <cfRule type="cellIs" dxfId="5179" priority="5469" operator="greaterThan">
      <formula>0.06</formula>
    </cfRule>
  </conditionalFormatting>
  <conditionalFormatting sqref="C638:C640">
    <cfRule type="cellIs" dxfId="5178" priority="5467" operator="equal">
      <formula>""</formula>
    </cfRule>
  </conditionalFormatting>
  <conditionalFormatting sqref="U640:W640">
    <cfRule type="cellIs" dxfId="5177" priority="5476" stopIfTrue="1" operator="greaterThan">
      <formula>$K640+$M640</formula>
    </cfRule>
    <cfRule type="cellIs" dxfId="5176" priority="5477" stopIfTrue="1" operator="lessThan">
      <formula>$K640+$L640</formula>
    </cfRule>
  </conditionalFormatting>
  <conditionalFormatting sqref="R638:R640">
    <cfRule type="cellIs" dxfId="5175" priority="5464" operator="equal">
      <formula>0</formula>
    </cfRule>
  </conditionalFormatting>
  <conditionalFormatting sqref="AQ641:AQ642">
    <cfRule type="cellIs" dxfId="5174" priority="5453" operator="greaterThan">
      <formula>0.06</formula>
    </cfRule>
  </conditionalFormatting>
  <conditionalFormatting sqref="AQ632:AQ634">
    <cfRule type="cellIs" dxfId="5173" priority="5437" operator="greaterThan">
      <formula>0.06</formula>
    </cfRule>
  </conditionalFormatting>
  <conditionalFormatting sqref="C632:C634">
    <cfRule type="cellIs" dxfId="5172" priority="5435" operator="equal">
      <formula>""</formula>
    </cfRule>
  </conditionalFormatting>
  <conditionalFormatting sqref="U634">
    <cfRule type="cellIs" dxfId="5171" priority="5438" stopIfTrue="1" operator="greaterThan">
      <formula>$K634+$M634</formula>
    </cfRule>
    <cfRule type="cellIs" dxfId="5170" priority="5439" stopIfTrue="1" operator="lessThan">
      <formula>$K634+$L634</formula>
    </cfRule>
  </conditionalFormatting>
  <conditionalFormatting sqref="V634">
    <cfRule type="cellIs" dxfId="5169" priority="5440" stopIfTrue="1" operator="greaterThan">
      <formula>$K634+$M634</formula>
    </cfRule>
    <cfRule type="cellIs" dxfId="5168" priority="5441" stopIfTrue="1" operator="lessThan">
      <formula>$K634+$L634</formula>
    </cfRule>
  </conditionalFormatting>
  <conditionalFormatting sqref="W634">
    <cfRule type="cellIs" dxfId="5167" priority="5442" stopIfTrue="1" operator="greaterThan">
      <formula>$K634+$M634</formula>
    </cfRule>
    <cfRule type="cellIs" dxfId="5166" priority="5443" stopIfTrue="1" operator="lessThan">
      <formula>$K634+$L634</formula>
    </cfRule>
  </conditionalFormatting>
  <conditionalFormatting sqref="R632:R634">
    <cfRule type="cellIs" dxfId="5165" priority="5432" operator="equal">
      <formula>0</formula>
    </cfRule>
  </conditionalFormatting>
  <conditionalFormatting sqref="AQ635:AQ637">
    <cfRule type="cellIs" dxfId="5164" priority="5421" operator="greaterThan">
      <formula>0.06</formula>
    </cfRule>
  </conditionalFormatting>
  <conditionalFormatting sqref="U637">
    <cfRule type="cellIs" dxfId="5163" priority="5422" stopIfTrue="1" operator="greaterThan">
      <formula>$K637+$M637</formula>
    </cfRule>
    <cfRule type="cellIs" dxfId="5162" priority="5423" stopIfTrue="1" operator="lessThan">
      <formula>$K637+$L637</formula>
    </cfRule>
  </conditionalFormatting>
  <conditionalFormatting sqref="V637">
    <cfRule type="cellIs" dxfId="5161" priority="5424" stopIfTrue="1" operator="greaterThan">
      <formula>$K637+$M637</formula>
    </cfRule>
    <cfRule type="cellIs" dxfId="5160" priority="5425" stopIfTrue="1" operator="lessThan">
      <formula>$K637+$L637</formula>
    </cfRule>
  </conditionalFormatting>
  <conditionalFormatting sqref="W637">
    <cfRule type="cellIs" dxfId="5159" priority="5426" stopIfTrue="1" operator="greaterThan">
      <formula>$K637+$M637</formula>
    </cfRule>
    <cfRule type="cellIs" dxfId="5158" priority="5427" stopIfTrue="1" operator="lessThan">
      <formula>$K637+$L637</formula>
    </cfRule>
  </conditionalFormatting>
  <conditionalFormatting sqref="C850:C852">
    <cfRule type="cellIs" dxfId="5157" priority="5371" operator="equal">
      <formula>""</formula>
    </cfRule>
  </conditionalFormatting>
  <conditionalFormatting sqref="R850:R851">
    <cfRule type="cellIs" dxfId="5156" priority="5368" operator="equal">
      <formula>0</formula>
    </cfRule>
  </conditionalFormatting>
  <conditionalFormatting sqref="AQ850:AQ852">
    <cfRule type="cellIs" dxfId="5155" priority="5373" operator="greaterThan">
      <formula>0.06</formula>
    </cfRule>
  </conditionalFormatting>
  <conditionalFormatting sqref="U852">
    <cfRule type="cellIs" dxfId="5154" priority="5374" stopIfTrue="1" operator="greaterThan">
      <formula>$K852+$M852</formula>
    </cfRule>
    <cfRule type="cellIs" dxfId="5153" priority="5375" stopIfTrue="1" operator="lessThan">
      <formula>$K852+$L852</formula>
    </cfRule>
  </conditionalFormatting>
  <conditionalFormatting sqref="V852">
    <cfRule type="cellIs" dxfId="5152" priority="5376" stopIfTrue="1" operator="greaterThan">
      <formula>$K852+$M852</formula>
    </cfRule>
    <cfRule type="cellIs" dxfId="5151" priority="5377" stopIfTrue="1" operator="lessThan">
      <formula>$K852+$L852</formula>
    </cfRule>
  </conditionalFormatting>
  <conditionalFormatting sqref="W852">
    <cfRule type="cellIs" dxfId="5150" priority="5378" stopIfTrue="1" operator="greaterThan">
      <formula>$K852+$M852</formula>
    </cfRule>
    <cfRule type="cellIs" dxfId="5149" priority="5379" stopIfTrue="1" operator="lessThan">
      <formula>$K852+$L852</formula>
    </cfRule>
  </conditionalFormatting>
  <conditionalFormatting sqref="U850:W850">
    <cfRule type="cellIs" dxfId="5148" priority="5380" stopIfTrue="1" operator="greaterThan">
      <formula>$K850+$M850</formula>
    </cfRule>
    <cfRule type="cellIs" dxfId="5147" priority="5381" stopIfTrue="1" operator="lessThan">
      <formula>$K850+$L850</formula>
    </cfRule>
  </conditionalFormatting>
  <conditionalFormatting sqref="AQ71:AQ73">
    <cfRule type="cellIs" dxfId="5146" priority="5117" operator="greaterThan">
      <formula>0.06</formula>
    </cfRule>
  </conditionalFormatting>
  <conditionalFormatting sqref="C71:C73">
    <cfRule type="cellIs" dxfId="5145" priority="5115" operator="equal">
      <formula>""</formula>
    </cfRule>
  </conditionalFormatting>
  <conditionalFormatting sqref="U72:U73">
    <cfRule type="cellIs" dxfId="5144" priority="5118" stopIfTrue="1" operator="greaterThan">
      <formula>$K72+$M72</formula>
    </cfRule>
    <cfRule type="cellIs" dxfId="5143" priority="5119" stopIfTrue="1" operator="lessThan">
      <formula>$K72+$L72</formula>
    </cfRule>
  </conditionalFormatting>
  <conditionalFormatting sqref="V72:V73">
    <cfRule type="cellIs" dxfId="5142" priority="5120" stopIfTrue="1" operator="greaterThan">
      <formula>$K72+$M72</formula>
    </cfRule>
    <cfRule type="cellIs" dxfId="5141" priority="5121" stopIfTrue="1" operator="lessThan">
      <formula>$K72+$L72</formula>
    </cfRule>
  </conditionalFormatting>
  <conditionalFormatting sqref="W72:W73">
    <cfRule type="cellIs" dxfId="5140" priority="5122" stopIfTrue="1" operator="greaterThan">
      <formula>$K72+$M72</formula>
    </cfRule>
    <cfRule type="cellIs" dxfId="5139" priority="5123" stopIfTrue="1" operator="lessThan">
      <formula>$K72+$L72</formula>
    </cfRule>
  </conditionalFormatting>
  <conditionalFormatting sqref="AQ74:AQ76">
    <cfRule type="cellIs" dxfId="5138" priority="5101" operator="greaterThan">
      <formula>0.06</formula>
    </cfRule>
  </conditionalFormatting>
  <conditionalFormatting sqref="C74:C76">
    <cfRule type="cellIs" dxfId="5137" priority="5099" operator="equal">
      <formula>""</formula>
    </cfRule>
  </conditionalFormatting>
  <conditionalFormatting sqref="T76">
    <cfRule type="cellIs" dxfId="5136" priority="5097" stopIfTrue="1" operator="greaterThan">
      <formula>$K76+$M76</formula>
    </cfRule>
    <cfRule type="cellIs" dxfId="5135" priority="5098" stopIfTrue="1" operator="lessThan">
      <formula>$K76+$L76</formula>
    </cfRule>
  </conditionalFormatting>
  <conditionalFormatting sqref="U75:U76">
    <cfRule type="cellIs" dxfId="5134" priority="5102" stopIfTrue="1" operator="greaterThan">
      <formula>$K75+$M75</formula>
    </cfRule>
    <cfRule type="cellIs" dxfId="5133" priority="5103" stopIfTrue="1" operator="lessThan">
      <formula>$K75+$L75</formula>
    </cfRule>
  </conditionalFormatting>
  <conditionalFormatting sqref="V75:V76">
    <cfRule type="cellIs" dxfId="5132" priority="5104" stopIfTrue="1" operator="greaterThan">
      <formula>$K75+$M75</formula>
    </cfRule>
    <cfRule type="cellIs" dxfId="5131" priority="5105" stopIfTrue="1" operator="lessThan">
      <formula>$K75+$L75</formula>
    </cfRule>
  </conditionalFormatting>
  <conditionalFormatting sqref="W75:W76">
    <cfRule type="cellIs" dxfId="5130" priority="5106" stopIfTrue="1" operator="greaterThan">
      <formula>$K75+$M75</formula>
    </cfRule>
    <cfRule type="cellIs" dxfId="5129" priority="5107" stopIfTrue="1" operator="lessThan">
      <formula>$K75+$L75</formula>
    </cfRule>
  </conditionalFormatting>
  <conditionalFormatting sqref="S76">
    <cfRule type="cellIs" dxfId="5128" priority="5108" stopIfTrue="1" operator="greaterThan">
      <formula>$K76+$M76</formula>
    </cfRule>
    <cfRule type="cellIs" dxfId="5127" priority="5109" stopIfTrue="1" operator="lessThan">
      <formula>$K76+$L76</formula>
    </cfRule>
  </conditionalFormatting>
  <conditionalFormatting sqref="AQ268:AQ270">
    <cfRule type="cellIs" dxfId="5126" priority="5085" operator="greaterThan">
      <formula>0.06</formula>
    </cfRule>
  </conditionalFormatting>
  <conditionalFormatting sqref="C269:C270">
    <cfRule type="cellIs" dxfId="5125" priority="5083" operator="equal">
      <formula>""</formula>
    </cfRule>
  </conditionalFormatting>
  <conditionalFormatting sqref="U270">
    <cfRule type="cellIs" dxfId="5124" priority="5086" stopIfTrue="1" operator="greaterThan">
      <formula>$K270+$M270</formula>
    </cfRule>
    <cfRule type="cellIs" dxfId="5123" priority="5087" stopIfTrue="1" operator="lessThan">
      <formula>$K270+$L270</formula>
    </cfRule>
  </conditionalFormatting>
  <conditionalFormatting sqref="V270">
    <cfRule type="cellIs" dxfId="5122" priority="5088" stopIfTrue="1" operator="greaterThan">
      <formula>$K270+$M270</formula>
    </cfRule>
    <cfRule type="cellIs" dxfId="5121" priority="5089" stopIfTrue="1" operator="lessThan">
      <formula>$K270+$L270</formula>
    </cfRule>
  </conditionalFormatting>
  <conditionalFormatting sqref="W270">
    <cfRule type="cellIs" dxfId="5120" priority="5090" stopIfTrue="1" operator="greaterThan">
      <formula>$K270+$M270</formula>
    </cfRule>
    <cfRule type="cellIs" dxfId="5119" priority="5091" stopIfTrue="1" operator="lessThan">
      <formula>$K270+$L270</formula>
    </cfRule>
  </conditionalFormatting>
  <conditionalFormatting sqref="R269:R270">
    <cfRule type="cellIs" dxfId="5118" priority="5080" operator="equal">
      <formula>0</formula>
    </cfRule>
  </conditionalFormatting>
  <conditionalFormatting sqref="C268">
    <cfRule type="cellIs" dxfId="5117" priority="5068" operator="equal">
      <formula>""</formula>
    </cfRule>
  </conditionalFormatting>
  <conditionalFormatting sqref="U268:W268">
    <cfRule type="cellIs" dxfId="5116" priority="5076" stopIfTrue="1" operator="greaterThan">
      <formula>$K268+$M268</formula>
    </cfRule>
    <cfRule type="cellIs" dxfId="5115" priority="5077" stopIfTrue="1" operator="lessThan">
      <formula>$K268+$L268</formula>
    </cfRule>
  </conditionalFormatting>
  <conditionalFormatting sqref="R268">
    <cfRule type="cellIs" dxfId="5114" priority="5065" operator="equal">
      <formula>0</formula>
    </cfRule>
  </conditionalFormatting>
  <conditionalFormatting sqref="AQ286:AQ288">
    <cfRule type="cellIs" dxfId="5113" priority="5054" operator="greaterThan">
      <formula>0.06</formula>
    </cfRule>
  </conditionalFormatting>
  <conditionalFormatting sqref="C286:C288">
    <cfRule type="cellIs" dxfId="5112" priority="5052" operator="equal">
      <formula>""</formula>
    </cfRule>
  </conditionalFormatting>
  <conditionalFormatting sqref="T288">
    <cfRule type="cellIs" dxfId="5111" priority="5050" stopIfTrue="1" operator="greaterThan">
      <formula>$K288+$M288</formula>
    </cfRule>
    <cfRule type="cellIs" dxfId="5110" priority="5051" stopIfTrue="1" operator="lessThan">
      <formula>$K288+$L288</formula>
    </cfRule>
  </conditionalFormatting>
  <conditionalFormatting sqref="U288">
    <cfRule type="cellIs" dxfId="5109" priority="5055" stopIfTrue="1" operator="greaterThan">
      <formula>$K288+$M288</formula>
    </cfRule>
    <cfRule type="cellIs" dxfId="5108" priority="5056" stopIfTrue="1" operator="lessThan">
      <formula>$K288+$L288</formula>
    </cfRule>
  </conditionalFormatting>
  <conditionalFormatting sqref="V288">
    <cfRule type="cellIs" dxfId="5107" priority="5057" stopIfTrue="1" operator="greaterThan">
      <formula>$K288+$M288</formula>
    </cfRule>
    <cfRule type="cellIs" dxfId="5106" priority="5058" stopIfTrue="1" operator="lessThan">
      <formula>$K288+$L288</formula>
    </cfRule>
  </conditionalFormatting>
  <conditionalFormatting sqref="W288">
    <cfRule type="cellIs" dxfId="5105" priority="5059" stopIfTrue="1" operator="greaterThan">
      <formula>$K288+$M288</formula>
    </cfRule>
    <cfRule type="cellIs" dxfId="5104" priority="5060" stopIfTrue="1" operator="lessThan">
      <formula>$K288+$L288</formula>
    </cfRule>
  </conditionalFormatting>
  <conditionalFormatting sqref="S288 U286:W286">
    <cfRule type="cellIs" dxfId="5103" priority="5061" stopIfTrue="1" operator="greaterThan">
      <formula>$K286+$M286</formula>
    </cfRule>
    <cfRule type="cellIs" dxfId="5102" priority="5062" stopIfTrue="1" operator="lessThan">
      <formula>$K286+$L286</formula>
    </cfRule>
  </conditionalFormatting>
  <conditionalFormatting sqref="R286:R288">
    <cfRule type="cellIs" dxfId="5101" priority="5049" operator="equal">
      <formula>0</formula>
    </cfRule>
  </conditionalFormatting>
  <conditionalFormatting sqref="AQ295:AQ297">
    <cfRule type="cellIs" dxfId="5100" priority="5038" operator="greaterThan">
      <formula>0.06</formula>
    </cfRule>
  </conditionalFormatting>
  <conditionalFormatting sqref="C295:C297">
    <cfRule type="cellIs" dxfId="5099" priority="5036" operator="equal">
      <formula>""</formula>
    </cfRule>
  </conditionalFormatting>
  <conditionalFormatting sqref="T297">
    <cfRule type="cellIs" dxfId="5098" priority="5034" stopIfTrue="1" operator="greaterThan">
      <formula>$K297+$M297</formula>
    </cfRule>
    <cfRule type="cellIs" dxfId="5097" priority="5035" stopIfTrue="1" operator="lessThan">
      <formula>$K297+$L297</formula>
    </cfRule>
  </conditionalFormatting>
  <conditionalFormatting sqref="U297">
    <cfRule type="cellIs" dxfId="5096" priority="5039" stopIfTrue="1" operator="greaterThan">
      <formula>$K297+$M297</formula>
    </cfRule>
    <cfRule type="cellIs" dxfId="5095" priority="5040" stopIfTrue="1" operator="lessThan">
      <formula>$K297+$L297</formula>
    </cfRule>
  </conditionalFormatting>
  <conditionalFormatting sqref="V297">
    <cfRule type="cellIs" dxfId="5094" priority="5041" stopIfTrue="1" operator="greaterThan">
      <formula>$K297+$M297</formula>
    </cfRule>
    <cfRule type="cellIs" dxfId="5093" priority="5042" stopIfTrue="1" operator="lessThan">
      <formula>$K297+$L297</formula>
    </cfRule>
  </conditionalFormatting>
  <conditionalFormatting sqref="W297">
    <cfRule type="cellIs" dxfId="5092" priority="5043" stopIfTrue="1" operator="greaterThan">
      <formula>$K297+$M297</formula>
    </cfRule>
    <cfRule type="cellIs" dxfId="5091" priority="5044" stopIfTrue="1" operator="lessThan">
      <formula>$K297+$L297</formula>
    </cfRule>
  </conditionalFormatting>
  <conditionalFormatting sqref="S295:S297 T295:W296">
    <cfRule type="cellIs" dxfId="5090" priority="5045" stopIfTrue="1" operator="greaterThan">
      <formula>$K295+$M295</formula>
    </cfRule>
    <cfRule type="cellIs" dxfId="5089" priority="5046" stopIfTrue="1" operator="lessThan">
      <formula>$K295+$L295</formula>
    </cfRule>
  </conditionalFormatting>
  <conditionalFormatting sqref="R295:R297">
    <cfRule type="cellIs" dxfId="5088" priority="5033" operator="equal">
      <formula>0</formula>
    </cfRule>
  </conditionalFormatting>
  <conditionalFormatting sqref="AQ304:AQ306">
    <cfRule type="cellIs" dxfId="5087" priority="5022" operator="greaterThan">
      <formula>0.06</formula>
    </cfRule>
  </conditionalFormatting>
  <conditionalFormatting sqref="C304:C306">
    <cfRule type="cellIs" dxfId="5086" priority="5020" operator="equal">
      <formula>""</formula>
    </cfRule>
  </conditionalFormatting>
  <conditionalFormatting sqref="T306">
    <cfRule type="cellIs" dxfId="5085" priority="5018" stopIfTrue="1" operator="greaterThan">
      <formula>$K306+$M306</formula>
    </cfRule>
    <cfRule type="cellIs" dxfId="5084" priority="5019" stopIfTrue="1" operator="lessThan">
      <formula>$K306+$L306</formula>
    </cfRule>
  </conditionalFormatting>
  <conditionalFormatting sqref="U306">
    <cfRule type="cellIs" dxfId="5083" priority="5023" stopIfTrue="1" operator="greaterThan">
      <formula>$K306+$M306</formula>
    </cfRule>
    <cfRule type="cellIs" dxfId="5082" priority="5024" stopIfTrue="1" operator="lessThan">
      <formula>$K306+$L306</formula>
    </cfRule>
  </conditionalFormatting>
  <conditionalFormatting sqref="V306">
    <cfRule type="cellIs" dxfId="5081" priority="5025" stopIfTrue="1" operator="greaterThan">
      <formula>$K306+$M306</formula>
    </cfRule>
    <cfRule type="cellIs" dxfId="5080" priority="5026" stopIfTrue="1" operator="lessThan">
      <formula>$K306+$L306</formula>
    </cfRule>
  </conditionalFormatting>
  <conditionalFormatting sqref="W306">
    <cfRule type="cellIs" dxfId="5079" priority="5027" stopIfTrue="1" operator="greaterThan">
      <formula>$K306+$M306</formula>
    </cfRule>
    <cfRule type="cellIs" dxfId="5078" priority="5028" stopIfTrue="1" operator="lessThan">
      <formula>$K306+$L306</formula>
    </cfRule>
  </conditionalFormatting>
  <conditionalFormatting sqref="S304:S306 T304:W305">
    <cfRule type="cellIs" dxfId="5077" priority="5029" stopIfTrue="1" operator="greaterThan">
      <formula>$K304+$M304</formula>
    </cfRule>
    <cfRule type="cellIs" dxfId="5076" priority="5030" stopIfTrue="1" operator="lessThan">
      <formula>$K304+$L304</formula>
    </cfRule>
  </conditionalFormatting>
  <conditionalFormatting sqref="R304:R306">
    <cfRule type="cellIs" dxfId="5075" priority="5017" operator="equal">
      <formula>0</formula>
    </cfRule>
  </conditionalFormatting>
  <conditionalFormatting sqref="AQ313:AQ315">
    <cfRule type="cellIs" dxfId="5074" priority="5006" operator="greaterThan">
      <formula>0.06</formula>
    </cfRule>
  </conditionalFormatting>
  <conditionalFormatting sqref="C313:C315">
    <cfRule type="cellIs" dxfId="5073" priority="5004" operator="equal">
      <formula>""</formula>
    </cfRule>
  </conditionalFormatting>
  <conditionalFormatting sqref="U315">
    <cfRule type="cellIs" dxfId="5072" priority="5007" stopIfTrue="1" operator="greaterThan">
      <formula>$K315+$M315</formula>
    </cfRule>
    <cfRule type="cellIs" dxfId="5071" priority="5008" stopIfTrue="1" operator="lessThan">
      <formula>$K315+$L315</formula>
    </cfRule>
  </conditionalFormatting>
  <conditionalFormatting sqref="V315">
    <cfRule type="cellIs" dxfId="5070" priority="5009" stopIfTrue="1" operator="greaterThan">
      <formula>$K315+$M315</formula>
    </cfRule>
    <cfRule type="cellIs" dxfId="5069" priority="5010" stopIfTrue="1" operator="lessThan">
      <formula>$K315+$L315</formula>
    </cfRule>
  </conditionalFormatting>
  <conditionalFormatting sqref="W315">
    <cfRule type="cellIs" dxfId="5068" priority="5011" stopIfTrue="1" operator="greaterThan">
      <formula>$K315+$M315</formula>
    </cfRule>
    <cfRule type="cellIs" dxfId="5067" priority="5012" stopIfTrue="1" operator="lessThan">
      <formula>$K315+$L315</formula>
    </cfRule>
  </conditionalFormatting>
  <conditionalFormatting sqref="U313:W313">
    <cfRule type="cellIs" dxfId="5066" priority="5013" stopIfTrue="1" operator="greaterThan">
      <formula>$K313+$M313</formula>
    </cfRule>
    <cfRule type="cellIs" dxfId="5065" priority="5014" stopIfTrue="1" operator="lessThan">
      <formula>$K313+$L313</formula>
    </cfRule>
  </conditionalFormatting>
  <conditionalFormatting sqref="R313:R315">
    <cfRule type="cellIs" dxfId="5064" priority="5001" operator="equal">
      <formula>0</formula>
    </cfRule>
  </conditionalFormatting>
  <conditionalFormatting sqref="AQ134:AQ136">
    <cfRule type="cellIs" dxfId="5063" priority="4990" operator="greaterThan">
      <formula>0.06</formula>
    </cfRule>
  </conditionalFormatting>
  <conditionalFormatting sqref="C134:C136">
    <cfRule type="cellIs" dxfId="5062" priority="4988" operator="equal">
      <formula>""</formula>
    </cfRule>
  </conditionalFormatting>
  <conditionalFormatting sqref="T134:T136">
    <cfRule type="cellIs" dxfId="5061" priority="4986" stopIfTrue="1" operator="greaterThan">
      <formula>$K134+$M134</formula>
    </cfRule>
    <cfRule type="cellIs" dxfId="5060" priority="4987" stopIfTrue="1" operator="lessThan">
      <formula>$K134+$L134</formula>
    </cfRule>
  </conditionalFormatting>
  <conditionalFormatting sqref="U134:U136">
    <cfRule type="cellIs" dxfId="5059" priority="4991" stopIfTrue="1" operator="greaterThan">
      <formula>$K134+$M134</formula>
    </cfRule>
    <cfRule type="cellIs" dxfId="5058" priority="4992" stopIfTrue="1" operator="lessThan">
      <formula>$K134+$L134</formula>
    </cfRule>
  </conditionalFormatting>
  <conditionalFormatting sqref="V134:V136">
    <cfRule type="cellIs" dxfId="5057" priority="4993" stopIfTrue="1" operator="greaterThan">
      <formula>$K134+$M134</formula>
    </cfRule>
    <cfRule type="cellIs" dxfId="5056" priority="4994" stopIfTrue="1" operator="lessThan">
      <formula>$K134+$L134</formula>
    </cfRule>
  </conditionalFormatting>
  <conditionalFormatting sqref="W134:W136">
    <cfRule type="cellIs" dxfId="5055" priority="4995" stopIfTrue="1" operator="greaterThan">
      <formula>$K134+$M134</formula>
    </cfRule>
    <cfRule type="cellIs" dxfId="5054" priority="4996" stopIfTrue="1" operator="lessThan">
      <formula>$K134+$L134</formula>
    </cfRule>
  </conditionalFormatting>
  <conditionalFormatting sqref="S134:S136">
    <cfRule type="cellIs" dxfId="5053" priority="4997" stopIfTrue="1" operator="greaterThan">
      <formula>$K134+$M134</formula>
    </cfRule>
    <cfRule type="cellIs" dxfId="5052" priority="4998" stopIfTrue="1" operator="lessThan">
      <formula>$K134+$L134</formula>
    </cfRule>
  </conditionalFormatting>
  <conditionalFormatting sqref="AQ334:AQ336">
    <cfRule type="cellIs" dxfId="5051" priority="4967" operator="greaterThan">
      <formula>0.06</formula>
    </cfRule>
  </conditionalFormatting>
  <conditionalFormatting sqref="C334:C336">
    <cfRule type="cellIs" dxfId="5050" priority="4965" operator="equal">
      <formula>""</formula>
    </cfRule>
  </conditionalFormatting>
  <conditionalFormatting sqref="S334:W336">
    <cfRule type="cellIs" dxfId="5049" priority="4974" stopIfTrue="1" operator="greaterThan">
      <formula>$K334+$M334</formula>
    </cfRule>
    <cfRule type="cellIs" dxfId="5048" priority="4975" stopIfTrue="1" operator="lessThan">
      <formula>$K334+$L334</formula>
    </cfRule>
  </conditionalFormatting>
  <conditionalFormatting sqref="R334:R336">
    <cfRule type="cellIs" dxfId="5047" priority="4962" operator="equal">
      <formula>0</formula>
    </cfRule>
  </conditionalFormatting>
  <conditionalFormatting sqref="AQ341:AQ342">
    <cfRule type="cellIs" dxfId="5046" priority="4935" operator="greaterThan">
      <formula>0.06</formula>
    </cfRule>
  </conditionalFormatting>
  <conditionalFormatting sqref="C341:C342">
    <cfRule type="cellIs" dxfId="5045" priority="4933" operator="equal">
      <formula>""</formula>
    </cfRule>
  </conditionalFormatting>
  <conditionalFormatting sqref="T342">
    <cfRule type="cellIs" dxfId="5044" priority="4931" stopIfTrue="1" operator="greaterThan">
      <formula>$K342+$M342</formula>
    </cfRule>
    <cfRule type="cellIs" dxfId="5043" priority="4932" stopIfTrue="1" operator="lessThan">
      <formula>$K342+$L342</formula>
    </cfRule>
  </conditionalFormatting>
  <conditionalFormatting sqref="U342">
    <cfRule type="cellIs" dxfId="5042" priority="4936" stopIfTrue="1" operator="greaterThan">
      <formula>$K342+$M342</formula>
    </cfRule>
    <cfRule type="cellIs" dxfId="5041" priority="4937" stopIfTrue="1" operator="lessThan">
      <formula>$K342+$L342</formula>
    </cfRule>
  </conditionalFormatting>
  <conditionalFormatting sqref="V342">
    <cfRule type="cellIs" dxfId="5040" priority="4938" stopIfTrue="1" operator="greaterThan">
      <formula>$K342+$M342</formula>
    </cfRule>
    <cfRule type="cellIs" dxfId="5039" priority="4939" stopIfTrue="1" operator="lessThan">
      <formula>$K342+$L342</formula>
    </cfRule>
  </conditionalFormatting>
  <conditionalFormatting sqref="W342">
    <cfRule type="cellIs" dxfId="5038" priority="4940" stopIfTrue="1" operator="greaterThan">
      <formula>$K342+$M342</formula>
    </cfRule>
    <cfRule type="cellIs" dxfId="5037" priority="4941" stopIfTrue="1" operator="lessThan">
      <formula>$K342+$L342</formula>
    </cfRule>
  </conditionalFormatting>
  <conditionalFormatting sqref="S341:S342 T341:W341">
    <cfRule type="cellIs" dxfId="5036" priority="4942" stopIfTrue="1" operator="greaterThan">
      <formula>$K341+$M341</formula>
    </cfRule>
    <cfRule type="cellIs" dxfId="5035" priority="4943" stopIfTrue="1" operator="lessThan">
      <formula>$K341+$L341</formula>
    </cfRule>
  </conditionalFormatting>
  <conditionalFormatting sqref="R341:R342">
    <cfRule type="cellIs" dxfId="5034" priority="4930" operator="equal">
      <formula>0</formula>
    </cfRule>
  </conditionalFormatting>
  <conditionalFormatting sqref="AQ349:AQ350">
    <cfRule type="cellIs" dxfId="5033" priority="4919" operator="greaterThan">
      <formula>0.06</formula>
    </cfRule>
  </conditionalFormatting>
  <conditionalFormatting sqref="C349:C350">
    <cfRule type="cellIs" dxfId="5032" priority="4917" operator="equal">
      <formula>""</formula>
    </cfRule>
  </conditionalFormatting>
  <conditionalFormatting sqref="R349:R350">
    <cfRule type="cellIs" dxfId="5031" priority="4914" operator="equal">
      <formula>0</formula>
    </cfRule>
  </conditionalFormatting>
  <conditionalFormatting sqref="AQ352:AQ353">
    <cfRule type="cellIs" dxfId="5030" priority="4903" operator="greaterThan">
      <formula>0.06</formula>
    </cfRule>
  </conditionalFormatting>
  <conditionalFormatting sqref="C352:C353">
    <cfRule type="cellIs" dxfId="5029" priority="4901" operator="equal">
      <formula>""</formula>
    </cfRule>
  </conditionalFormatting>
  <conditionalFormatting sqref="R352:R353">
    <cfRule type="cellIs" dxfId="5028" priority="4898" operator="equal">
      <formula>0</formula>
    </cfRule>
  </conditionalFormatting>
  <conditionalFormatting sqref="AQ346:AQ347">
    <cfRule type="cellIs" dxfId="5027" priority="4887" operator="greaterThan">
      <formula>0.06</formula>
    </cfRule>
  </conditionalFormatting>
  <conditionalFormatting sqref="C346:C347">
    <cfRule type="cellIs" dxfId="5026" priority="4885" operator="equal">
      <formula>""</formula>
    </cfRule>
  </conditionalFormatting>
  <conditionalFormatting sqref="R346:R347">
    <cfRule type="cellIs" dxfId="5025" priority="4882" operator="equal">
      <formula>0</formula>
    </cfRule>
  </conditionalFormatting>
  <conditionalFormatting sqref="R453:R454">
    <cfRule type="cellIs" dxfId="5024" priority="4833" operator="equal">
      <formula>0</formula>
    </cfRule>
  </conditionalFormatting>
  <conditionalFormatting sqref="R576:R577">
    <cfRule type="cellIs" dxfId="5023" priority="4832" operator="equal">
      <formula>0</formula>
    </cfRule>
  </conditionalFormatting>
  <conditionalFormatting sqref="R579:R580">
    <cfRule type="cellIs" dxfId="5022" priority="4831" operator="equal">
      <formula>0</formula>
    </cfRule>
  </conditionalFormatting>
  <conditionalFormatting sqref="R582:R583">
    <cfRule type="cellIs" dxfId="5021" priority="4830" operator="equal">
      <formula>0</formula>
    </cfRule>
  </conditionalFormatting>
  <conditionalFormatting sqref="R681:R682">
    <cfRule type="cellIs" dxfId="5020" priority="4829" operator="equal">
      <formula>0</formula>
    </cfRule>
  </conditionalFormatting>
  <conditionalFormatting sqref="R355:R356">
    <cfRule type="cellIs" dxfId="5019" priority="4828" operator="equal">
      <formula>0</formula>
    </cfRule>
  </conditionalFormatting>
  <conditionalFormatting sqref="AQ689:AQ691">
    <cfRule type="cellIs" dxfId="5018" priority="4817" operator="greaterThan">
      <formula>0.06</formula>
    </cfRule>
  </conditionalFormatting>
  <conditionalFormatting sqref="C689:C691">
    <cfRule type="cellIs" dxfId="5017" priority="4815" operator="equal">
      <formula>""</formula>
    </cfRule>
  </conditionalFormatting>
  <conditionalFormatting sqref="T689:T691">
    <cfRule type="cellIs" dxfId="5016" priority="4813" stopIfTrue="1" operator="greaterThan">
      <formula>$K689+$M689</formula>
    </cfRule>
    <cfRule type="cellIs" dxfId="5015" priority="4814" stopIfTrue="1" operator="lessThan">
      <formula>$K689+$L689</formula>
    </cfRule>
  </conditionalFormatting>
  <conditionalFormatting sqref="U689:U691">
    <cfRule type="cellIs" dxfId="5014" priority="4818" stopIfTrue="1" operator="greaterThan">
      <formula>$K689+$M689</formula>
    </cfRule>
    <cfRule type="cellIs" dxfId="5013" priority="4819" stopIfTrue="1" operator="lessThan">
      <formula>$K689+$L689</formula>
    </cfRule>
  </conditionalFormatting>
  <conditionalFormatting sqref="V689:V691">
    <cfRule type="cellIs" dxfId="5012" priority="4820" stopIfTrue="1" operator="greaterThan">
      <formula>$K689+$M689</formula>
    </cfRule>
    <cfRule type="cellIs" dxfId="5011" priority="4821" stopIfTrue="1" operator="lessThan">
      <formula>$K689+$L689</formula>
    </cfRule>
  </conditionalFormatting>
  <conditionalFormatting sqref="W689:W691">
    <cfRule type="cellIs" dxfId="5010" priority="4822" stopIfTrue="1" operator="greaterThan">
      <formula>$K689+$M689</formula>
    </cfRule>
    <cfRule type="cellIs" dxfId="5009" priority="4823" stopIfTrue="1" operator="lessThan">
      <formula>$K689+$L689</formula>
    </cfRule>
  </conditionalFormatting>
  <conditionalFormatting sqref="S689:S691">
    <cfRule type="cellIs" dxfId="5008" priority="4824" stopIfTrue="1" operator="greaterThan">
      <formula>$K689+$M689</formula>
    </cfRule>
    <cfRule type="cellIs" dxfId="5007" priority="4825" stopIfTrue="1" operator="lessThan">
      <formula>$K689+$L689</formula>
    </cfRule>
  </conditionalFormatting>
  <conditionalFormatting sqref="AQ692:AQ694">
    <cfRule type="cellIs" dxfId="5006" priority="4801" operator="greaterThan">
      <formula>0.06</formula>
    </cfRule>
  </conditionalFormatting>
  <conditionalFormatting sqref="C692:C694">
    <cfRule type="cellIs" dxfId="5005" priority="4799" operator="equal">
      <formula>""</formula>
    </cfRule>
  </conditionalFormatting>
  <conditionalFormatting sqref="T692:T694">
    <cfRule type="cellIs" dxfId="5004" priority="4797" stopIfTrue="1" operator="greaterThan">
      <formula>$K692+$M692</formula>
    </cfRule>
    <cfRule type="cellIs" dxfId="5003" priority="4798" stopIfTrue="1" operator="lessThan">
      <formula>$K692+$L692</formula>
    </cfRule>
  </conditionalFormatting>
  <conditionalFormatting sqref="U692:U694">
    <cfRule type="cellIs" dxfId="5002" priority="4802" stopIfTrue="1" operator="greaterThan">
      <formula>$K692+$M692</formula>
    </cfRule>
    <cfRule type="cellIs" dxfId="5001" priority="4803" stopIfTrue="1" operator="lessThan">
      <formula>$K692+$L692</formula>
    </cfRule>
  </conditionalFormatting>
  <conditionalFormatting sqref="V692:V694">
    <cfRule type="cellIs" dxfId="5000" priority="4804" stopIfTrue="1" operator="greaterThan">
      <formula>$K692+$M692</formula>
    </cfRule>
    <cfRule type="cellIs" dxfId="4999" priority="4805" stopIfTrue="1" operator="lessThan">
      <formula>$K692+$L692</formula>
    </cfRule>
  </conditionalFormatting>
  <conditionalFormatting sqref="W692:W694">
    <cfRule type="cellIs" dxfId="4998" priority="4806" stopIfTrue="1" operator="greaterThan">
      <formula>$K692+$M692</formula>
    </cfRule>
    <cfRule type="cellIs" dxfId="4997" priority="4807" stopIfTrue="1" operator="lessThan">
      <formula>$K692+$L692</formula>
    </cfRule>
  </conditionalFormatting>
  <conditionalFormatting sqref="S692:S694">
    <cfRule type="cellIs" dxfId="4996" priority="4808" stopIfTrue="1" operator="greaterThan">
      <formula>$K692+$M692</formula>
    </cfRule>
    <cfRule type="cellIs" dxfId="4995" priority="4809" stopIfTrue="1" operator="lessThan">
      <formula>$K692+$L692</formula>
    </cfRule>
  </conditionalFormatting>
  <conditionalFormatting sqref="AQ695:AQ697">
    <cfRule type="cellIs" dxfId="4994" priority="4785" operator="greaterThan">
      <formula>0.06</formula>
    </cfRule>
  </conditionalFormatting>
  <conditionalFormatting sqref="C695:C697">
    <cfRule type="cellIs" dxfId="4993" priority="4783" operator="equal">
      <formula>""</formula>
    </cfRule>
  </conditionalFormatting>
  <conditionalFormatting sqref="T695:T697">
    <cfRule type="cellIs" dxfId="4992" priority="4781" stopIfTrue="1" operator="greaterThan">
      <formula>$K695+$M695</formula>
    </cfRule>
    <cfRule type="cellIs" dxfId="4991" priority="4782" stopIfTrue="1" operator="lessThan">
      <formula>$K695+$L695</formula>
    </cfRule>
  </conditionalFormatting>
  <conditionalFormatting sqref="U695:U697">
    <cfRule type="cellIs" dxfId="4990" priority="4786" stopIfTrue="1" operator="greaterThan">
      <formula>$K695+$M695</formula>
    </cfRule>
    <cfRule type="cellIs" dxfId="4989" priority="4787" stopIfTrue="1" operator="lessThan">
      <formula>$K695+$L695</formula>
    </cfRule>
  </conditionalFormatting>
  <conditionalFormatting sqref="V695:V697">
    <cfRule type="cellIs" dxfId="4988" priority="4788" stopIfTrue="1" operator="greaterThan">
      <formula>$K695+$M695</formula>
    </cfRule>
    <cfRule type="cellIs" dxfId="4987" priority="4789" stopIfTrue="1" operator="lessThan">
      <formula>$K695+$L695</formula>
    </cfRule>
  </conditionalFormatting>
  <conditionalFormatting sqref="W695:W697">
    <cfRule type="cellIs" dxfId="4986" priority="4790" stopIfTrue="1" operator="greaterThan">
      <formula>$K695+$M695</formula>
    </cfRule>
    <cfRule type="cellIs" dxfId="4985" priority="4791" stopIfTrue="1" operator="lessThan">
      <formula>$K695+$L695</formula>
    </cfRule>
  </conditionalFormatting>
  <conditionalFormatting sqref="S695:S697">
    <cfRule type="cellIs" dxfId="4984" priority="4792" stopIfTrue="1" operator="greaterThan">
      <formula>$K695+$M695</formula>
    </cfRule>
    <cfRule type="cellIs" dxfId="4983" priority="4793" stopIfTrue="1" operator="lessThan">
      <formula>$K695+$L695</formula>
    </cfRule>
  </conditionalFormatting>
  <conditionalFormatting sqref="R933:R934">
    <cfRule type="cellIs" dxfId="4982" priority="4779" operator="equal">
      <formula>0</formula>
    </cfRule>
  </conditionalFormatting>
  <conditionalFormatting sqref="R936:R937">
    <cfRule type="cellIs" dxfId="4981" priority="4778" operator="equal">
      <formula>0</formula>
    </cfRule>
  </conditionalFormatting>
  <conditionalFormatting sqref="R1040:R1041">
    <cfRule type="cellIs" dxfId="4980" priority="4777" operator="equal">
      <formula>0</formula>
    </cfRule>
  </conditionalFormatting>
  <conditionalFormatting sqref="R1043:R1044">
    <cfRule type="cellIs" dxfId="4979" priority="4776" operator="equal">
      <formula>0</formula>
    </cfRule>
  </conditionalFormatting>
  <conditionalFormatting sqref="R1109:R1110">
    <cfRule type="cellIs" dxfId="4978" priority="4775" operator="equal">
      <formula>0</formula>
    </cfRule>
  </conditionalFormatting>
  <conditionalFormatting sqref="AQ501:AQ503">
    <cfRule type="cellIs" dxfId="4977" priority="4763" operator="greaterThan">
      <formula>0.06</formula>
    </cfRule>
  </conditionalFormatting>
  <conditionalFormatting sqref="C501:C503">
    <cfRule type="cellIs" dxfId="4976" priority="4761" operator="equal">
      <formula>""</formula>
    </cfRule>
  </conditionalFormatting>
  <conditionalFormatting sqref="R501:R503">
    <cfRule type="cellIs" dxfId="4975" priority="4758" operator="equal">
      <formula>0</formula>
    </cfRule>
  </conditionalFormatting>
  <conditionalFormatting sqref="AQ567:AQ568 AQ575">
    <cfRule type="cellIs" dxfId="4974" priority="4746" operator="greaterThan">
      <formula>0.06</formula>
    </cfRule>
  </conditionalFormatting>
  <conditionalFormatting sqref="C567:C568 C575">
    <cfRule type="cellIs" dxfId="4973" priority="4744" operator="equal">
      <formula>""</formula>
    </cfRule>
  </conditionalFormatting>
  <conditionalFormatting sqref="S743:S744">
    <cfRule type="cellIs" dxfId="4972" priority="4736" stopIfTrue="1" operator="greaterThan">
      <formula>$K743+$M743</formula>
    </cfRule>
    <cfRule type="cellIs" dxfId="4971" priority="4737" stopIfTrue="1" operator="lessThan">
      <formula>$K743+$L743</formula>
    </cfRule>
  </conditionalFormatting>
  <conditionalFormatting sqref="R567:R568 R575">
    <cfRule type="cellIs" dxfId="4970" priority="4741" operator="equal">
      <formula>0</formula>
    </cfRule>
  </conditionalFormatting>
  <conditionalFormatting sqref="W791">
    <cfRule type="cellIs" dxfId="4969" priority="4704" stopIfTrue="1" operator="greaterThan">
      <formula>$K791+$M791</formula>
    </cfRule>
    <cfRule type="cellIs" dxfId="4968" priority="4705" stopIfTrue="1" operator="lessThan">
      <formula>$K791+$L791</formula>
    </cfRule>
  </conditionalFormatting>
  <conditionalFormatting sqref="AQ743:AQ744">
    <cfRule type="cellIs" dxfId="4967" priority="4729" operator="greaterThan">
      <formula>0.06</formula>
    </cfRule>
  </conditionalFormatting>
  <conditionalFormatting sqref="C743:C744">
    <cfRule type="cellIs" dxfId="4966" priority="4727" operator="equal">
      <formula>""</formula>
    </cfRule>
  </conditionalFormatting>
  <conditionalFormatting sqref="T743:T744">
    <cfRule type="cellIs" dxfId="4965" priority="4725" stopIfTrue="1" operator="greaterThan">
      <formula>$K743+$M743</formula>
    </cfRule>
    <cfRule type="cellIs" dxfId="4964" priority="4726" stopIfTrue="1" operator="lessThan">
      <formula>$K743+$L743</formula>
    </cfRule>
  </conditionalFormatting>
  <conditionalFormatting sqref="U743:U744">
    <cfRule type="cellIs" dxfId="4963" priority="4730" stopIfTrue="1" operator="greaterThan">
      <formula>$K743+$M743</formula>
    </cfRule>
    <cfRule type="cellIs" dxfId="4962" priority="4731" stopIfTrue="1" operator="lessThan">
      <formula>$K743+$L743</formula>
    </cfRule>
  </conditionalFormatting>
  <conditionalFormatting sqref="V743:V744">
    <cfRule type="cellIs" dxfId="4961" priority="4732" stopIfTrue="1" operator="greaterThan">
      <formula>$K743+$M743</formula>
    </cfRule>
    <cfRule type="cellIs" dxfId="4960" priority="4733" stopIfTrue="1" operator="lessThan">
      <formula>$K743+$L743</formula>
    </cfRule>
  </conditionalFormatting>
  <conditionalFormatting sqref="W743:W744">
    <cfRule type="cellIs" dxfId="4959" priority="4734" stopIfTrue="1" operator="greaterThan">
      <formula>$K743+$M743</formula>
    </cfRule>
    <cfRule type="cellIs" dxfId="4958" priority="4735" stopIfTrue="1" operator="lessThan">
      <formula>$K743+$L743</formula>
    </cfRule>
  </conditionalFormatting>
  <conditionalFormatting sqref="AQ742">
    <cfRule type="cellIs" dxfId="4957" priority="4712" operator="greaterThan">
      <formula>0.06</formula>
    </cfRule>
  </conditionalFormatting>
  <conditionalFormatting sqref="C742">
    <cfRule type="cellIs" dxfId="4956" priority="4710" operator="equal">
      <formula>""</formula>
    </cfRule>
  </conditionalFormatting>
  <conditionalFormatting sqref="T742">
    <cfRule type="cellIs" dxfId="4955" priority="4708" stopIfTrue="1" operator="greaterThan">
      <formula>$K742+$M742</formula>
    </cfRule>
    <cfRule type="cellIs" dxfId="4954" priority="4709" stopIfTrue="1" operator="lessThan">
      <formula>$K742+$L742</formula>
    </cfRule>
  </conditionalFormatting>
  <conditionalFormatting sqref="U742">
    <cfRule type="cellIs" dxfId="4953" priority="4713" stopIfTrue="1" operator="greaterThan">
      <formula>$K742+$M742</formula>
    </cfRule>
    <cfRule type="cellIs" dxfId="4952" priority="4714" stopIfTrue="1" operator="lessThan">
      <formula>$K742+$L742</formula>
    </cfRule>
  </conditionalFormatting>
  <conditionalFormatting sqref="V742">
    <cfRule type="cellIs" dxfId="4951" priority="4715" stopIfTrue="1" operator="greaterThan">
      <formula>$K742+$M742</formula>
    </cfRule>
    <cfRule type="cellIs" dxfId="4950" priority="4716" stopIfTrue="1" operator="lessThan">
      <formula>$K742+$L742</formula>
    </cfRule>
  </conditionalFormatting>
  <conditionalFormatting sqref="W742">
    <cfRule type="cellIs" dxfId="4949" priority="4717" stopIfTrue="1" operator="greaterThan">
      <formula>$K742+$M742</formula>
    </cfRule>
    <cfRule type="cellIs" dxfId="4948" priority="4718" stopIfTrue="1" operator="lessThan">
      <formula>$K742+$L742</formula>
    </cfRule>
  </conditionalFormatting>
  <conditionalFormatting sqref="S742">
    <cfRule type="cellIs" dxfId="4947" priority="4719" stopIfTrue="1" operator="greaterThan">
      <formula>$K742+$M742</formula>
    </cfRule>
    <cfRule type="cellIs" dxfId="4946" priority="4720" stopIfTrue="1" operator="lessThan">
      <formula>$K742+$L742</formula>
    </cfRule>
  </conditionalFormatting>
  <conditionalFormatting sqref="AQ97:AQ99">
    <cfRule type="cellIs" dxfId="4945" priority="4693" operator="greaterThan">
      <formula>0.06</formula>
    </cfRule>
  </conditionalFormatting>
  <conditionalFormatting sqref="C97:C99">
    <cfRule type="cellIs" dxfId="4944" priority="4691" operator="equal">
      <formula>""</formula>
    </cfRule>
  </conditionalFormatting>
  <conditionalFormatting sqref="AQ122:AQ124">
    <cfRule type="cellIs" dxfId="4943" priority="4676" operator="greaterThan">
      <formula>0.06</formula>
    </cfRule>
  </conditionalFormatting>
  <conditionalFormatting sqref="C122:C124">
    <cfRule type="cellIs" dxfId="4942" priority="4674" operator="equal">
      <formula>""</formula>
    </cfRule>
  </conditionalFormatting>
  <conditionalFormatting sqref="AQ962:AQ964">
    <cfRule type="cellIs" dxfId="4941" priority="4622" operator="greaterThan">
      <formula>0.06</formula>
    </cfRule>
  </conditionalFormatting>
  <conditionalFormatting sqref="C962:C964">
    <cfRule type="cellIs" dxfId="4940" priority="4620" operator="equal">
      <formula>""</formula>
    </cfRule>
  </conditionalFormatting>
  <conditionalFormatting sqref="T962:T964">
    <cfRule type="cellIs" dxfId="4939" priority="4618" stopIfTrue="1" operator="greaterThan">
      <formula>$K962+$M962</formula>
    </cfRule>
    <cfRule type="cellIs" dxfId="4938" priority="4619" stopIfTrue="1" operator="lessThan">
      <formula>$K962+$L962</formula>
    </cfRule>
  </conditionalFormatting>
  <conditionalFormatting sqref="U962:U964">
    <cfRule type="cellIs" dxfId="4937" priority="4623" stopIfTrue="1" operator="greaterThan">
      <formula>$K962+$M962</formula>
    </cfRule>
    <cfRule type="cellIs" dxfId="4936" priority="4624" stopIfTrue="1" operator="lessThan">
      <formula>$K962+$L962</formula>
    </cfRule>
  </conditionalFormatting>
  <conditionalFormatting sqref="V962:V964">
    <cfRule type="cellIs" dxfId="4935" priority="4625" stopIfTrue="1" operator="greaterThan">
      <formula>$K962+$M962</formula>
    </cfRule>
    <cfRule type="cellIs" dxfId="4934" priority="4626" stopIfTrue="1" operator="lessThan">
      <formula>$K962+$L962</formula>
    </cfRule>
  </conditionalFormatting>
  <conditionalFormatting sqref="W962:W964">
    <cfRule type="cellIs" dxfId="4933" priority="4627" stopIfTrue="1" operator="greaterThan">
      <formula>$K962+$M962</formula>
    </cfRule>
    <cfRule type="cellIs" dxfId="4932" priority="4628" stopIfTrue="1" operator="lessThan">
      <formula>$K962+$L962</formula>
    </cfRule>
  </conditionalFormatting>
  <conditionalFormatting sqref="S962:S964">
    <cfRule type="cellIs" dxfId="4931" priority="4629" stopIfTrue="1" operator="greaterThan">
      <formula>$K962+$M962</formula>
    </cfRule>
    <cfRule type="cellIs" dxfId="4930" priority="4630" stopIfTrue="1" operator="lessThan">
      <formula>$K962+$L962</formula>
    </cfRule>
  </conditionalFormatting>
  <conditionalFormatting sqref="R962:R964">
    <cfRule type="cellIs" dxfId="4929" priority="4617" operator="equal">
      <formula>0</formula>
    </cfRule>
  </conditionalFormatting>
  <conditionalFormatting sqref="AQ1145:AQ1147">
    <cfRule type="cellIs" dxfId="4928" priority="4613" operator="greaterThan">
      <formula>0.06</formula>
    </cfRule>
  </conditionalFormatting>
  <conditionalFormatting sqref="C1145:C1147">
    <cfRule type="cellIs" dxfId="4927" priority="4611" operator="equal">
      <formula>""</formula>
    </cfRule>
  </conditionalFormatting>
  <conditionalFormatting sqref="S1145:W1147">
    <cfRule type="cellIs" dxfId="4926" priority="4609" stopIfTrue="1" operator="greaterThan">
      <formula>$K1145+$M1145</formula>
    </cfRule>
    <cfRule type="cellIs" dxfId="4925" priority="4610" stopIfTrue="1" operator="lessThan">
      <formula>$K1145+$L1145</formula>
    </cfRule>
  </conditionalFormatting>
  <conditionalFormatting sqref="R1145:R1147">
    <cfRule type="cellIs" dxfId="4924" priority="4608" operator="equal">
      <formula>0</formula>
    </cfRule>
  </conditionalFormatting>
  <conditionalFormatting sqref="AQ316:AQ318">
    <cfRule type="cellIs" dxfId="4923" priority="4536" operator="greaterThan">
      <formula>0.06</formula>
    </cfRule>
  </conditionalFormatting>
  <conditionalFormatting sqref="C317:C318">
    <cfRule type="cellIs" dxfId="4922" priority="4534" operator="equal">
      <formula>""</formula>
    </cfRule>
  </conditionalFormatting>
  <conditionalFormatting sqref="T318">
    <cfRule type="cellIs" dxfId="4921" priority="4532" stopIfTrue="1" operator="greaterThan">
      <formula>$K318+$M318</formula>
    </cfRule>
    <cfRule type="cellIs" dxfId="4920" priority="4533" stopIfTrue="1" operator="lessThan">
      <formula>$K318+$L318</formula>
    </cfRule>
  </conditionalFormatting>
  <conditionalFormatting sqref="U318">
    <cfRule type="cellIs" dxfId="4919" priority="4537" stopIfTrue="1" operator="greaterThan">
      <formula>$K318+$M318</formula>
    </cfRule>
    <cfRule type="cellIs" dxfId="4918" priority="4538" stopIfTrue="1" operator="lessThan">
      <formula>$K318+$L318</formula>
    </cfRule>
  </conditionalFormatting>
  <conditionalFormatting sqref="V318">
    <cfRule type="cellIs" dxfId="4917" priority="4539" stopIfTrue="1" operator="greaterThan">
      <formula>$K318+$M318</formula>
    </cfRule>
    <cfRule type="cellIs" dxfId="4916" priority="4540" stopIfTrue="1" operator="lessThan">
      <formula>$K318+$L318</formula>
    </cfRule>
  </conditionalFormatting>
  <conditionalFormatting sqref="W318">
    <cfRule type="cellIs" dxfId="4915" priority="4541" stopIfTrue="1" operator="greaterThan">
      <formula>$K318+$M318</formula>
    </cfRule>
    <cfRule type="cellIs" dxfId="4914" priority="4542" stopIfTrue="1" operator="lessThan">
      <formula>$K318+$L318</formula>
    </cfRule>
  </conditionalFormatting>
  <conditionalFormatting sqref="S318">
    <cfRule type="cellIs" dxfId="4913" priority="4543" stopIfTrue="1" operator="greaterThan">
      <formula>$K318+$M318</formula>
    </cfRule>
    <cfRule type="cellIs" dxfId="4912" priority="4544" stopIfTrue="1" operator="lessThan">
      <formula>$K318+$L318</formula>
    </cfRule>
  </conditionalFormatting>
  <conditionalFormatting sqref="R317:R318">
    <cfRule type="cellIs" dxfId="4911" priority="4531" operator="equal">
      <formula>0</formula>
    </cfRule>
  </conditionalFormatting>
  <conditionalFormatting sqref="C316">
    <cfRule type="cellIs" dxfId="4910" priority="4521" operator="equal">
      <formula>""</formula>
    </cfRule>
  </conditionalFormatting>
  <conditionalFormatting sqref="R316">
    <cfRule type="cellIs" dxfId="4909" priority="4518" operator="equal">
      <formula>0</formula>
    </cfRule>
  </conditionalFormatting>
  <conditionalFormatting sqref="AQ229:AQ231">
    <cfRule type="cellIs" dxfId="4908" priority="4506" operator="greaterThan">
      <formula>0.06</formula>
    </cfRule>
  </conditionalFormatting>
  <conditionalFormatting sqref="C229:C231">
    <cfRule type="cellIs" dxfId="4907" priority="4504" operator="equal">
      <formula>""</formula>
    </cfRule>
  </conditionalFormatting>
  <conditionalFormatting sqref="T231">
    <cfRule type="cellIs" dxfId="4906" priority="4502" stopIfTrue="1" operator="greaterThan">
      <formula>$K231+$M231</formula>
    </cfRule>
    <cfRule type="cellIs" dxfId="4905" priority="4503" stopIfTrue="1" operator="lessThan">
      <formula>$K231+$L231</formula>
    </cfRule>
  </conditionalFormatting>
  <conditionalFormatting sqref="U230:U231">
    <cfRule type="cellIs" dxfId="4904" priority="4507" stopIfTrue="1" operator="greaterThan">
      <formula>$K230+$M230</formula>
    </cfRule>
    <cfRule type="cellIs" dxfId="4903" priority="4508" stopIfTrue="1" operator="lessThan">
      <formula>$K230+$L230</formula>
    </cfRule>
  </conditionalFormatting>
  <conditionalFormatting sqref="V230:V231">
    <cfRule type="cellIs" dxfId="4902" priority="4509" stopIfTrue="1" operator="greaterThan">
      <formula>$K230+$M230</formula>
    </cfRule>
    <cfRule type="cellIs" dxfId="4901" priority="4510" stopIfTrue="1" operator="lessThan">
      <formula>$K230+$L230</formula>
    </cfRule>
  </conditionalFormatting>
  <conditionalFormatting sqref="W230:W231">
    <cfRule type="cellIs" dxfId="4900" priority="4511" stopIfTrue="1" operator="greaterThan">
      <formula>$K230+$M230</formula>
    </cfRule>
    <cfRule type="cellIs" dxfId="4899" priority="4512" stopIfTrue="1" operator="lessThan">
      <formula>$K230+$L230</formula>
    </cfRule>
  </conditionalFormatting>
  <conditionalFormatting sqref="S229:S231 T229:W229 T230">
    <cfRule type="cellIs" dxfId="4898" priority="4513" stopIfTrue="1" operator="greaterThan">
      <formula>$K229+$M229</formula>
    </cfRule>
    <cfRule type="cellIs" dxfId="4897" priority="4514" stopIfTrue="1" operator="lessThan">
      <formula>$K229+$L229</formula>
    </cfRule>
  </conditionalFormatting>
  <conditionalFormatting sqref="R230:R232">
    <cfRule type="cellIs" dxfId="4896" priority="4501" operator="equal">
      <formula>0</formula>
    </cfRule>
  </conditionalFormatting>
  <conditionalFormatting sqref="AQ370:AQ372">
    <cfRule type="cellIs" dxfId="4895" priority="4489" operator="greaterThan">
      <formula>0.06</formula>
    </cfRule>
  </conditionalFormatting>
  <conditionalFormatting sqref="C370:C372">
    <cfRule type="cellIs" dxfId="4894" priority="4487" operator="equal">
      <formula>""</formula>
    </cfRule>
  </conditionalFormatting>
  <conditionalFormatting sqref="T372">
    <cfRule type="cellIs" dxfId="4893" priority="4485" stopIfTrue="1" operator="greaterThan">
      <formula>$K372+$M372</formula>
    </cfRule>
    <cfRule type="cellIs" dxfId="4892" priority="4486" stopIfTrue="1" operator="lessThan">
      <formula>$K372+$L372</formula>
    </cfRule>
  </conditionalFormatting>
  <conditionalFormatting sqref="U372">
    <cfRule type="cellIs" dxfId="4891" priority="4490" stopIfTrue="1" operator="greaterThan">
      <formula>$K372+$M372</formula>
    </cfRule>
    <cfRule type="cellIs" dxfId="4890" priority="4491" stopIfTrue="1" operator="lessThan">
      <formula>$K372+$L372</formula>
    </cfRule>
  </conditionalFormatting>
  <conditionalFormatting sqref="V372">
    <cfRule type="cellIs" dxfId="4889" priority="4492" stopIfTrue="1" operator="greaterThan">
      <formula>$K372+$M372</formula>
    </cfRule>
    <cfRule type="cellIs" dxfId="4888" priority="4493" stopIfTrue="1" operator="lessThan">
      <formula>$K372+$L372</formula>
    </cfRule>
  </conditionalFormatting>
  <conditionalFormatting sqref="W372">
    <cfRule type="cellIs" dxfId="4887" priority="4494" stopIfTrue="1" operator="greaterThan">
      <formula>$K372+$M372</formula>
    </cfRule>
    <cfRule type="cellIs" dxfId="4886" priority="4495" stopIfTrue="1" operator="lessThan">
      <formula>$K372+$L372</formula>
    </cfRule>
  </conditionalFormatting>
  <conditionalFormatting sqref="S370:S372 T370:W371">
    <cfRule type="cellIs" dxfId="4885" priority="4496" stopIfTrue="1" operator="greaterThan">
      <formula>$K370+$M370</formula>
    </cfRule>
    <cfRule type="cellIs" dxfId="4884" priority="4497" stopIfTrue="1" operator="lessThan">
      <formula>$K370+$L370</formula>
    </cfRule>
  </conditionalFormatting>
  <conditionalFormatting sqref="R370:R372">
    <cfRule type="cellIs" dxfId="4883" priority="4484" operator="equal">
      <formula>0</formula>
    </cfRule>
  </conditionalFormatting>
  <conditionalFormatting sqref="AQ367:AQ369">
    <cfRule type="cellIs" dxfId="4882" priority="4472" operator="greaterThan">
      <formula>0.06</formula>
    </cfRule>
  </conditionalFormatting>
  <conditionalFormatting sqref="C367:C369">
    <cfRule type="cellIs" dxfId="4881" priority="4470" operator="equal">
      <formula>""</formula>
    </cfRule>
  </conditionalFormatting>
  <conditionalFormatting sqref="R367:R369">
    <cfRule type="cellIs" dxfId="4880" priority="4467" operator="equal">
      <formula>0</formula>
    </cfRule>
  </conditionalFormatting>
  <conditionalFormatting sqref="AQ605:AQ607 AQ614:AQ616">
    <cfRule type="cellIs" dxfId="4879" priority="4438" operator="greaterThan">
      <formula>0.06</formula>
    </cfRule>
  </conditionalFormatting>
  <conditionalFormatting sqref="C605:C607 C614:C616">
    <cfRule type="cellIs" dxfId="4878" priority="4436" operator="equal">
      <formula>""</formula>
    </cfRule>
  </conditionalFormatting>
  <conditionalFormatting sqref="T605:T607 T614:T616">
    <cfRule type="cellIs" dxfId="4877" priority="4434" stopIfTrue="1" operator="greaterThan">
      <formula>$K605+$M605</formula>
    </cfRule>
    <cfRule type="cellIs" dxfId="4876" priority="4435" stopIfTrue="1" operator="lessThan">
      <formula>$K605+$L605</formula>
    </cfRule>
  </conditionalFormatting>
  <conditionalFormatting sqref="U605:U607 U614:U616">
    <cfRule type="cellIs" dxfId="4875" priority="4439" stopIfTrue="1" operator="greaterThan">
      <formula>$K605+$M605</formula>
    </cfRule>
    <cfRule type="cellIs" dxfId="4874" priority="4440" stopIfTrue="1" operator="lessThan">
      <formula>$K605+$L605</formula>
    </cfRule>
  </conditionalFormatting>
  <conditionalFormatting sqref="V605:V607 V614:V616">
    <cfRule type="cellIs" dxfId="4873" priority="4441" stopIfTrue="1" operator="greaterThan">
      <formula>$K605+$M605</formula>
    </cfRule>
    <cfRule type="cellIs" dxfId="4872" priority="4442" stopIfTrue="1" operator="lessThan">
      <formula>$K605+$L605</formula>
    </cfRule>
  </conditionalFormatting>
  <conditionalFormatting sqref="W605:W607 W614:W616">
    <cfRule type="cellIs" dxfId="4871" priority="4443" stopIfTrue="1" operator="greaterThan">
      <formula>$K605+$M605</formula>
    </cfRule>
    <cfRule type="cellIs" dxfId="4870" priority="4444" stopIfTrue="1" operator="lessThan">
      <formula>$K605+$L605</formula>
    </cfRule>
  </conditionalFormatting>
  <conditionalFormatting sqref="S605:S607 S614:S616">
    <cfRule type="cellIs" dxfId="4869" priority="4445" stopIfTrue="1" operator="greaterThan">
      <formula>$K605+$M605</formula>
    </cfRule>
    <cfRule type="cellIs" dxfId="4868" priority="4446" stopIfTrue="1" operator="lessThan">
      <formula>$K605+$L605</formula>
    </cfRule>
  </conditionalFormatting>
  <conditionalFormatting sqref="R605:R607 R614:R616">
    <cfRule type="cellIs" dxfId="4867" priority="4433" operator="equal">
      <formula>0</formula>
    </cfRule>
  </conditionalFormatting>
  <conditionalFormatting sqref="AQ644:AQ645">
    <cfRule type="cellIs" dxfId="4866" priority="4387" operator="greaterThan">
      <formula>0.06</formula>
    </cfRule>
  </conditionalFormatting>
  <conditionalFormatting sqref="C644:C645">
    <cfRule type="cellIs" dxfId="4865" priority="4385" operator="equal">
      <formula>""</formula>
    </cfRule>
  </conditionalFormatting>
  <conditionalFormatting sqref="S521">
    <cfRule type="cellIs" dxfId="4864" priority="4343" stopIfTrue="1" operator="greaterThan">
      <formula>$K521+$M521</formula>
    </cfRule>
    <cfRule type="cellIs" dxfId="4863" priority="4344" stopIfTrue="1" operator="lessThan">
      <formula>$K521+$L521</formula>
    </cfRule>
  </conditionalFormatting>
  <conditionalFormatting sqref="V644">
    <cfRule type="cellIs" dxfId="4862" priority="4390" stopIfTrue="1" operator="greaterThan">
      <formula>$K644+$M644</formula>
    </cfRule>
    <cfRule type="cellIs" dxfId="4861" priority="4391" stopIfTrue="1" operator="lessThan">
      <formula>$K644+$L644</formula>
    </cfRule>
  </conditionalFormatting>
  <conditionalFormatting sqref="W644">
    <cfRule type="cellIs" dxfId="4860" priority="4392" stopIfTrue="1" operator="greaterThan">
      <formula>$K644+$M644</formula>
    </cfRule>
    <cfRule type="cellIs" dxfId="4859" priority="4393" stopIfTrue="1" operator="lessThan">
      <formula>$K644+$L644</formula>
    </cfRule>
  </conditionalFormatting>
  <conditionalFormatting sqref="V644:W644">
    <cfRule type="cellIs" dxfId="4858" priority="4394" stopIfTrue="1" operator="greaterThan">
      <formula>$K644+$M644</formula>
    </cfRule>
    <cfRule type="cellIs" dxfId="4857" priority="4395" stopIfTrue="1" operator="lessThan">
      <formula>$K644+$L644</formula>
    </cfRule>
  </conditionalFormatting>
  <conditionalFormatting sqref="R644:R649">
    <cfRule type="cellIs" dxfId="4856" priority="4382" operator="equal">
      <formula>0</formula>
    </cfRule>
  </conditionalFormatting>
  <conditionalFormatting sqref="AQ507:AQ509">
    <cfRule type="cellIs" dxfId="4855" priority="4370" operator="greaterThan">
      <formula>0.06</formula>
    </cfRule>
  </conditionalFormatting>
  <conditionalFormatting sqref="C507:C509">
    <cfRule type="cellIs" dxfId="4854" priority="4368" operator="equal">
      <formula>""</formula>
    </cfRule>
  </conditionalFormatting>
  <conditionalFormatting sqref="S521">
    <cfRule type="cellIs" dxfId="4853" priority="4360" stopIfTrue="1" operator="greaterThan">
      <formula>$K521+$M521</formula>
    </cfRule>
    <cfRule type="cellIs" dxfId="4852" priority="4361" stopIfTrue="1" operator="lessThan">
      <formula>$K521+$L521</formula>
    </cfRule>
  </conditionalFormatting>
  <conditionalFormatting sqref="U521">
    <cfRule type="cellIs" dxfId="4851" priority="4354" stopIfTrue="1" operator="greaterThan">
      <formula>$K521+$M521</formula>
    </cfRule>
    <cfRule type="cellIs" dxfId="4850" priority="4355" stopIfTrue="1" operator="lessThan">
      <formula>$K521+$L521</formula>
    </cfRule>
  </conditionalFormatting>
  <conditionalFormatting sqref="R507:R509">
    <cfRule type="cellIs" dxfId="4849" priority="4365" operator="equal">
      <formula>0</formula>
    </cfRule>
  </conditionalFormatting>
  <conditionalFormatting sqref="AQ513:AQ515">
    <cfRule type="cellIs" dxfId="4848" priority="4353" operator="greaterThan">
      <formula>0.06</formula>
    </cfRule>
  </conditionalFormatting>
  <conditionalFormatting sqref="C513:C515">
    <cfRule type="cellIs" dxfId="4847" priority="4351" operator="equal">
      <formula>""</formula>
    </cfRule>
  </conditionalFormatting>
  <conditionalFormatting sqref="V521">
    <cfRule type="cellIs" dxfId="4846" priority="4356" stopIfTrue="1" operator="greaterThan">
      <formula>$K521+$M521</formula>
    </cfRule>
    <cfRule type="cellIs" dxfId="4845" priority="4357" stopIfTrue="1" operator="lessThan">
      <formula>$K521+$L521</formula>
    </cfRule>
  </conditionalFormatting>
  <conditionalFormatting sqref="W521">
    <cfRule type="cellIs" dxfId="4844" priority="4358" stopIfTrue="1" operator="greaterThan">
      <formula>$K521+$M521</formula>
    </cfRule>
    <cfRule type="cellIs" dxfId="4843" priority="4359" stopIfTrue="1" operator="lessThan">
      <formula>$K521+$L521</formula>
    </cfRule>
  </conditionalFormatting>
  <conditionalFormatting sqref="R513:R515">
    <cfRule type="cellIs" dxfId="4842" priority="4348" operator="equal">
      <formula>0</formula>
    </cfRule>
  </conditionalFormatting>
  <conditionalFormatting sqref="AQ519:AQ521">
    <cfRule type="cellIs" dxfId="4841" priority="4336" operator="greaterThan">
      <formula>0.06</formula>
    </cfRule>
  </conditionalFormatting>
  <conditionalFormatting sqref="C519:C521">
    <cfRule type="cellIs" dxfId="4840" priority="4334" operator="equal">
      <formula>""</formula>
    </cfRule>
  </conditionalFormatting>
  <conditionalFormatting sqref="T521">
    <cfRule type="cellIs" dxfId="4839" priority="4332" stopIfTrue="1" operator="greaterThan">
      <formula>$K521+$M521</formula>
    </cfRule>
    <cfRule type="cellIs" dxfId="4838" priority="4333" stopIfTrue="1" operator="lessThan">
      <formula>$K521+$L521</formula>
    </cfRule>
  </conditionalFormatting>
  <conditionalFormatting sqref="U521">
    <cfRule type="cellIs" dxfId="4837" priority="4337" stopIfTrue="1" operator="greaterThan">
      <formula>$K521+$M521</formula>
    </cfRule>
    <cfRule type="cellIs" dxfId="4836" priority="4338" stopIfTrue="1" operator="lessThan">
      <formula>$K521+$L521</formula>
    </cfRule>
  </conditionalFormatting>
  <conditionalFormatting sqref="V521">
    <cfRule type="cellIs" dxfId="4835" priority="4339" stopIfTrue="1" operator="greaterThan">
      <formula>$K521+$M521</formula>
    </cfRule>
    <cfRule type="cellIs" dxfId="4834" priority="4340" stopIfTrue="1" operator="lessThan">
      <formula>$K521+$L521</formula>
    </cfRule>
  </conditionalFormatting>
  <conditionalFormatting sqref="W521">
    <cfRule type="cellIs" dxfId="4833" priority="4341" stopIfTrue="1" operator="greaterThan">
      <formula>$K521+$M521</formula>
    </cfRule>
    <cfRule type="cellIs" dxfId="4832" priority="4342" stopIfTrue="1" operator="lessThan">
      <formula>$K521+$L521</formula>
    </cfRule>
  </conditionalFormatting>
  <conditionalFormatting sqref="R519:R521">
    <cfRule type="cellIs" dxfId="4831" priority="4331" operator="equal">
      <formula>0</formula>
    </cfRule>
  </conditionalFormatting>
  <conditionalFormatting sqref="AQ504:AQ506">
    <cfRule type="cellIs" dxfId="4830" priority="4319" operator="greaterThan">
      <formula>0.06</formula>
    </cfRule>
  </conditionalFormatting>
  <conditionalFormatting sqref="C504:C506">
    <cfRule type="cellIs" dxfId="4829" priority="4317" operator="equal">
      <formula>""</formula>
    </cfRule>
  </conditionalFormatting>
  <conditionalFormatting sqref="R504:R506">
    <cfRule type="cellIs" dxfId="4828" priority="4314" operator="equal">
      <formula>0</formula>
    </cfRule>
  </conditionalFormatting>
  <conditionalFormatting sqref="AQ510:AQ512">
    <cfRule type="cellIs" dxfId="4827" priority="4302" operator="greaterThan">
      <formula>0.06</formula>
    </cfRule>
  </conditionalFormatting>
  <conditionalFormatting sqref="C510:C512">
    <cfRule type="cellIs" dxfId="4826" priority="4300" operator="equal">
      <formula>""</formula>
    </cfRule>
  </conditionalFormatting>
  <conditionalFormatting sqref="R510:R512">
    <cfRule type="cellIs" dxfId="4825" priority="4297" operator="equal">
      <formula>0</formula>
    </cfRule>
  </conditionalFormatting>
  <conditionalFormatting sqref="AQ516:AQ518">
    <cfRule type="cellIs" dxfId="4824" priority="4285" operator="greaterThan">
      <formula>0.06</formula>
    </cfRule>
  </conditionalFormatting>
  <conditionalFormatting sqref="C516:C518">
    <cfRule type="cellIs" dxfId="4823" priority="4283" operator="equal">
      <formula>""</formula>
    </cfRule>
  </conditionalFormatting>
  <conditionalFormatting sqref="R516:R518">
    <cfRule type="cellIs" dxfId="4822" priority="4280" operator="equal">
      <formula>0</formula>
    </cfRule>
  </conditionalFormatting>
  <conditionalFormatting sqref="AQ498:AQ500">
    <cfRule type="cellIs" dxfId="4821" priority="4268" operator="greaterThan">
      <formula>0.06</formula>
    </cfRule>
  </conditionalFormatting>
  <conditionalFormatting sqref="C498:C500">
    <cfRule type="cellIs" dxfId="4820" priority="4266" operator="equal">
      <formula>""</formula>
    </cfRule>
  </conditionalFormatting>
  <conditionalFormatting sqref="R498:R500">
    <cfRule type="cellIs" dxfId="4819" priority="4263" operator="equal">
      <formula>0</formula>
    </cfRule>
  </conditionalFormatting>
  <conditionalFormatting sqref="V644:W644">
    <cfRule type="cellIs" dxfId="4818" priority="4256" stopIfTrue="1" operator="greaterThan">
      <formula>$K644+$M644</formula>
    </cfRule>
    <cfRule type="cellIs" dxfId="4817" priority="4257" stopIfTrue="1" operator="lessThan">
      <formula>$K644+$L644</formula>
    </cfRule>
  </conditionalFormatting>
  <conditionalFormatting sqref="AQ799:AQ801">
    <cfRule type="cellIs" dxfId="4816" priority="4245" operator="greaterThan">
      <formula>0.06</formula>
    </cfRule>
  </conditionalFormatting>
  <conditionalFormatting sqref="C799:C801">
    <cfRule type="cellIs" dxfId="4815" priority="4243" operator="equal">
      <formula>""</formula>
    </cfRule>
  </conditionalFormatting>
  <conditionalFormatting sqref="T801">
    <cfRule type="cellIs" dxfId="4814" priority="4241" stopIfTrue="1" operator="greaterThan">
      <formula>$K801+$M801</formula>
    </cfRule>
    <cfRule type="cellIs" dxfId="4813" priority="4242" stopIfTrue="1" operator="lessThan">
      <formula>$K801+$L801</formula>
    </cfRule>
  </conditionalFormatting>
  <conditionalFormatting sqref="U800:U801">
    <cfRule type="cellIs" dxfId="4812" priority="4246" stopIfTrue="1" operator="greaterThan">
      <formula>$K800+$M800</formula>
    </cfRule>
    <cfRule type="cellIs" dxfId="4811" priority="4247" stopIfTrue="1" operator="lessThan">
      <formula>$K800+$L800</formula>
    </cfRule>
  </conditionalFormatting>
  <conditionalFormatting sqref="V800:V801">
    <cfRule type="cellIs" dxfId="4810" priority="4248" stopIfTrue="1" operator="greaterThan">
      <formula>$K800+$M800</formula>
    </cfRule>
    <cfRule type="cellIs" dxfId="4809" priority="4249" stopIfTrue="1" operator="lessThan">
      <formula>$K800+$L800</formula>
    </cfRule>
  </conditionalFormatting>
  <conditionalFormatting sqref="W800:W801">
    <cfRule type="cellIs" dxfId="4808" priority="4250" stopIfTrue="1" operator="greaterThan">
      <formula>$K800+$M800</formula>
    </cfRule>
    <cfRule type="cellIs" dxfId="4807" priority="4251" stopIfTrue="1" operator="lessThan">
      <formula>$K800+$L800</formula>
    </cfRule>
  </conditionalFormatting>
  <conditionalFormatting sqref="S799:S801 T799:W799 T800">
    <cfRule type="cellIs" dxfId="4806" priority="4252" stopIfTrue="1" operator="greaterThan">
      <formula>$K799+$M799</formula>
    </cfRule>
    <cfRule type="cellIs" dxfId="4805" priority="4253" stopIfTrue="1" operator="lessThan">
      <formula>$K799+$L799</formula>
    </cfRule>
  </conditionalFormatting>
  <conditionalFormatting sqref="R799:R801">
    <cfRule type="cellIs" dxfId="4804" priority="4240" operator="equal">
      <formula>0</formula>
    </cfRule>
  </conditionalFormatting>
  <conditionalFormatting sqref="AQ856:AQ858">
    <cfRule type="cellIs" dxfId="4803" priority="4194" operator="greaterThan">
      <formula>0.06</formula>
    </cfRule>
  </conditionalFormatting>
  <conditionalFormatting sqref="C856:C858">
    <cfRule type="cellIs" dxfId="4802" priority="4192" operator="equal">
      <formula>""</formula>
    </cfRule>
  </conditionalFormatting>
  <conditionalFormatting sqref="U856 U858">
    <cfRule type="cellIs" dxfId="4801" priority="4195" stopIfTrue="1" operator="greaterThan">
      <formula>$K856+$M856</formula>
    </cfRule>
    <cfRule type="cellIs" dxfId="4800" priority="4196" stopIfTrue="1" operator="lessThan">
      <formula>$K856+$L856</formula>
    </cfRule>
  </conditionalFormatting>
  <conditionalFormatting sqref="V856 V858">
    <cfRule type="cellIs" dxfId="4799" priority="4197" stopIfTrue="1" operator="greaterThan">
      <formula>$K856+$M856</formula>
    </cfRule>
    <cfRule type="cellIs" dxfId="4798" priority="4198" stopIfTrue="1" operator="lessThan">
      <formula>$K856+$L856</formula>
    </cfRule>
  </conditionalFormatting>
  <conditionalFormatting sqref="W856 W858">
    <cfRule type="cellIs" dxfId="4797" priority="4199" stopIfTrue="1" operator="greaterThan">
      <formula>$K856+$M856</formula>
    </cfRule>
    <cfRule type="cellIs" dxfId="4796" priority="4200" stopIfTrue="1" operator="lessThan">
      <formula>$K856+$L856</formula>
    </cfRule>
  </conditionalFormatting>
  <conditionalFormatting sqref="U856:W856">
    <cfRule type="cellIs" dxfId="4795" priority="4201" stopIfTrue="1" operator="greaterThan">
      <formula>$K856+$M856</formula>
    </cfRule>
    <cfRule type="cellIs" dxfId="4794" priority="4202" stopIfTrue="1" operator="lessThan">
      <formula>$K856+$L856</formula>
    </cfRule>
  </conditionalFormatting>
  <conditionalFormatting sqref="AQ522:AQ524">
    <cfRule type="cellIs" dxfId="4793" priority="4177" operator="greaterThan">
      <formula>0.06</formula>
    </cfRule>
  </conditionalFormatting>
  <conditionalFormatting sqref="C522:C524">
    <cfRule type="cellIs" dxfId="4792" priority="4175" operator="equal">
      <formula>""</formula>
    </cfRule>
  </conditionalFormatting>
  <conditionalFormatting sqref="R522:R524">
    <cfRule type="cellIs" dxfId="4791" priority="4172" operator="equal">
      <formula>0</formula>
    </cfRule>
  </conditionalFormatting>
  <conditionalFormatting sqref="AQ525:AQ527">
    <cfRule type="cellIs" dxfId="4790" priority="4160" operator="greaterThan">
      <formula>0.06</formula>
    </cfRule>
  </conditionalFormatting>
  <conditionalFormatting sqref="C525:C527">
    <cfRule type="cellIs" dxfId="4789" priority="4158" operator="equal">
      <formula>""</formula>
    </cfRule>
  </conditionalFormatting>
  <conditionalFormatting sqref="R525:R527">
    <cfRule type="cellIs" dxfId="4788" priority="4155" operator="equal">
      <formula>0</formula>
    </cfRule>
  </conditionalFormatting>
  <conditionalFormatting sqref="AQ528:AQ530">
    <cfRule type="cellIs" dxfId="4787" priority="4143" operator="greaterThan">
      <formula>0.06</formula>
    </cfRule>
  </conditionalFormatting>
  <conditionalFormatting sqref="C528:C530">
    <cfRule type="cellIs" dxfId="4786" priority="4141" operator="equal">
      <formula>""</formula>
    </cfRule>
  </conditionalFormatting>
  <conditionalFormatting sqref="R528:R530">
    <cfRule type="cellIs" dxfId="4785" priority="4138" operator="equal">
      <formula>0</formula>
    </cfRule>
  </conditionalFormatting>
  <conditionalFormatting sqref="AQ531:AQ533">
    <cfRule type="cellIs" dxfId="4784" priority="4126" operator="greaterThan">
      <formula>0.06</formula>
    </cfRule>
  </conditionalFormatting>
  <conditionalFormatting sqref="C531:C533">
    <cfRule type="cellIs" dxfId="4783" priority="4124" operator="equal">
      <formula>""</formula>
    </cfRule>
  </conditionalFormatting>
  <conditionalFormatting sqref="R531:R533">
    <cfRule type="cellIs" dxfId="4782" priority="4121" operator="equal">
      <formula>0</formula>
    </cfRule>
  </conditionalFormatting>
  <conditionalFormatting sqref="W545">
    <cfRule type="cellIs" dxfId="4781" priority="4063" stopIfTrue="1" operator="greaterThan">
      <formula>$K545+$M545</formula>
    </cfRule>
    <cfRule type="cellIs" dxfId="4780" priority="4064" stopIfTrue="1" operator="lessThan">
      <formula>$K545+$L545</formula>
    </cfRule>
  </conditionalFormatting>
  <conditionalFormatting sqref="AQ534:AQ536">
    <cfRule type="cellIs" dxfId="4779" priority="4109" operator="greaterThan">
      <formula>0.06</formula>
    </cfRule>
  </conditionalFormatting>
  <conditionalFormatting sqref="C534:C536">
    <cfRule type="cellIs" dxfId="4778" priority="4107" operator="equal">
      <formula>""</formula>
    </cfRule>
  </conditionalFormatting>
  <conditionalFormatting sqref="S545">
    <cfRule type="cellIs" dxfId="4777" priority="4065" stopIfTrue="1" operator="greaterThan">
      <formula>$K545+$M545</formula>
    </cfRule>
    <cfRule type="cellIs" dxfId="4776" priority="4066" stopIfTrue="1" operator="lessThan">
      <formula>$K545+$L545</formula>
    </cfRule>
  </conditionalFormatting>
  <conditionalFormatting sqref="R534:R536">
    <cfRule type="cellIs" dxfId="4775" priority="4104" operator="equal">
      <formula>0</formula>
    </cfRule>
  </conditionalFormatting>
  <conditionalFormatting sqref="AQ537:AQ539">
    <cfRule type="cellIs" dxfId="4774" priority="4092" operator="greaterThan">
      <formula>0.06</formula>
    </cfRule>
  </conditionalFormatting>
  <conditionalFormatting sqref="C537:C539">
    <cfRule type="cellIs" dxfId="4773" priority="4090" operator="equal">
      <formula>""</formula>
    </cfRule>
  </conditionalFormatting>
  <conditionalFormatting sqref="R537:R539">
    <cfRule type="cellIs" dxfId="4772" priority="4087" operator="equal">
      <formula>0</formula>
    </cfRule>
  </conditionalFormatting>
  <conditionalFormatting sqref="AQ540:AQ542">
    <cfRule type="cellIs" dxfId="4771" priority="4075" operator="greaterThan">
      <formula>0.06</formula>
    </cfRule>
  </conditionalFormatting>
  <conditionalFormatting sqref="C540:C542">
    <cfRule type="cellIs" dxfId="4770" priority="4073" operator="equal">
      <formula>""</formula>
    </cfRule>
  </conditionalFormatting>
  <conditionalFormatting sqref="R540:R542">
    <cfRule type="cellIs" dxfId="4769" priority="4070" operator="equal">
      <formula>0</formula>
    </cfRule>
  </conditionalFormatting>
  <conditionalFormatting sqref="U545">
    <cfRule type="cellIs" dxfId="4768" priority="4059" stopIfTrue="1" operator="greaterThan">
      <formula>$K545+$M545</formula>
    </cfRule>
    <cfRule type="cellIs" dxfId="4767" priority="4060" stopIfTrue="1" operator="lessThan">
      <formula>$K545+$L545</formula>
    </cfRule>
  </conditionalFormatting>
  <conditionalFormatting sqref="AQ543:AQ545">
    <cfRule type="cellIs" dxfId="4766" priority="4058" operator="greaterThan">
      <formula>0.06</formula>
    </cfRule>
  </conditionalFormatting>
  <conditionalFormatting sqref="C543:C545">
    <cfRule type="cellIs" dxfId="4765" priority="4056" operator="equal">
      <formula>""</formula>
    </cfRule>
  </conditionalFormatting>
  <conditionalFormatting sqref="T545">
    <cfRule type="cellIs" dxfId="4764" priority="4054" stopIfTrue="1" operator="greaterThan">
      <formula>$K545+$M545</formula>
    </cfRule>
    <cfRule type="cellIs" dxfId="4763" priority="4055" stopIfTrue="1" operator="lessThan">
      <formula>$K545+$L545</formula>
    </cfRule>
  </conditionalFormatting>
  <conditionalFormatting sqref="V545">
    <cfRule type="cellIs" dxfId="4762" priority="4061" stopIfTrue="1" operator="greaterThan">
      <formula>$K545+$M545</formula>
    </cfRule>
    <cfRule type="cellIs" dxfId="4761" priority="4062" stopIfTrue="1" operator="lessThan">
      <formula>$K545+$L545</formula>
    </cfRule>
  </conditionalFormatting>
  <conditionalFormatting sqref="R543:R545">
    <cfRule type="cellIs" dxfId="4760" priority="4053" operator="equal">
      <formula>0</formula>
    </cfRule>
  </conditionalFormatting>
  <conditionalFormatting sqref="AQ546:AQ548">
    <cfRule type="cellIs" dxfId="4759" priority="4041" operator="greaterThan">
      <formula>0.06</formula>
    </cfRule>
  </conditionalFormatting>
  <conditionalFormatting sqref="C546:C548">
    <cfRule type="cellIs" dxfId="4758" priority="4039" operator="equal">
      <formula>""</formula>
    </cfRule>
  </conditionalFormatting>
  <conditionalFormatting sqref="R546:R548">
    <cfRule type="cellIs" dxfId="4757" priority="4036" operator="equal">
      <formula>0</formula>
    </cfRule>
  </conditionalFormatting>
  <conditionalFormatting sqref="AQ549:AQ551">
    <cfRule type="cellIs" dxfId="4756" priority="4024" operator="greaterThan">
      <formula>0.06</formula>
    </cfRule>
  </conditionalFormatting>
  <conditionalFormatting sqref="C549:C551">
    <cfRule type="cellIs" dxfId="4755" priority="4022" operator="equal">
      <formula>""</formula>
    </cfRule>
  </conditionalFormatting>
  <conditionalFormatting sqref="R549:R551">
    <cfRule type="cellIs" dxfId="4754" priority="4019" operator="equal">
      <formula>0</formula>
    </cfRule>
  </conditionalFormatting>
  <conditionalFormatting sqref="AQ552:AQ554">
    <cfRule type="cellIs" dxfId="4753" priority="4007" operator="greaterThan">
      <formula>0.06</formula>
    </cfRule>
  </conditionalFormatting>
  <conditionalFormatting sqref="C552:C554">
    <cfRule type="cellIs" dxfId="4752" priority="4005" operator="equal">
      <formula>""</formula>
    </cfRule>
  </conditionalFormatting>
  <conditionalFormatting sqref="R552:R554">
    <cfRule type="cellIs" dxfId="4751" priority="4002" operator="equal">
      <formula>0</formula>
    </cfRule>
  </conditionalFormatting>
  <conditionalFormatting sqref="AQ555:AQ557">
    <cfRule type="cellIs" dxfId="4750" priority="3990" operator="greaterThan">
      <formula>0.06</formula>
    </cfRule>
  </conditionalFormatting>
  <conditionalFormatting sqref="C555:C557">
    <cfRule type="cellIs" dxfId="4749" priority="3988" operator="equal">
      <formula>""</formula>
    </cfRule>
  </conditionalFormatting>
  <conditionalFormatting sqref="R555:R557">
    <cfRule type="cellIs" dxfId="4748" priority="3985" operator="equal">
      <formula>0</formula>
    </cfRule>
  </conditionalFormatting>
  <conditionalFormatting sqref="AQ558:AQ560">
    <cfRule type="cellIs" dxfId="4747" priority="3973" operator="greaterThan">
      <formula>0.06</formula>
    </cfRule>
  </conditionalFormatting>
  <conditionalFormatting sqref="C558:C560">
    <cfRule type="cellIs" dxfId="4746" priority="3971" operator="equal">
      <formula>""</formula>
    </cfRule>
  </conditionalFormatting>
  <conditionalFormatting sqref="R558:R560">
    <cfRule type="cellIs" dxfId="4745" priority="3968" operator="equal">
      <formula>0</formula>
    </cfRule>
  </conditionalFormatting>
  <conditionalFormatting sqref="AQ561:AQ563">
    <cfRule type="cellIs" dxfId="4744" priority="3956" operator="greaterThan">
      <formula>0.06</formula>
    </cfRule>
  </conditionalFormatting>
  <conditionalFormatting sqref="C561:C563">
    <cfRule type="cellIs" dxfId="4743" priority="3954" operator="equal">
      <formula>""</formula>
    </cfRule>
  </conditionalFormatting>
  <conditionalFormatting sqref="R561:R563">
    <cfRule type="cellIs" dxfId="4742" priority="3951" operator="equal">
      <formula>0</formula>
    </cfRule>
  </conditionalFormatting>
  <conditionalFormatting sqref="AQ564:AQ566">
    <cfRule type="cellIs" dxfId="4741" priority="3939" operator="greaterThan">
      <formula>0.06</formula>
    </cfRule>
  </conditionalFormatting>
  <conditionalFormatting sqref="C564:C566">
    <cfRule type="cellIs" dxfId="4740" priority="3937" operator="equal">
      <formula>""</formula>
    </cfRule>
  </conditionalFormatting>
  <conditionalFormatting sqref="R564:R566">
    <cfRule type="cellIs" dxfId="4739" priority="3934" operator="equal">
      <formula>0</formula>
    </cfRule>
  </conditionalFormatting>
  <conditionalFormatting sqref="U856:W856">
    <cfRule type="cellIs" dxfId="4738" priority="3927" stopIfTrue="1" operator="greaterThan">
      <formula>$K856+$M856</formula>
    </cfRule>
    <cfRule type="cellIs" dxfId="4737" priority="3928" stopIfTrue="1" operator="lessThan">
      <formula>$K856+$L856</formula>
    </cfRule>
  </conditionalFormatting>
  <conditionalFormatting sqref="AQ573:AQ574">
    <cfRule type="cellIs" dxfId="4736" priority="3922" operator="greaterThan">
      <formula>0.06</formula>
    </cfRule>
  </conditionalFormatting>
  <conditionalFormatting sqref="C573:C574">
    <cfRule type="cellIs" dxfId="4735" priority="3920" operator="equal">
      <formula>""</formula>
    </cfRule>
  </conditionalFormatting>
  <conditionalFormatting sqref="R573:R574">
    <cfRule type="cellIs" dxfId="4734" priority="3919" operator="equal">
      <formula>0</formula>
    </cfRule>
  </conditionalFormatting>
  <conditionalFormatting sqref="AQ570:AQ572">
    <cfRule type="cellIs" dxfId="4733" priority="3909" operator="greaterThan">
      <formula>0.06</formula>
    </cfRule>
  </conditionalFormatting>
  <conditionalFormatting sqref="C570:C572">
    <cfRule type="cellIs" dxfId="4732" priority="3907" operator="equal">
      <formula>""</formula>
    </cfRule>
  </conditionalFormatting>
  <conditionalFormatting sqref="R570:R572">
    <cfRule type="cellIs" dxfId="4731" priority="3904" operator="equal">
      <formula>0</formula>
    </cfRule>
  </conditionalFormatting>
  <conditionalFormatting sqref="AQ569">
    <cfRule type="cellIs" dxfId="4730" priority="3892" operator="greaterThan">
      <formula>0.06</formula>
    </cfRule>
  </conditionalFormatting>
  <conditionalFormatting sqref="C569">
    <cfRule type="cellIs" dxfId="4729" priority="3890" operator="equal">
      <formula>""</formula>
    </cfRule>
  </conditionalFormatting>
  <conditionalFormatting sqref="R569">
    <cfRule type="cellIs" dxfId="4728" priority="3887" operator="equal">
      <formula>0</formula>
    </cfRule>
  </conditionalFormatting>
  <conditionalFormatting sqref="AQ915:AQ916">
    <cfRule type="cellIs" dxfId="4727" priority="3875" operator="greaterThan">
      <formula>0.06</formula>
    </cfRule>
  </conditionalFormatting>
  <conditionalFormatting sqref="AQ953:AQ955">
    <cfRule type="cellIs" dxfId="4726" priority="3783" operator="greaterThan">
      <formula>0.06</formula>
    </cfRule>
  </conditionalFormatting>
  <conditionalFormatting sqref="C953:C955">
    <cfRule type="cellIs" dxfId="4725" priority="3781" operator="equal">
      <formula>""</formula>
    </cfRule>
  </conditionalFormatting>
  <conditionalFormatting sqref="T955">
    <cfRule type="cellIs" dxfId="4724" priority="3779" stopIfTrue="1" operator="greaterThan">
      <formula>$K955+$M955</formula>
    </cfRule>
    <cfRule type="cellIs" dxfId="4723" priority="3780" stopIfTrue="1" operator="lessThan">
      <formula>$K955+$L955</formula>
    </cfRule>
  </conditionalFormatting>
  <conditionalFormatting sqref="U954:U955">
    <cfRule type="cellIs" dxfId="4722" priority="3784" stopIfTrue="1" operator="greaterThan">
      <formula>$K954+$M954</formula>
    </cfRule>
    <cfRule type="cellIs" dxfId="4721" priority="3785" stopIfTrue="1" operator="lessThan">
      <formula>$K954+$L954</formula>
    </cfRule>
  </conditionalFormatting>
  <conditionalFormatting sqref="V954:V955">
    <cfRule type="cellIs" dxfId="4720" priority="3786" stopIfTrue="1" operator="greaterThan">
      <formula>$K954+$M954</formula>
    </cfRule>
    <cfRule type="cellIs" dxfId="4719" priority="3787" stopIfTrue="1" operator="lessThan">
      <formula>$K954+$L954</formula>
    </cfRule>
  </conditionalFormatting>
  <conditionalFormatting sqref="W954:W955">
    <cfRule type="cellIs" dxfId="4718" priority="3788" stopIfTrue="1" operator="greaterThan">
      <formula>$K954+$M954</formula>
    </cfRule>
    <cfRule type="cellIs" dxfId="4717" priority="3789" stopIfTrue="1" operator="lessThan">
      <formula>$K954+$L954</formula>
    </cfRule>
  </conditionalFormatting>
  <conditionalFormatting sqref="S953:S955 T953:W953 T954">
    <cfRule type="cellIs" dxfId="4716" priority="3790" stopIfTrue="1" operator="greaterThan">
      <formula>$K953+$M953</formula>
    </cfRule>
    <cfRule type="cellIs" dxfId="4715" priority="3791" stopIfTrue="1" operator="lessThan">
      <formula>$K953+$L953</formula>
    </cfRule>
  </conditionalFormatting>
  <conditionalFormatting sqref="R953:R955">
    <cfRule type="cellIs" dxfId="4714" priority="3778" operator="equal">
      <formula>0</formula>
    </cfRule>
  </conditionalFormatting>
  <conditionalFormatting sqref="AQ998:AQ1000">
    <cfRule type="cellIs" dxfId="4713" priority="3766" operator="greaterThan">
      <formula>0.06</formula>
    </cfRule>
  </conditionalFormatting>
  <conditionalFormatting sqref="C998:C1000">
    <cfRule type="cellIs" dxfId="4712" priority="3764" operator="equal">
      <formula>""</formula>
    </cfRule>
  </conditionalFormatting>
  <conditionalFormatting sqref="T1000">
    <cfRule type="cellIs" dxfId="4711" priority="3762" stopIfTrue="1" operator="greaterThan">
      <formula>$K1000+$M1000</formula>
    </cfRule>
    <cfRule type="cellIs" dxfId="4710" priority="3763" stopIfTrue="1" operator="lessThan">
      <formula>$K1000+$L1000</formula>
    </cfRule>
  </conditionalFormatting>
  <conditionalFormatting sqref="U1000">
    <cfRule type="cellIs" dxfId="4709" priority="3767" stopIfTrue="1" operator="greaterThan">
      <formula>$K1000+$M1000</formula>
    </cfRule>
    <cfRule type="cellIs" dxfId="4708" priority="3768" stopIfTrue="1" operator="lessThan">
      <formula>$K1000+$L1000</formula>
    </cfRule>
  </conditionalFormatting>
  <conditionalFormatting sqref="V1000">
    <cfRule type="cellIs" dxfId="4707" priority="3769" stopIfTrue="1" operator="greaterThan">
      <formula>$K1000+$M1000</formula>
    </cfRule>
    <cfRule type="cellIs" dxfId="4706" priority="3770" stopIfTrue="1" operator="lessThan">
      <formula>$K1000+$L1000</formula>
    </cfRule>
  </conditionalFormatting>
  <conditionalFormatting sqref="W1000">
    <cfRule type="cellIs" dxfId="4705" priority="3771" stopIfTrue="1" operator="greaterThan">
      <formula>$K1000+$M1000</formula>
    </cfRule>
    <cfRule type="cellIs" dxfId="4704" priority="3772" stopIfTrue="1" operator="lessThan">
      <formula>$K1000+$L1000</formula>
    </cfRule>
  </conditionalFormatting>
  <conditionalFormatting sqref="S998:S1000 T998:W999">
    <cfRule type="cellIs" dxfId="4703" priority="3773" stopIfTrue="1" operator="greaterThan">
      <formula>$K998+$M998</formula>
    </cfRule>
    <cfRule type="cellIs" dxfId="4702" priority="3774" stopIfTrue="1" operator="lessThan">
      <formula>$K998+$L998</formula>
    </cfRule>
  </conditionalFormatting>
  <conditionalFormatting sqref="R998:R1000">
    <cfRule type="cellIs" dxfId="4701" priority="3761" operator="equal">
      <formula>0</formula>
    </cfRule>
  </conditionalFormatting>
  <conditionalFormatting sqref="AQ823:AQ825">
    <cfRule type="cellIs" dxfId="4700" priority="3749" operator="greaterThan">
      <formula>0.06</formula>
    </cfRule>
  </conditionalFormatting>
  <conditionalFormatting sqref="C823:C825">
    <cfRule type="cellIs" dxfId="4699" priority="3747" operator="equal">
      <formula>""</formula>
    </cfRule>
  </conditionalFormatting>
  <conditionalFormatting sqref="T825">
    <cfRule type="cellIs" dxfId="4698" priority="3745" stopIfTrue="1" operator="greaterThan">
      <formula>$K825+$M825</formula>
    </cfRule>
    <cfRule type="cellIs" dxfId="4697" priority="3746" stopIfTrue="1" operator="lessThan">
      <formula>$K825+$L825</formula>
    </cfRule>
  </conditionalFormatting>
  <conditionalFormatting sqref="U825">
    <cfRule type="cellIs" dxfId="4696" priority="3750" stopIfTrue="1" operator="greaterThan">
      <formula>$K825+$M825</formula>
    </cfRule>
    <cfRule type="cellIs" dxfId="4695" priority="3751" stopIfTrue="1" operator="lessThan">
      <formula>$K825+$L825</formula>
    </cfRule>
  </conditionalFormatting>
  <conditionalFormatting sqref="V825">
    <cfRule type="cellIs" dxfId="4694" priority="3752" stopIfTrue="1" operator="greaterThan">
      <formula>$K825+$M825</formula>
    </cfRule>
    <cfRule type="cellIs" dxfId="4693" priority="3753" stopIfTrue="1" operator="lessThan">
      <formula>$K825+$L825</formula>
    </cfRule>
  </conditionalFormatting>
  <conditionalFormatting sqref="W825">
    <cfRule type="cellIs" dxfId="4692" priority="3754" stopIfTrue="1" operator="greaterThan">
      <formula>$K825+$M825</formula>
    </cfRule>
    <cfRule type="cellIs" dxfId="4691" priority="3755" stopIfTrue="1" operator="lessThan">
      <formula>$K825+$L825</formula>
    </cfRule>
  </conditionalFormatting>
  <conditionalFormatting sqref="S823:S825 T823:W824">
    <cfRule type="cellIs" dxfId="4690" priority="3756" stopIfTrue="1" operator="greaterThan">
      <formula>$K823+$M823</formula>
    </cfRule>
    <cfRule type="cellIs" dxfId="4689" priority="3757" stopIfTrue="1" operator="lessThan">
      <formula>$K823+$L823</formula>
    </cfRule>
  </conditionalFormatting>
  <conditionalFormatting sqref="R823:R825">
    <cfRule type="cellIs" dxfId="4688" priority="3744" operator="equal">
      <formula>0</formula>
    </cfRule>
  </conditionalFormatting>
  <conditionalFormatting sqref="AQ867:AQ869">
    <cfRule type="cellIs" dxfId="4687" priority="3732" operator="greaterThan">
      <formula>0.06</formula>
    </cfRule>
  </conditionalFormatting>
  <conditionalFormatting sqref="C867:C869">
    <cfRule type="cellIs" dxfId="4686" priority="3730" operator="equal">
      <formula>""</formula>
    </cfRule>
  </conditionalFormatting>
  <conditionalFormatting sqref="T867 T869">
    <cfRule type="cellIs" dxfId="4685" priority="3728" stopIfTrue="1" operator="greaterThan">
      <formula>$K867+$M867</formula>
    </cfRule>
    <cfRule type="cellIs" dxfId="4684" priority="3729" stopIfTrue="1" operator="lessThan">
      <formula>$K867+$L867</formula>
    </cfRule>
  </conditionalFormatting>
  <conditionalFormatting sqref="U867 U869">
    <cfRule type="cellIs" dxfId="4683" priority="3733" stopIfTrue="1" operator="greaterThan">
      <formula>$K867+$M867</formula>
    </cfRule>
    <cfRule type="cellIs" dxfId="4682" priority="3734" stopIfTrue="1" operator="lessThan">
      <formula>$K867+$L867</formula>
    </cfRule>
  </conditionalFormatting>
  <conditionalFormatting sqref="V867 V869">
    <cfRule type="cellIs" dxfId="4681" priority="3735" stopIfTrue="1" operator="greaterThan">
      <formula>$K867+$M867</formula>
    </cfRule>
    <cfRule type="cellIs" dxfId="4680" priority="3736" stopIfTrue="1" operator="lessThan">
      <formula>$K867+$L867</formula>
    </cfRule>
  </conditionalFormatting>
  <conditionalFormatting sqref="W867 W869">
    <cfRule type="cellIs" dxfId="4679" priority="3737" stopIfTrue="1" operator="greaterThan">
      <formula>$K867+$M867</formula>
    </cfRule>
    <cfRule type="cellIs" dxfId="4678" priority="3738" stopIfTrue="1" operator="lessThan">
      <formula>$K867+$L867</formula>
    </cfRule>
  </conditionalFormatting>
  <conditionalFormatting sqref="S867:S869 T868:W868">
    <cfRule type="cellIs" dxfId="4677" priority="3739" stopIfTrue="1" operator="greaterThan">
      <formula>$K867+$M867</formula>
    </cfRule>
    <cfRule type="cellIs" dxfId="4676" priority="3740" stopIfTrue="1" operator="lessThan">
      <formula>$K867+$L867</formula>
    </cfRule>
  </conditionalFormatting>
  <conditionalFormatting sqref="R867:R869">
    <cfRule type="cellIs" dxfId="4675" priority="3727" operator="equal">
      <formula>0</formula>
    </cfRule>
  </conditionalFormatting>
  <conditionalFormatting sqref="AQ1054:AQ1056">
    <cfRule type="cellIs" dxfId="4674" priority="3715" operator="greaterThan">
      <formula>0.06</formula>
    </cfRule>
  </conditionalFormatting>
  <conditionalFormatting sqref="C1054:C1056">
    <cfRule type="cellIs" dxfId="4673" priority="3713" operator="equal">
      <formula>""</formula>
    </cfRule>
  </conditionalFormatting>
  <conditionalFormatting sqref="T1056">
    <cfRule type="cellIs" dxfId="4672" priority="3711" stopIfTrue="1" operator="greaterThan">
      <formula>$K1056+$M1056</formula>
    </cfRule>
    <cfRule type="cellIs" dxfId="4671" priority="3712" stopIfTrue="1" operator="lessThan">
      <formula>$K1056+$L1056</formula>
    </cfRule>
  </conditionalFormatting>
  <conditionalFormatting sqref="U1055:U1056">
    <cfRule type="cellIs" dxfId="4670" priority="3716" stopIfTrue="1" operator="greaterThan">
      <formula>$K1055+$M1055</formula>
    </cfRule>
    <cfRule type="cellIs" dxfId="4669" priority="3717" stopIfTrue="1" operator="lessThan">
      <formula>$K1055+$L1055</formula>
    </cfRule>
  </conditionalFormatting>
  <conditionalFormatting sqref="V1055:V1056">
    <cfRule type="cellIs" dxfId="4668" priority="3718" stopIfTrue="1" operator="greaterThan">
      <formula>$K1055+$M1055</formula>
    </cfRule>
    <cfRule type="cellIs" dxfId="4667" priority="3719" stopIfTrue="1" operator="lessThan">
      <formula>$K1055+$L1055</formula>
    </cfRule>
  </conditionalFormatting>
  <conditionalFormatting sqref="W1055:W1056">
    <cfRule type="cellIs" dxfId="4666" priority="3720" stopIfTrue="1" operator="greaterThan">
      <formula>$K1055+$M1055</formula>
    </cfRule>
    <cfRule type="cellIs" dxfId="4665" priority="3721" stopIfTrue="1" operator="lessThan">
      <formula>$K1055+$L1055</formula>
    </cfRule>
  </conditionalFormatting>
  <conditionalFormatting sqref="S1054:S1056 T1054:W1054 T1055">
    <cfRule type="cellIs" dxfId="4664" priority="3722" stopIfTrue="1" operator="greaterThan">
      <formula>$K1054+$M1054</formula>
    </cfRule>
    <cfRule type="cellIs" dxfId="4663" priority="3723" stopIfTrue="1" operator="lessThan">
      <formula>$K1054+$L1054</formula>
    </cfRule>
  </conditionalFormatting>
  <conditionalFormatting sqref="R1054:R1056">
    <cfRule type="cellIs" dxfId="4662" priority="3710" operator="equal">
      <formula>0</formula>
    </cfRule>
  </conditionalFormatting>
  <conditionalFormatting sqref="AQ41:AQ42">
    <cfRule type="cellIs" dxfId="4661" priority="3645" operator="greaterThan">
      <formula>0.06</formula>
    </cfRule>
  </conditionalFormatting>
  <conditionalFormatting sqref="C41:C42">
    <cfRule type="cellIs" dxfId="4660" priority="3643" operator="equal">
      <formula>""</formula>
    </cfRule>
  </conditionalFormatting>
  <conditionalFormatting sqref="S41:W42">
    <cfRule type="expression" dxfId="4659" priority="3654">
      <formula>$AU41&lt;$AS$17</formula>
    </cfRule>
    <cfRule type="expression" dxfId="4658" priority="3655" stopIfTrue="1">
      <formula>$AT41&lt;$AS$17</formula>
    </cfRule>
  </conditionalFormatting>
  <conditionalFormatting sqref="T41:T42">
    <cfRule type="cellIs" dxfId="4657" priority="3641" stopIfTrue="1" operator="greaterThan">
      <formula>$K41+$M41</formula>
    </cfRule>
    <cfRule type="cellIs" dxfId="4656" priority="3642" stopIfTrue="1" operator="lessThan">
      <formula>$K41+$L41</formula>
    </cfRule>
  </conditionalFormatting>
  <conditionalFormatting sqref="U41:U42">
    <cfRule type="cellIs" dxfId="4655" priority="3646" stopIfTrue="1" operator="greaterThan">
      <formula>$K41+$M41</formula>
    </cfRule>
    <cfRule type="cellIs" dxfId="4654" priority="3647" stopIfTrue="1" operator="lessThan">
      <formula>$K41+$L41</formula>
    </cfRule>
  </conditionalFormatting>
  <conditionalFormatting sqref="V41:V42">
    <cfRule type="cellIs" dxfId="4653" priority="3648" stopIfTrue="1" operator="greaterThan">
      <formula>$K41+$M41</formula>
    </cfRule>
    <cfRule type="cellIs" dxfId="4652" priority="3649" stopIfTrue="1" operator="lessThan">
      <formula>$K41+$L41</formula>
    </cfRule>
  </conditionalFormatting>
  <conditionalFormatting sqref="W41:W42">
    <cfRule type="cellIs" dxfId="4651" priority="3650" stopIfTrue="1" operator="greaterThan">
      <formula>$K41+$M41</formula>
    </cfRule>
    <cfRule type="cellIs" dxfId="4650" priority="3651" stopIfTrue="1" operator="lessThan">
      <formula>$K41+$L41</formula>
    </cfRule>
  </conditionalFormatting>
  <conditionalFormatting sqref="S41:S42">
    <cfRule type="cellIs" dxfId="4649" priority="3652" stopIfTrue="1" operator="greaterThan">
      <formula>$K41+$M41</formula>
    </cfRule>
    <cfRule type="cellIs" dxfId="4648" priority="3653" stopIfTrue="1" operator="lessThan">
      <formula>$K41+$L41</formula>
    </cfRule>
  </conditionalFormatting>
  <conditionalFormatting sqref="AQ44:AQ45">
    <cfRule type="cellIs" dxfId="4647" priority="3611" operator="greaterThan">
      <formula>0.06</formula>
    </cfRule>
  </conditionalFormatting>
  <conditionalFormatting sqref="C44:C45">
    <cfRule type="cellIs" dxfId="4646" priority="3609" operator="equal">
      <formula>""</formula>
    </cfRule>
  </conditionalFormatting>
  <conditionalFormatting sqref="T44:T45">
    <cfRule type="cellIs" dxfId="4645" priority="3607" stopIfTrue="1" operator="greaterThan">
      <formula>$K44+$M44</formula>
    </cfRule>
    <cfRule type="cellIs" dxfId="4644" priority="3608" stopIfTrue="1" operator="lessThan">
      <formula>$K44+$L44</formula>
    </cfRule>
  </conditionalFormatting>
  <conditionalFormatting sqref="U44:U45">
    <cfRule type="cellIs" dxfId="4643" priority="3612" stopIfTrue="1" operator="greaterThan">
      <formula>$K44+$M44</formula>
    </cfRule>
    <cfRule type="cellIs" dxfId="4642" priority="3613" stopIfTrue="1" operator="lessThan">
      <formula>$K44+$L44</formula>
    </cfRule>
  </conditionalFormatting>
  <conditionalFormatting sqref="V44:V45">
    <cfRule type="cellIs" dxfId="4641" priority="3614" stopIfTrue="1" operator="greaterThan">
      <formula>$K44+$M44</formula>
    </cfRule>
    <cfRule type="cellIs" dxfId="4640" priority="3615" stopIfTrue="1" operator="lessThan">
      <formula>$K44+$L44</formula>
    </cfRule>
  </conditionalFormatting>
  <conditionalFormatting sqref="W44:W45">
    <cfRule type="cellIs" dxfId="4639" priority="3616" stopIfTrue="1" operator="greaterThan">
      <formula>$K44+$M44</formula>
    </cfRule>
    <cfRule type="cellIs" dxfId="4638" priority="3617" stopIfTrue="1" operator="lessThan">
      <formula>$K44+$L44</formula>
    </cfRule>
  </conditionalFormatting>
  <conditionalFormatting sqref="S44:S45">
    <cfRule type="cellIs" dxfId="4637" priority="3618" stopIfTrue="1" operator="greaterThan">
      <formula>$K44+$M44</formula>
    </cfRule>
    <cfRule type="cellIs" dxfId="4636" priority="3619" stopIfTrue="1" operator="lessThan">
      <formula>$K44+$L44</formula>
    </cfRule>
  </conditionalFormatting>
  <conditionalFormatting sqref="AQ40">
    <cfRule type="cellIs" dxfId="4635" priority="3594" operator="greaterThan">
      <formula>0.06</formula>
    </cfRule>
  </conditionalFormatting>
  <conditionalFormatting sqref="C40">
    <cfRule type="cellIs" dxfId="4634" priority="3592" operator="equal">
      <formula>""</formula>
    </cfRule>
  </conditionalFormatting>
  <conditionalFormatting sqref="S40:W40">
    <cfRule type="expression" dxfId="4633" priority="3603">
      <formula>$AU40&lt;$AS$17</formula>
    </cfRule>
    <cfRule type="expression" dxfId="4632" priority="3604" stopIfTrue="1">
      <formula>$AT40&lt;$AS$17</formula>
    </cfRule>
  </conditionalFormatting>
  <conditionalFormatting sqref="T40">
    <cfRule type="cellIs" dxfId="4631" priority="3590" stopIfTrue="1" operator="greaterThan">
      <formula>$K40+$M40</formula>
    </cfRule>
    <cfRule type="cellIs" dxfId="4630" priority="3591" stopIfTrue="1" operator="lessThan">
      <formula>$K40+$L40</formula>
    </cfRule>
  </conditionalFormatting>
  <conditionalFormatting sqref="U40">
    <cfRule type="cellIs" dxfId="4629" priority="3595" stopIfTrue="1" operator="greaterThan">
      <formula>$K40+$M40</formula>
    </cfRule>
    <cfRule type="cellIs" dxfId="4628" priority="3596" stopIfTrue="1" operator="lessThan">
      <formula>$K40+$L40</formula>
    </cfRule>
  </conditionalFormatting>
  <conditionalFormatting sqref="V40">
    <cfRule type="cellIs" dxfId="4627" priority="3597" stopIfTrue="1" operator="greaterThan">
      <formula>$K40+$M40</formula>
    </cfRule>
    <cfRule type="cellIs" dxfId="4626" priority="3598" stopIfTrue="1" operator="lessThan">
      <formula>$K40+$L40</formula>
    </cfRule>
  </conditionalFormatting>
  <conditionalFormatting sqref="W40">
    <cfRule type="cellIs" dxfId="4625" priority="3599" stopIfTrue="1" operator="greaterThan">
      <formula>$K40+$M40</formula>
    </cfRule>
    <cfRule type="cellIs" dxfId="4624" priority="3600" stopIfTrue="1" operator="lessThan">
      <formula>$K40+$L40</formula>
    </cfRule>
  </conditionalFormatting>
  <conditionalFormatting sqref="S40">
    <cfRule type="cellIs" dxfId="4623" priority="3601" stopIfTrue="1" operator="greaterThan">
      <formula>$K40+$M40</formula>
    </cfRule>
    <cfRule type="cellIs" dxfId="4622" priority="3602" stopIfTrue="1" operator="lessThan">
      <formula>$K40+$L40</formula>
    </cfRule>
  </conditionalFormatting>
  <conditionalFormatting sqref="AQ43">
    <cfRule type="cellIs" dxfId="4621" priority="3577" operator="greaterThan">
      <formula>0.06</formula>
    </cfRule>
  </conditionalFormatting>
  <conditionalFormatting sqref="C43">
    <cfRule type="cellIs" dxfId="4620" priority="3575" operator="equal">
      <formula>""</formula>
    </cfRule>
  </conditionalFormatting>
  <conditionalFormatting sqref="S43:W43">
    <cfRule type="expression" dxfId="4619" priority="3586">
      <formula>$AU43&lt;$AS$17</formula>
    </cfRule>
    <cfRule type="expression" dxfId="4618" priority="3587" stopIfTrue="1">
      <formula>$AT43&lt;$AS$17</formula>
    </cfRule>
  </conditionalFormatting>
  <conditionalFormatting sqref="T43">
    <cfRule type="cellIs" dxfId="4617" priority="3573" stopIfTrue="1" operator="greaterThan">
      <formula>$K43+$M43</formula>
    </cfRule>
    <cfRule type="cellIs" dxfId="4616" priority="3574" stopIfTrue="1" operator="lessThan">
      <formula>$K43+$L43</formula>
    </cfRule>
  </conditionalFormatting>
  <conditionalFormatting sqref="U43">
    <cfRule type="cellIs" dxfId="4615" priority="3578" stopIfTrue="1" operator="greaterThan">
      <formula>$K43+$M43</formula>
    </cfRule>
    <cfRule type="cellIs" dxfId="4614" priority="3579" stopIfTrue="1" operator="lessThan">
      <formula>$K43+$L43</formula>
    </cfRule>
  </conditionalFormatting>
  <conditionalFormatting sqref="V43">
    <cfRule type="cellIs" dxfId="4613" priority="3580" stopIfTrue="1" operator="greaterThan">
      <formula>$K43+$M43</formula>
    </cfRule>
    <cfRule type="cellIs" dxfId="4612" priority="3581" stopIfTrue="1" operator="lessThan">
      <formula>$K43+$L43</formula>
    </cfRule>
  </conditionalFormatting>
  <conditionalFormatting sqref="W43">
    <cfRule type="cellIs" dxfId="4611" priority="3582" stopIfTrue="1" operator="greaterThan">
      <formula>$K43+$M43</formula>
    </cfRule>
    <cfRule type="cellIs" dxfId="4610" priority="3583" stopIfTrue="1" operator="lessThan">
      <formula>$K43+$L43</formula>
    </cfRule>
  </conditionalFormatting>
  <conditionalFormatting sqref="S43">
    <cfRule type="cellIs" dxfId="4609" priority="3584" stopIfTrue="1" operator="greaterThan">
      <formula>$K43+$M43</formula>
    </cfRule>
    <cfRule type="cellIs" dxfId="4608" priority="3585" stopIfTrue="1" operator="lessThan">
      <formula>$K43+$L43</formula>
    </cfRule>
  </conditionalFormatting>
  <conditionalFormatting sqref="AQ49">
    <cfRule type="cellIs" dxfId="4607" priority="3560" operator="greaterThan">
      <formula>0.06</formula>
    </cfRule>
  </conditionalFormatting>
  <conditionalFormatting sqref="C49">
    <cfRule type="cellIs" dxfId="4606" priority="3558" operator="equal">
      <formula>""</formula>
    </cfRule>
  </conditionalFormatting>
  <conditionalFormatting sqref="S47:W49">
    <cfRule type="expression" dxfId="4605" priority="3569">
      <formula>$AU47&lt;$AS$17</formula>
    </cfRule>
    <cfRule type="expression" dxfId="4604" priority="3570" stopIfTrue="1">
      <formula>$AT47&lt;$AS$17</formula>
    </cfRule>
  </conditionalFormatting>
  <conditionalFormatting sqref="T49">
    <cfRule type="cellIs" dxfId="4603" priority="3556" stopIfTrue="1" operator="greaterThan">
      <formula>$K49+$M49</formula>
    </cfRule>
    <cfRule type="cellIs" dxfId="4602" priority="3557" stopIfTrue="1" operator="lessThan">
      <formula>$K49+$L49</formula>
    </cfRule>
  </conditionalFormatting>
  <conditionalFormatting sqref="U49">
    <cfRule type="cellIs" dxfId="4601" priority="3561" stopIfTrue="1" operator="greaterThan">
      <formula>$K49+$M49</formula>
    </cfRule>
    <cfRule type="cellIs" dxfId="4600" priority="3562" stopIfTrue="1" operator="lessThan">
      <formula>$K49+$L49</formula>
    </cfRule>
  </conditionalFormatting>
  <conditionalFormatting sqref="V49">
    <cfRule type="cellIs" dxfId="4599" priority="3563" stopIfTrue="1" operator="greaterThan">
      <formula>$K49+$M49</formula>
    </cfRule>
    <cfRule type="cellIs" dxfId="4598" priority="3564" stopIfTrue="1" operator="lessThan">
      <formula>$K49+$L49</formula>
    </cfRule>
  </conditionalFormatting>
  <conditionalFormatting sqref="W49">
    <cfRule type="cellIs" dxfId="4597" priority="3565" stopIfTrue="1" operator="greaterThan">
      <formula>$K49+$M49</formula>
    </cfRule>
    <cfRule type="cellIs" dxfId="4596" priority="3566" stopIfTrue="1" operator="lessThan">
      <formula>$K49+$L49</formula>
    </cfRule>
  </conditionalFormatting>
  <conditionalFormatting sqref="S49">
    <cfRule type="cellIs" dxfId="4595" priority="3567" stopIfTrue="1" operator="greaterThan">
      <formula>$K49+$M49</formula>
    </cfRule>
    <cfRule type="cellIs" dxfId="4594" priority="3568" stopIfTrue="1" operator="lessThan">
      <formula>$K49+$L49</formula>
    </cfRule>
  </conditionalFormatting>
  <conditionalFormatting sqref="AQ47:AQ48">
    <cfRule type="cellIs" dxfId="4593" priority="3545" operator="greaterThan">
      <formula>0.06</formula>
    </cfRule>
  </conditionalFormatting>
  <conditionalFormatting sqref="C47:C48">
    <cfRule type="cellIs" dxfId="4592" priority="3543" operator="equal">
      <formula>""</formula>
    </cfRule>
  </conditionalFormatting>
  <conditionalFormatting sqref="T47:T48">
    <cfRule type="cellIs" dxfId="4591" priority="3541" stopIfTrue="1" operator="greaterThan">
      <formula>$K47+$M47</formula>
    </cfRule>
    <cfRule type="cellIs" dxfId="4590" priority="3542" stopIfTrue="1" operator="lessThan">
      <formula>$K47+$L47</formula>
    </cfRule>
  </conditionalFormatting>
  <conditionalFormatting sqref="U47:U48">
    <cfRule type="cellIs" dxfId="4589" priority="3546" stopIfTrue="1" operator="greaterThan">
      <formula>$K47+$M47</formula>
    </cfRule>
    <cfRule type="cellIs" dxfId="4588" priority="3547" stopIfTrue="1" operator="lessThan">
      <formula>$K47+$L47</formula>
    </cfRule>
  </conditionalFormatting>
  <conditionalFormatting sqref="V47:V48">
    <cfRule type="cellIs" dxfId="4587" priority="3548" stopIfTrue="1" operator="greaterThan">
      <formula>$K47+$M47</formula>
    </cfRule>
    <cfRule type="cellIs" dxfId="4586" priority="3549" stopIfTrue="1" operator="lessThan">
      <formula>$K47+$L47</formula>
    </cfRule>
  </conditionalFormatting>
  <conditionalFormatting sqref="W47:W48">
    <cfRule type="cellIs" dxfId="4585" priority="3550" stopIfTrue="1" operator="greaterThan">
      <formula>$K47+$M47</formula>
    </cfRule>
    <cfRule type="cellIs" dxfId="4584" priority="3551" stopIfTrue="1" operator="lessThan">
      <formula>$K47+$L47</formula>
    </cfRule>
  </conditionalFormatting>
  <conditionalFormatting sqref="S47:S48">
    <cfRule type="cellIs" dxfId="4583" priority="3552" stopIfTrue="1" operator="greaterThan">
      <formula>$K47+$M47</formula>
    </cfRule>
    <cfRule type="cellIs" dxfId="4582" priority="3553" stopIfTrue="1" operator="lessThan">
      <formula>$K47+$L47</formula>
    </cfRule>
  </conditionalFormatting>
  <conditionalFormatting sqref="AQ80:AQ82">
    <cfRule type="cellIs" dxfId="4581" priority="3528" operator="greaterThan">
      <formula>0.06</formula>
    </cfRule>
  </conditionalFormatting>
  <conditionalFormatting sqref="C80:C82">
    <cfRule type="cellIs" dxfId="4580" priority="3526" operator="equal">
      <formula>""</formula>
    </cfRule>
  </conditionalFormatting>
  <conditionalFormatting sqref="S80:W82">
    <cfRule type="expression" dxfId="4579" priority="3537">
      <formula>$AU80&lt;$AS$17</formula>
    </cfRule>
    <cfRule type="expression" dxfId="4578" priority="3538" stopIfTrue="1">
      <formula>$AT80&lt;$AS$17</formula>
    </cfRule>
  </conditionalFormatting>
  <conditionalFormatting sqref="T80:T82">
    <cfRule type="cellIs" dxfId="4577" priority="3524" stopIfTrue="1" operator="greaterThan">
      <formula>$K80+$M80</formula>
    </cfRule>
    <cfRule type="cellIs" dxfId="4576" priority="3525" stopIfTrue="1" operator="lessThan">
      <formula>$K80+$L80</formula>
    </cfRule>
  </conditionalFormatting>
  <conditionalFormatting sqref="U80:U82">
    <cfRule type="cellIs" dxfId="4575" priority="3529" stopIfTrue="1" operator="greaterThan">
      <formula>$K80+$M80</formula>
    </cfRule>
    <cfRule type="cellIs" dxfId="4574" priority="3530" stopIfTrue="1" operator="lessThan">
      <formula>$K80+$L80</formula>
    </cfRule>
  </conditionalFormatting>
  <conditionalFormatting sqref="V80:V82">
    <cfRule type="cellIs" dxfId="4573" priority="3531" stopIfTrue="1" operator="greaterThan">
      <formula>$K80+$M80</formula>
    </cfRule>
    <cfRule type="cellIs" dxfId="4572" priority="3532" stopIfTrue="1" operator="lessThan">
      <formula>$K80+$L80</formula>
    </cfRule>
  </conditionalFormatting>
  <conditionalFormatting sqref="W80:W82">
    <cfRule type="cellIs" dxfId="4571" priority="3533" stopIfTrue="1" operator="greaterThan">
      <formula>$K80+$M80</formula>
    </cfRule>
    <cfRule type="cellIs" dxfId="4570" priority="3534" stopIfTrue="1" operator="lessThan">
      <formula>$K80+$L80</formula>
    </cfRule>
  </conditionalFormatting>
  <conditionalFormatting sqref="S80:S82">
    <cfRule type="cellIs" dxfId="4569" priority="3535" stopIfTrue="1" operator="greaterThan">
      <formula>$K80+$M80</formula>
    </cfRule>
    <cfRule type="cellIs" dxfId="4568" priority="3536" stopIfTrue="1" operator="lessThan">
      <formula>$K80+$L80</formula>
    </cfRule>
  </conditionalFormatting>
  <conditionalFormatting sqref="AQ83:AQ85">
    <cfRule type="cellIs" dxfId="4567" priority="3511" operator="greaterThan">
      <formula>0.06</formula>
    </cfRule>
  </conditionalFormatting>
  <conditionalFormatting sqref="C83:C85">
    <cfRule type="cellIs" dxfId="4566" priority="3509" operator="equal">
      <formula>""</formula>
    </cfRule>
  </conditionalFormatting>
  <conditionalFormatting sqref="S83:W85">
    <cfRule type="expression" dxfId="4565" priority="3520">
      <formula>$AU83&lt;$AS$17</formula>
    </cfRule>
    <cfRule type="expression" dxfId="4564" priority="3521" stopIfTrue="1">
      <formula>$AT83&lt;$AS$17</formula>
    </cfRule>
  </conditionalFormatting>
  <conditionalFormatting sqref="T83:T85">
    <cfRule type="cellIs" dxfId="4563" priority="3507" stopIfTrue="1" operator="greaterThan">
      <formula>$K83+$M83</formula>
    </cfRule>
    <cfRule type="cellIs" dxfId="4562" priority="3508" stopIfTrue="1" operator="lessThan">
      <formula>$K83+$L83</formula>
    </cfRule>
  </conditionalFormatting>
  <conditionalFormatting sqref="U83:U85">
    <cfRule type="cellIs" dxfId="4561" priority="3512" stopIfTrue="1" operator="greaterThan">
      <formula>$K83+$M83</formula>
    </cfRule>
    <cfRule type="cellIs" dxfId="4560" priority="3513" stopIfTrue="1" operator="lessThan">
      <formula>$K83+$L83</formula>
    </cfRule>
  </conditionalFormatting>
  <conditionalFormatting sqref="V83:V85">
    <cfRule type="cellIs" dxfId="4559" priority="3514" stopIfTrue="1" operator="greaterThan">
      <formula>$K83+$M83</formula>
    </cfRule>
    <cfRule type="cellIs" dxfId="4558" priority="3515" stopIfTrue="1" operator="lessThan">
      <formula>$K83+$L83</formula>
    </cfRule>
  </conditionalFormatting>
  <conditionalFormatting sqref="W83:W85">
    <cfRule type="cellIs" dxfId="4557" priority="3516" stopIfTrue="1" operator="greaterThan">
      <formula>$K83+$M83</formula>
    </cfRule>
    <cfRule type="cellIs" dxfId="4556" priority="3517" stopIfTrue="1" operator="lessThan">
      <formula>$K83+$L83</formula>
    </cfRule>
  </conditionalFormatting>
  <conditionalFormatting sqref="S83:S85">
    <cfRule type="cellIs" dxfId="4555" priority="3518" stopIfTrue="1" operator="greaterThan">
      <formula>$K83+$M83</formula>
    </cfRule>
    <cfRule type="cellIs" dxfId="4554" priority="3519" stopIfTrue="1" operator="lessThan">
      <formula>$K83+$L83</formula>
    </cfRule>
  </conditionalFormatting>
  <conditionalFormatting sqref="AQ86:AQ88">
    <cfRule type="cellIs" dxfId="4553" priority="3494" operator="greaterThan">
      <formula>0.06</formula>
    </cfRule>
  </conditionalFormatting>
  <conditionalFormatting sqref="C86:C88">
    <cfRule type="cellIs" dxfId="4552" priority="3492" operator="equal">
      <formula>""</formula>
    </cfRule>
  </conditionalFormatting>
  <conditionalFormatting sqref="S86:W88">
    <cfRule type="expression" dxfId="4551" priority="3503">
      <formula>$AU86&lt;$AS$17</formula>
    </cfRule>
    <cfRule type="expression" dxfId="4550" priority="3504" stopIfTrue="1">
      <formula>$AT86&lt;$AS$17</formula>
    </cfRule>
  </conditionalFormatting>
  <conditionalFormatting sqref="T86:T88">
    <cfRule type="cellIs" dxfId="4549" priority="3490" stopIfTrue="1" operator="greaterThan">
      <formula>$K86+$M86</formula>
    </cfRule>
    <cfRule type="cellIs" dxfId="4548" priority="3491" stopIfTrue="1" operator="lessThan">
      <formula>$K86+$L86</formula>
    </cfRule>
  </conditionalFormatting>
  <conditionalFormatting sqref="U86:U88">
    <cfRule type="cellIs" dxfId="4547" priority="3495" stopIfTrue="1" operator="greaterThan">
      <formula>$K86+$M86</formula>
    </cfRule>
    <cfRule type="cellIs" dxfId="4546" priority="3496" stopIfTrue="1" operator="lessThan">
      <formula>$K86+$L86</formula>
    </cfRule>
  </conditionalFormatting>
  <conditionalFormatting sqref="V86:V88">
    <cfRule type="cellIs" dxfId="4545" priority="3497" stopIfTrue="1" operator="greaterThan">
      <formula>$K86+$M86</formula>
    </cfRule>
    <cfRule type="cellIs" dxfId="4544" priority="3498" stopIfTrue="1" operator="lessThan">
      <formula>$K86+$L86</formula>
    </cfRule>
  </conditionalFormatting>
  <conditionalFormatting sqref="W86:W88">
    <cfRule type="cellIs" dxfId="4543" priority="3499" stopIfTrue="1" operator="greaterThan">
      <formula>$K86+$M86</formula>
    </cfRule>
    <cfRule type="cellIs" dxfId="4542" priority="3500" stopIfTrue="1" operator="lessThan">
      <formula>$K86+$L86</formula>
    </cfRule>
  </conditionalFormatting>
  <conditionalFormatting sqref="S86:S88">
    <cfRule type="cellIs" dxfId="4541" priority="3501" stopIfTrue="1" operator="greaterThan">
      <formula>$K86+$M86</formula>
    </cfRule>
    <cfRule type="cellIs" dxfId="4540" priority="3502" stopIfTrue="1" operator="lessThan">
      <formula>$K86+$L86</formula>
    </cfRule>
  </conditionalFormatting>
  <conditionalFormatting sqref="AQ92:AQ94">
    <cfRule type="cellIs" dxfId="4539" priority="3477" operator="greaterThan">
      <formula>0.06</formula>
    </cfRule>
  </conditionalFormatting>
  <conditionalFormatting sqref="C92:C94">
    <cfRule type="cellIs" dxfId="4538" priority="3475" operator="equal">
      <formula>""</formula>
    </cfRule>
  </conditionalFormatting>
  <conditionalFormatting sqref="S92:W94">
    <cfRule type="expression" dxfId="4537" priority="3486">
      <formula>$AU92&lt;$AS$17</formula>
    </cfRule>
    <cfRule type="expression" dxfId="4536" priority="3487" stopIfTrue="1">
      <formula>$AT92&lt;$AS$17</formula>
    </cfRule>
  </conditionalFormatting>
  <conditionalFormatting sqref="T92:T94">
    <cfRule type="cellIs" dxfId="4535" priority="3473" stopIfTrue="1" operator="greaterThan">
      <formula>$K92+$M92</formula>
    </cfRule>
    <cfRule type="cellIs" dxfId="4534" priority="3474" stopIfTrue="1" operator="lessThan">
      <formula>$K92+$L92</formula>
    </cfRule>
  </conditionalFormatting>
  <conditionalFormatting sqref="U92:U94">
    <cfRule type="cellIs" dxfId="4533" priority="3478" stopIfTrue="1" operator="greaterThan">
      <formula>$K92+$M92</formula>
    </cfRule>
    <cfRule type="cellIs" dxfId="4532" priority="3479" stopIfTrue="1" operator="lessThan">
      <formula>$K92+$L92</formula>
    </cfRule>
  </conditionalFormatting>
  <conditionalFormatting sqref="V92:V94">
    <cfRule type="cellIs" dxfId="4531" priority="3480" stopIfTrue="1" operator="greaterThan">
      <formula>$K92+$M92</formula>
    </cfRule>
    <cfRule type="cellIs" dxfId="4530" priority="3481" stopIfTrue="1" operator="lessThan">
      <formula>$K92+$L92</formula>
    </cfRule>
  </conditionalFormatting>
  <conditionalFormatting sqref="W92:W94">
    <cfRule type="cellIs" dxfId="4529" priority="3482" stopIfTrue="1" operator="greaterThan">
      <formula>$K92+$M92</formula>
    </cfRule>
    <cfRule type="cellIs" dxfId="4528" priority="3483" stopIfTrue="1" operator="lessThan">
      <formula>$K92+$L92</formula>
    </cfRule>
  </conditionalFormatting>
  <conditionalFormatting sqref="S92:S94">
    <cfRule type="cellIs" dxfId="4527" priority="3484" stopIfTrue="1" operator="greaterThan">
      <formula>$K92+$M92</formula>
    </cfRule>
    <cfRule type="cellIs" dxfId="4526" priority="3485" stopIfTrue="1" operator="lessThan">
      <formula>$K92+$L92</formula>
    </cfRule>
  </conditionalFormatting>
  <conditionalFormatting sqref="AQ593:AQ598">
    <cfRule type="cellIs" dxfId="4525" priority="3460" operator="greaterThan">
      <formula>0.06</formula>
    </cfRule>
  </conditionalFormatting>
  <conditionalFormatting sqref="C593:C598">
    <cfRule type="cellIs" dxfId="4524" priority="3458" operator="equal">
      <formula>""</formula>
    </cfRule>
  </conditionalFormatting>
  <conditionalFormatting sqref="T593:T598">
    <cfRule type="cellIs" dxfId="4523" priority="3456" stopIfTrue="1" operator="greaterThan">
      <formula>$K593+$M593</formula>
    </cfRule>
    <cfRule type="cellIs" dxfId="4522" priority="3457" stopIfTrue="1" operator="lessThan">
      <formula>$K593+$L593</formula>
    </cfRule>
  </conditionalFormatting>
  <conditionalFormatting sqref="U593:U598">
    <cfRule type="cellIs" dxfId="4521" priority="3461" stopIfTrue="1" operator="greaterThan">
      <formula>$K593+$M593</formula>
    </cfRule>
    <cfRule type="cellIs" dxfId="4520" priority="3462" stopIfTrue="1" operator="lessThan">
      <formula>$K593+$L593</formula>
    </cfRule>
  </conditionalFormatting>
  <conditionalFormatting sqref="V593:V598">
    <cfRule type="cellIs" dxfId="4519" priority="3463" stopIfTrue="1" operator="greaterThan">
      <formula>$K593+$M593</formula>
    </cfRule>
    <cfRule type="cellIs" dxfId="4518" priority="3464" stopIfTrue="1" operator="lessThan">
      <formula>$K593+$L593</formula>
    </cfRule>
  </conditionalFormatting>
  <conditionalFormatting sqref="W593:W598">
    <cfRule type="cellIs" dxfId="4517" priority="3465" stopIfTrue="1" operator="greaterThan">
      <formula>$K593+$M593</formula>
    </cfRule>
    <cfRule type="cellIs" dxfId="4516" priority="3466" stopIfTrue="1" operator="lessThan">
      <formula>$K593+$L593</formula>
    </cfRule>
  </conditionalFormatting>
  <conditionalFormatting sqref="S593:S598">
    <cfRule type="cellIs" dxfId="4515" priority="3467" stopIfTrue="1" operator="greaterThan">
      <formula>$K593+$M593</formula>
    </cfRule>
    <cfRule type="cellIs" dxfId="4514" priority="3468" stopIfTrue="1" operator="lessThan">
      <formula>$K593+$L593</formula>
    </cfRule>
  </conditionalFormatting>
  <conditionalFormatting sqref="R593:R598">
    <cfRule type="cellIs" dxfId="4513" priority="3455" operator="equal">
      <formula>0</formula>
    </cfRule>
  </conditionalFormatting>
  <conditionalFormatting sqref="AQ986:AQ991">
    <cfRule type="cellIs" dxfId="4512" priority="3426" operator="greaterThan">
      <formula>0.06</formula>
    </cfRule>
  </conditionalFormatting>
  <conditionalFormatting sqref="C986:C991">
    <cfRule type="cellIs" dxfId="4511" priority="3424" operator="equal">
      <formula>""</formula>
    </cfRule>
  </conditionalFormatting>
  <conditionalFormatting sqref="T986:T991">
    <cfRule type="cellIs" dxfId="4510" priority="3422" stopIfTrue="1" operator="greaterThan">
      <formula>$K986+$M986</formula>
    </cfRule>
    <cfRule type="cellIs" dxfId="4509" priority="3423" stopIfTrue="1" operator="lessThan">
      <formula>$K986+$L986</formula>
    </cfRule>
  </conditionalFormatting>
  <conditionalFormatting sqref="U986:U991">
    <cfRule type="cellIs" dxfId="4508" priority="3427" stopIfTrue="1" operator="greaterThan">
      <formula>$K986+$M986</formula>
    </cfRule>
    <cfRule type="cellIs" dxfId="4507" priority="3428" stopIfTrue="1" operator="lessThan">
      <formula>$K986+$L986</formula>
    </cfRule>
  </conditionalFormatting>
  <conditionalFormatting sqref="V986:V991">
    <cfRule type="cellIs" dxfId="4506" priority="3429" stopIfTrue="1" operator="greaterThan">
      <formula>$K986+$M986</formula>
    </cfRule>
    <cfRule type="cellIs" dxfId="4505" priority="3430" stopIfTrue="1" operator="lessThan">
      <formula>$K986+$L986</formula>
    </cfRule>
  </conditionalFormatting>
  <conditionalFormatting sqref="W986:W991">
    <cfRule type="cellIs" dxfId="4504" priority="3431" stopIfTrue="1" operator="greaterThan">
      <formula>$K986+$M986</formula>
    </cfRule>
    <cfRule type="cellIs" dxfId="4503" priority="3432" stopIfTrue="1" operator="lessThan">
      <formula>$K986+$L986</formula>
    </cfRule>
  </conditionalFormatting>
  <conditionalFormatting sqref="S986:S991">
    <cfRule type="cellIs" dxfId="4502" priority="3433" stopIfTrue="1" operator="greaterThan">
      <formula>$K986+$M986</formula>
    </cfRule>
    <cfRule type="cellIs" dxfId="4501" priority="3434" stopIfTrue="1" operator="lessThan">
      <formula>$K986+$L986</formula>
    </cfRule>
  </conditionalFormatting>
  <conditionalFormatting sqref="R986:R991">
    <cfRule type="cellIs" dxfId="4500" priority="3421" operator="equal">
      <formula>0</formula>
    </cfRule>
  </conditionalFormatting>
  <conditionalFormatting sqref="S1140:W1140">
    <cfRule type="cellIs" dxfId="4499" priority="3418" stopIfTrue="1" operator="greaterThan">
      <formula>$K1140+$M1140</formula>
    </cfRule>
    <cfRule type="cellIs" dxfId="4498" priority="3419" stopIfTrue="1" operator="lessThan">
      <formula>$K1140+$L1140</formula>
    </cfRule>
  </conditionalFormatting>
  <conditionalFormatting sqref="S1139">
    <cfRule type="cellIs" dxfId="4497" priority="3416" stopIfTrue="1" operator="greaterThan">
      <formula>$K1139+$M1139</formula>
    </cfRule>
    <cfRule type="cellIs" dxfId="4496" priority="3417" stopIfTrue="1" operator="lessThan">
      <formula>$K1139+$L1139</formula>
    </cfRule>
  </conditionalFormatting>
  <conditionalFormatting sqref="S1139">
    <cfRule type="cellIs" dxfId="4495" priority="3414" stopIfTrue="1" operator="greaterThan">
      <formula>$K1139+$M1139</formula>
    </cfRule>
    <cfRule type="cellIs" dxfId="4494" priority="3415" stopIfTrue="1" operator="lessThan">
      <formula>$K1139+$L1139</formula>
    </cfRule>
  </conditionalFormatting>
  <conditionalFormatting sqref="S1140:W1140">
    <cfRule type="cellIs" dxfId="4493" priority="3412" stopIfTrue="1" operator="greaterThan">
      <formula>$K1140+$M1140</formula>
    </cfRule>
    <cfRule type="cellIs" dxfId="4492" priority="3413" stopIfTrue="1" operator="lessThan">
      <formula>$K1140+$L1140</formula>
    </cfRule>
  </conditionalFormatting>
  <conditionalFormatting sqref="S1140:W1140">
    <cfRule type="cellIs" dxfId="4491" priority="3410" stopIfTrue="1" operator="greaterThan">
      <formula>$K1140+$M1140</formula>
    </cfRule>
    <cfRule type="cellIs" dxfId="4490" priority="3411" stopIfTrue="1" operator="lessThan">
      <formula>$K1140+$L1140</formula>
    </cfRule>
  </conditionalFormatting>
  <conditionalFormatting sqref="S1140:W1140">
    <cfRule type="cellIs" dxfId="4489" priority="3408" stopIfTrue="1" operator="greaterThan">
      <formula>$K1140+$M1140</formula>
    </cfRule>
    <cfRule type="cellIs" dxfId="4488" priority="3409" stopIfTrue="1" operator="lessThan">
      <formula>$K1140+$L1140</formula>
    </cfRule>
  </conditionalFormatting>
  <conditionalFormatting sqref="T1140:T1141">
    <cfRule type="cellIs" dxfId="4487" priority="3398" stopIfTrue="1" operator="greaterThan">
      <formula>$K1140+$M1140</formula>
    </cfRule>
    <cfRule type="cellIs" dxfId="4486" priority="3399" stopIfTrue="1" operator="lessThan">
      <formula>$K1140+$L1140</formula>
    </cfRule>
  </conditionalFormatting>
  <conditionalFormatting sqref="U1140:U1141">
    <cfRule type="cellIs" dxfId="4485" priority="3400" stopIfTrue="1" operator="greaterThan">
      <formula>$K1140+$M1140</formula>
    </cfRule>
    <cfRule type="cellIs" dxfId="4484" priority="3401" stopIfTrue="1" operator="lessThan">
      <formula>$K1140+$L1140</formula>
    </cfRule>
  </conditionalFormatting>
  <conditionalFormatting sqref="V1140:V1141">
    <cfRule type="cellIs" dxfId="4483" priority="3402" stopIfTrue="1" operator="greaterThan">
      <formula>$K1140+$M1140</formula>
    </cfRule>
    <cfRule type="cellIs" dxfId="4482" priority="3403" stopIfTrue="1" operator="lessThan">
      <formula>$K1140+$L1140</formula>
    </cfRule>
  </conditionalFormatting>
  <conditionalFormatting sqref="W1140:W1141">
    <cfRule type="cellIs" dxfId="4481" priority="3404" stopIfTrue="1" operator="greaterThan">
      <formula>$K1140+$M1140</formula>
    </cfRule>
    <cfRule type="cellIs" dxfId="4480" priority="3405" stopIfTrue="1" operator="lessThan">
      <formula>$K1140+$L1140</formula>
    </cfRule>
  </conditionalFormatting>
  <conditionalFormatting sqref="S1140:S1141">
    <cfRule type="cellIs" dxfId="4479" priority="3406" stopIfTrue="1" operator="greaterThan">
      <formula>$K1140+$M1140</formula>
    </cfRule>
    <cfRule type="cellIs" dxfId="4478" priority="3407" stopIfTrue="1" operator="lessThan">
      <formula>$K1140+$L1140</formula>
    </cfRule>
  </conditionalFormatting>
  <conditionalFormatting sqref="S1141">
    <cfRule type="cellIs" dxfId="4477" priority="3396" stopIfTrue="1" operator="greaterThan">
      <formula>$K1141+$M1141</formula>
    </cfRule>
    <cfRule type="cellIs" dxfId="4476" priority="3397" stopIfTrue="1" operator="lessThan">
      <formula>$K1141+$L1141</formula>
    </cfRule>
  </conditionalFormatting>
  <conditionalFormatting sqref="S1141">
    <cfRule type="cellIs" dxfId="4475" priority="3394" stopIfTrue="1" operator="greaterThan">
      <formula>$K1141+$M1141</formula>
    </cfRule>
    <cfRule type="cellIs" dxfId="4474" priority="3395" stopIfTrue="1" operator="lessThan">
      <formula>$K1141+$L1141</formula>
    </cfRule>
  </conditionalFormatting>
  <conditionalFormatting sqref="AQ423:AQ425">
    <cfRule type="cellIs" dxfId="4473" priority="3383" operator="greaterThan">
      <formula>0.06</formula>
    </cfRule>
  </conditionalFormatting>
  <conditionalFormatting sqref="C423:C425">
    <cfRule type="cellIs" dxfId="4472" priority="3381" operator="equal">
      <formula>""</formula>
    </cfRule>
  </conditionalFormatting>
  <conditionalFormatting sqref="T423:T425">
    <cfRule type="cellIs" dxfId="4471" priority="3379" stopIfTrue="1" operator="greaterThan">
      <formula>$K423+$M423</formula>
    </cfRule>
    <cfRule type="cellIs" dxfId="4470" priority="3380" stopIfTrue="1" operator="lessThan">
      <formula>$K423+$L423</formula>
    </cfRule>
  </conditionalFormatting>
  <conditionalFormatting sqref="U423:U425">
    <cfRule type="cellIs" dxfId="4469" priority="3384" stopIfTrue="1" operator="greaterThan">
      <formula>$K423+$M423</formula>
    </cfRule>
    <cfRule type="cellIs" dxfId="4468" priority="3385" stopIfTrue="1" operator="lessThan">
      <formula>$K423+$L423</formula>
    </cfRule>
  </conditionalFormatting>
  <conditionalFormatting sqref="V423:V425">
    <cfRule type="cellIs" dxfId="4467" priority="3386" stopIfTrue="1" operator="greaterThan">
      <formula>$K423+$M423</formula>
    </cfRule>
    <cfRule type="cellIs" dxfId="4466" priority="3387" stopIfTrue="1" operator="lessThan">
      <formula>$K423+$L423</formula>
    </cfRule>
  </conditionalFormatting>
  <conditionalFormatting sqref="W423:W425">
    <cfRule type="cellIs" dxfId="4465" priority="3388" stopIfTrue="1" operator="greaterThan">
      <formula>$K423+$M423</formula>
    </cfRule>
    <cfRule type="cellIs" dxfId="4464" priority="3389" stopIfTrue="1" operator="lessThan">
      <formula>$K423+$L423</formula>
    </cfRule>
  </conditionalFormatting>
  <conditionalFormatting sqref="S423:S425">
    <cfRule type="cellIs" dxfId="4463" priority="3390" stopIfTrue="1" operator="greaterThan">
      <formula>$K423+$M423</formula>
    </cfRule>
    <cfRule type="cellIs" dxfId="4462" priority="3391" stopIfTrue="1" operator="lessThan">
      <formula>$K423+$L423</formula>
    </cfRule>
  </conditionalFormatting>
  <conditionalFormatting sqref="R423:R425">
    <cfRule type="cellIs" dxfId="4461" priority="3378" operator="equal">
      <formula>0</formula>
    </cfRule>
  </conditionalFormatting>
  <conditionalFormatting sqref="AQ426:AQ428">
    <cfRule type="cellIs" dxfId="4460" priority="3366" operator="greaterThan">
      <formula>0.06</formula>
    </cfRule>
  </conditionalFormatting>
  <conditionalFormatting sqref="C426:C428">
    <cfRule type="cellIs" dxfId="4459" priority="3364" operator="equal">
      <formula>""</formula>
    </cfRule>
  </conditionalFormatting>
  <conditionalFormatting sqref="T426:T428">
    <cfRule type="cellIs" dxfId="4458" priority="3362" stopIfTrue="1" operator="greaterThan">
      <formula>$K426+$M426</formula>
    </cfRule>
    <cfRule type="cellIs" dxfId="4457" priority="3363" stopIfTrue="1" operator="lessThan">
      <formula>$K426+$L426</formula>
    </cfRule>
  </conditionalFormatting>
  <conditionalFormatting sqref="U426:U428">
    <cfRule type="cellIs" dxfId="4456" priority="3367" stopIfTrue="1" operator="greaterThan">
      <formula>$K426+$M426</formula>
    </cfRule>
    <cfRule type="cellIs" dxfId="4455" priority="3368" stopIfTrue="1" operator="lessThan">
      <formula>$K426+$L426</formula>
    </cfRule>
  </conditionalFormatting>
  <conditionalFormatting sqref="V426:V428">
    <cfRule type="cellIs" dxfId="4454" priority="3369" stopIfTrue="1" operator="greaterThan">
      <formula>$K426+$M426</formula>
    </cfRule>
    <cfRule type="cellIs" dxfId="4453" priority="3370" stopIfTrue="1" operator="lessThan">
      <formula>$K426+$L426</formula>
    </cfRule>
  </conditionalFormatting>
  <conditionalFormatting sqref="W426:W428">
    <cfRule type="cellIs" dxfId="4452" priority="3371" stopIfTrue="1" operator="greaterThan">
      <formula>$K426+$M426</formula>
    </cfRule>
    <cfRule type="cellIs" dxfId="4451" priority="3372" stopIfTrue="1" operator="lessThan">
      <formula>$K426+$L426</formula>
    </cfRule>
  </conditionalFormatting>
  <conditionalFormatting sqref="S426:S428">
    <cfRule type="cellIs" dxfId="4450" priority="3373" stopIfTrue="1" operator="greaterThan">
      <formula>$K426+$M426</formula>
    </cfRule>
    <cfRule type="cellIs" dxfId="4449" priority="3374" stopIfTrue="1" operator="lessThan">
      <formula>$K426+$L426</formula>
    </cfRule>
  </conditionalFormatting>
  <conditionalFormatting sqref="R426:R428">
    <cfRule type="cellIs" dxfId="4448" priority="3361" operator="equal">
      <formula>0</formula>
    </cfRule>
  </conditionalFormatting>
  <conditionalFormatting sqref="AQ432:AQ434">
    <cfRule type="cellIs" dxfId="4447" priority="3349" operator="greaterThan">
      <formula>0.06</formula>
    </cfRule>
  </conditionalFormatting>
  <conditionalFormatting sqref="C432:C434">
    <cfRule type="cellIs" dxfId="4446" priority="3347" operator="equal">
      <formula>""</formula>
    </cfRule>
  </conditionalFormatting>
  <conditionalFormatting sqref="T432:T434">
    <cfRule type="cellIs" dxfId="4445" priority="3345" stopIfTrue="1" operator="greaterThan">
      <formula>$K432+$M432</formula>
    </cfRule>
    <cfRule type="cellIs" dxfId="4444" priority="3346" stopIfTrue="1" operator="lessThan">
      <formula>$K432+$L432</formula>
    </cfRule>
  </conditionalFormatting>
  <conditionalFormatting sqref="U432:U434">
    <cfRule type="cellIs" dxfId="4443" priority="3350" stopIfTrue="1" operator="greaterThan">
      <formula>$K432+$M432</formula>
    </cfRule>
    <cfRule type="cellIs" dxfId="4442" priority="3351" stopIfTrue="1" operator="lessThan">
      <formula>$K432+$L432</formula>
    </cfRule>
  </conditionalFormatting>
  <conditionalFormatting sqref="V432:V434">
    <cfRule type="cellIs" dxfId="4441" priority="3352" stopIfTrue="1" operator="greaterThan">
      <formula>$K432+$M432</formula>
    </cfRule>
    <cfRule type="cellIs" dxfId="4440" priority="3353" stopIfTrue="1" operator="lessThan">
      <formula>$K432+$L432</formula>
    </cfRule>
  </conditionalFormatting>
  <conditionalFormatting sqref="W432:W434">
    <cfRule type="cellIs" dxfId="4439" priority="3354" stopIfTrue="1" operator="greaterThan">
      <formula>$K432+$M432</formula>
    </cfRule>
    <cfRule type="cellIs" dxfId="4438" priority="3355" stopIfTrue="1" operator="lessThan">
      <formula>$K432+$L432</formula>
    </cfRule>
  </conditionalFormatting>
  <conditionalFormatting sqref="S432:S434">
    <cfRule type="cellIs" dxfId="4437" priority="3356" stopIfTrue="1" operator="greaterThan">
      <formula>$K432+$M432</formula>
    </cfRule>
    <cfRule type="cellIs" dxfId="4436" priority="3357" stopIfTrue="1" operator="lessThan">
      <formula>$K432+$L432</formula>
    </cfRule>
  </conditionalFormatting>
  <conditionalFormatting sqref="R432:R434">
    <cfRule type="cellIs" dxfId="4435" priority="3344" operator="equal">
      <formula>0</formula>
    </cfRule>
  </conditionalFormatting>
  <conditionalFormatting sqref="AQ654:AQ656">
    <cfRule type="cellIs" dxfId="4434" priority="3332" operator="greaterThan">
      <formula>0.06</formula>
    </cfRule>
  </conditionalFormatting>
  <conditionalFormatting sqref="C654:C656">
    <cfRule type="cellIs" dxfId="4433" priority="3330" operator="equal">
      <formula>""</formula>
    </cfRule>
  </conditionalFormatting>
  <conditionalFormatting sqref="T654:T656">
    <cfRule type="cellIs" dxfId="4432" priority="3328" stopIfTrue="1" operator="greaterThan">
      <formula>$K654+$M654</formula>
    </cfRule>
    <cfRule type="cellIs" dxfId="4431" priority="3329" stopIfTrue="1" operator="lessThan">
      <formula>$K654+$L654</formula>
    </cfRule>
  </conditionalFormatting>
  <conditionalFormatting sqref="U654:U656">
    <cfRule type="cellIs" dxfId="4430" priority="3333" stopIfTrue="1" operator="greaterThan">
      <formula>$K654+$M654</formula>
    </cfRule>
    <cfRule type="cellIs" dxfId="4429" priority="3334" stopIfTrue="1" operator="lessThan">
      <formula>$K654+$L654</formula>
    </cfRule>
  </conditionalFormatting>
  <conditionalFormatting sqref="V654:V656">
    <cfRule type="cellIs" dxfId="4428" priority="3335" stopIfTrue="1" operator="greaterThan">
      <formula>$K654+$M654</formula>
    </cfRule>
    <cfRule type="cellIs" dxfId="4427" priority="3336" stopIfTrue="1" operator="lessThan">
      <formula>$K654+$L654</formula>
    </cfRule>
  </conditionalFormatting>
  <conditionalFormatting sqref="W654:W656">
    <cfRule type="cellIs" dxfId="4426" priority="3337" stopIfTrue="1" operator="greaterThan">
      <formula>$K654+$M654</formula>
    </cfRule>
    <cfRule type="cellIs" dxfId="4425" priority="3338" stopIfTrue="1" operator="lessThan">
      <formula>$K654+$L654</formula>
    </cfRule>
  </conditionalFormatting>
  <conditionalFormatting sqref="S654:S656">
    <cfRule type="cellIs" dxfId="4424" priority="3339" stopIfTrue="1" operator="greaterThan">
      <formula>$K654+$M654</formula>
    </cfRule>
    <cfRule type="cellIs" dxfId="4423" priority="3340" stopIfTrue="1" operator="lessThan">
      <formula>$K654+$L654</formula>
    </cfRule>
  </conditionalFormatting>
  <conditionalFormatting sqref="R654:R656">
    <cfRule type="cellIs" dxfId="4422" priority="3327" operator="equal">
      <formula>0</formula>
    </cfRule>
  </conditionalFormatting>
  <conditionalFormatting sqref="AQ657:AQ659">
    <cfRule type="cellIs" dxfId="4421" priority="3315" operator="greaterThan">
      <formula>0.06</formula>
    </cfRule>
  </conditionalFormatting>
  <conditionalFormatting sqref="C657:C659">
    <cfRule type="cellIs" dxfId="4420" priority="3313" operator="equal">
      <formula>""</formula>
    </cfRule>
  </conditionalFormatting>
  <conditionalFormatting sqref="T657:T659">
    <cfRule type="cellIs" dxfId="4419" priority="3311" stopIfTrue="1" operator="greaterThan">
      <formula>$K657+$M657</formula>
    </cfRule>
    <cfRule type="cellIs" dxfId="4418" priority="3312" stopIfTrue="1" operator="lessThan">
      <formula>$K657+$L657</formula>
    </cfRule>
  </conditionalFormatting>
  <conditionalFormatting sqref="U657:U659">
    <cfRule type="cellIs" dxfId="4417" priority="3316" stopIfTrue="1" operator="greaterThan">
      <formula>$K657+$M657</formula>
    </cfRule>
    <cfRule type="cellIs" dxfId="4416" priority="3317" stopIfTrue="1" operator="lessThan">
      <formula>$K657+$L657</formula>
    </cfRule>
  </conditionalFormatting>
  <conditionalFormatting sqref="V657:V659">
    <cfRule type="cellIs" dxfId="4415" priority="3318" stopIfTrue="1" operator="greaterThan">
      <formula>$K657+$M657</formula>
    </cfRule>
    <cfRule type="cellIs" dxfId="4414" priority="3319" stopIfTrue="1" operator="lessThan">
      <formula>$K657+$L657</formula>
    </cfRule>
  </conditionalFormatting>
  <conditionalFormatting sqref="W657:W659">
    <cfRule type="cellIs" dxfId="4413" priority="3320" stopIfTrue="1" operator="greaterThan">
      <formula>$K657+$M657</formula>
    </cfRule>
    <cfRule type="cellIs" dxfId="4412" priority="3321" stopIfTrue="1" operator="lessThan">
      <formula>$K657+$L657</formula>
    </cfRule>
  </conditionalFormatting>
  <conditionalFormatting sqref="S657:S659">
    <cfRule type="cellIs" dxfId="4411" priority="3322" stopIfTrue="1" operator="greaterThan">
      <formula>$K657+$M657</formula>
    </cfRule>
    <cfRule type="cellIs" dxfId="4410" priority="3323" stopIfTrue="1" operator="lessThan">
      <formula>$K657+$L657</formula>
    </cfRule>
  </conditionalFormatting>
  <conditionalFormatting sqref="R657:R659">
    <cfRule type="cellIs" dxfId="4409" priority="3310" operator="equal">
      <formula>0</formula>
    </cfRule>
  </conditionalFormatting>
  <conditionalFormatting sqref="AQ660:AQ662">
    <cfRule type="cellIs" dxfId="4408" priority="3298" operator="greaterThan">
      <formula>0.06</formula>
    </cfRule>
  </conditionalFormatting>
  <conditionalFormatting sqref="C660:C662">
    <cfRule type="cellIs" dxfId="4407" priority="3296" operator="equal">
      <formula>""</formula>
    </cfRule>
  </conditionalFormatting>
  <conditionalFormatting sqref="T660:T662">
    <cfRule type="cellIs" dxfId="4406" priority="3294" stopIfTrue="1" operator="greaterThan">
      <formula>$K660+$M660</formula>
    </cfRule>
    <cfRule type="cellIs" dxfId="4405" priority="3295" stopIfTrue="1" operator="lessThan">
      <formula>$K660+$L660</formula>
    </cfRule>
  </conditionalFormatting>
  <conditionalFormatting sqref="U660:U662">
    <cfRule type="cellIs" dxfId="4404" priority="3299" stopIfTrue="1" operator="greaterThan">
      <formula>$K660+$M660</formula>
    </cfRule>
    <cfRule type="cellIs" dxfId="4403" priority="3300" stopIfTrue="1" operator="lessThan">
      <formula>$K660+$L660</formula>
    </cfRule>
  </conditionalFormatting>
  <conditionalFormatting sqref="V660:V662">
    <cfRule type="cellIs" dxfId="4402" priority="3301" stopIfTrue="1" operator="greaterThan">
      <formula>$K660+$M660</formula>
    </cfRule>
    <cfRule type="cellIs" dxfId="4401" priority="3302" stopIfTrue="1" operator="lessThan">
      <formula>$K660+$L660</formula>
    </cfRule>
  </conditionalFormatting>
  <conditionalFormatting sqref="W660:W662">
    <cfRule type="cellIs" dxfId="4400" priority="3303" stopIfTrue="1" operator="greaterThan">
      <formula>$K660+$M660</formula>
    </cfRule>
    <cfRule type="cellIs" dxfId="4399" priority="3304" stopIfTrue="1" operator="lessThan">
      <formula>$K660+$L660</formula>
    </cfRule>
  </conditionalFormatting>
  <conditionalFormatting sqref="S660:S662">
    <cfRule type="cellIs" dxfId="4398" priority="3305" stopIfTrue="1" operator="greaterThan">
      <formula>$K660+$M660</formula>
    </cfRule>
    <cfRule type="cellIs" dxfId="4397" priority="3306" stopIfTrue="1" operator="lessThan">
      <formula>$K660+$L660</formula>
    </cfRule>
  </conditionalFormatting>
  <conditionalFormatting sqref="R660:R662">
    <cfRule type="cellIs" dxfId="4396" priority="3293" operator="equal">
      <formula>0</formula>
    </cfRule>
  </conditionalFormatting>
  <conditionalFormatting sqref="AQ666:AQ668">
    <cfRule type="cellIs" dxfId="4395" priority="3281" operator="greaterThan">
      <formula>0.06</formula>
    </cfRule>
  </conditionalFormatting>
  <conditionalFormatting sqref="C666:C668">
    <cfRule type="cellIs" dxfId="4394" priority="3279" operator="equal">
      <formula>""</formula>
    </cfRule>
  </conditionalFormatting>
  <conditionalFormatting sqref="T666:T668">
    <cfRule type="cellIs" dxfId="4393" priority="3277" stopIfTrue="1" operator="greaterThan">
      <formula>$K666+$M666</formula>
    </cfRule>
    <cfRule type="cellIs" dxfId="4392" priority="3278" stopIfTrue="1" operator="lessThan">
      <formula>$K666+$L666</formula>
    </cfRule>
  </conditionalFormatting>
  <conditionalFormatting sqref="U666:U668">
    <cfRule type="cellIs" dxfId="4391" priority="3282" stopIfTrue="1" operator="greaterThan">
      <formula>$K666+$M666</formula>
    </cfRule>
    <cfRule type="cellIs" dxfId="4390" priority="3283" stopIfTrue="1" operator="lessThan">
      <formula>$K666+$L666</formula>
    </cfRule>
  </conditionalFormatting>
  <conditionalFormatting sqref="V666:V668">
    <cfRule type="cellIs" dxfId="4389" priority="3284" stopIfTrue="1" operator="greaterThan">
      <formula>$K666+$M666</formula>
    </cfRule>
    <cfRule type="cellIs" dxfId="4388" priority="3285" stopIfTrue="1" operator="lessThan">
      <formula>$K666+$L666</formula>
    </cfRule>
  </conditionalFormatting>
  <conditionalFormatting sqref="W666:W668">
    <cfRule type="cellIs" dxfId="4387" priority="3286" stopIfTrue="1" operator="greaterThan">
      <formula>$K666+$M666</formula>
    </cfRule>
    <cfRule type="cellIs" dxfId="4386" priority="3287" stopIfTrue="1" operator="lessThan">
      <formula>$K666+$L666</formula>
    </cfRule>
  </conditionalFormatting>
  <conditionalFormatting sqref="S666:S668">
    <cfRule type="cellIs" dxfId="4385" priority="3288" stopIfTrue="1" operator="greaterThan">
      <formula>$K666+$M666</formula>
    </cfRule>
    <cfRule type="cellIs" dxfId="4384" priority="3289" stopIfTrue="1" operator="lessThan">
      <formula>$K666+$L666</formula>
    </cfRule>
  </conditionalFormatting>
  <conditionalFormatting sqref="R666:R668">
    <cfRule type="cellIs" dxfId="4383" priority="3276" operator="equal">
      <formula>0</formula>
    </cfRule>
  </conditionalFormatting>
  <conditionalFormatting sqref="AQ669:AQ671">
    <cfRule type="cellIs" dxfId="4382" priority="3264" operator="greaterThan">
      <formula>0.06</formula>
    </cfRule>
  </conditionalFormatting>
  <conditionalFormatting sqref="C669:C671">
    <cfRule type="cellIs" dxfId="4381" priority="3262" operator="equal">
      <formula>""</formula>
    </cfRule>
  </conditionalFormatting>
  <conditionalFormatting sqref="T669:T671">
    <cfRule type="cellIs" dxfId="4380" priority="3260" stopIfTrue="1" operator="greaterThan">
      <formula>$K669+$M669</formula>
    </cfRule>
    <cfRule type="cellIs" dxfId="4379" priority="3261" stopIfTrue="1" operator="lessThan">
      <formula>$K669+$L669</formula>
    </cfRule>
  </conditionalFormatting>
  <conditionalFormatting sqref="U669:U671">
    <cfRule type="cellIs" dxfId="4378" priority="3265" stopIfTrue="1" operator="greaterThan">
      <formula>$K669+$M669</formula>
    </cfRule>
    <cfRule type="cellIs" dxfId="4377" priority="3266" stopIfTrue="1" operator="lessThan">
      <formula>$K669+$L669</formula>
    </cfRule>
  </conditionalFormatting>
  <conditionalFormatting sqref="V669:V671">
    <cfRule type="cellIs" dxfId="4376" priority="3267" stopIfTrue="1" operator="greaterThan">
      <formula>$K669+$M669</formula>
    </cfRule>
    <cfRule type="cellIs" dxfId="4375" priority="3268" stopIfTrue="1" operator="lessThan">
      <formula>$K669+$L669</formula>
    </cfRule>
  </conditionalFormatting>
  <conditionalFormatting sqref="W669:W671">
    <cfRule type="cellIs" dxfId="4374" priority="3269" stopIfTrue="1" operator="greaterThan">
      <formula>$K669+$M669</formula>
    </cfRule>
    <cfRule type="cellIs" dxfId="4373" priority="3270" stopIfTrue="1" operator="lessThan">
      <formula>$K669+$L669</formula>
    </cfRule>
  </conditionalFormatting>
  <conditionalFormatting sqref="S669:S671">
    <cfRule type="cellIs" dxfId="4372" priority="3271" stopIfTrue="1" operator="greaterThan">
      <formula>$K669+$M669</formula>
    </cfRule>
    <cfRule type="cellIs" dxfId="4371" priority="3272" stopIfTrue="1" operator="lessThan">
      <formula>$K669+$L669</formula>
    </cfRule>
  </conditionalFormatting>
  <conditionalFormatting sqref="R669:R671">
    <cfRule type="cellIs" dxfId="4370" priority="3259" operator="equal">
      <formula>0</formula>
    </cfRule>
  </conditionalFormatting>
  <conditionalFormatting sqref="AQ672:AQ674">
    <cfRule type="cellIs" dxfId="4369" priority="3247" operator="greaterThan">
      <formula>0.06</formula>
    </cfRule>
  </conditionalFormatting>
  <conditionalFormatting sqref="C672:C674">
    <cfRule type="cellIs" dxfId="4368" priority="3245" operator="equal">
      <formula>""</formula>
    </cfRule>
  </conditionalFormatting>
  <conditionalFormatting sqref="T672:T674">
    <cfRule type="cellIs" dxfId="4367" priority="3243" stopIfTrue="1" operator="greaterThan">
      <formula>$K672+$M672</formula>
    </cfRule>
    <cfRule type="cellIs" dxfId="4366" priority="3244" stopIfTrue="1" operator="lessThan">
      <formula>$K672+$L672</formula>
    </cfRule>
  </conditionalFormatting>
  <conditionalFormatting sqref="U672:U674">
    <cfRule type="cellIs" dxfId="4365" priority="3248" stopIfTrue="1" operator="greaterThan">
      <formula>$K672+$M672</formula>
    </cfRule>
    <cfRule type="cellIs" dxfId="4364" priority="3249" stopIfTrue="1" operator="lessThan">
      <formula>$K672+$L672</formula>
    </cfRule>
  </conditionalFormatting>
  <conditionalFormatting sqref="V672:V674">
    <cfRule type="cellIs" dxfId="4363" priority="3250" stopIfTrue="1" operator="greaterThan">
      <formula>$K672+$M672</formula>
    </cfRule>
    <cfRule type="cellIs" dxfId="4362" priority="3251" stopIfTrue="1" operator="lessThan">
      <formula>$K672+$L672</formula>
    </cfRule>
  </conditionalFormatting>
  <conditionalFormatting sqref="W672:W674">
    <cfRule type="cellIs" dxfId="4361" priority="3252" stopIfTrue="1" operator="greaterThan">
      <formula>$K672+$M672</formula>
    </cfRule>
    <cfRule type="cellIs" dxfId="4360" priority="3253" stopIfTrue="1" operator="lessThan">
      <formula>$K672+$L672</formula>
    </cfRule>
  </conditionalFormatting>
  <conditionalFormatting sqref="S672:S674">
    <cfRule type="cellIs" dxfId="4359" priority="3254" stopIfTrue="1" operator="greaterThan">
      <formula>$K672+$M672</formula>
    </cfRule>
    <cfRule type="cellIs" dxfId="4358" priority="3255" stopIfTrue="1" operator="lessThan">
      <formula>$K672+$L672</formula>
    </cfRule>
  </conditionalFormatting>
  <conditionalFormatting sqref="R672:R674">
    <cfRule type="cellIs" dxfId="4357" priority="3242" operator="equal">
      <formula>0</formula>
    </cfRule>
  </conditionalFormatting>
  <conditionalFormatting sqref="AQ65:AQ67">
    <cfRule type="cellIs" dxfId="4356" priority="3230" operator="greaterThan">
      <formula>0.06</formula>
    </cfRule>
  </conditionalFormatting>
  <conditionalFormatting sqref="C65:C67">
    <cfRule type="cellIs" dxfId="4355" priority="3228" operator="equal">
      <formula>""</formula>
    </cfRule>
  </conditionalFormatting>
  <conditionalFormatting sqref="S65:W67">
    <cfRule type="expression" dxfId="4354" priority="3239">
      <formula>$AU65&lt;$AS$17</formula>
    </cfRule>
    <cfRule type="expression" dxfId="4353" priority="3240" stopIfTrue="1">
      <formula>$AT65&lt;$AS$17</formula>
    </cfRule>
  </conditionalFormatting>
  <conditionalFormatting sqref="T65:T67">
    <cfRule type="cellIs" dxfId="4352" priority="3226" stopIfTrue="1" operator="greaterThan">
      <formula>$K65+$M65</formula>
    </cfRule>
    <cfRule type="cellIs" dxfId="4351" priority="3227" stopIfTrue="1" operator="lessThan">
      <formula>$K65+$L65</formula>
    </cfRule>
  </conditionalFormatting>
  <conditionalFormatting sqref="U65:U67">
    <cfRule type="cellIs" dxfId="4350" priority="3231" stopIfTrue="1" operator="greaterThan">
      <formula>$K65+$M65</formula>
    </cfRule>
    <cfRule type="cellIs" dxfId="4349" priority="3232" stopIfTrue="1" operator="lessThan">
      <formula>$K65+$L65</formula>
    </cfRule>
  </conditionalFormatting>
  <conditionalFormatting sqref="V65:V67">
    <cfRule type="cellIs" dxfId="4348" priority="3233" stopIfTrue="1" operator="greaterThan">
      <formula>$K65+$M65</formula>
    </cfRule>
    <cfRule type="cellIs" dxfId="4347" priority="3234" stopIfTrue="1" operator="lessThan">
      <formula>$K65+$L65</formula>
    </cfRule>
  </conditionalFormatting>
  <conditionalFormatting sqref="W65:W67">
    <cfRule type="cellIs" dxfId="4346" priority="3235" stopIfTrue="1" operator="greaterThan">
      <formula>$K65+$M65</formula>
    </cfRule>
    <cfRule type="cellIs" dxfId="4345" priority="3236" stopIfTrue="1" operator="lessThan">
      <formula>$K65+$L65</formula>
    </cfRule>
  </conditionalFormatting>
  <conditionalFormatting sqref="S65:S67 T67:W67">
    <cfRule type="cellIs" dxfId="4344" priority="3237" stopIfTrue="1" operator="greaterThan">
      <formula>$K65+$M65</formula>
    </cfRule>
    <cfRule type="cellIs" dxfId="4343" priority="3238" stopIfTrue="1" operator="lessThan">
      <formula>$K65+$L65</formula>
    </cfRule>
  </conditionalFormatting>
  <conditionalFormatting sqref="AQ179:AQ181">
    <cfRule type="cellIs" dxfId="4342" priority="3213" operator="greaterThan">
      <formula>0.06</formula>
    </cfRule>
  </conditionalFormatting>
  <conditionalFormatting sqref="C179:C181">
    <cfRule type="cellIs" dxfId="4341" priority="3211" operator="equal">
      <formula>""</formula>
    </cfRule>
  </conditionalFormatting>
  <conditionalFormatting sqref="T179:T181">
    <cfRule type="cellIs" dxfId="4340" priority="3209" stopIfTrue="1" operator="greaterThan">
      <formula>$K179+$M179</formula>
    </cfRule>
    <cfRule type="cellIs" dxfId="4339" priority="3210" stopIfTrue="1" operator="lessThan">
      <formula>$K179+$L179</formula>
    </cfRule>
  </conditionalFormatting>
  <conditionalFormatting sqref="U179:U181">
    <cfRule type="cellIs" dxfId="4338" priority="3214" stopIfTrue="1" operator="greaterThan">
      <formula>$K179+$M179</formula>
    </cfRule>
    <cfRule type="cellIs" dxfId="4337" priority="3215" stopIfTrue="1" operator="lessThan">
      <formula>$K179+$L179</formula>
    </cfRule>
  </conditionalFormatting>
  <conditionalFormatting sqref="V179:V181">
    <cfRule type="cellIs" dxfId="4336" priority="3216" stopIfTrue="1" operator="greaterThan">
      <formula>$K179+$M179</formula>
    </cfRule>
    <cfRule type="cellIs" dxfId="4335" priority="3217" stopIfTrue="1" operator="lessThan">
      <formula>$K179+$L179</formula>
    </cfRule>
  </conditionalFormatting>
  <conditionalFormatting sqref="W179:W181">
    <cfRule type="cellIs" dxfId="4334" priority="3218" stopIfTrue="1" operator="greaterThan">
      <formula>$K179+$M179</formula>
    </cfRule>
    <cfRule type="cellIs" dxfId="4333" priority="3219" stopIfTrue="1" operator="lessThan">
      <formula>$K179+$L179</formula>
    </cfRule>
  </conditionalFormatting>
  <conditionalFormatting sqref="S179:S181">
    <cfRule type="cellIs" dxfId="4332" priority="3220" stopIfTrue="1" operator="greaterThan">
      <formula>$K179+$M179</formula>
    </cfRule>
    <cfRule type="cellIs" dxfId="4331" priority="3221" stopIfTrue="1" operator="lessThan">
      <formula>$K179+$L179</formula>
    </cfRule>
  </conditionalFormatting>
  <conditionalFormatting sqref="AQ182:AQ184">
    <cfRule type="cellIs" dxfId="4330" priority="3196" operator="greaterThan">
      <formula>0.06</formula>
    </cfRule>
  </conditionalFormatting>
  <conditionalFormatting sqref="C182:C184">
    <cfRule type="cellIs" dxfId="4329" priority="3194" operator="equal">
      <formula>""</formula>
    </cfRule>
  </conditionalFormatting>
  <conditionalFormatting sqref="T182:T184">
    <cfRule type="cellIs" dxfId="4328" priority="3192" stopIfTrue="1" operator="greaterThan">
      <formula>$K182+$M182</formula>
    </cfRule>
    <cfRule type="cellIs" dxfId="4327" priority="3193" stopIfTrue="1" operator="lessThan">
      <formula>$K182+$L182</formula>
    </cfRule>
  </conditionalFormatting>
  <conditionalFormatting sqref="U182:U184">
    <cfRule type="cellIs" dxfId="4326" priority="3197" stopIfTrue="1" operator="greaterThan">
      <formula>$K182+$M182</formula>
    </cfRule>
    <cfRule type="cellIs" dxfId="4325" priority="3198" stopIfTrue="1" operator="lessThan">
      <formula>$K182+$L182</formula>
    </cfRule>
  </conditionalFormatting>
  <conditionalFormatting sqref="V182:V184">
    <cfRule type="cellIs" dxfId="4324" priority="3199" stopIfTrue="1" operator="greaterThan">
      <formula>$K182+$M182</formula>
    </cfRule>
    <cfRule type="cellIs" dxfId="4323" priority="3200" stopIfTrue="1" operator="lessThan">
      <formula>$K182+$L182</formula>
    </cfRule>
  </conditionalFormatting>
  <conditionalFormatting sqref="W182:W184">
    <cfRule type="cellIs" dxfId="4322" priority="3201" stopIfTrue="1" operator="greaterThan">
      <formula>$K182+$M182</formula>
    </cfRule>
    <cfRule type="cellIs" dxfId="4321" priority="3202" stopIfTrue="1" operator="lessThan">
      <formula>$K182+$L182</formula>
    </cfRule>
  </conditionalFormatting>
  <conditionalFormatting sqref="S182:S184">
    <cfRule type="cellIs" dxfId="4320" priority="3203" stopIfTrue="1" operator="greaterThan">
      <formula>$K182+$M182</formula>
    </cfRule>
    <cfRule type="cellIs" dxfId="4319" priority="3204" stopIfTrue="1" operator="lessThan">
      <formula>$K182+$L182</formula>
    </cfRule>
  </conditionalFormatting>
  <conditionalFormatting sqref="AQ188:AQ193">
    <cfRule type="cellIs" dxfId="4318" priority="3179" operator="greaterThan">
      <formula>0.06</formula>
    </cfRule>
  </conditionalFormatting>
  <conditionalFormatting sqref="C192:C193 C188:C190">
    <cfRule type="cellIs" dxfId="4317" priority="3177" operator="equal">
      <formula>""</formula>
    </cfRule>
  </conditionalFormatting>
  <conditionalFormatting sqref="T188:T193">
    <cfRule type="cellIs" dxfId="4316" priority="3175" stopIfTrue="1" operator="greaterThan">
      <formula>$K188+$M188</formula>
    </cfRule>
    <cfRule type="cellIs" dxfId="4315" priority="3176" stopIfTrue="1" operator="lessThan">
      <formula>$K188+$L188</formula>
    </cfRule>
  </conditionalFormatting>
  <conditionalFormatting sqref="U188:U193">
    <cfRule type="cellIs" dxfId="4314" priority="3180" stopIfTrue="1" operator="greaterThan">
      <formula>$K188+$M188</formula>
    </cfRule>
    <cfRule type="cellIs" dxfId="4313" priority="3181" stopIfTrue="1" operator="lessThan">
      <formula>$K188+$L188</formula>
    </cfRule>
  </conditionalFormatting>
  <conditionalFormatting sqref="V188:V193">
    <cfRule type="cellIs" dxfId="4312" priority="3182" stopIfTrue="1" operator="greaterThan">
      <formula>$K188+$M188</formula>
    </cfRule>
    <cfRule type="cellIs" dxfId="4311" priority="3183" stopIfTrue="1" operator="lessThan">
      <formula>$K188+$L188</formula>
    </cfRule>
  </conditionalFormatting>
  <conditionalFormatting sqref="W188:W193">
    <cfRule type="cellIs" dxfId="4310" priority="3184" stopIfTrue="1" operator="greaterThan">
      <formula>$K188+$M188</formula>
    </cfRule>
    <cfRule type="cellIs" dxfId="4309" priority="3185" stopIfTrue="1" operator="lessThan">
      <formula>$K188+$L188</formula>
    </cfRule>
  </conditionalFormatting>
  <conditionalFormatting sqref="S188:S193">
    <cfRule type="cellIs" dxfId="4308" priority="3186" stopIfTrue="1" operator="greaterThan">
      <formula>$K188+$M188</formula>
    </cfRule>
    <cfRule type="cellIs" dxfId="4307" priority="3187" stopIfTrue="1" operator="lessThan">
      <formula>$K188+$L188</formula>
    </cfRule>
  </conditionalFormatting>
  <conditionalFormatting sqref="C191">
    <cfRule type="cellIs" dxfId="4306" priority="3173" operator="equal">
      <formula>""</formula>
    </cfRule>
  </conditionalFormatting>
  <conditionalFormatting sqref="AQ713:AQ715">
    <cfRule type="cellIs" dxfId="4305" priority="3144" operator="greaterThan">
      <formula>0.06</formula>
    </cfRule>
  </conditionalFormatting>
  <conditionalFormatting sqref="C713:C715">
    <cfRule type="cellIs" dxfId="4304" priority="3142" operator="equal">
      <formula>""</formula>
    </cfRule>
  </conditionalFormatting>
  <conditionalFormatting sqref="T713:T715">
    <cfRule type="cellIs" dxfId="4303" priority="3140" stopIfTrue="1" operator="greaterThan">
      <formula>$K713+$M713</formula>
    </cfRule>
    <cfRule type="cellIs" dxfId="4302" priority="3141" stopIfTrue="1" operator="lessThan">
      <formula>$K713+$L713</formula>
    </cfRule>
  </conditionalFormatting>
  <conditionalFormatting sqref="U713:U715">
    <cfRule type="cellIs" dxfId="4301" priority="3145" stopIfTrue="1" operator="greaterThan">
      <formula>$K713+$M713</formula>
    </cfRule>
    <cfRule type="cellIs" dxfId="4300" priority="3146" stopIfTrue="1" operator="lessThan">
      <formula>$K713+$L713</formula>
    </cfRule>
  </conditionalFormatting>
  <conditionalFormatting sqref="V713:V715">
    <cfRule type="cellIs" dxfId="4299" priority="3147" stopIfTrue="1" operator="greaterThan">
      <formula>$K713+$M713</formula>
    </cfRule>
    <cfRule type="cellIs" dxfId="4298" priority="3148" stopIfTrue="1" operator="lessThan">
      <formula>$K713+$L713</formula>
    </cfRule>
  </conditionalFormatting>
  <conditionalFormatting sqref="W713:W715">
    <cfRule type="cellIs" dxfId="4297" priority="3149" stopIfTrue="1" operator="greaterThan">
      <formula>$K713+$M713</formula>
    </cfRule>
    <cfRule type="cellIs" dxfId="4296" priority="3150" stopIfTrue="1" operator="lessThan">
      <formula>$K713+$L713</formula>
    </cfRule>
  </conditionalFormatting>
  <conditionalFormatting sqref="S713:S715">
    <cfRule type="cellIs" dxfId="4295" priority="3151" stopIfTrue="1" operator="greaterThan">
      <formula>$K713+$M713</formula>
    </cfRule>
    <cfRule type="cellIs" dxfId="4294" priority="3152" stopIfTrue="1" operator="lessThan">
      <formula>$K713+$L713</formula>
    </cfRule>
  </conditionalFormatting>
  <conditionalFormatting sqref="AQ716:AQ718">
    <cfRule type="cellIs" dxfId="4293" priority="3127" operator="greaterThan">
      <formula>0.06</formula>
    </cfRule>
  </conditionalFormatting>
  <conditionalFormatting sqref="C716:C718">
    <cfRule type="cellIs" dxfId="4292" priority="3125" operator="equal">
      <formula>""</formula>
    </cfRule>
  </conditionalFormatting>
  <conditionalFormatting sqref="T716:T718">
    <cfRule type="cellIs" dxfId="4291" priority="3123" stopIfTrue="1" operator="greaterThan">
      <formula>$K716+$M716</formula>
    </cfRule>
    <cfRule type="cellIs" dxfId="4290" priority="3124" stopIfTrue="1" operator="lessThan">
      <formula>$K716+$L716</formula>
    </cfRule>
  </conditionalFormatting>
  <conditionalFormatting sqref="U716:U718">
    <cfRule type="cellIs" dxfId="4289" priority="3128" stopIfTrue="1" operator="greaterThan">
      <formula>$K716+$M716</formula>
    </cfRule>
    <cfRule type="cellIs" dxfId="4288" priority="3129" stopIfTrue="1" operator="lessThan">
      <formula>$K716+$L716</formula>
    </cfRule>
  </conditionalFormatting>
  <conditionalFormatting sqref="V716:V718">
    <cfRule type="cellIs" dxfId="4287" priority="3130" stopIfTrue="1" operator="greaterThan">
      <formula>$K716+$M716</formula>
    </cfRule>
    <cfRule type="cellIs" dxfId="4286" priority="3131" stopIfTrue="1" operator="lessThan">
      <formula>$K716+$L716</formula>
    </cfRule>
  </conditionalFormatting>
  <conditionalFormatting sqref="W716:W718">
    <cfRule type="cellIs" dxfId="4285" priority="3132" stopIfTrue="1" operator="greaterThan">
      <formula>$K716+$M716</formula>
    </cfRule>
    <cfRule type="cellIs" dxfId="4284" priority="3133" stopIfTrue="1" operator="lessThan">
      <formula>$K716+$L716</formula>
    </cfRule>
  </conditionalFormatting>
  <conditionalFormatting sqref="S716:S718">
    <cfRule type="cellIs" dxfId="4283" priority="3134" stopIfTrue="1" operator="greaterThan">
      <formula>$K716+$M716</formula>
    </cfRule>
    <cfRule type="cellIs" dxfId="4282" priority="3135" stopIfTrue="1" operator="lessThan">
      <formula>$K716+$L716</formula>
    </cfRule>
  </conditionalFormatting>
  <conditionalFormatting sqref="AQ719:AQ721">
    <cfRule type="cellIs" dxfId="4281" priority="3110" operator="greaterThan">
      <formula>0.06</formula>
    </cfRule>
  </conditionalFormatting>
  <conditionalFormatting sqref="C719:C721">
    <cfRule type="cellIs" dxfId="4280" priority="3108" operator="equal">
      <formula>""</formula>
    </cfRule>
  </conditionalFormatting>
  <conditionalFormatting sqref="T719:T721">
    <cfRule type="cellIs" dxfId="4279" priority="3106" stopIfTrue="1" operator="greaterThan">
      <formula>$K719+$M719</formula>
    </cfRule>
    <cfRule type="cellIs" dxfId="4278" priority="3107" stopIfTrue="1" operator="lessThan">
      <formula>$K719+$L719</formula>
    </cfRule>
  </conditionalFormatting>
  <conditionalFormatting sqref="U719:U721">
    <cfRule type="cellIs" dxfId="4277" priority="3111" stopIfTrue="1" operator="greaterThan">
      <formula>$K719+$M719</formula>
    </cfRule>
    <cfRule type="cellIs" dxfId="4276" priority="3112" stopIfTrue="1" operator="lessThan">
      <formula>$K719+$L719</formula>
    </cfRule>
  </conditionalFormatting>
  <conditionalFormatting sqref="V719:V721">
    <cfRule type="cellIs" dxfId="4275" priority="3113" stopIfTrue="1" operator="greaterThan">
      <formula>$K719+$M719</formula>
    </cfRule>
    <cfRule type="cellIs" dxfId="4274" priority="3114" stopIfTrue="1" operator="lessThan">
      <formula>$K719+$L719</formula>
    </cfRule>
  </conditionalFormatting>
  <conditionalFormatting sqref="W719:W721">
    <cfRule type="cellIs" dxfId="4273" priority="3115" stopIfTrue="1" operator="greaterThan">
      <formula>$K719+$M719</formula>
    </cfRule>
    <cfRule type="cellIs" dxfId="4272" priority="3116" stopIfTrue="1" operator="lessThan">
      <formula>$K719+$L719</formula>
    </cfRule>
  </conditionalFormatting>
  <conditionalFormatting sqref="S719:S721">
    <cfRule type="cellIs" dxfId="4271" priority="3117" stopIfTrue="1" operator="greaterThan">
      <formula>$K719+$M719</formula>
    </cfRule>
    <cfRule type="cellIs" dxfId="4270" priority="3118" stopIfTrue="1" operator="lessThan">
      <formula>$K719+$L719</formula>
    </cfRule>
  </conditionalFormatting>
  <conditionalFormatting sqref="AQ106 AQ101:AQ102">
    <cfRule type="cellIs" dxfId="4269" priority="2894" operator="greaterThan">
      <formula>0.06</formula>
    </cfRule>
  </conditionalFormatting>
  <conditionalFormatting sqref="C106 C101:C102">
    <cfRule type="cellIs" dxfId="4268" priority="2892" operator="equal">
      <formula>""</formula>
    </cfRule>
  </conditionalFormatting>
  <conditionalFormatting sqref="AQ103:AQ105">
    <cfRule type="cellIs" dxfId="4267" priority="2880" operator="greaterThan">
      <formula>0.06</formula>
    </cfRule>
  </conditionalFormatting>
  <conditionalFormatting sqref="C103:C105">
    <cfRule type="cellIs" dxfId="4266" priority="2878" operator="equal">
      <formula>""</formula>
    </cfRule>
  </conditionalFormatting>
  <conditionalFormatting sqref="AQ337:AQ339">
    <cfRule type="cellIs" dxfId="4265" priority="2835" operator="greaterThan">
      <formula>0.06</formula>
    </cfRule>
  </conditionalFormatting>
  <conditionalFormatting sqref="C337:C339">
    <cfRule type="cellIs" dxfId="4264" priority="2833" operator="equal">
      <formula>""</formula>
    </cfRule>
  </conditionalFormatting>
  <conditionalFormatting sqref="T339">
    <cfRule type="cellIs" dxfId="4263" priority="2831" stopIfTrue="1" operator="greaterThan">
      <formula>$K339+$M339</formula>
    </cfRule>
    <cfRule type="cellIs" dxfId="4262" priority="2832" stopIfTrue="1" operator="lessThan">
      <formula>$K339+$L339</formula>
    </cfRule>
  </conditionalFormatting>
  <conditionalFormatting sqref="U339">
    <cfRule type="cellIs" dxfId="4261" priority="2836" stopIfTrue="1" operator="greaterThan">
      <formula>$K339+$M339</formula>
    </cfRule>
    <cfRule type="cellIs" dxfId="4260" priority="2837" stopIfTrue="1" operator="lessThan">
      <formula>$K339+$L339</formula>
    </cfRule>
  </conditionalFormatting>
  <conditionalFormatting sqref="V339">
    <cfRule type="cellIs" dxfId="4259" priority="2838" stopIfTrue="1" operator="greaterThan">
      <formula>$K339+$M339</formula>
    </cfRule>
    <cfRule type="cellIs" dxfId="4258" priority="2839" stopIfTrue="1" operator="lessThan">
      <formula>$K339+$L339</formula>
    </cfRule>
  </conditionalFormatting>
  <conditionalFormatting sqref="W339">
    <cfRule type="cellIs" dxfId="4257" priority="2840" stopIfTrue="1" operator="greaterThan">
      <formula>$K339+$M339</formula>
    </cfRule>
    <cfRule type="cellIs" dxfId="4256" priority="2841" stopIfTrue="1" operator="lessThan">
      <formula>$K339+$L339</formula>
    </cfRule>
  </conditionalFormatting>
  <conditionalFormatting sqref="S337:S339 T337:W338">
    <cfRule type="cellIs" dxfId="4255" priority="2842" stopIfTrue="1" operator="greaterThan">
      <formula>$K337+$M337</formula>
    </cfRule>
    <cfRule type="cellIs" dxfId="4254" priority="2843" stopIfTrue="1" operator="lessThan">
      <formula>$K337+$L337</formula>
    </cfRule>
  </conditionalFormatting>
  <conditionalFormatting sqref="R337:R339">
    <cfRule type="cellIs" dxfId="4253" priority="2830" operator="equal">
      <formula>0</formula>
    </cfRule>
  </conditionalFormatting>
  <conditionalFormatting sqref="AQ340">
    <cfRule type="cellIs" dxfId="4252" priority="2821" operator="greaterThan">
      <formula>0.06</formula>
    </cfRule>
  </conditionalFormatting>
  <conditionalFormatting sqref="C340">
    <cfRule type="cellIs" dxfId="4251" priority="2819" operator="equal">
      <formula>""</formula>
    </cfRule>
  </conditionalFormatting>
  <conditionalFormatting sqref="S340:W340">
    <cfRule type="cellIs" dxfId="4250" priority="2828" stopIfTrue="1" operator="greaterThan">
      <formula>$K340+$M340</formula>
    </cfRule>
    <cfRule type="cellIs" dxfId="4249" priority="2829" stopIfTrue="1" operator="lessThan">
      <formula>$K340+$L340</formula>
    </cfRule>
  </conditionalFormatting>
  <conditionalFormatting sqref="R340">
    <cfRule type="cellIs" dxfId="4248" priority="2816" operator="equal">
      <formula>0</formula>
    </cfRule>
  </conditionalFormatting>
  <conditionalFormatting sqref="AQ838:AQ840">
    <cfRule type="cellIs" dxfId="4247" priority="2751" operator="greaterThan">
      <formula>0.06</formula>
    </cfRule>
  </conditionalFormatting>
  <conditionalFormatting sqref="C838:C840">
    <cfRule type="cellIs" dxfId="4246" priority="2749" operator="equal">
      <formula>""</formula>
    </cfRule>
  </conditionalFormatting>
  <conditionalFormatting sqref="T840">
    <cfRule type="cellIs" dxfId="4245" priority="2747" stopIfTrue="1" operator="greaterThan">
      <formula>$K840+$M840</formula>
    </cfRule>
    <cfRule type="cellIs" dxfId="4244" priority="2748" stopIfTrue="1" operator="lessThan">
      <formula>$K840+$L840</formula>
    </cfRule>
  </conditionalFormatting>
  <conditionalFormatting sqref="U840">
    <cfRule type="cellIs" dxfId="4243" priority="2752" stopIfTrue="1" operator="greaterThan">
      <formula>$K840+$M840</formula>
    </cfRule>
    <cfRule type="cellIs" dxfId="4242" priority="2753" stopIfTrue="1" operator="lessThan">
      <formula>$K840+$L840</formula>
    </cfRule>
  </conditionalFormatting>
  <conditionalFormatting sqref="V840">
    <cfRule type="cellIs" dxfId="4241" priority="2754" stopIfTrue="1" operator="greaterThan">
      <formula>$K840+$M840</formula>
    </cfRule>
    <cfRule type="cellIs" dxfId="4240" priority="2755" stopIfTrue="1" operator="lessThan">
      <formula>$K840+$L840</formula>
    </cfRule>
  </conditionalFormatting>
  <conditionalFormatting sqref="W840">
    <cfRule type="cellIs" dxfId="4239" priority="2756" stopIfTrue="1" operator="greaterThan">
      <formula>$K840+$M840</formula>
    </cfRule>
    <cfRule type="cellIs" dxfId="4238" priority="2757" stopIfTrue="1" operator="lessThan">
      <formula>$K840+$L840</formula>
    </cfRule>
  </conditionalFormatting>
  <conditionalFormatting sqref="S838:S840 T838:W839">
    <cfRule type="cellIs" dxfId="4237" priority="2758" stopIfTrue="1" operator="greaterThan">
      <formula>$K838+$M838</formula>
    </cfRule>
    <cfRule type="cellIs" dxfId="4236" priority="2759" stopIfTrue="1" operator="lessThan">
      <formula>$K838+$L838</formula>
    </cfRule>
  </conditionalFormatting>
  <conditionalFormatting sqref="R838:R840">
    <cfRule type="cellIs" dxfId="4235" priority="2746" operator="equal">
      <formula>0</formula>
    </cfRule>
  </conditionalFormatting>
  <conditionalFormatting sqref="AQ373:AQ375">
    <cfRule type="cellIs" dxfId="4234" priority="2737" operator="greaterThan">
      <formula>0.06</formula>
    </cfRule>
  </conditionalFormatting>
  <conditionalFormatting sqref="C373:C375">
    <cfRule type="cellIs" dxfId="4233" priority="2735" operator="equal">
      <formula>""</formula>
    </cfRule>
  </conditionalFormatting>
  <conditionalFormatting sqref="T375">
    <cfRule type="cellIs" dxfId="4232" priority="2733" stopIfTrue="1" operator="greaterThan">
      <formula>$K375+$M375</formula>
    </cfRule>
    <cfRule type="cellIs" dxfId="4231" priority="2734" stopIfTrue="1" operator="lessThan">
      <formula>$K375+$L375</formula>
    </cfRule>
  </conditionalFormatting>
  <conditionalFormatting sqref="U375">
    <cfRule type="cellIs" dxfId="4230" priority="2738" stopIfTrue="1" operator="greaterThan">
      <formula>$K375+$M375</formula>
    </cfRule>
    <cfRule type="cellIs" dxfId="4229" priority="2739" stopIfTrue="1" operator="lessThan">
      <formula>$K375+$L375</formula>
    </cfRule>
  </conditionalFormatting>
  <conditionalFormatting sqref="V375">
    <cfRule type="cellIs" dxfId="4228" priority="2740" stopIfTrue="1" operator="greaterThan">
      <formula>$K375+$M375</formula>
    </cfRule>
    <cfRule type="cellIs" dxfId="4227" priority="2741" stopIfTrue="1" operator="lessThan">
      <formula>$K375+$L375</formula>
    </cfRule>
  </conditionalFormatting>
  <conditionalFormatting sqref="W375">
    <cfRule type="cellIs" dxfId="4226" priority="2742" stopIfTrue="1" operator="greaterThan">
      <formula>$K375+$M375</formula>
    </cfRule>
    <cfRule type="cellIs" dxfId="4225" priority="2743" stopIfTrue="1" operator="lessThan">
      <formula>$K375+$L375</formula>
    </cfRule>
  </conditionalFormatting>
  <conditionalFormatting sqref="S375 U373:W373">
    <cfRule type="cellIs" dxfId="4224" priority="2744" stopIfTrue="1" operator="greaterThan">
      <formula>$K373+$M373</formula>
    </cfRule>
    <cfRule type="cellIs" dxfId="4223" priority="2745" stopIfTrue="1" operator="lessThan">
      <formula>$K373+$L373</formula>
    </cfRule>
  </conditionalFormatting>
  <conditionalFormatting sqref="R373:R375">
    <cfRule type="cellIs" dxfId="4222" priority="2732" operator="equal">
      <formula>0</formula>
    </cfRule>
  </conditionalFormatting>
  <conditionalFormatting sqref="AQ927:AQ929">
    <cfRule type="cellIs" dxfId="4221" priority="2723" operator="greaterThan">
      <formula>0.06</formula>
    </cfRule>
  </conditionalFormatting>
  <conditionalFormatting sqref="C927:C929">
    <cfRule type="cellIs" dxfId="4220" priority="2721" operator="equal">
      <formula>""</formula>
    </cfRule>
  </conditionalFormatting>
  <conditionalFormatting sqref="T927:T928">
    <cfRule type="cellIs" dxfId="4219" priority="2719" stopIfTrue="1" operator="greaterThan">
      <formula>$K927+$M927</formula>
    </cfRule>
    <cfRule type="cellIs" dxfId="4218" priority="2720" stopIfTrue="1" operator="lessThan">
      <formula>$K927+$L927</formula>
    </cfRule>
  </conditionalFormatting>
  <conditionalFormatting sqref="U927:U928">
    <cfRule type="cellIs" dxfId="4217" priority="2724" stopIfTrue="1" operator="greaterThan">
      <formula>$K927+$M927</formula>
    </cfRule>
    <cfRule type="cellIs" dxfId="4216" priority="2725" stopIfTrue="1" operator="lessThan">
      <formula>$K927+$L927</formula>
    </cfRule>
  </conditionalFormatting>
  <conditionalFormatting sqref="V927:V928">
    <cfRule type="cellIs" dxfId="4215" priority="2726" stopIfTrue="1" operator="greaterThan">
      <formula>$K927+$M927</formula>
    </cfRule>
    <cfRule type="cellIs" dxfId="4214" priority="2727" stopIfTrue="1" operator="lessThan">
      <formula>$K927+$L927</formula>
    </cfRule>
  </conditionalFormatting>
  <conditionalFormatting sqref="W927:W928">
    <cfRule type="cellIs" dxfId="4213" priority="2728" stopIfTrue="1" operator="greaterThan">
      <formula>$K927+$M927</formula>
    </cfRule>
    <cfRule type="cellIs" dxfId="4212" priority="2729" stopIfTrue="1" operator="lessThan">
      <formula>$K927+$L927</formula>
    </cfRule>
  </conditionalFormatting>
  <conditionalFormatting sqref="S927:S929 T929:W929">
    <cfRule type="cellIs" dxfId="4211" priority="2730" stopIfTrue="1" operator="greaterThan">
      <formula>$K927+$M927</formula>
    </cfRule>
    <cfRule type="cellIs" dxfId="4210" priority="2731" stopIfTrue="1" operator="lessThan">
      <formula>$K927+$L927</formula>
    </cfRule>
  </conditionalFormatting>
  <conditionalFormatting sqref="R929">
    <cfRule type="cellIs" dxfId="4209" priority="2718" operator="equal">
      <formula>0</formula>
    </cfRule>
  </conditionalFormatting>
  <conditionalFormatting sqref="AQ847:AQ849">
    <cfRule type="cellIs" dxfId="4208" priority="2667" operator="greaterThan">
      <formula>0.06</formula>
    </cfRule>
  </conditionalFormatting>
  <conditionalFormatting sqref="C847:C849">
    <cfRule type="cellIs" dxfId="4207" priority="2665" operator="equal">
      <formula>""</formula>
    </cfRule>
  </conditionalFormatting>
  <conditionalFormatting sqref="U848:U849">
    <cfRule type="cellIs" dxfId="4206" priority="2668" stopIfTrue="1" operator="greaterThan">
      <formula>$K848+$M848</formula>
    </cfRule>
    <cfRule type="cellIs" dxfId="4205" priority="2669" stopIfTrue="1" operator="lessThan">
      <formula>$K848+$L848</formula>
    </cfRule>
  </conditionalFormatting>
  <conditionalFormatting sqref="V848:V849">
    <cfRule type="cellIs" dxfId="4204" priority="2670" stopIfTrue="1" operator="greaterThan">
      <formula>$K848+$M848</formula>
    </cfRule>
    <cfRule type="cellIs" dxfId="4203" priority="2671" stopIfTrue="1" operator="lessThan">
      <formula>$K848+$L848</formula>
    </cfRule>
  </conditionalFormatting>
  <conditionalFormatting sqref="W848:W849">
    <cfRule type="cellIs" dxfId="4202" priority="2672" stopIfTrue="1" operator="greaterThan">
      <formula>$K848+$M848</formula>
    </cfRule>
    <cfRule type="cellIs" dxfId="4201" priority="2673" stopIfTrue="1" operator="lessThan">
      <formula>$K848+$L848</formula>
    </cfRule>
  </conditionalFormatting>
  <conditionalFormatting sqref="U847:W847">
    <cfRule type="cellIs" dxfId="4200" priority="2674" stopIfTrue="1" operator="greaterThan">
      <formula>$K847+$M847</formula>
    </cfRule>
    <cfRule type="cellIs" dxfId="4199" priority="2675" stopIfTrue="1" operator="lessThan">
      <formula>$K847+$L847</formula>
    </cfRule>
  </conditionalFormatting>
  <conditionalFormatting sqref="R849">
    <cfRule type="cellIs" dxfId="4198" priority="2662" operator="equal">
      <formula>0</formula>
    </cfRule>
  </conditionalFormatting>
  <conditionalFormatting sqref="C853:C855">
    <cfRule type="cellIs" dxfId="4197" priority="2651" operator="equal">
      <formula>""</formula>
    </cfRule>
  </conditionalFormatting>
  <conditionalFormatting sqref="R855">
    <cfRule type="cellIs" dxfId="4196" priority="2648" operator="equal">
      <formula>0</formula>
    </cfRule>
  </conditionalFormatting>
  <conditionalFormatting sqref="AQ853:AQ855">
    <cfRule type="cellIs" dxfId="4195" priority="2653" operator="greaterThan">
      <formula>0.06</formula>
    </cfRule>
  </conditionalFormatting>
  <conditionalFormatting sqref="U854:U855">
    <cfRule type="cellIs" dxfId="4194" priority="2654" stopIfTrue="1" operator="greaterThan">
      <formula>$K854+$M854</formula>
    </cfRule>
    <cfRule type="cellIs" dxfId="4193" priority="2655" stopIfTrue="1" operator="lessThan">
      <formula>$K854+$L854</formula>
    </cfRule>
  </conditionalFormatting>
  <conditionalFormatting sqref="V854:V855">
    <cfRule type="cellIs" dxfId="4192" priority="2656" stopIfTrue="1" operator="greaterThan">
      <formula>$K854+$M854</formula>
    </cfRule>
    <cfRule type="cellIs" dxfId="4191" priority="2657" stopIfTrue="1" operator="lessThan">
      <formula>$K854+$L854</formula>
    </cfRule>
  </conditionalFormatting>
  <conditionalFormatting sqref="W854:W855">
    <cfRule type="cellIs" dxfId="4190" priority="2658" stopIfTrue="1" operator="greaterThan">
      <formula>$K854+$M854</formula>
    </cfRule>
    <cfRule type="cellIs" dxfId="4189" priority="2659" stopIfTrue="1" operator="lessThan">
      <formula>$K854+$L854</formula>
    </cfRule>
  </conditionalFormatting>
  <conditionalFormatting sqref="U853:W853">
    <cfRule type="cellIs" dxfId="4188" priority="2660" stopIfTrue="1" operator="greaterThan">
      <formula>$K853+$M853</formula>
    </cfRule>
    <cfRule type="cellIs" dxfId="4187" priority="2661" stopIfTrue="1" operator="lessThan">
      <formula>$K853+$L853</formula>
    </cfRule>
  </conditionalFormatting>
  <conditionalFormatting sqref="AQ965:AQ967">
    <cfRule type="cellIs" dxfId="4186" priority="2639" operator="greaterThan">
      <formula>0.06</formula>
    </cfRule>
  </conditionalFormatting>
  <conditionalFormatting sqref="C965:C967">
    <cfRule type="cellIs" dxfId="4185" priority="2637" operator="equal">
      <formula>""</formula>
    </cfRule>
  </conditionalFormatting>
  <conditionalFormatting sqref="T965:T967">
    <cfRule type="cellIs" dxfId="4184" priority="2635" stopIfTrue="1" operator="greaterThan">
      <formula>$K965+$M965</formula>
    </cfRule>
    <cfRule type="cellIs" dxfId="4183" priority="2636" stopIfTrue="1" operator="lessThan">
      <formula>$K965+$L965</formula>
    </cfRule>
  </conditionalFormatting>
  <conditionalFormatting sqref="U965:U967">
    <cfRule type="cellIs" dxfId="4182" priority="2640" stopIfTrue="1" operator="greaterThan">
      <formula>$K965+$M965</formula>
    </cfRule>
    <cfRule type="cellIs" dxfId="4181" priority="2641" stopIfTrue="1" operator="lessThan">
      <formula>$K965+$L965</formula>
    </cfRule>
  </conditionalFormatting>
  <conditionalFormatting sqref="V965:V967">
    <cfRule type="cellIs" dxfId="4180" priority="2642" stopIfTrue="1" operator="greaterThan">
      <formula>$K965+$M965</formula>
    </cfRule>
    <cfRule type="cellIs" dxfId="4179" priority="2643" stopIfTrue="1" operator="lessThan">
      <formula>$K965+$L965</formula>
    </cfRule>
  </conditionalFormatting>
  <conditionalFormatting sqref="W965:W967">
    <cfRule type="cellIs" dxfId="4178" priority="2644" stopIfTrue="1" operator="greaterThan">
      <formula>$K965+$M965</formula>
    </cfRule>
    <cfRule type="cellIs" dxfId="4177" priority="2645" stopIfTrue="1" operator="lessThan">
      <formula>$K965+$L965</formula>
    </cfRule>
  </conditionalFormatting>
  <conditionalFormatting sqref="S965:S967">
    <cfRule type="cellIs" dxfId="4176" priority="2646" stopIfTrue="1" operator="greaterThan">
      <formula>$K965+$M965</formula>
    </cfRule>
    <cfRule type="cellIs" dxfId="4175" priority="2647" stopIfTrue="1" operator="lessThan">
      <formula>$K965+$L965</formula>
    </cfRule>
  </conditionalFormatting>
  <conditionalFormatting sqref="R965:R967">
    <cfRule type="cellIs" dxfId="4174" priority="2634" operator="equal">
      <formula>0</formula>
    </cfRule>
  </conditionalFormatting>
  <conditionalFormatting sqref="AQ968:AQ970">
    <cfRule type="cellIs" dxfId="4173" priority="2625" operator="greaterThan">
      <formula>0.06</formula>
    </cfRule>
  </conditionalFormatting>
  <conditionalFormatting sqref="C968:C970">
    <cfRule type="cellIs" dxfId="4172" priority="2623" operator="equal">
      <formula>""</formula>
    </cfRule>
  </conditionalFormatting>
  <conditionalFormatting sqref="T968:T970">
    <cfRule type="cellIs" dxfId="4171" priority="2621" stopIfTrue="1" operator="greaterThan">
      <formula>$K968+$M968</formula>
    </cfRule>
    <cfRule type="cellIs" dxfId="4170" priority="2622" stopIfTrue="1" operator="lessThan">
      <formula>$K968+$L968</formula>
    </cfRule>
  </conditionalFormatting>
  <conditionalFormatting sqref="U968:U970">
    <cfRule type="cellIs" dxfId="4169" priority="2626" stopIfTrue="1" operator="greaterThan">
      <formula>$K968+$M968</formula>
    </cfRule>
    <cfRule type="cellIs" dxfId="4168" priority="2627" stopIfTrue="1" operator="lessThan">
      <formula>$K968+$L968</formula>
    </cfRule>
  </conditionalFormatting>
  <conditionalFormatting sqref="V968:V970">
    <cfRule type="cellIs" dxfId="4167" priority="2628" stopIfTrue="1" operator="greaterThan">
      <formula>$K968+$M968</formula>
    </cfRule>
    <cfRule type="cellIs" dxfId="4166" priority="2629" stopIfTrue="1" operator="lessThan">
      <formula>$K968+$L968</formula>
    </cfRule>
  </conditionalFormatting>
  <conditionalFormatting sqref="W968:W970">
    <cfRule type="cellIs" dxfId="4165" priority="2630" stopIfTrue="1" operator="greaterThan">
      <formula>$K968+$M968</formula>
    </cfRule>
    <cfRule type="cellIs" dxfId="4164" priority="2631" stopIfTrue="1" operator="lessThan">
      <formula>$K968+$L968</formula>
    </cfRule>
  </conditionalFormatting>
  <conditionalFormatting sqref="S968:S970">
    <cfRule type="cellIs" dxfId="4163" priority="2632" stopIfTrue="1" operator="greaterThan">
      <formula>$K968+$M968</formula>
    </cfRule>
    <cfRule type="cellIs" dxfId="4162" priority="2633" stopIfTrue="1" operator="lessThan">
      <formula>$K968+$L968</formula>
    </cfRule>
  </conditionalFormatting>
  <conditionalFormatting sqref="R968:R970">
    <cfRule type="cellIs" dxfId="4161" priority="2620" operator="equal">
      <formula>0</formula>
    </cfRule>
  </conditionalFormatting>
  <conditionalFormatting sqref="AQ50:AQ51 AQ58">
    <cfRule type="cellIs" dxfId="4160" priority="1863" operator="greaterThan">
      <formula>0.06</formula>
    </cfRule>
  </conditionalFormatting>
  <conditionalFormatting sqref="C50:C51 C58">
    <cfRule type="cellIs" dxfId="4159" priority="1861" operator="equal">
      <formula>""</formula>
    </cfRule>
  </conditionalFormatting>
  <conditionalFormatting sqref="T50:T51 T58">
    <cfRule type="cellIs" dxfId="4158" priority="1859" stopIfTrue="1" operator="greaterThan">
      <formula>$K50+$M50</formula>
    </cfRule>
    <cfRule type="cellIs" dxfId="4157" priority="1860" stopIfTrue="1" operator="lessThan">
      <formula>$K50+$L50</formula>
    </cfRule>
  </conditionalFormatting>
  <conditionalFormatting sqref="U50:U51 U58">
    <cfRule type="cellIs" dxfId="4156" priority="1864" stopIfTrue="1" operator="greaterThan">
      <formula>$K50+$M50</formula>
    </cfRule>
    <cfRule type="cellIs" dxfId="4155" priority="1865" stopIfTrue="1" operator="lessThan">
      <formula>$K50+$L50</formula>
    </cfRule>
  </conditionalFormatting>
  <conditionalFormatting sqref="V50:V51 V58">
    <cfRule type="cellIs" dxfId="4154" priority="1866" stopIfTrue="1" operator="greaterThan">
      <formula>$K50+$M50</formula>
    </cfRule>
    <cfRule type="cellIs" dxfId="4153" priority="1867" stopIfTrue="1" operator="lessThan">
      <formula>$K50+$L50</formula>
    </cfRule>
  </conditionalFormatting>
  <conditionalFormatting sqref="W50:W51 W58">
    <cfRule type="cellIs" dxfId="4152" priority="1868" stopIfTrue="1" operator="greaterThan">
      <formula>$K50+$M50</formula>
    </cfRule>
    <cfRule type="cellIs" dxfId="4151" priority="1869" stopIfTrue="1" operator="lessThan">
      <formula>$K50+$L50</formula>
    </cfRule>
  </conditionalFormatting>
  <conditionalFormatting sqref="S50:S51 S58">
    <cfRule type="cellIs" dxfId="4150" priority="1870" stopIfTrue="1" operator="greaterThan">
      <formula>$K50+$M50</formula>
    </cfRule>
    <cfRule type="cellIs" dxfId="4149" priority="1871" stopIfTrue="1" operator="lessThan">
      <formula>$K50+$L50</formula>
    </cfRule>
  </conditionalFormatting>
  <conditionalFormatting sqref="R50:R61">
    <cfRule type="cellIs" dxfId="4148" priority="1858" operator="equal">
      <formula>0</formula>
    </cfRule>
  </conditionalFormatting>
  <conditionalFormatting sqref="AQ53:AQ54">
    <cfRule type="cellIs" dxfId="4147" priority="1847" operator="greaterThan">
      <formula>0.06</formula>
    </cfRule>
  </conditionalFormatting>
  <conditionalFormatting sqref="C53:C54">
    <cfRule type="cellIs" dxfId="4146" priority="1845" operator="equal">
      <formula>""</formula>
    </cfRule>
  </conditionalFormatting>
  <conditionalFormatting sqref="S53:W54">
    <cfRule type="expression" dxfId="4145" priority="1856">
      <formula>$AU53&lt;$AS$17</formula>
    </cfRule>
    <cfRule type="expression" dxfId="4144" priority="1857" stopIfTrue="1">
      <formula>$AT53&lt;$AS$17</formula>
    </cfRule>
  </conditionalFormatting>
  <conditionalFormatting sqref="T53:T54">
    <cfRule type="cellIs" dxfId="4143" priority="1843" stopIfTrue="1" operator="greaterThan">
      <formula>$K53+$M53</formula>
    </cfRule>
    <cfRule type="cellIs" dxfId="4142" priority="1844" stopIfTrue="1" operator="lessThan">
      <formula>$K53+$L53</formula>
    </cfRule>
  </conditionalFormatting>
  <conditionalFormatting sqref="U53:U54">
    <cfRule type="cellIs" dxfId="4141" priority="1848" stopIfTrue="1" operator="greaterThan">
      <formula>$K53+$M53</formula>
    </cfRule>
    <cfRule type="cellIs" dxfId="4140" priority="1849" stopIfTrue="1" operator="lessThan">
      <formula>$K53+$L53</formula>
    </cfRule>
  </conditionalFormatting>
  <conditionalFormatting sqref="V53:V54">
    <cfRule type="cellIs" dxfId="4139" priority="1850" stopIfTrue="1" operator="greaterThan">
      <formula>$K53+$M53</formula>
    </cfRule>
    <cfRule type="cellIs" dxfId="4138" priority="1851" stopIfTrue="1" operator="lessThan">
      <formula>$K53+$L53</formula>
    </cfRule>
  </conditionalFormatting>
  <conditionalFormatting sqref="W53:W54">
    <cfRule type="cellIs" dxfId="4137" priority="1852" stopIfTrue="1" operator="greaterThan">
      <formula>$K53+$M53</formula>
    </cfRule>
    <cfRule type="cellIs" dxfId="4136" priority="1853" stopIfTrue="1" operator="lessThan">
      <formula>$K53+$L53</formula>
    </cfRule>
  </conditionalFormatting>
  <conditionalFormatting sqref="S53:S54">
    <cfRule type="cellIs" dxfId="4135" priority="1854" stopIfTrue="1" operator="greaterThan">
      <formula>$K53+$M53</formula>
    </cfRule>
    <cfRule type="cellIs" dxfId="4134" priority="1855" stopIfTrue="1" operator="lessThan">
      <formula>$K53+$L53</formula>
    </cfRule>
  </conditionalFormatting>
  <conditionalFormatting sqref="AQ56:AQ57">
    <cfRule type="cellIs" dxfId="4133" priority="1834" operator="greaterThan">
      <formula>0.06</formula>
    </cfRule>
  </conditionalFormatting>
  <conditionalFormatting sqref="C56:C57">
    <cfRule type="cellIs" dxfId="4132" priority="1832" operator="equal">
      <formula>""</formula>
    </cfRule>
  </conditionalFormatting>
  <conditionalFormatting sqref="T56:T57">
    <cfRule type="cellIs" dxfId="4131" priority="1830" stopIfTrue="1" operator="greaterThan">
      <formula>$K56+$M56</formula>
    </cfRule>
    <cfRule type="cellIs" dxfId="4130" priority="1831" stopIfTrue="1" operator="lessThan">
      <formula>$K56+$L56</formula>
    </cfRule>
  </conditionalFormatting>
  <conditionalFormatting sqref="U56:U57">
    <cfRule type="cellIs" dxfId="4129" priority="1835" stopIfTrue="1" operator="greaterThan">
      <formula>$K56+$M56</formula>
    </cfRule>
    <cfRule type="cellIs" dxfId="4128" priority="1836" stopIfTrue="1" operator="lessThan">
      <formula>$K56+$L56</formula>
    </cfRule>
  </conditionalFormatting>
  <conditionalFormatting sqref="V56:V57">
    <cfRule type="cellIs" dxfId="4127" priority="1837" stopIfTrue="1" operator="greaterThan">
      <formula>$K56+$M56</formula>
    </cfRule>
    <cfRule type="cellIs" dxfId="4126" priority="1838" stopIfTrue="1" operator="lessThan">
      <formula>$K56+$L56</formula>
    </cfRule>
  </conditionalFormatting>
  <conditionalFormatting sqref="W56:W57">
    <cfRule type="cellIs" dxfId="4125" priority="1839" stopIfTrue="1" operator="greaterThan">
      <formula>$K56+$M56</formula>
    </cfRule>
    <cfRule type="cellIs" dxfId="4124" priority="1840" stopIfTrue="1" operator="lessThan">
      <formula>$K56+$L56</formula>
    </cfRule>
  </conditionalFormatting>
  <conditionalFormatting sqref="S56:S57">
    <cfRule type="cellIs" dxfId="4123" priority="1841" stopIfTrue="1" operator="greaterThan">
      <formula>$K56+$M56</formula>
    </cfRule>
    <cfRule type="cellIs" dxfId="4122" priority="1842" stopIfTrue="1" operator="lessThan">
      <formula>$K56+$L56</formula>
    </cfRule>
  </conditionalFormatting>
  <conditionalFormatting sqref="AQ52">
    <cfRule type="cellIs" dxfId="4121" priority="1819" operator="greaterThan">
      <formula>0.06</formula>
    </cfRule>
  </conditionalFormatting>
  <conditionalFormatting sqref="C52">
    <cfRule type="cellIs" dxfId="4120" priority="1817" operator="equal">
      <formula>""</formula>
    </cfRule>
  </conditionalFormatting>
  <conditionalFormatting sqref="S52:W52">
    <cfRule type="expression" dxfId="4119" priority="1828">
      <formula>$AU52&lt;$AS$17</formula>
    </cfRule>
    <cfRule type="expression" dxfId="4118" priority="1829" stopIfTrue="1">
      <formula>$AT52&lt;$AS$17</formula>
    </cfRule>
  </conditionalFormatting>
  <conditionalFormatting sqref="T52">
    <cfRule type="cellIs" dxfId="4117" priority="1815" stopIfTrue="1" operator="greaterThan">
      <formula>$K52+$M52</formula>
    </cfRule>
    <cfRule type="cellIs" dxfId="4116" priority="1816" stopIfTrue="1" operator="lessThan">
      <formula>$K52+$L52</formula>
    </cfRule>
  </conditionalFormatting>
  <conditionalFormatting sqref="U52">
    <cfRule type="cellIs" dxfId="4115" priority="1820" stopIfTrue="1" operator="greaterThan">
      <formula>$K52+$M52</formula>
    </cfRule>
    <cfRule type="cellIs" dxfId="4114" priority="1821" stopIfTrue="1" operator="lessThan">
      <formula>$K52+$L52</formula>
    </cfRule>
  </conditionalFormatting>
  <conditionalFormatting sqref="V52">
    <cfRule type="cellIs" dxfId="4113" priority="1822" stopIfTrue="1" operator="greaterThan">
      <formula>$K52+$M52</formula>
    </cfRule>
    <cfRule type="cellIs" dxfId="4112" priority="1823" stopIfTrue="1" operator="lessThan">
      <formula>$K52+$L52</formula>
    </cfRule>
  </conditionalFormatting>
  <conditionalFormatting sqref="W52">
    <cfRule type="cellIs" dxfId="4111" priority="1824" stopIfTrue="1" operator="greaterThan">
      <formula>$K52+$M52</formula>
    </cfRule>
    <cfRule type="cellIs" dxfId="4110" priority="1825" stopIfTrue="1" operator="lessThan">
      <formula>$K52+$L52</formula>
    </cfRule>
  </conditionalFormatting>
  <conditionalFormatting sqref="S52">
    <cfRule type="cellIs" dxfId="4109" priority="1826" stopIfTrue="1" operator="greaterThan">
      <formula>$K52+$M52</formula>
    </cfRule>
    <cfRule type="cellIs" dxfId="4108" priority="1827" stopIfTrue="1" operator="lessThan">
      <formula>$K52+$L52</formula>
    </cfRule>
  </conditionalFormatting>
  <conditionalFormatting sqref="AQ55">
    <cfRule type="cellIs" dxfId="4107" priority="1804" operator="greaterThan">
      <formula>0.06</formula>
    </cfRule>
  </conditionalFormatting>
  <conditionalFormatting sqref="C55">
    <cfRule type="cellIs" dxfId="4106" priority="1802" operator="equal">
      <formula>""</formula>
    </cfRule>
  </conditionalFormatting>
  <conditionalFormatting sqref="S55:W55">
    <cfRule type="expression" dxfId="4105" priority="1813">
      <formula>$AU55&lt;$AS$17</formula>
    </cfRule>
    <cfRule type="expression" dxfId="4104" priority="1814" stopIfTrue="1">
      <formula>$AT55&lt;$AS$17</formula>
    </cfRule>
  </conditionalFormatting>
  <conditionalFormatting sqref="T55">
    <cfRule type="cellIs" dxfId="4103" priority="1800" stopIfTrue="1" operator="greaterThan">
      <formula>$K55+$M55</formula>
    </cfRule>
    <cfRule type="cellIs" dxfId="4102" priority="1801" stopIfTrue="1" operator="lessThan">
      <formula>$K55+$L55</formula>
    </cfRule>
  </conditionalFormatting>
  <conditionalFormatting sqref="U55">
    <cfRule type="cellIs" dxfId="4101" priority="1805" stopIfTrue="1" operator="greaterThan">
      <formula>$K55+$M55</formula>
    </cfRule>
    <cfRule type="cellIs" dxfId="4100" priority="1806" stopIfTrue="1" operator="lessThan">
      <formula>$K55+$L55</formula>
    </cfRule>
  </conditionalFormatting>
  <conditionalFormatting sqref="V55">
    <cfRule type="cellIs" dxfId="4099" priority="1807" stopIfTrue="1" operator="greaterThan">
      <formula>$K55+$M55</formula>
    </cfRule>
    <cfRule type="cellIs" dxfId="4098" priority="1808" stopIfTrue="1" operator="lessThan">
      <formula>$K55+$L55</formula>
    </cfRule>
  </conditionalFormatting>
  <conditionalFormatting sqref="W55">
    <cfRule type="cellIs" dxfId="4097" priority="1809" stopIfTrue="1" operator="greaterThan">
      <formula>$K55+$M55</formula>
    </cfRule>
    <cfRule type="cellIs" dxfId="4096" priority="1810" stopIfTrue="1" operator="lessThan">
      <formula>$K55+$L55</formula>
    </cfRule>
  </conditionalFormatting>
  <conditionalFormatting sqref="S55">
    <cfRule type="cellIs" dxfId="4095" priority="1811" stopIfTrue="1" operator="greaterThan">
      <formula>$K55+$M55</formula>
    </cfRule>
    <cfRule type="cellIs" dxfId="4094" priority="1812" stopIfTrue="1" operator="lessThan">
      <formula>$K55+$L55</formula>
    </cfRule>
  </conditionalFormatting>
  <conditionalFormatting sqref="AQ61">
    <cfRule type="cellIs" dxfId="4093" priority="1789" operator="greaterThan">
      <formula>0.06</formula>
    </cfRule>
  </conditionalFormatting>
  <conditionalFormatting sqref="C61">
    <cfRule type="cellIs" dxfId="4092" priority="1787" operator="equal">
      <formula>""</formula>
    </cfRule>
  </conditionalFormatting>
  <conditionalFormatting sqref="S59:W61">
    <cfRule type="expression" dxfId="4091" priority="1798">
      <formula>$AU59&lt;$AS$17</formula>
    </cfRule>
    <cfRule type="expression" dxfId="4090" priority="1799" stopIfTrue="1">
      <formula>$AT59&lt;$AS$17</formula>
    </cfRule>
  </conditionalFormatting>
  <conditionalFormatting sqref="T61">
    <cfRule type="cellIs" dxfId="4089" priority="1785" stopIfTrue="1" operator="greaterThan">
      <formula>$K61+$M61</formula>
    </cfRule>
    <cfRule type="cellIs" dxfId="4088" priority="1786" stopIfTrue="1" operator="lessThan">
      <formula>$K61+$L61</formula>
    </cfRule>
  </conditionalFormatting>
  <conditionalFormatting sqref="U61">
    <cfRule type="cellIs" dxfId="4087" priority="1790" stopIfTrue="1" operator="greaterThan">
      <formula>$K61+$M61</formula>
    </cfRule>
    <cfRule type="cellIs" dxfId="4086" priority="1791" stopIfTrue="1" operator="lessThan">
      <formula>$K61+$L61</formula>
    </cfRule>
  </conditionalFormatting>
  <conditionalFormatting sqref="V61">
    <cfRule type="cellIs" dxfId="4085" priority="1792" stopIfTrue="1" operator="greaterThan">
      <formula>$K61+$M61</formula>
    </cfRule>
    <cfRule type="cellIs" dxfId="4084" priority="1793" stopIfTrue="1" operator="lessThan">
      <formula>$K61+$L61</formula>
    </cfRule>
  </conditionalFormatting>
  <conditionalFormatting sqref="W61">
    <cfRule type="cellIs" dxfId="4083" priority="1794" stopIfTrue="1" operator="greaterThan">
      <formula>$K61+$M61</formula>
    </cfRule>
    <cfRule type="cellIs" dxfId="4082" priority="1795" stopIfTrue="1" operator="lessThan">
      <formula>$K61+$L61</formula>
    </cfRule>
  </conditionalFormatting>
  <conditionalFormatting sqref="S61">
    <cfRule type="cellIs" dxfId="4081" priority="1796" stopIfTrue="1" operator="greaterThan">
      <formula>$K61+$M61</formula>
    </cfRule>
    <cfRule type="cellIs" dxfId="4080" priority="1797" stopIfTrue="1" operator="lessThan">
      <formula>$K61+$L61</formula>
    </cfRule>
  </conditionalFormatting>
  <conditionalFormatting sqref="AQ59:AQ60">
    <cfRule type="cellIs" dxfId="4079" priority="1776" operator="greaterThan">
      <formula>0.06</formula>
    </cfRule>
  </conditionalFormatting>
  <conditionalFormatting sqref="C59:C60">
    <cfRule type="cellIs" dxfId="4078" priority="1774" operator="equal">
      <formula>""</formula>
    </cfRule>
  </conditionalFormatting>
  <conditionalFormatting sqref="T59:T60">
    <cfRule type="cellIs" dxfId="4077" priority="1772" stopIfTrue="1" operator="greaterThan">
      <formula>$K59+$M59</formula>
    </cfRule>
    <cfRule type="cellIs" dxfId="4076" priority="1773" stopIfTrue="1" operator="lessThan">
      <formula>$K59+$L59</formula>
    </cfRule>
  </conditionalFormatting>
  <conditionalFormatting sqref="U59:U60">
    <cfRule type="cellIs" dxfId="4075" priority="1777" stopIfTrue="1" operator="greaterThan">
      <formula>$K59+$M59</formula>
    </cfRule>
    <cfRule type="cellIs" dxfId="4074" priority="1778" stopIfTrue="1" operator="lessThan">
      <formula>$K59+$L59</formula>
    </cfRule>
  </conditionalFormatting>
  <conditionalFormatting sqref="V59:V60">
    <cfRule type="cellIs" dxfId="4073" priority="1779" stopIfTrue="1" operator="greaterThan">
      <formula>$K59+$M59</formula>
    </cfRule>
    <cfRule type="cellIs" dxfId="4072" priority="1780" stopIfTrue="1" operator="lessThan">
      <formula>$K59+$L59</formula>
    </cfRule>
  </conditionalFormatting>
  <conditionalFormatting sqref="W59:W60">
    <cfRule type="cellIs" dxfId="4071" priority="1781" stopIfTrue="1" operator="greaterThan">
      <formula>$K59+$M59</formula>
    </cfRule>
    <cfRule type="cellIs" dxfId="4070" priority="1782" stopIfTrue="1" operator="lessThan">
      <formula>$K59+$L59</formula>
    </cfRule>
  </conditionalFormatting>
  <conditionalFormatting sqref="S59:S60">
    <cfRule type="cellIs" dxfId="4069" priority="1783" stopIfTrue="1" operator="greaterThan">
      <formula>$K59+$M59</formula>
    </cfRule>
    <cfRule type="cellIs" dxfId="4068" priority="1784" stopIfTrue="1" operator="lessThan">
      <formula>$K59+$L59</formula>
    </cfRule>
  </conditionalFormatting>
  <conditionalFormatting sqref="R329">
    <cfRule type="cellIs" dxfId="4067" priority="1771" operator="equal">
      <formula>0</formula>
    </cfRule>
  </conditionalFormatting>
  <conditionalFormatting sqref="R328">
    <cfRule type="cellIs" dxfId="4066" priority="1770" operator="equal">
      <formula>0</formula>
    </cfRule>
  </conditionalFormatting>
  <conditionalFormatting sqref="R846:R848">
    <cfRule type="cellIs" dxfId="4065" priority="1769" operator="equal">
      <formula>0</formula>
    </cfRule>
  </conditionalFormatting>
  <conditionalFormatting sqref="R853:R854">
    <cfRule type="cellIs" dxfId="4064" priority="1768" operator="equal">
      <formula>0</formula>
    </cfRule>
  </conditionalFormatting>
  <conditionalFormatting sqref="R852">
    <cfRule type="cellIs" dxfId="4063" priority="1767" operator="equal">
      <formula>0</formula>
    </cfRule>
  </conditionalFormatting>
  <conditionalFormatting sqref="R858">
    <cfRule type="cellIs" dxfId="4062" priority="1766" operator="equal">
      <formula>0</formula>
    </cfRule>
  </conditionalFormatting>
  <conditionalFormatting sqref="R856:R857">
    <cfRule type="cellIs" dxfId="4061" priority="1765" operator="equal">
      <formula>0</formula>
    </cfRule>
  </conditionalFormatting>
  <conditionalFormatting sqref="R924:R925">
    <cfRule type="cellIs" dxfId="4060" priority="1738" operator="equal">
      <formula>0</formula>
    </cfRule>
  </conditionalFormatting>
  <conditionalFormatting sqref="R926">
    <cfRule type="cellIs" dxfId="4059" priority="1737" operator="equal">
      <formula>0</formula>
    </cfRule>
  </conditionalFormatting>
  <conditionalFormatting sqref="R927:R928">
    <cfRule type="cellIs" dxfId="4058" priority="1736" operator="equal">
      <formula>0</formula>
    </cfRule>
  </conditionalFormatting>
  <conditionalFormatting sqref="AQ319:AQ321">
    <cfRule type="cellIs" dxfId="4057" priority="1727" operator="greaterThan">
      <formula>0.06</formula>
    </cfRule>
  </conditionalFormatting>
  <conditionalFormatting sqref="C320:C321">
    <cfRule type="cellIs" dxfId="4056" priority="1725" operator="equal">
      <formula>""</formula>
    </cfRule>
  </conditionalFormatting>
  <conditionalFormatting sqref="T321">
    <cfRule type="cellIs" dxfId="4055" priority="1723" stopIfTrue="1" operator="greaterThan">
      <formula>$K321+$M321</formula>
    </cfRule>
    <cfRule type="cellIs" dxfId="4054" priority="1724" stopIfTrue="1" operator="lessThan">
      <formula>$K321+$L321</formula>
    </cfRule>
  </conditionalFormatting>
  <conditionalFormatting sqref="U321">
    <cfRule type="cellIs" dxfId="4053" priority="1728" stopIfTrue="1" operator="greaterThan">
      <formula>$K321+$M321</formula>
    </cfRule>
    <cfRule type="cellIs" dxfId="4052" priority="1729" stopIfTrue="1" operator="lessThan">
      <formula>$K321+$L321</formula>
    </cfRule>
  </conditionalFormatting>
  <conditionalFormatting sqref="V321">
    <cfRule type="cellIs" dxfId="4051" priority="1730" stopIfTrue="1" operator="greaterThan">
      <formula>$K321+$M321</formula>
    </cfRule>
    <cfRule type="cellIs" dxfId="4050" priority="1731" stopIfTrue="1" operator="lessThan">
      <formula>$K321+$L321</formula>
    </cfRule>
  </conditionalFormatting>
  <conditionalFormatting sqref="W321">
    <cfRule type="cellIs" dxfId="4049" priority="1732" stopIfTrue="1" operator="greaterThan">
      <formula>$K321+$M321</formula>
    </cfRule>
    <cfRule type="cellIs" dxfId="4048" priority="1733" stopIfTrue="1" operator="lessThan">
      <formula>$K321+$L321</formula>
    </cfRule>
  </conditionalFormatting>
  <conditionalFormatting sqref="S320:S321 T320:W320">
    <cfRule type="cellIs" dxfId="4047" priority="1734" stopIfTrue="1" operator="greaterThan">
      <formula>$K320+$M320</formula>
    </cfRule>
    <cfRule type="cellIs" dxfId="4046" priority="1735" stopIfTrue="1" operator="lessThan">
      <formula>$K320+$L320</formula>
    </cfRule>
  </conditionalFormatting>
  <conditionalFormatting sqref="R320:R321">
    <cfRule type="cellIs" dxfId="4045" priority="1722" operator="equal">
      <formula>0</formula>
    </cfRule>
  </conditionalFormatting>
  <conditionalFormatting sqref="C319">
    <cfRule type="cellIs" dxfId="4044" priority="1712" operator="equal">
      <formula>""</formula>
    </cfRule>
  </conditionalFormatting>
  <conditionalFormatting sqref="T324">
    <cfRule type="cellIs" dxfId="4043" priority="1696" stopIfTrue="1" operator="greaterThan">
      <formula>$K324+$M324</formula>
    </cfRule>
    <cfRule type="cellIs" dxfId="4042" priority="1697" stopIfTrue="1" operator="lessThan">
      <formula>$K324+$L324</formula>
    </cfRule>
  </conditionalFormatting>
  <conditionalFormatting sqref="R319">
    <cfRule type="cellIs" dxfId="4041" priority="1709" operator="equal">
      <formula>0</formula>
    </cfRule>
  </conditionalFormatting>
  <conditionalFormatting sqref="AQ322:AQ324">
    <cfRule type="cellIs" dxfId="4040" priority="1700" operator="greaterThan">
      <formula>0.06</formula>
    </cfRule>
  </conditionalFormatting>
  <conditionalFormatting sqref="C323:C324">
    <cfRule type="cellIs" dxfId="4039" priority="1698" operator="equal">
      <formula>""</formula>
    </cfRule>
  </conditionalFormatting>
  <conditionalFormatting sqref="U324">
    <cfRule type="cellIs" dxfId="4038" priority="1701" stopIfTrue="1" operator="greaterThan">
      <formula>$K324+$M324</formula>
    </cfRule>
    <cfRule type="cellIs" dxfId="4037" priority="1702" stopIfTrue="1" operator="lessThan">
      <formula>$K324+$L324</formula>
    </cfRule>
  </conditionalFormatting>
  <conditionalFormatting sqref="V324">
    <cfRule type="cellIs" dxfId="4036" priority="1703" stopIfTrue="1" operator="greaterThan">
      <formula>$K324+$M324</formula>
    </cfRule>
    <cfRule type="cellIs" dxfId="4035" priority="1704" stopIfTrue="1" operator="lessThan">
      <formula>$K324+$L324</formula>
    </cfRule>
  </conditionalFormatting>
  <conditionalFormatting sqref="W324">
    <cfRule type="cellIs" dxfId="4034" priority="1705" stopIfTrue="1" operator="greaterThan">
      <formula>$K324+$M324</formula>
    </cfRule>
    <cfRule type="cellIs" dxfId="4033" priority="1706" stopIfTrue="1" operator="lessThan">
      <formula>$K324+$L324</formula>
    </cfRule>
  </conditionalFormatting>
  <conditionalFormatting sqref="S323:S324 T323:W323">
    <cfRule type="cellIs" dxfId="4032" priority="1707" stopIfTrue="1" operator="greaterThan">
      <formula>$K323+$M323</formula>
    </cfRule>
    <cfRule type="cellIs" dxfId="4031" priority="1708" stopIfTrue="1" operator="lessThan">
      <formula>$K323+$L323</formula>
    </cfRule>
  </conditionalFormatting>
  <conditionalFormatting sqref="R323:R324">
    <cfRule type="cellIs" dxfId="4030" priority="1695" operator="equal">
      <formula>0</formula>
    </cfRule>
  </conditionalFormatting>
  <conditionalFormatting sqref="C322">
    <cfRule type="cellIs" dxfId="4029" priority="1685" operator="equal">
      <formula>""</formula>
    </cfRule>
  </conditionalFormatting>
  <conditionalFormatting sqref="R322">
    <cfRule type="cellIs" dxfId="4028" priority="1682" operator="equal">
      <formula>0</formula>
    </cfRule>
  </conditionalFormatting>
  <conditionalFormatting sqref="AQ325:AQ327">
    <cfRule type="cellIs" dxfId="4027" priority="1673" operator="greaterThan">
      <formula>0.06</formula>
    </cfRule>
  </conditionalFormatting>
  <conditionalFormatting sqref="C326:C327">
    <cfRule type="cellIs" dxfId="4026" priority="1671" operator="equal">
      <formula>""</formula>
    </cfRule>
  </conditionalFormatting>
  <conditionalFormatting sqref="T327">
    <cfRule type="cellIs" dxfId="4025" priority="1669" stopIfTrue="1" operator="greaterThan">
      <formula>$K327+$M327</formula>
    </cfRule>
    <cfRule type="cellIs" dxfId="4024" priority="1670" stopIfTrue="1" operator="lessThan">
      <formula>$K327+$L327</formula>
    </cfRule>
  </conditionalFormatting>
  <conditionalFormatting sqref="U327">
    <cfRule type="cellIs" dxfId="4023" priority="1674" stopIfTrue="1" operator="greaterThan">
      <formula>$K327+$M327</formula>
    </cfRule>
    <cfRule type="cellIs" dxfId="4022" priority="1675" stopIfTrue="1" operator="lessThan">
      <formula>$K327+$L327</formula>
    </cfRule>
  </conditionalFormatting>
  <conditionalFormatting sqref="V327">
    <cfRule type="cellIs" dxfId="4021" priority="1676" stopIfTrue="1" operator="greaterThan">
      <formula>$K327+$M327</formula>
    </cfRule>
    <cfRule type="cellIs" dxfId="4020" priority="1677" stopIfTrue="1" operator="lessThan">
      <formula>$K327+$L327</formula>
    </cfRule>
  </conditionalFormatting>
  <conditionalFormatting sqref="W327">
    <cfRule type="cellIs" dxfId="4019" priority="1678" stopIfTrue="1" operator="greaterThan">
      <formula>$K327+$M327</formula>
    </cfRule>
    <cfRule type="cellIs" dxfId="4018" priority="1679" stopIfTrue="1" operator="lessThan">
      <formula>$K327+$L327</formula>
    </cfRule>
  </conditionalFormatting>
  <conditionalFormatting sqref="S327">
    <cfRule type="cellIs" dxfId="4017" priority="1680" stopIfTrue="1" operator="greaterThan">
      <formula>$K327+$M327</formula>
    </cfRule>
    <cfRule type="cellIs" dxfId="4016" priority="1681" stopIfTrue="1" operator="lessThan">
      <formula>$K327+$L327</formula>
    </cfRule>
  </conditionalFormatting>
  <conditionalFormatting sqref="R326:R327">
    <cfRule type="cellIs" dxfId="4015" priority="1668" operator="equal">
      <formula>0</formula>
    </cfRule>
  </conditionalFormatting>
  <conditionalFormatting sqref="C325">
    <cfRule type="cellIs" dxfId="4014" priority="1658" operator="equal">
      <formula>""</formula>
    </cfRule>
  </conditionalFormatting>
  <conditionalFormatting sqref="U325:W325">
    <cfRule type="cellIs" dxfId="4013" priority="1666" stopIfTrue="1" operator="greaterThan">
      <formula>$K325+$M325</formula>
    </cfRule>
    <cfRule type="cellIs" dxfId="4012" priority="1667" stopIfTrue="1" operator="lessThan">
      <formula>$K325+$L325</formula>
    </cfRule>
  </conditionalFormatting>
  <conditionalFormatting sqref="R325">
    <cfRule type="cellIs" dxfId="4011" priority="1655" operator="equal">
      <formula>0</formula>
    </cfRule>
  </conditionalFormatting>
  <conditionalFormatting sqref="AQ376:AQ378">
    <cfRule type="cellIs" dxfId="4010" priority="1646" operator="greaterThan">
      <formula>0.06</formula>
    </cfRule>
  </conditionalFormatting>
  <conditionalFormatting sqref="C376:C378">
    <cfRule type="cellIs" dxfId="4009" priority="1644" operator="equal">
      <formula>""</formula>
    </cfRule>
  </conditionalFormatting>
  <conditionalFormatting sqref="T378">
    <cfRule type="cellIs" dxfId="4008" priority="1642" stopIfTrue="1" operator="greaterThan">
      <formula>$K378+$M378</formula>
    </cfRule>
    <cfRule type="cellIs" dxfId="4007" priority="1643" stopIfTrue="1" operator="lessThan">
      <formula>$K378+$L378</formula>
    </cfRule>
  </conditionalFormatting>
  <conditionalFormatting sqref="U378">
    <cfRule type="cellIs" dxfId="4006" priority="1647" stopIfTrue="1" operator="greaterThan">
      <formula>$K378+$M378</formula>
    </cfRule>
    <cfRule type="cellIs" dxfId="4005" priority="1648" stopIfTrue="1" operator="lessThan">
      <formula>$K378+$L378</formula>
    </cfRule>
  </conditionalFormatting>
  <conditionalFormatting sqref="V378">
    <cfRule type="cellIs" dxfId="4004" priority="1649" stopIfTrue="1" operator="greaterThan">
      <formula>$K378+$M378</formula>
    </cfRule>
    <cfRule type="cellIs" dxfId="4003" priority="1650" stopIfTrue="1" operator="lessThan">
      <formula>$K378+$L378</formula>
    </cfRule>
  </conditionalFormatting>
  <conditionalFormatting sqref="W378">
    <cfRule type="cellIs" dxfId="4002" priority="1651" stopIfTrue="1" operator="greaterThan">
      <formula>$K378+$M378</formula>
    </cfRule>
    <cfRule type="cellIs" dxfId="4001" priority="1652" stopIfTrue="1" operator="lessThan">
      <formula>$K378+$L378</formula>
    </cfRule>
  </conditionalFormatting>
  <conditionalFormatting sqref="S378">
    <cfRule type="cellIs" dxfId="4000" priority="1653" stopIfTrue="1" operator="greaterThan">
      <formula>$K378+$M378</formula>
    </cfRule>
    <cfRule type="cellIs" dxfId="3999" priority="1654" stopIfTrue="1" operator="lessThan">
      <formula>$K378+$L378</formula>
    </cfRule>
  </conditionalFormatting>
  <conditionalFormatting sqref="R376:R378">
    <cfRule type="cellIs" dxfId="3998" priority="1641" operator="equal">
      <formula>0</formula>
    </cfRule>
  </conditionalFormatting>
  <conditionalFormatting sqref="AQ859:AQ861">
    <cfRule type="cellIs" dxfId="3997" priority="1616" operator="greaterThan">
      <formula>0.06</formula>
    </cfRule>
  </conditionalFormatting>
  <conditionalFormatting sqref="C859:C861">
    <cfRule type="cellIs" dxfId="3996" priority="1614" operator="equal">
      <formula>""</formula>
    </cfRule>
  </conditionalFormatting>
  <conditionalFormatting sqref="T861">
    <cfRule type="cellIs" dxfId="3995" priority="1612" stopIfTrue="1" operator="greaterThan">
      <formula>$K861+$M861</formula>
    </cfRule>
    <cfRule type="cellIs" dxfId="3994" priority="1613" stopIfTrue="1" operator="lessThan">
      <formula>$K861+$L861</formula>
    </cfRule>
  </conditionalFormatting>
  <conditionalFormatting sqref="U861">
    <cfRule type="cellIs" dxfId="3993" priority="1617" stopIfTrue="1" operator="greaterThan">
      <formula>$K861+$M861</formula>
    </cfRule>
    <cfRule type="cellIs" dxfId="3992" priority="1618" stopIfTrue="1" operator="lessThan">
      <formula>$K861+$L861</formula>
    </cfRule>
  </conditionalFormatting>
  <conditionalFormatting sqref="V861">
    <cfRule type="cellIs" dxfId="3991" priority="1619" stopIfTrue="1" operator="greaterThan">
      <formula>$K861+$M861</formula>
    </cfRule>
    <cfRule type="cellIs" dxfId="3990" priority="1620" stopIfTrue="1" operator="lessThan">
      <formula>$K861+$L861</formula>
    </cfRule>
  </conditionalFormatting>
  <conditionalFormatting sqref="W861">
    <cfRule type="cellIs" dxfId="3989" priority="1621" stopIfTrue="1" operator="greaterThan">
      <formula>$K861+$M861</formula>
    </cfRule>
    <cfRule type="cellIs" dxfId="3988" priority="1622" stopIfTrue="1" operator="lessThan">
      <formula>$K861+$L861</formula>
    </cfRule>
  </conditionalFormatting>
  <conditionalFormatting sqref="S861">
    <cfRule type="cellIs" dxfId="3987" priority="1623" stopIfTrue="1" operator="greaterThan">
      <formula>$K861+$M861</formula>
    </cfRule>
    <cfRule type="cellIs" dxfId="3986" priority="1624" stopIfTrue="1" operator="lessThan">
      <formula>$K861+$L861</formula>
    </cfRule>
  </conditionalFormatting>
  <conditionalFormatting sqref="R861">
    <cfRule type="cellIs" dxfId="3985" priority="1609" operator="equal">
      <formula>0</formula>
    </cfRule>
  </conditionalFormatting>
  <conditionalFormatting sqref="R859:R860">
    <cfRule type="cellIs" dxfId="3984" priority="1608" operator="equal">
      <formula>0</formula>
    </cfRule>
  </conditionalFormatting>
  <conditionalFormatting sqref="AQ912:AQ914">
    <cfRule type="cellIs" dxfId="3983" priority="1587" operator="greaterThan">
      <formula>0.06</formula>
    </cfRule>
  </conditionalFormatting>
  <conditionalFormatting sqref="AQ920">
    <cfRule type="cellIs" dxfId="3982" priority="1580" operator="greaterThan">
      <formula>0.06</formula>
    </cfRule>
  </conditionalFormatting>
  <conditionalFormatting sqref="AQ918:AQ919">
    <cfRule type="cellIs" dxfId="3981" priority="1577" operator="greaterThan">
      <formula>0.06</formula>
    </cfRule>
  </conditionalFormatting>
  <conditionalFormatting sqref="AQ923">
    <cfRule type="cellIs" dxfId="3980" priority="1560" operator="greaterThan">
      <formula>0.06</formula>
    </cfRule>
  </conditionalFormatting>
  <conditionalFormatting sqref="C923">
    <cfRule type="cellIs" dxfId="3979" priority="1558" operator="equal">
      <formula>""</formula>
    </cfRule>
  </conditionalFormatting>
  <conditionalFormatting sqref="AQ921:AQ922">
    <cfRule type="cellIs" dxfId="3978" priority="1557" operator="greaterThan">
      <formula>0.06</formula>
    </cfRule>
  </conditionalFormatting>
  <conditionalFormatting sqref="T923">
    <cfRule type="cellIs" dxfId="3977" priority="1545" stopIfTrue="1" operator="greaterThan">
      <formula>$K923+$M923</formula>
    </cfRule>
    <cfRule type="cellIs" dxfId="3976" priority="1546" stopIfTrue="1" operator="lessThan">
      <formula>$K923+$L923</formula>
    </cfRule>
  </conditionalFormatting>
  <conditionalFormatting sqref="U923">
    <cfRule type="cellIs" dxfId="3975" priority="1547" stopIfTrue="1" operator="greaterThan">
      <formula>$K923+$M923</formula>
    </cfRule>
    <cfRule type="cellIs" dxfId="3974" priority="1548" stopIfTrue="1" operator="lessThan">
      <formula>$K923+$L923</formula>
    </cfRule>
  </conditionalFormatting>
  <conditionalFormatting sqref="V923">
    <cfRule type="cellIs" dxfId="3973" priority="1549" stopIfTrue="1" operator="greaterThan">
      <formula>$K923+$M923</formula>
    </cfRule>
    <cfRule type="cellIs" dxfId="3972" priority="1550" stopIfTrue="1" operator="lessThan">
      <formula>$K923+$L923</formula>
    </cfRule>
  </conditionalFormatting>
  <conditionalFormatting sqref="W923">
    <cfRule type="cellIs" dxfId="3971" priority="1551" stopIfTrue="1" operator="greaterThan">
      <formula>$K923+$M923</formula>
    </cfRule>
    <cfRule type="cellIs" dxfId="3970" priority="1552" stopIfTrue="1" operator="lessThan">
      <formula>$K923+$L923</formula>
    </cfRule>
  </conditionalFormatting>
  <conditionalFormatting sqref="S923">
    <cfRule type="cellIs" dxfId="3969" priority="1553" stopIfTrue="1" operator="greaterThan">
      <formula>$K923+$M923</formula>
    </cfRule>
    <cfRule type="cellIs" dxfId="3968" priority="1554" stopIfTrue="1" operator="lessThan">
      <formula>$K923+$L923</formula>
    </cfRule>
  </conditionalFormatting>
  <conditionalFormatting sqref="R923">
    <cfRule type="cellIs" dxfId="3967" priority="1541" operator="equal">
      <formula>0</formula>
    </cfRule>
  </conditionalFormatting>
  <conditionalFormatting sqref="AQ23:AQ25">
    <cfRule type="cellIs" dxfId="3966" priority="1529" operator="greaterThan">
      <formula>0.06</formula>
    </cfRule>
  </conditionalFormatting>
  <conditionalFormatting sqref="C23:C25">
    <cfRule type="cellIs" dxfId="3965" priority="1527" operator="equal">
      <formula>""</formula>
    </cfRule>
  </conditionalFormatting>
  <conditionalFormatting sqref="T25">
    <cfRule type="cellIs" dxfId="3964" priority="1525" stopIfTrue="1" operator="greaterThan">
      <formula>$K25+$M25</formula>
    </cfRule>
    <cfRule type="cellIs" dxfId="3963" priority="1526" stopIfTrue="1" operator="lessThan">
      <formula>$K25+$L25</formula>
    </cfRule>
  </conditionalFormatting>
  <conditionalFormatting sqref="U25">
    <cfRule type="cellIs" dxfId="3962" priority="1530" stopIfTrue="1" operator="greaterThan">
      <formula>$K25+$M25</formula>
    </cfRule>
    <cfRule type="cellIs" dxfId="3961" priority="1531" stopIfTrue="1" operator="lessThan">
      <formula>$K25+$L25</formula>
    </cfRule>
  </conditionalFormatting>
  <conditionalFormatting sqref="V25">
    <cfRule type="cellIs" dxfId="3960" priority="1532" stopIfTrue="1" operator="greaterThan">
      <formula>$K25+$M25</formula>
    </cfRule>
    <cfRule type="cellIs" dxfId="3959" priority="1533" stopIfTrue="1" operator="lessThan">
      <formula>$K25+$L25</formula>
    </cfRule>
  </conditionalFormatting>
  <conditionalFormatting sqref="W25">
    <cfRule type="cellIs" dxfId="3958" priority="1534" stopIfTrue="1" operator="greaterThan">
      <formula>$K25+$M25</formula>
    </cfRule>
    <cfRule type="cellIs" dxfId="3957" priority="1535" stopIfTrue="1" operator="lessThan">
      <formula>$K25+$L25</formula>
    </cfRule>
  </conditionalFormatting>
  <conditionalFormatting sqref="S25">
    <cfRule type="cellIs" dxfId="3956" priority="1536" stopIfTrue="1" operator="greaterThan">
      <formula>$K25+$M25</formula>
    </cfRule>
    <cfRule type="cellIs" dxfId="3955" priority="1537" stopIfTrue="1" operator="lessThan">
      <formula>$K25+$L25</formula>
    </cfRule>
  </conditionalFormatting>
  <conditionalFormatting sqref="R23:R25">
    <cfRule type="cellIs" dxfId="3954" priority="1524" operator="equal">
      <formula>0</formula>
    </cfRule>
  </conditionalFormatting>
  <conditionalFormatting sqref="U316:W316">
    <cfRule type="cellIs" dxfId="3953" priority="1522" stopIfTrue="1" operator="greaterThan">
      <formula>$K316+$M316</formula>
    </cfRule>
    <cfRule type="cellIs" dxfId="3952" priority="1523" stopIfTrue="1" operator="lessThan">
      <formula>$K316+$L316</formula>
    </cfRule>
  </conditionalFormatting>
  <conditionalFormatting sqref="S319:W319">
    <cfRule type="cellIs" dxfId="3951" priority="1512" stopIfTrue="1" operator="greaterThan">
      <formula>$K319+$M319</formula>
    </cfRule>
    <cfRule type="cellIs" dxfId="3950" priority="1513" stopIfTrue="1" operator="lessThan">
      <formula>$K319+$L319</formula>
    </cfRule>
  </conditionalFormatting>
  <conditionalFormatting sqref="S322:W322">
    <cfRule type="cellIs" dxfId="3949" priority="1502" stopIfTrue="1" operator="greaterThan">
      <formula>$K322+$M322</formula>
    </cfRule>
    <cfRule type="cellIs" dxfId="3948" priority="1503" stopIfTrue="1" operator="lessThan">
      <formula>$K322+$L322</formula>
    </cfRule>
  </conditionalFormatting>
  <conditionalFormatting sqref="T23">
    <cfRule type="cellIs" dxfId="3947" priority="1433" stopIfTrue="1" operator="greaterThan">
      <formula>$K23+$M23</formula>
    </cfRule>
    <cfRule type="cellIs" dxfId="3946" priority="1434" stopIfTrue="1" operator="lessThan">
      <formula>$K23+$L23</formula>
    </cfRule>
  </conditionalFormatting>
  <conditionalFormatting sqref="U23">
    <cfRule type="cellIs" dxfId="3945" priority="1435" stopIfTrue="1" operator="greaterThan">
      <formula>$K23+$M23</formula>
    </cfRule>
    <cfRule type="cellIs" dxfId="3944" priority="1436" stopIfTrue="1" operator="lessThan">
      <formula>$K23+$L23</formula>
    </cfRule>
  </conditionalFormatting>
  <conditionalFormatting sqref="V23">
    <cfRule type="cellIs" dxfId="3943" priority="1437" stopIfTrue="1" operator="greaterThan">
      <formula>$K23+$M23</formula>
    </cfRule>
    <cfRule type="cellIs" dxfId="3942" priority="1438" stopIfTrue="1" operator="lessThan">
      <formula>$K23+$L23</formula>
    </cfRule>
  </conditionalFormatting>
  <conditionalFormatting sqref="W23">
    <cfRule type="cellIs" dxfId="3941" priority="1439" stopIfTrue="1" operator="greaterThan">
      <formula>$K23+$M23</formula>
    </cfRule>
    <cfRule type="cellIs" dxfId="3940" priority="1440" stopIfTrue="1" operator="lessThan">
      <formula>$K23+$L23</formula>
    </cfRule>
  </conditionalFormatting>
  <conditionalFormatting sqref="S23">
    <cfRule type="cellIs" dxfId="3939" priority="1441" stopIfTrue="1" operator="greaterThan">
      <formula>$K23+$M23</formula>
    </cfRule>
    <cfRule type="cellIs" dxfId="3938" priority="1442" stopIfTrue="1" operator="lessThan">
      <formula>$K23+$L23</formula>
    </cfRule>
  </conditionalFormatting>
  <conditionalFormatting sqref="T24">
    <cfRule type="cellIs" dxfId="3937" priority="1423" stopIfTrue="1" operator="greaterThan">
      <formula>$K24+$M24</formula>
    </cfRule>
    <cfRule type="cellIs" dxfId="3936" priority="1424" stopIfTrue="1" operator="lessThan">
      <formula>$K24+$L24</formula>
    </cfRule>
  </conditionalFormatting>
  <conditionalFormatting sqref="U24">
    <cfRule type="cellIs" dxfId="3935" priority="1425" stopIfTrue="1" operator="greaterThan">
      <formula>$K24+$M24</formula>
    </cfRule>
    <cfRule type="cellIs" dxfId="3934" priority="1426" stopIfTrue="1" operator="lessThan">
      <formula>$K24+$L24</formula>
    </cfRule>
  </conditionalFormatting>
  <conditionalFormatting sqref="V24">
    <cfRule type="cellIs" dxfId="3933" priority="1427" stopIfTrue="1" operator="greaterThan">
      <formula>$K24+$M24</formula>
    </cfRule>
    <cfRule type="cellIs" dxfId="3932" priority="1428" stopIfTrue="1" operator="lessThan">
      <formula>$K24+$L24</formula>
    </cfRule>
  </conditionalFormatting>
  <conditionalFormatting sqref="W24">
    <cfRule type="cellIs" dxfId="3931" priority="1429" stopIfTrue="1" operator="greaterThan">
      <formula>$K24+$M24</formula>
    </cfRule>
    <cfRule type="cellIs" dxfId="3930" priority="1430" stopIfTrue="1" operator="lessThan">
      <formula>$K24+$L24</formula>
    </cfRule>
  </conditionalFormatting>
  <conditionalFormatting sqref="S24">
    <cfRule type="cellIs" dxfId="3929" priority="1431" stopIfTrue="1" operator="greaterThan">
      <formula>$K24+$M24</formula>
    </cfRule>
    <cfRule type="cellIs" dxfId="3928" priority="1432" stopIfTrue="1" operator="lessThan">
      <formula>$K24+$L24</formula>
    </cfRule>
  </conditionalFormatting>
  <conditionalFormatting sqref="U859">
    <cfRule type="cellIs" dxfId="3927" priority="1402" stopIfTrue="1" operator="greaterThan">
      <formula>$K859+$M859</formula>
    </cfRule>
    <cfRule type="cellIs" dxfId="3926" priority="1403" stopIfTrue="1" operator="lessThan">
      <formula>$K859+$L859</formula>
    </cfRule>
  </conditionalFormatting>
  <conditionalFormatting sqref="V859">
    <cfRule type="cellIs" dxfId="3925" priority="1404" stopIfTrue="1" operator="greaterThan">
      <formula>$K859+$M859</formula>
    </cfRule>
    <cfRule type="cellIs" dxfId="3924" priority="1405" stopIfTrue="1" operator="lessThan">
      <formula>$K859+$L859</formula>
    </cfRule>
  </conditionalFormatting>
  <conditionalFormatting sqref="W859">
    <cfRule type="cellIs" dxfId="3923" priority="1406" stopIfTrue="1" operator="greaterThan">
      <formula>$K859+$M859</formula>
    </cfRule>
    <cfRule type="cellIs" dxfId="3922" priority="1407" stopIfTrue="1" operator="lessThan">
      <formula>$K859+$L859</formula>
    </cfRule>
  </conditionalFormatting>
  <conditionalFormatting sqref="U859:W859">
    <cfRule type="cellIs" dxfId="3921" priority="1408" stopIfTrue="1" operator="greaterThan">
      <formula>$K859+$M859</formula>
    </cfRule>
    <cfRule type="cellIs" dxfId="3920" priority="1409" stopIfTrue="1" operator="lessThan">
      <formula>$K859+$L859</formula>
    </cfRule>
  </conditionalFormatting>
  <conditionalFormatting sqref="U859:W859">
    <cfRule type="cellIs" dxfId="3919" priority="1398" stopIfTrue="1" operator="greaterThan">
      <formula>$K859+$M859</formula>
    </cfRule>
    <cfRule type="cellIs" dxfId="3918" priority="1399" stopIfTrue="1" operator="lessThan">
      <formula>$K859+$L859</formula>
    </cfRule>
  </conditionalFormatting>
  <conditionalFormatting sqref="Y23 Y647:Y682 Y202:Y222 Y226:Y258 Y262:Y264 Y268:Y270 Y274:Y276 Y280:Y401">
    <cfRule type="cellIs" dxfId="3917" priority="1397" operator="equal">
      <formula>$AK$18</formula>
    </cfRule>
  </conditionalFormatting>
  <conditionalFormatting sqref="Y146:Y149 Y128:Y136 Y24:Y67 Y139 Y142 Y151:Y198 Y69:Y70 Y72:Y73 Y75:Y124">
    <cfRule type="cellIs" dxfId="3916" priority="1396" operator="equal">
      <formula>$AK$18</formula>
    </cfRule>
  </conditionalFormatting>
  <conditionalFormatting sqref="Y405:Y419 Y462:Y464 Y468:Y470 Y474:Y476 Y480:Y482 Y486:Y488 Y492:Y494 Y423:Y428 Y432:Y458 Y498:Y583">
    <cfRule type="cellIs" dxfId="3915" priority="1394" operator="equal">
      <formula>$AK$18</formula>
    </cfRule>
  </conditionalFormatting>
  <conditionalFormatting sqref="Y587:Y598 Y602:Y607 Y611:Y645">
    <cfRule type="cellIs" dxfId="3914" priority="1393" operator="equal">
      <formula>$AK$18</formula>
    </cfRule>
  </conditionalFormatting>
  <conditionalFormatting sqref="Y686:Y774">
    <cfRule type="cellIs" dxfId="3913" priority="1392" operator="equal">
      <formula>$AK$18</formula>
    </cfRule>
  </conditionalFormatting>
  <conditionalFormatting sqref="Y778:Y792 Y796:Y801 Y845:Y869 Y811:Y843">
    <cfRule type="cellIs" dxfId="3912" priority="1391" operator="equal">
      <formula>$AK$18</formula>
    </cfRule>
  </conditionalFormatting>
  <conditionalFormatting sqref="Y941:Y942 Y950:Y1008 Y946">
    <cfRule type="cellIs" dxfId="3911" priority="1389" operator="equal">
      <formula>$AK$18</formula>
    </cfRule>
  </conditionalFormatting>
  <conditionalFormatting sqref="Y1012:Y1019">
    <cfRule type="cellIs" dxfId="3910" priority="1388" operator="equal">
      <formula>$AK$18</formula>
    </cfRule>
  </conditionalFormatting>
  <conditionalFormatting sqref="Y1023:Y1027">
    <cfRule type="cellIs" dxfId="3909" priority="1387" operator="equal">
      <formula>$AK$18</formula>
    </cfRule>
  </conditionalFormatting>
  <conditionalFormatting sqref="Y1031:Y1044">
    <cfRule type="cellIs" dxfId="3908" priority="1386" operator="equal">
      <formula>$AK$18</formula>
    </cfRule>
  </conditionalFormatting>
  <conditionalFormatting sqref="Y1051:Y1061">
    <cfRule type="cellIs" dxfId="3907" priority="1385" operator="equal">
      <formula>$AK$18</formula>
    </cfRule>
  </conditionalFormatting>
  <conditionalFormatting sqref="Y1065:Y1069">
    <cfRule type="cellIs" dxfId="3906" priority="1384" operator="equal">
      <formula>$AK$18</formula>
    </cfRule>
  </conditionalFormatting>
  <conditionalFormatting sqref="Y1073:Y1110">
    <cfRule type="cellIs" dxfId="3905" priority="1383" operator="equal">
      <formula>$AK$18</formula>
    </cfRule>
  </conditionalFormatting>
  <conditionalFormatting sqref="Y1117:Y1119 Y1123:Y1125 Y1129:Y1130">
    <cfRule type="cellIs" dxfId="3904" priority="1382" operator="equal">
      <formula>$AK$18</formula>
    </cfRule>
  </conditionalFormatting>
  <conditionalFormatting sqref="Y1134:Y1135">
    <cfRule type="cellIs" dxfId="3903" priority="1381" operator="equal">
      <formula>$AK$18</formula>
    </cfRule>
  </conditionalFormatting>
  <conditionalFormatting sqref="Y1139:Y1167">
    <cfRule type="cellIs" dxfId="3902" priority="1380" operator="equal">
      <formula>$AK$18</formula>
    </cfRule>
  </conditionalFormatting>
  <conditionalFormatting sqref="AQ143:AQ145">
    <cfRule type="cellIs" dxfId="3901" priority="1371" operator="greaterThan">
      <formula>0.06</formula>
    </cfRule>
  </conditionalFormatting>
  <conditionalFormatting sqref="C143:C145">
    <cfRule type="cellIs" dxfId="3900" priority="1370" operator="equal">
      <formula>""</formula>
    </cfRule>
  </conditionalFormatting>
  <conditionalFormatting sqref="T145">
    <cfRule type="cellIs" dxfId="3899" priority="1368" stopIfTrue="1" operator="greaterThan">
      <formula>$K145+$M145</formula>
    </cfRule>
    <cfRule type="cellIs" dxfId="3898" priority="1369" stopIfTrue="1" operator="lessThan">
      <formula>$K145+$L145</formula>
    </cfRule>
  </conditionalFormatting>
  <conditionalFormatting sqref="U145">
    <cfRule type="cellIs" dxfId="3897" priority="1372" stopIfTrue="1" operator="greaterThan">
      <formula>$K145+$M145</formula>
    </cfRule>
    <cfRule type="cellIs" dxfId="3896" priority="1373" stopIfTrue="1" operator="lessThan">
      <formula>$K145+$L145</formula>
    </cfRule>
  </conditionalFormatting>
  <conditionalFormatting sqref="V145">
    <cfRule type="cellIs" dxfId="3895" priority="1374" stopIfTrue="1" operator="greaterThan">
      <formula>$K145+$M145</formula>
    </cfRule>
    <cfRule type="cellIs" dxfId="3894" priority="1375" stopIfTrue="1" operator="lessThan">
      <formula>$K145+$L145</formula>
    </cfRule>
  </conditionalFormatting>
  <conditionalFormatting sqref="W145">
    <cfRule type="cellIs" dxfId="3893" priority="1376" stopIfTrue="1" operator="greaterThan">
      <formula>$K145+$M145</formula>
    </cfRule>
    <cfRule type="cellIs" dxfId="3892" priority="1377" stopIfTrue="1" operator="lessThan">
      <formula>$K145+$L145</formula>
    </cfRule>
  </conditionalFormatting>
  <conditionalFormatting sqref="S145">
    <cfRule type="cellIs" dxfId="3891" priority="1378" stopIfTrue="1" operator="greaterThan">
      <formula>$K145+$M145</formula>
    </cfRule>
    <cfRule type="cellIs" dxfId="3890" priority="1379" stopIfTrue="1" operator="lessThan">
      <formula>$K145+$L145</formula>
    </cfRule>
  </conditionalFormatting>
  <conditionalFormatting sqref="R143:R145">
    <cfRule type="cellIs" dxfId="3889" priority="1367" operator="equal">
      <formula>0</formula>
    </cfRule>
  </conditionalFormatting>
  <conditionalFormatting sqref="Y145">
    <cfRule type="cellIs" dxfId="3888" priority="1366" operator="equal">
      <formula>$AK$18</formula>
    </cfRule>
  </conditionalFormatting>
  <conditionalFormatting sqref="AQ125:AQ127">
    <cfRule type="cellIs" dxfId="3887" priority="1357" operator="greaterThan">
      <formula>0.06</formula>
    </cfRule>
  </conditionalFormatting>
  <conditionalFormatting sqref="C125:C127">
    <cfRule type="cellIs" dxfId="3886" priority="1356" operator="equal">
      <formula>""</formula>
    </cfRule>
  </conditionalFormatting>
  <conditionalFormatting sqref="T127">
    <cfRule type="cellIs" dxfId="3885" priority="1354" stopIfTrue="1" operator="greaterThan">
      <formula>$K127+$M127</formula>
    </cfRule>
    <cfRule type="cellIs" dxfId="3884" priority="1355" stopIfTrue="1" operator="lessThan">
      <formula>$K127+$L127</formula>
    </cfRule>
  </conditionalFormatting>
  <conditionalFormatting sqref="U127">
    <cfRule type="cellIs" dxfId="3883" priority="1358" stopIfTrue="1" operator="greaterThan">
      <formula>$K127+$M127</formula>
    </cfRule>
    <cfRule type="cellIs" dxfId="3882" priority="1359" stopIfTrue="1" operator="lessThan">
      <formula>$K127+$L127</formula>
    </cfRule>
  </conditionalFormatting>
  <conditionalFormatting sqref="V127">
    <cfRule type="cellIs" dxfId="3881" priority="1360" stopIfTrue="1" operator="greaterThan">
      <formula>$K127+$M127</formula>
    </cfRule>
    <cfRule type="cellIs" dxfId="3880" priority="1361" stopIfTrue="1" operator="lessThan">
      <formula>$K127+$L127</formula>
    </cfRule>
  </conditionalFormatting>
  <conditionalFormatting sqref="W127">
    <cfRule type="cellIs" dxfId="3879" priority="1362" stopIfTrue="1" operator="greaterThan">
      <formula>$K127+$M127</formula>
    </cfRule>
    <cfRule type="cellIs" dxfId="3878" priority="1363" stopIfTrue="1" operator="lessThan">
      <formula>$K127+$L127</formula>
    </cfRule>
  </conditionalFormatting>
  <conditionalFormatting sqref="S127">
    <cfRule type="cellIs" dxfId="3877" priority="1364" stopIfTrue="1" operator="greaterThan">
      <formula>$K127+$M127</formula>
    </cfRule>
    <cfRule type="cellIs" dxfId="3876" priority="1365" stopIfTrue="1" operator="lessThan">
      <formula>$K127+$L127</formula>
    </cfRule>
  </conditionalFormatting>
  <conditionalFormatting sqref="R125:R127">
    <cfRule type="cellIs" dxfId="3875" priority="1353" operator="equal">
      <formula>0</formula>
    </cfRule>
  </conditionalFormatting>
  <conditionalFormatting sqref="Y127">
    <cfRule type="cellIs" dxfId="3874" priority="1352" operator="equal">
      <formula>$AK$18</formula>
    </cfRule>
  </conditionalFormatting>
  <conditionalFormatting sqref="AS909:AS942 AS1123:AS1125 AS1129:AS1167 AS1117:AS1119 AS647:AS792 AS462:AS464 AS468:AS470 AS474:AS476 AS480:AS482 AS486:AS488 AS492:AS494 AS26:AS222 AS950:AS1047 AS226:AS258 AS602:AS607 AS796:AS801 AS262:AS264 AS268:AS270 AS274:AS276 AS280:AS419 AS811:AS871 AS946 AS423:AS428 AS432:AS458 AS498:AS598 AS1051:AS1113 AS611:AS645">
    <cfRule type="cellIs" dxfId="3873" priority="1351" operator="greaterThan">
      <formula>0.5</formula>
    </cfRule>
  </conditionalFormatting>
  <conditionalFormatting sqref="AT909:AU942 AT1123:AU1125 AT1129:AU1167 AT1117:AU1119 AT647:AU792 AT462:AU464 AT468:AU470 AT474:AU476 AT480:AU482 AT486:AU488 AT492:AU494 AT23:AU222 AT950:AU1047 AT226:AU258 AT602:AU607 AT796:AU801 AT262:AU264 AT268:AU270 AT274:AU276 AT280:AU419 AT811:AU871 AT946:AU946 AT423:AU428 AT432:AU458 AT498:AU598 AT1051:AU1113 AT611:AU645">
    <cfRule type="cellIs" dxfId="3872" priority="1350" operator="lessThan">
      <formula>1.6666666</formula>
    </cfRule>
  </conditionalFormatting>
  <conditionalFormatting sqref="AQ872:AQ874 AQ876:AQ881 AQ893 AQ908">
    <cfRule type="cellIs" dxfId="3871" priority="1341" operator="greaterThan">
      <formula>0.06</formula>
    </cfRule>
  </conditionalFormatting>
  <conditionalFormatting sqref="C872:C874 C876:C881 C893 C908">
    <cfRule type="cellIs" dxfId="3870" priority="1339" operator="equal">
      <formula>""</formula>
    </cfRule>
  </conditionalFormatting>
  <conditionalFormatting sqref="T872:T874 U907:W908 U891:W893 S876:W878 U879:W881">
    <cfRule type="cellIs" dxfId="3869" priority="1337" stopIfTrue="1" operator="greaterThan">
      <formula>$K872+$M872</formula>
    </cfRule>
    <cfRule type="cellIs" dxfId="3868" priority="1338" stopIfTrue="1" operator="lessThan">
      <formula>$K872+$L872</formula>
    </cfRule>
  </conditionalFormatting>
  <conditionalFormatting sqref="U872:U874">
    <cfRule type="cellIs" dxfId="3867" priority="1342" stopIfTrue="1" operator="greaterThan">
      <formula>$K872+$M872</formula>
    </cfRule>
    <cfRule type="cellIs" dxfId="3866" priority="1343" stopIfTrue="1" operator="lessThan">
      <formula>$K872+$L872</formula>
    </cfRule>
  </conditionalFormatting>
  <conditionalFormatting sqref="V872:V874">
    <cfRule type="cellIs" dxfId="3865" priority="1344" stopIfTrue="1" operator="greaterThan">
      <formula>$K872+$M872</formula>
    </cfRule>
    <cfRule type="cellIs" dxfId="3864" priority="1345" stopIfTrue="1" operator="lessThan">
      <formula>$K872+$L872</formula>
    </cfRule>
  </conditionalFormatting>
  <conditionalFormatting sqref="W872:W874">
    <cfRule type="cellIs" dxfId="3863" priority="1346" stopIfTrue="1" operator="greaterThan">
      <formula>$K872+$M872</formula>
    </cfRule>
    <cfRule type="cellIs" dxfId="3862" priority="1347" stopIfTrue="1" operator="lessThan">
      <formula>$K872+$L872</formula>
    </cfRule>
  </conditionalFormatting>
  <conditionalFormatting sqref="S872:S874">
    <cfRule type="cellIs" dxfId="3861" priority="1348" stopIfTrue="1" operator="greaterThan">
      <formula>$K872+$M872</formula>
    </cfRule>
    <cfRule type="cellIs" dxfId="3860" priority="1349" stopIfTrue="1" operator="lessThan">
      <formula>$K872+$L872</formula>
    </cfRule>
  </conditionalFormatting>
  <conditionalFormatting sqref="R872:R874 R877:R880">
    <cfRule type="cellIs" dxfId="3859" priority="1336" operator="equal">
      <formula>0</formula>
    </cfRule>
  </conditionalFormatting>
  <conditionalFormatting sqref="AQ875">
    <cfRule type="cellIs" dxfId="3858" priority="1327" operator="greaterThan">
      <formula>0.06</formula>
    </cfRule>
  </conditionalFormatting>
  <conditionalFormatting sqref="C875">
    <cfRule type="cellIs" dxfId="3857" priority="1325" operator="equal">
      <formula>""</formula>
    </cfRule>
  </conditionalFormatting>
  <conditionalFormatting sqref="T875">
    <cfRule type="cellIs" dxfId="3856" priority="1323" stopIfTrue="1" operator="greaterThan">
      <formula>$K875+$M875</formula>
    </cfRule>
    <cfRule type="cellIs" dxfId="3855" priority="1324" stopIfTrue="1" operator="lessThan">
      <formula>$K875+$L875</formula>
    </cfRule>
  </conditionalFormatting>
  <conditionalFormatting sqref="U875">
    <cfRule type="cellIs" dxfId="3854" priority="1328" stopIfTrue="1" operator="greaterThan">
      <formula>$K875+$M875</formula>
    </cfRule>
    <cfRule type="cellIs" dxfId="3853" priority="1329" stopIfTrue="1" operator="lessThan">
      <formula>$K875+$L875</formula>
    </cfRule>
  </conditionalFormatting>
  <conditionalFormatting sqref="V875">
    <cfRule type="cellIs" dxfId="3852" priority="1330" stopIfTrue="1" operator="greaterThan">
      <formula>$K875+$M875</formula>
    </cfRule>
    <cfRule type="cellIs" dxfId="3851" priority="1331" stopIfTrue="1" operator="lessThan">
      <formula>$K875+$L875</formula>
    </cfRule>
  </conditionalFormatting>
  <conditionalFormatting sqref="W875">
    <cfRule type="cellIs" dxfId="3850" priority="1332" stopIfTrue="1" operator="greaterThan">
      <formula>$K875+$M875</formula>
    </cfRule>
    <cfRule type="cellIs" dxfId="3849" priority="1333" stopIfTrue="1" operator="lessThan">
      <formula>$K875+$L875</formula>
    </cfRule>
  </conditionalFormatting>
  <conditionalFormatting sqref="S875">
    <cfRule type="cellIs" dxfId="3848" priority="1334" stopIfTrue="1" operator="greaterThan">
      <formula>$K875+$M875</formula>
    </cfRule>
    <cfRule type="cellIs" dxfId="3847" priority="1335" stopIfTrue="1" operator="lessThan">
      <formula>$K875+$L875</formula>
    </cfRule>
  </conditionalFormatting>
  <conditionalFormatting sqref="R875:R876">
    <cfRule type="cellIs" dxfId="3846" priority="1322" operator="equal">
      <formula>0</formula>
    </cfRule>
  </conditionalFormatting>
  <conditionalFormatting sqref="C891:C892">
    <cfRule type="cellIs" dxfId="3845" priority="1319" operator="equal">
      <formula>""</formula>
    </cfRule>
  </conditionalFormatting>
  <conditionalFormatting sqref="AQ891:AQ892">
    <cfRule type="cellIs" dxfId="3844" priority="1321" operator="greaterThan">
      <formula>0.06</formula>
    </cfRule>
  </conditionalFormatting>
  <conditionalFormatting sqref="C906:C907">
    <cfRule type="cellIs" dxfId="3843" priority="1316" operator="equal">
      <formula>""</formula>
    </cfRule>
  </conditionalFormatting>
  <conditionalFormatting sqref="R906:R907">
    <cfRule type="cellIs" dxfId="3842" priority="1315" operator="equal">
      <formula>0</formula>
    </cfRule>
  </conditionalFormatting>
  <conditionalFormatting sqref="AQ906:AQ907">
    <cfRule type="cellIs" dxfId="3841" priority="1318" operator="greaterThan">
      <formula>0.06</formula>
    </cfRule>
  </conditionalFormatting>
  <conditionalFormatting sqref="C894:C896">
    <cfRule type="cellIs" dxfId="3840" priority="1306" operator="equal">
      <formula>""</formula>
    </cfRule>
  </conditionalFormatting>
  <conditionalFormatting sqref="AQ894:AQ896">
    <cfRule type="cellIs" dxfId="3839" priority="1308" operator="greaterThan">
      <formula>0.06</formula>
    </cfRule>
  </conditionalFormatting>
  <conditionalFormatting sqref="V895:V896">
    <cfRule type="cellIs" dxfId="3838" priority="1309" stopIfTrue="1" operator="greaterThan">
      <formula>$K895+$M895</formula>
    </cfRule>
    <cfRule type="cellIs" dxfId="3837" priority="1310" stopIfTrue="1" operator="lessThan">
      <formula>$K895+$L895</formula>
    </cfRule>
  </conditionalFormatting>
  <conditionalFormatting sqref="W895:W896">
    <cfRule type="cellIs" dxfId="3836" priority="1311" stopIfTrue="1" operator="greaterThan">
      <formula>$K895+$M895</formula>
    </cfRule>
    <cfRule type="cellIs" dxfId="3835" priority="1312" stopIfTrue="1" operator="lessThan">
      <formula>$K895+$L895</formula>
    </cfRule>
  </conditionalFormatting>
  <conditionalFormatting sqref="AQ882:AQ884">
    <cfRule type="cellIs" dxfId="3834" priority="1297" operator="greaterThan">
      <formula>0.06</formula>
    </cfRule>
  </conditionalFormatting>
  <conditionalFormatting sqref="C882:C884">
    <cfRule type="cellIs" dxfId="3833" priority="1295" operator="equal">
      <formula>""</formula>
    </cfRule>
  </conditionalFormatting>
  <conditionalFormatting sqref="V883:V884">
    <cfRule type="cellIs" dxfId="3832" priority="1298" stopIfTrue="1" operator="greaterThan">
      <formula>$K883+$M883</formula>
    </cfRule>
    <cfRule type="cellIs" dxfId="3831" priority="1299" stopIfTrue="1" operator="lessThan">
      <formula>$K883+$L883</formula>
    </cfRule>
  </conditionalFormatting>
  <conditionalFormatting sqref="W883:W884">
    <cfRule type="cellIs" dxfId="3830" priority="1300" stopIfTrue="1" operator="greaterThan">
      <formula>$K883+$M883</formula>
    </cfRule>
    <cfRule type="cellIs" dxfId="3829" priority="1301" stopIfTrue="1" operator="lessThan">
      <formula>$K883+$L883</formula>
    </cfRule>
  </conditionalFormatting>
  <conditionalFormatting sqref="R884">
    <cfRule type="cellIs" dxfId="3828" priority="1292" operator="equal">
      <formula>0</formula>
    </cfRule>
  </conditionalFormatting>
  <conditionalFormatting sqref="AQ885:AQ887">
    <cfRule type="cellIs" dxfId="3827" priority="1285" operator="greaterThan">
      <formula>0.06</formula>
    </cfRule>
  </conditionalFormatting>
  <conditionalFormatting sqref="C885:C887">
    <cfRule type="cellIs" dxfId="3826" priority="1283" operator="equal">
      <formula>""</formula>
    </cfRule>
  </conditionalFormatting>
  <conditionalFormatting sqref="V886:V887">
    <cfRule type="cellIs" dxfId="3825" priority="1286" stopIfTrue="1" operator="greaterThan">
      <formula>$K886+$M886</formula>
    </cfRule>
    <cfRule type="cellIs" dxfId="3824" priority="1287" stopIfTrue="1" operator="lessThan">
      <formula>$K886+$L886</formula>
    </cfRule>
  </conditionalFormatting>
  <conditionalFormatting sqref="W886:W887">
    <cfRule type="cellIs" dxfId="3823" priority="1288" stopIfTrue="1" operator="greaterThan">
      <formula>$K886+$M886</formula>
    </cfRule>
    <cfRule type="cellIs" dxfId="3822" priority="1289" stopIfTrue="1" operator="lessThan">
      <formula>$K886+$L886</formula>
    </cfRule>
  </conditionalFormatting>
  <conditionalFormatting sqref="R885:R886">
    <cfRule type="cellIs" dxfId="3821" priority="1280" operator="equal">
      <formula>0</formula>
    </cfRule>
  </conditionalFormatting>
  <conditionalFormatting sqref="AQ888:AQ890">
    <cfRule type="cellIs" dxfId="3820" priority="1273" operator="greaterThan">
      <formula>0.06</formula>
    </cfRule>
  </conditionalFormatting>
  <conditionalFormatting sqref="C888:C890">
    <cfRule type="cellIs" dxfId="3819" priority="1271" operator="equal">
      <formula>""</formula>
    </cfRule>
  </conditionalFormatting>
  <conditionalFormatting sqref="V889:V890">
    <cfRule type="cellIs" dxfId="3818" priority="1274" stopIfTrue="1" operator="greaterThan">
      <formula>$K889+$M889</formula>
    </cfRule>
    <cfRule type="cellIs" dxfId="3817" priority="1275" stopIfTrue="1" operator="lessThan">
      <formula>$K889+$L889</formula>
    </cfRule>
  </conditionalFormatting>
  <conditionalFormatting sqref="W889:W890">
    <cfRule type="cellIs" dxfId="3816" priority="1276" stopIfTrue="1" operator="greaterThan">
      <formula>$K889+$M889</formula>
    </cfRule>
    <cfRule type="cellIs" dxfId="3815" priority="1277" stopIfTrue="1" operator="lessThan">
      <formula>$K889+$L889</formula>
    </cfRule>
  </conditionalFormatting>
  <conditionalFormatting sqref="R881:R883">
    <cfRule type="cellIs" dxfId="3814" priority="1268" operator="equal">
      <formula>0</formula>
    </cfRule>
  </conditionalFormatting>
  <conditionalFormatting sqref="R887">
    <cfRule type="cellIs" dxfId="3813" priority="1267" operator="equal">
      <formula>0</formula>
    </cfRule>
  </conditionalFormatting>
  <conditionalFormatting sqref="R888:R889">
    <cfRule type="cellIs" dxfId="3812" priority="1266" operator="equal">
      <formula>0</formula>
    </cfRule>
  </conditionalFormatting>
  <conditionalFormatting sqref="R890">
    <cfRule type="cellIs" dxfId="3811" priority="1265" operator="equal">
      <formula>0</formula>
    </cfRule>
  </conditionalFormatting>
  <conditionalFormatting sqref="R891:R892">
    <cfRule type="cellIs" dxfId="3810" priority="1264" operator="equal">
      <formula>0</formula>
    </cfRule>
  </conditionalFormatting>
  <conditionalFormatting sqref="R893">
    <cfRule type="cellIs" dxfId="3809" priority="1263" operator="equal">
      <formula>0</formula>
    </cfRule>
  </conditionalFormatting>
  <conditionalFormatting sqref="R894:R895">
    <cfRule type="cellIs" dxfId="3808" priority="1262" operator="equal">
      <formula>0</formula>
    </cfRule>
  </conditionalFormatting>
  <conditionalFormatting sqref="R896">
    <cfRule type="cellIs" dxfId="3807" priority="1261" operator="equal">
      <formula>0</formula>
    </cfRule>
  </conditionalFormatting>
  <conditionalFormatting sqref="R908">
    <cfRule type="cellIs" dxfId="3806" priority="1260" operator="equal">
      <formula>0</formula>
    </cfRule>
  </conditionalFormatting>
  <conditionalFormatting sqref="U882:W882">
    <cfRule type="cellIs" dxfId="3805" priority="1258" stopIfTrue="1" operator="greaterThan">
      <formula>$K882+$M882</formula>
    </cfRule>
    <cfRule type="cellIs" dxfId="3804" priority="1259" stopIfTrue="1" operator="lessThan">
      <formula>$K882+$L882</formula>
    </cfRule>
  </conditionalFormatting>
  <conditionalFormatting sqref="U885:W885">
    <cfRule type="cellIs" dxfId="3803" priority="1256" stopIfTrue="1" operator="greaterThan">
      <formula>$K885+$M885</formula>
    </cfRule>
    <cfRule type="cellIs" dxfId="3802" priority="1257" stopIfTrue="1" operator="lessThan">
      <formula>$K885+$L885</formula>
    </cfRule>
  </conditionalFormatting>
  <conditionalFormatting sqref="U888:W888">
    <cfRule type="cellIs" dxfId="3801" priority="1254" stopIfTrue="1" operator="greaterThan">
      <formula>$K888+$M888</formula>
    </cfRule>
    <cfRule type="cellIs" dxfId="3800" priority="1255" stopIfTrue="1" operator="lessThan">
      <formula>$K888+$L888</formula>
    </cfRule>
  </conditionalFormatting>
  <conditionalFormatting sqref="U894:W894">
    <cfRule type="cellIs" dxfId="3799" priority="1252" stopIfTrue="1" operator="greaterThan">
      <formula>$K894+$M894</formula>
    </cfRule>
    <cfRule type="cellIs" dxfId="3798" priority="1253" stopIfTrue="1" operator="lessThan">
      <formula>$K894+$L894</formula>
    </cfRule>
  </conditionalFormatting>
  <conditionalFormatting sqref="U906:W906">
    <cfRule type="cellIs" dxfId="3797" priority="1250" stopIfTrue="1" operator="greaterThan">
      <formula>$K906+$M906</formula>
    </cfRule>
    <cfRule type="cellIs" dxfId="3796" priority="1251" stopIfTrue="1" operator="lessThan">
      <formula>$K906+$L906</formula>
    </cfRule>
  </conditionalFormatting>
  <conditionalFormatting sqref="AQ899">
    <cfRule type="cellIs" dxfId="3795" priority="1249" operator="greaterThan">
      <formula>0.06</formula>
    </cfRule>
  </conditionalFormatting>
  <conditionalFormatting sqref="C899">
    <cfRule type="cellIs" dxfId="3794" priority="1247" operator="equal">
      <formula>""</formula>
    </cfRule>
  </conditionalFormatting>
  <conditionalFormatting sqref="U899:W899">
    <cfRule type="cellIs" dxfId="3793" priority="1245" stopIfTrue="1" operator="greaterThan">
      <formula>$K899+$M899</formula>
    </cfRule>
    <cfRule type="cellIs" dxfId="3792" priority="1246" stopIfTrue="1" operator="lessThan">
      <formula>$K899+$L899</formula>
    </cfRule>
  </conditionalFormatting>
  <conditionalFormatting sqref="C897:C898">
    <cfRule type="cellIs" dxfId="3791" priority="1243" operator="equal">
      <formula>""</formula>
    </cfRule>
  </conditionalFormatting>
  <conditionalFormatting sqref="AQ897:AQ898">
    <cfRule type="cellIs" dxfId="3790" priority="1244" operator="greaterThan">
      <formula>0.06</formula>
    </cfRule>
  </conditionalFormatting>
  <conditionalFormatting sqref="C900:C902">
    <cfRule type="cellIs" dxfId="3789" priority="1234" operator="equal">
      <formula>""</formula>
    </cfRule>
  </conditionalFormatting>
  <conditionalFormatting sqref="AQ900:AQ902">
    <cfRule type="cellIs" dxfId="3788" priority="1236" operator="greaterThan">
      <formula>0.06</formula>
    </cfRule>
  </conditionalFormatting>
  <conditionalFormatting sqref="V901:V902">
    <cfRule type="cellIs" dxfId="3787" priority="1237" stopIfTrue="1" operator="greaterThan">
      <formula>$K901+$M901</formula>
    </cfRule>
    <cfRule type="cellIs" dxfId="3786" priority="1238" stopIfTrue="1" operator="lessThan">
      <formula>$K901+$L901</formula>
    </cfRule>
  </conditionalFormatting>
  <conditionalFormatting sqref="W901:W902">
    <cfRule type="cellIs" dxfId="3785" priority="1239" stopIfTrue="1" operator="greaterThan">
      <formula>$K901+$M901</formula>
    </cfRule>
    <cfRule type="cellIs" dxfId="3784" priority="1240" stopIfTrue="1" operator="lessThan">
      <formula>$K901+$L901</formula>
    </cfRule>
  </conditionalFormatting>
  <conditionalFormatting sqref="R897:R898">
    <cfRule type="cellIs" dxfId="3783" priority="1231" operator="equal">
      <formula>0</formula>
    </cfRule>
  </conditionalFormatting>
  <conditionalFormatting sqref="R899">
    <cfRule type="cellIs" dxfId="3782" priority="1230" operator="equal">
      <formula>0</formula>
    </cfRule>
  </conditionalFormatting>
  <conditionalFormatting sqref="R900:R901">
    <cfRule type="cellIs" dxfId="3781" priority="1229" operator="equal">
      <formula>0</formula>
    </cfRule>
  </conditionalFormatting>
  <conditionalFormatting sqref="R902">
    <cfRule type="cellIs" dxfId="3780" priority="1228" operator="equal">
      <formula>0</formula>
    </cfRule>
  </conditionalFormatting>
  <conditionalFormatting sqref="U900:W900">
    <cfRule type="cellIs" dxfId="3779" priority="1226" stopIfTrue="1" operator="greaterThan">
      <formula>$K900+$M900</formula>
    </cfRule>
    <cfRule type="cellIs" dxfId="3778" priority="1227" stopIfTrue="1" operator="lessThan">
      <formula>$K900+$L900</formula>
    </cfRule>
  </conditionalFormatting>
  <conditionalFormatting sqref="V898">
    <cfRule type="cellIs" dxfId="3777" priority="1220" stopIfTrue="1" operator="greaterThan">
      <formula>$K898+$M898</formula>
    </cfRule>
    <cfRule type="cellIs" dxfId="3776" priority="1221" stopIfTrue="1" operator="lessThan">
      <formula>$K898+$L898</formula>
    </cfRule>
  </conditionalFormatting>
  <conditionalFormatting sqref="W898">
    <cfRule type="cellIs" dxfId="3775" priority="1222" stopIfTrue="1" operator="greaterThan">
      <formula>$K898+$M898</formula>
    </cfRule>
    <cfRule type="cellIs" dxfId="3774" priority="1223" stopIfTrue="1" operator="lessThan">
      <formula>$K898+$L898</formula>
    </cfRule>
  </conditionalFormatting>
  <conditionalFormatting sqref="U897:W897">
    <cfRule type="cellIs" dxfId="3773" priority="1215" stopIfTrue="1" operator="greaterThan">
      <formula>$K897+$M897</formula>
    </cfRule>
    <cfRule type="cellIs" dxfId="3772" priority="1216" stopIfTrue="1" operator="lessThan">
      <formula>$K897+$L897</formula>
    </cfRule>
  </conditionalFormatting>
  <conditionalFormatting sqref="AQ905">
    <cfRule type="cellIs" dxfId="3771" priority="1207" operator="greaterThan">
      <formula>0.06</formula>
    </cfRule>
  </conditionalFormatting>
  <conditionalFormatting sqref="C905">
    <cfRule type="cellIs" dxfId="3770" priority="1205" operator="equal">
      <formula>""</formula>
    </cfRule>
  </conditionalFormatting>
  <conditionalFormatting sqref="U904:W905">
    <cfRule type="cellIs" dxfId="3769" priority="1203" stopIfTrue="1" operator="greaterThan">
      <formula>$K904+$M904</formula>
    </cfRule>
    <cfRule type="cellIs" dxfId="3768" priority="1204" stopIfTrue="1" operator="lessThan">
      <formula>$K904+$L904</formula>
    </cfRule>
  </conditionalFormatting>
  <conditionalFormatting sqref="C903:C904">
    <cfRule type="cellIs" dxfId="3767" priority="1200" operator="equal">
      <formula>""</formula>
    </cfRule>
  </conditionalFormatting>
  <conditionalFormatting sqref="R903:R904">
    <cfRule type="cellIs" dxfId="3766" priority="1199" operator="equal">
      <formula>0</formula>
    </cfRule>
  </conditionalFormatting>
  <conditionalFormatting sqref="AQ903:AQ904">
    <cfRule type="cellIs" dxfId="3765" priority="1202" operator="greaterThan">
      <formula>0.06</formula>
    </cfRule>
  </conditionalFormatting>
  <conditionalFormatting sqref="R905">
    <cfRule type="cellIs" dxfId="3764" priority="1198" operator="equal">
      <formula>0</formula>
    </cfRule>
  </conditionalFormatting>
  <conditionalFormatting sqref="U903:W903">
    <cfRule type="cellIs" dxfId="3763" priority="1196" stopIfTrue="1" operator="greaterThan">
      <formula>$K903+$M903</formula>
    </cfRule>
    <cfRule type="cellIs" dxfId="3762" priority="1197" stopIfTrue="1" operator="lessThan">
      <formula>$K903+$L903</formula>
    </cfRule>
  </conditionalFormatting>
  <conditionalFormatting sqref="U891:U893 U907:U908 U879:U881">
    <cfRule type="cellIs" dxfId="3761" priority="1193" stopIfTrue="1" operator="greaterThan">
      <formula>$K879+$M879</formula>
    </cfRule>
    <cfRule type="cellIs" dxfId="3760" priority="1194" stopIfTrue="1" operator="lessThan">
      <formula>$K879+$L879</formula>
    </cfRule>
  </conditionalFormatting>
  <conditionalFormatting sqref="U895:U896">
    <cfRule type="cellIs" dxfId="3759" priority="1191" stopIfTrue="1" operator="greaterThan">
      <formula>$K895+$M895</formula>
    </cfRule>
    <cfRule type="cellIs" dxfId="3758" priority="1192" stopIfTrue="1" operator="lessThan">
      <formula>$K895+$L895</formula>
    </cfRule>
  </conditionalFormatting>
  <conditionalFormatting sqref="U883:U884">
    <cfRule type="cellIs" dxfId="3757" priority="1189" stopIfTrue="1" operator="greaterThan">
      <formula>$K883+$M883</formula>
    </cfRule>
    <cfRule type="cellIs" dxfId="3756" priority="1190" stopIfTrue="1" operator="lessThan">
      <formula>$K883+$L883</formula>
    </cfRule>
  </conditionalFormatting>
  <conditionalFormatting sqref="U886:U887">
    <cfRule type="cellIs" dxfId="3755" priority="1187" stopIfTrue="1" operator="greaterThan">
      <formula>$K886+$M886</formula>
    </cfRule>
    <cfRule type="cellIs" dxfId="3754" priority="1188" stopIfTrue="1" operator="lessThan">
      <formula>$K886+$L886</formula>
    </cfRule>
  </conditionalFormatting>
  <conditionalFormatting sqref="U889:U890">
    <cfRule type="cellIs" dxfId="3753" priority="1185" stopIfTrue="1" operator="greaterThan">
      <formula>$K889+$M889</formula>
    </cfRule>
    <cfRule type="cellIs" dxfId="3752" priority="1186" stopIfTrue="1" operator="lessThan">
      <formula>$K889+$L889</formula>
    </cfRule>
  </conditionalFormatting>
  <conditionalFormatting sqref="U882">
    <cfRule type="cellIs" dxfId="3751" priority="1183" stopIfTrue="1" operator="greaterThan">
      <formula>$K882+$M882</formula>
    </cfRule>
    <cfRule type="cellIs" dxfId="3750" priority="1184" stopIfTrue="1" operator="lessThan">
      <formula>$K882+$L882</formula>
    </cfRule>
  </conditionalFormatting>
  <conditionalFormatting sqref="U885">
    <cfRule type="cellIs" dxfId="3749" priority="1181" stopIfTrue="1" operator="greaterThan">
      <formula>$K885+$M885</formula>
    </cfRule>
    <cfRule type="cellIs" dxfId="3748" priority="1182" stopIfTrue="1" operator="lessThan">
      <formula>$K885+$L885</formula>
    </cfRule>
  </conditionalFormatting>
  <conditionalFormatting sqref="U888">
    <cfRule type="cellIs" dxfId="3747" priority="1179" stopIfTrue="1" operator="greaterThan">
      <formula>$K888+$M888</formula>
    </cfRule>
    <cfRule type="cellIs" dxfId="3746" priority="1180" stopIfTrue="1" operator="lessThan">
      <formula>$K888+$L888</formula>
    </cfRule>
  </conditionalFormatting>
  <conditionalFormatting sqref="U894">
    <cfRule type="cellIs" dxfId="3745" priority="1177" stopIfTrue="1" operator="greaterThan">
      <formula>$K894+$M894</formula>
    </cfRule>
    <cfRule type="cellIs" dxfId="3744" priority="1178" stopIfTrue="1" operator="lessThan">
      <formula>$K894+$L894</formula>
    </cfRule>
  </conditionalFormatting>
  <conditionalFormatting sqref="U906">
    <cfRule type="cellIs" dxfId="3743" priority="1175" stopIfTrue="1" operator="greaterThan">
      <formula>$K906+$M906</formula>
    </cfRule>
    <cfRule type="cellIs" dxfId="3742" priority="1176" stopIfTrue="1" operator="lessThan">
      <formula>$K906+$L906</formula>
    </cfRule>
  </conditionalFormatting>
  <conditionalFormatting sqref="U899">
    <cfRule type="cellIs" dxfId="3741" priority="1173" stopIfTrue="1" operator="greaterThan">
      <formula>$K899+$M899</formula>
    </cfRule>
    <cfRule type="cellIs" dxfId="3740" priority="1174" stopIfTrue="1" operator="lessThan">
      <formula>$K899+$L899</formula>
    </cfRule>
  </conditionalFormatting>
  <conditionalFormatting sqref="U901:U902">
    <cfRule type="cellIs" dxfId="3739" priority="1171" stopIfTrue="1" operator="greaterThan">
      <formula>$K901+$M901</formula>
    </cfRule>
    <cfRule type="cellIs" dxfId="3738" priority="1172" stopIfTrue="1" operator="lessThan">
      <formula>$K901+$L901</formula>
    </cfRule>
  </conditionalFormatting>
  <conditionalFormatting sqref="U900">
    <cfRule type="cellIs" dxfId="3737" priority="1169" stopIfTrue="1" operator="greaterThan">
      <formula>$K900+$M900</formula>
    </cfRule>
    <cfRule type="cellIs" dxfId="3736" priority="1170" stopIfTrue="1" operator="lessThan">
      <formula>$K900+$L900</formula>
    </cfRule>
  </conditionalFormatting>
  <conditionalFormatting sqref="U898">
    <cfRule type="cellIs" dxfId="3735" priority="1167" stopIfTrue="1" operator="greaterThan">
      <formula>$K898+$M898</formula>
    </cfRule>
    <cfRule type="cellIs" dxfId="3734" priority="1168" stopIfTrue="1" operator="lessThan">
      <formula>$K898+$L898</formula>
    </cfRule>
  </conditionalFormatting>
  <conditionalFormatting sqref="U897">
    <cfRule type="cellIs" dxfId="3733" priority="1165" stopIfTrue="1" operator="greaterThan">
      <formula>$K897+$M897</formula>
    </cfRule>
    <cfRule type="cellIs" dxfId="3732" priority="1166" stopIfTrue="1" operator="lessThan">
      <formula>$K897+$L897</formula>
    </cfRule>
  </conditionalFormatting>
  <conditionalFormatting sqref="U904:U905">
    <cfRule type="cellIs" dxfId="3731" priority="1163" stopIfTrue="1" operator="greaterThan">
      <formula>$K904+$M904</formula>
    </cfRule>
    <cfRule type="cellIs" dxfId="3730" priority="1164" stopIfTrue="1" operator="lessThan">
      <formula>$K904+$L904</formula>
    </cfRule>
  </conditionalFormatting>
  <conditionalFormatting sqref="U903">
    <cfRule type="cellIs" dxfId="3729" priority="1161" stopIfTrue="1" operator="greaterThan">
      <formula>$K903+$M903</formula>
    </cfRule>
    <cfRule type="cellIs" dxfId="3728" priority="1162" stopIfTrue="1" operator="lessThan">
      <formula>$K903+$L903</formula>
    </cfRule>
  </conditionalFormatting>
  <conditionalFormatting sqref="U895:U896">
    <cfRule type="cellIs" dxfId="3727" priority="1159" stopIfTrue="1" operator="greaterThan">
      <formula>$K895+$M895</formula>
    </cfRule>
    <cfRule type="cellIs" dxfId="3726" priority="1160" stopIfTrue="1" operator="lessThan">
      <formula>$K895+$L895</formula>
    </cfRule>
  </conditionalFormatting>
  <conditionalFormatting sqref="U883:U884">
    <cfRule type="cellIs" dxfId="3725" priority="1155" stopIfTrue="1" operator="greaterThan">
      <formula>$K883+$M883</formula>
    </cfRule>
    <cfRule type="cellIs" dxfId="3724" priority="1156" stopIfTrue="1" operator="lessThan">
      <formula>$K883+$L883</formula>
    </cfRule>
  </conditionalFormatting>
  <conditionalFormatting sqref="U886:U887">
    <cfRule type="cellIs" dxfId="3723" priority="1151" stopIfTrue="1" operator="greaterThan">
      <formula>$K886+$M886</formula>
    </cfRule>
    <cfRule type="cellIs" dxfId="3722" priority="1152" stopIfTrue="1" operator="lessThan">
      <formula>$K886+$L886</formula>
    </cfRule>
  </conditionalFormatting>
  <conditionalFormatting sqref="U889:U890">
    <cfRule type="cellIs" dxfId="3721" priority="1147" stopIfTrue="1" operator="greaterThan">
      <formula>$K889+$M889</formula>
    </cfRule>
    <cfRule type="cellIs" dxfId="3720" priority="1148" stopIfTrue="1" operator="lessThan">
      <formula>$K889+$L889</formula>
    </cfRule>
  </conditionalFormatting>
  <conditionalFormatting sqref="U901:U902">
    <cfRule type="cellIs" dxfId="3719" priority="1143" stopIfTrue="1" operator="greaterThan">
      <formula>$K901+$M901</formula>
    </cfRule>
    <cfRule type="cellIs" dxfId="3718" priority="1144" stopIfTrue="1" operator="lessThan">
      <formula>$K901+$L901</formula>
    </cfRule>
  </conditionalFormatting>
  <conditionalFormatting sqref="U898">
    <cfRule type="cellIs" dxfId="3717" priority="1139" stopIfTrue="1" operator="greaterThan">
      <formula>$K898+$M898</formula>
    </cfRule>
    <cfRule type="cellIs" dxfId="3716" priority="1140" stopIfTrue="1" operator="lessThan">
      <formula>$K898+$L898</formula>
    </cfRule>
  </conditionalFormatting>
  <conditionalFormatting sqref="C917 C909:C911">
    <cfRule type="cellIs" dxfId="3715" priority="1095" operator="equal">
      <formula>""</formula>
    </cfRule>
  </conditionalFormatting>
  <conditionalFormatting sqref="V909:V911">
    <cfRule type="cellIs" dxfId="3714" priority="1097" stopIfTrue="1" operator="greaterThan">
      <formula>$K909+$M909</formula>
    </cfRule>
    <cfRule type="cellIs" dxfId="3713" priority="1098" stopIfTrue="1" operator="lessThan">
      <formula>$K909+$L909</formula>
    </cfRule>
  </conditionalFormatting>
  <conditionalFormatting sqref="W909:W911">
    <cfRule type="cellIs" dxfId="3712" priority="1099" stopIfTrue="1" operator="greaterThan">
      <formula>$K909+$M909</formula>
    </cfRule>
    <cfRule type="cellIs" dxfId="3711" priority="1100" stopIfTrue="1" operator="lessThan">
      <formula>$K909+$L909</formula>
    </cfRule>
  </conditionalFormatting>
  <conditionalFormatting sqref="U909:W910">
    <cfRule type="cellIs" dxfId="3710" priority="1101" stopIfTrue="1" operator="greaterThan">
      <formula>$K909+$M909</formula>
    </cfRule>
    <cfRule type="cellIs" dxfId="3709" priority="1102" stopIfTrue="1" operator="lessThan">
      <formula>$K909+$L909</formula>
    </cfRule>
  </conditionalFormatting>
  <conditionalFormatting sqref="R911">
    <cfRule type="cellIs" dxfId="3708" priority="1092" operator="equal">
      <formula>0</formula>
    </cfRule>
  </conditionalFormatting>
  <conditionalFormatting sqref="C915:C916">
    <cfRule type="cellIs" dxfId="3707" priority="1090" operator="equal">
      <formula>""</formula>
    </cfRule>
  </conditionalFormatting>
  <conditionalFormatting sqref="V917">
    <cfRule type="cellIs" dxfId="3706" priority="1084" stopIfTrue="1" operator="greaterThan">
      <formula>$K917+$M917</formula>
    </cfRule>
    <cfRule type="cellIs" dxfId="3705" priority="1085" stopIfTrue="1" operator="lessThan">
      <formula>$K917+$L917</formula>
    </cfRule>
  </conditionalFormatting>
  <conditionalFormatting sqref="W917">
    <cfRule type="cellIs" dxfId="3704" priority="1086" stopIfTrue="1" operator="greaterThan">
      <formula>$K917+$M917</formula>
    </cfRule>
    <cfRule type="cellIs" dxfId="3703" priority="1087" stopIfTrue="1" operator="lessThan">
      <formula>$K917+$L917</formula>
    </cfRule>
  </conditionalFormatting>
  <conditionalFormatting sqref="U915:W916">
    <cfRule type="cellIs" dxfId="3702" priority="1080" stopIfTrue="1" operator="greaterThan">
      <formula>$K915+$M915</formula>
    </cfRule>
    <cfRule type="cellIs" dxfId="3701" priority="1081" stopIfTrue="1" operator="lessThan">
      <formula>$K915+$L915</formula>
    </cfRule>
  </conditionalFormatting>
  <conditionalFormatting sqref="R909:R910">
    <cfRule type="cellIs" dxfId="3700" priority="1079" operator="equal">
      <formula>0</formula>
    </cfRule>
  </conditionalFormatting>
  <conditionalFormatting sqref="R915:R916">
    <cfRule type="cellIs" dxfId="3699" priority="1078" operator="equal">
      <formula>0</formula>
    </cfRule>
  </conditionalFormatting>
  <conditionalFormatting sqref="R917">
    <cfRule type="cellIs" dxfId="3698" priority="1077" operator="equal">
      <formula>0</formula>
    </cfRule>
  </conditionalFormatting>
  <conditionalFormatting sqref="C920">
    <cfRule type="cellIs" dxfId="3697" priority="1075" operator="equal">
      <formula>""</formula>
    </cfRule>
  </conditionalFormatting>
  <conditionalFormatting sqref="C918:C919">
    <cfRule type="cellIs" dxfId="3696" priority="1073" operator="equal">
      <formula>""</formula>
    </cfRule>
  </conditionalFormatting>
  <conditionalFormatting sqref="V920">
    <cfRule type="cellIs" dxfId="3695" priority="1067" stopIfTrue="1" operator="greaterThan">
      <formula>$K920+$M920</formula>
    </cfRule>
    <cfRule type="cellIs" dxfId="3694" priority="1068" stopIfTrue="1" operator="lessThan">
      <formula>$K920+$L920</formula>
    </cfRule>
  </conditionalFormatting>
  <conditionalFormatting sqref="W920">
    <cfRule type="cellIs" dxfId="3693" priority="1069" stopIfTrue="1" operator="greaterThan">
      <formula>$K920+$M920</formula>
    </cfRule>
    <cfRule type="cellIs" dxfId="3692" priority="1070" stopIfTrue="1" operator="lessThan">
      <formula>$K920+$L920</formula>
    </cfRule>
  </conditionalFormatting>
  <conditionalFormatting sqref="U918:W919">
    <cfRule type="cellIs" dxfId="3691" priority="1063" stopIfTrue="1" operator="greaterThan">
      <formula>$K918+$M918</formula>
    </cfRule>
    <cfRule type="cellIs" dxfId="3690" priority="1064" stopIfTrue="1" operator="lessThan">
      <formula>$K918+$L918</formula>
    </cfRule>
  </conditionalFormatting>
  <conditionalFormatting sqref="R918:R919">
    <cfRule type="cellIs" dxfId="3689" priority="1062" operator="equal">
      <formula>0</formula>
    </cfRule>
  </conditionalFormatting>
  <conditionalFormatting sqref="R920">
    <cfRule type="cellIs" dxfId="3688" priority="1061" operator="equal">
      <formula>0</formula>
    </cfRule>
  </conditionalFormatting>
  <conditionalFormatting sqref="C921:C922">
    <cfRule type="cellIs" dxfId="3687" priority="1060" operator="equal">
      <formula>""</formula>
    </cfRule>
  </conditionalFormatting>
  <conditionalFormatting sqref="R921:R922">
    <cfRule type="cellIs" dxfId="3686" priority="1059" operator="equal">
      <formula>0</formula>
    </cfRule>
  </conditionalFormatting>
  <conditionalFormatting sqref="U921:W922">
    <cfRule type="cellIs" dxfId="3685" priority="1056" stopIfTrue="1" operator="greaterThan">
      <formula>$K921+$M921</formula>
    </cfRule>
    <cfRule type="cellIs" dxfId="3684" priority="1057" stopIfTrue="1" operator="lessThan">
      <formula>$K921+$L921</formula>
    </cfRule>
  </conditionalFormatting>
  <conditionalFormatting sqref="C912:C914">
    <cfRule type="cellIs" dxfId="3683" priority="1048" operator="equal">
      <formula>""</formula>
    </cfRule>
  </conditionalFormatting>
  <conditionalFormatting sqref="V912:V914">
    <cfRule type="cellIs" dxfId="3682" priority="1050" stopIfTrue="1" operator="greaterThan">
      <formula>$K912+$M912</formula>
    </cfRule>
    <cfRule type="cellIs" dxfId="3681" priority="1051" stopIfTrue="1" operator="lessThan">
      <formula>$K912+$L912</formula>
    </cfRule>
  </conditionalFormatting>
  <conditionalFormatting sqref="W912:W914">
    <cfRule type="cellIs" dxfId="3680" priority="1052" stopIfTrue="1" operator="greaterThan">
      <formula>$K912+$M912</formula>
    </cfRule>
    <cfRule type="cellIs" dxfId="3679" priority="1053" stopIfTrue="1" operator="lessThan">
      <formula>$K912+$L912</formula>
    </cfRule>
  </conditionalFormatting>
  <conditionalFormatting sqref="U912:W913">
    <cfRule type="cellIs" dxfId="3678" priority="1054" stopIfTrue="1" operator="greaterThan">
      <formula>$K912+$M912</formula>
    </cfRule>
    <cfRule type="cellIs" dxfId="3677" priority="1055" stopIfTrue="1" operator="lessThan">
      <formula>$K912+$L912</formula>
    </cfRule>
  </conditionalFormatting>
  <conditionalFormatting sqref="R914">
    <cfRule type="cellIs" dxfId="3676" priority="1045" operator="equal">
      <formula>0</formula>
    </cfRule>
  </conditionalFormatting>
  <conditionalFormatting sqref="R912:R913">
    <cfRule type="cellIs" dxfId="3675" priority="1044" operator="equal">
      <formula>0</formula>
    </cfRule>
  </conditionalFormatting>
  <conditionalFormatting sqref="U909:U911">
    <cfRule type="cellIs" dxfId="3674" priority="1037" stopIfTrue="1" operator="greaterThan">
      <formula>$K909+$M909</formula>
    </cfRule>
    <cfRule type="cellIs" dxfId="3673" priority="1038" stopIfTrue="1" operator="lessThan">
      <formula>$K909+$L909</formula>
    </cfRule>
  </conditionalFormatting>
  <conditionalFormatting sqref="U917">
    <cfRule type="cellIs" dxfId="3672" priority="1035" stopIfTrue="1" operator="greaterThan">
      <formula>$K917+$M917</formula>
    </cfRule>
    <cfRule type="cellIs" dxfId="3671" priority="1036" stopIfTrue="1" operator="lessThan">
      <formula>$K917+$L917</formula>
    </cfRule>
  </conditionalFormatting>
  <conditionalFormatting sqref="U915:U916">
    <cfRule type="cellIs" dxfId="3670" priority="1033" stopIfTrue="1" operator="greaterThan">
      <formula>$K915+$M915</formula>
    </cfRule>
    <cfRule type="cellIs" dxfId="3669" priority="1034" stopIfTrue="1" operator="lessThan">
      <formula>$K915+$L915</formula>
    </cfRule>
  </conditionalFormatting>
  <conditionalFormatting sqref="U920">
    <cfRule type="cellIs" dxfId="3668" priority="1031" stopIfTrue="1" operator="greaterThan">
      <formula>$K920+$M920</formula>
    </cfRule>
    <cfRule type="cellIs" dxfId="3667" priority="1032" stopIfTrue="1" operator="lessThan">
      <formula>$K920+$L920</formula>
    </cfRule>
  </conditionalFormatting>
  <conditionalFormatting sqref="U918:U919">
    <cfRule type="cellIs" dxfId="3666" priority="1029" stopIfTrue="1" operator="greaterThan">
      <formula>$K918+$M918</formula>
    </cfRule>
    <cfRule type="cellIs" dxfId="3665" priority="1030" stopIfTrue="1" operator="lessThan">
      <formula>$K918+$L918</formula>
    </cfRule>
  </conditionalFormatting>
  <conditionalFormatting sqref="U921:U922">
    <cfRule type="cellIs" dxfId="3664" priority="1027" stopIfTrue="1" operator="greaterThan">
      <formula>$K921+$M921</formula>
    </cfRule>
    <cfRule type="cellIs" dxfId="3663" priority="1028" stopIfTrue="1" operator="lessThan">
      <formula>$K921+$L921</formula>
    </cfRule>
  </conditionalFormatting>
  <conditionalFormatting sqref="U912:U914">
    <cfRule type="cellIs" dxfId="3662" priority="1025" stopIfTrue="1" operator="greaterThan">
      <formula>$K912+$M912</formula>
    </cfRule>
    <cfRule type="cellIs" dxfId="3661" priority="1026" stopIfTrue="1" operator="lessThan">
      <formula>$K912+$L912</formula>
    </cfRule>
  </conditionalFormatting>
  <conditionalFormatting sqref="U909:U911">
    <cfRule type="cellIs" dxfId="3660" priority="1023" stopIfTrue="1" operator="greaterThan">
      <formula>$K909+$M909</formula>
    </cfRule>
    <cfRule type="cellIs" dxfId="3659" priority="1024" stopIfTrue="1" operator="lessThan">
      <formula>$K909+$L909</formula>
    </cfRule>
  </conditionalFormatting>
  <conditionalFormatting sqref="U917">
    <cfRule type="cellIs" dxfId="3658" priority="1021" stopIfTrue="1" operator="greaterThan">
      <formula>$K917+$M917</formula>
    </cfRule>
    <cfRule type="cellIs" dxfId="3657" priority="1022" stopIfTrue="1" operator="lessThan">
      <formula>$K917+$L917</formula>
    </cfRule>
  </conditionalFormatting>
  <conditionalFormatting sqref="U920">
    <cfRule type="cellIs" dxfId="3656" priority="1017" stopIfTrue="1" operator="greaterThan">
      <formula>$K920+$M920</formula>
    </cfRule>
    <cfRule type="cellIs" dxfId="3655" priority="1018" stopIfTrue="1" operator="lessThan">
      <formula>$K920+$L920</formula>
    </cfRule>
  </conditionalFormatting>
  <conditionalFormatting sqref="U912:U914">
    <cfRule type="cellIs" dxfId="3654" priority="1013" stopIfTrue="1" operator="greaterThan">
      <formula>$K912+$M912</formula>
    </cfRule>
    <cfRule type="cellIs" dxfId="3653" priority="1014" stopIfTrue="1" operator="lessThan">
      <formula>$K912+$L912</formula>
    </cfRule>
  </conditionalFormatting>
  <conditionalFormatting sqref="AQ646">
    <cfRule type="cellIs" dxfId="3652" priority="988" operator="greaterThan">
      <formula>0.06</formula>
    </cfRule>
  </conditionalFormatting>
  <conditionalFormatting sqref="C646">
    <cfRule type="cellIs" dxfId="3651" priority="987" operator="equal">
      <formula>""</formula>
    </cfRule>
  </conditionalFormatting>
  <conditionalFormatting sqref="T646">
    <cfRule type="cellIs" dxfId="3650" priority="985" stopIfTrue="1" operator="greaterThan">
      <formula>$K646+$M646</formula>
    </cfRule>
    <cfRule type="cellIs" dxfId="3649" priority="986" stopIfTrue="1" operator="lessThan">
      <formula>$K646+$L646</formula>
    </cfRule>
  </conditionalFormatting>
  <conditionalFormatting sqref="U646">
    <cfRule type="cellIs" dxfId="3648" priority="989" stopIfTrue="1" operator="greaterThan">
      <formula>$K646+$M646</formula>
    </cfRule>
    <cfRule type="cellIs" dxfId="3647" priority="990" stopIfTrue="1" operator="lessThan">
      <formula>$K646+$L646</formula>
    </cfRule>
  </conditionalFormatting>
  <conditionalFormatting sqref="V646">
    <cfRule type="cellIs" dxfId="3646" priority="991" stopIfTrue="1" operator="greaterThan">
      <formula>$K646+$M646</formula>
    </cfRule>
    <cfRule type="cellIs" dxfId="3645" priority="992" stopIfTrue="1" operator="lessThan">
      <formula>$K646+$L646</formula>
    </cfRule>
  </conditionalFormatting>
  <conditionalFormatting sqref="W646">
    <cfRule type="cellIs" dxfId="3644" priority="993" stopIfTrue="1" operator="greaterThan">
      <formula>$K646+$M646</formula>
    </cfRule>
    <cfRule type="cellIs" dxfId="3643" priority="994" stopIfTrue="1" operator="lessThan">
      <formula>$K646+$L646</formula>
    </cfRule>
  </conditionalFormatting>
  <conditionalFormatting sqref="S646">
    <cfRule type="cellIs" dxfId="3642" priority="995" stopIfTrue="1" operator="greaterThan">
      <formula>$K646+$M646</formula>
    </cfRule>
    <cfRule type="cellIs" dxfId="3641" priority="996" stopIfTrue="1" operator="lessThan">
      <formula>$K646+$L646</formula>
    </cfRule>
  </conditionalFormatting>
  <conditionalFormatting sqref="Y646">
    <cfRule type="cellIs" dxfId="3640" priority="968" operator="equal">
      <formula>$AK$18</formula>
    </cfRule>
  </conditionalFormatting>
  <conditionalFormatting sqref="AS646">
    <cfRule type="cellIs" dxfId="3639" priority="967" operator="greaterThan">
      <formula>0.5</formula>
    </cfRule>
  </conditionalFormatting>
  <conditionalFormatting sqref="AT646:AU646">
    <cfRule type="cellIs" dxfId="3638" priority="966" operator="lessThan">
      <formula>1.6666666</formula>
    </cfRule>
  </conditionalFormatting>
  <conditionalFormatting sqref="T1061">
    <cfRule type="cellIs" dxfId="3637" priority="955" stopIfTrue="1" operator="greaterThan">
      <formula>$K1061+$M1061</formula>
    </cfRule>
    <cfRule type="cellIs" dxfId="3636" priority="956" stopIfTrue="1" operator="lessThan">
      <formula>$K1061+$L1061</formula>
    </cfRule>
  </conditionalFormatting>
  <conditionalFormatting sqref="U1061">
    <cfRule type="cellIs" dxfId="3635" priority="957" stopIfTrue="1" operator="greaterThan">
      <formula>$K1061+$M1061</formula>
    </cfRule>
    <cfRule type="cellIs" dxfId="3634" priority="958" stopIfTrue="1" operator="lessThan">
      <formula>$K1061+$L1061</formula>
    </cfRule>
  </conditionalFormatting>
  <conditionalFormatting sqref="V1061">
    <cfRule type="cellIs" dxfId="3633" priority="959" stopIfTrue="1" operator="greaterThan">
      <formula>$K1061+$M1061</formula>
    </cfRule>
    <cfRule type="cellIs" dxfId="3632" priority="960" stopIfTrue="1" operator="lessThan">
      <formula>$K1061+$L1061</formula>
    </cfRule>
  </conditionalFormatting>
  <conditionalFormatting sqref="W1061">
    <cfRule type="cellIs" dxfId="3631" priority="961" stopIfTrue="1" operator="greaterThan">
      <formula>$K1061+$M1061</formula>
    </cfRule>
    <cfRule type="cellIs" dxfId="3630" priority="962" stopIfTrue="1" operator="lessThan">
      <formula>$K1061+$L1061</formula>
    </cfRule>
  </conditionalFormatting>
  <conditionalFormatting sqref="S1060:S1061 T1060:W1060">
    <cfRule type="cellIs" dxfId="3629" priority="963" stopIfTrue="1" operator="greaterThan">
      <formula>$K1060+$M1060</formula>
    </cfRule>
    <cfRule type="cellIs" dxfId="3628" priority="964" stopIfTrue="1" operator="lessThan">
      <formula>$K1060+$L1060</formula>
    </cfRule>
  </conditionalFormatting>
  <conditionalFormatting sqref="T1058">
    <cfRule type="cellIs" dxfId="3627" priority="945" stopIfTrue="1" operator="greaterThan">
      <formula>$K1058+$M1058</formula>
    </cfRule>
    <cfRule type="cellIs" dxfId="3626" priority="946" stopIfTrue="1" operator="lessThan">
      <formula>$K1058+$L1058</formula>
    </cfRule>
  </conditionalFormatting>
  <conditionalFormatting sqref="U1058">
    <cfRule type="cellIs" dxfId="3625" priority="947" stopIfTrue="1" operator="greaterThan">
      <formula>$K1058+$M1058</formula>
    </cfRule>
    <cfRule type="cellIs" dxfId="3624" priority="948" stopIfTrue="1" operator="lessThan">
      <formula>$K1058+$L1058</formula>
    </cfRule>
  </conditionalFormatting>
  <conditionalFormatting sqref="V1058">
    <cfRule type="cellIs" dxfId="3623" priority="949" stopIfTrue="1" operator="greaterThan">
      <formula>$K1058+$M1058</formula>
    </cfRule>
    <cfRule type="cellIs" dxfId="3622" priority="950" stopIfTrue="1" operator="lessThan">
      <formula>$K1058+$L1058</formula>
    </cfRule>
  </conditionalFormatting>
  <conditionalFormatting sqref="W1058">
    <cfRule type="cellIs" dxfId="3621" priority="951" stopIfTrue="1" operator="greaterThan">
      <formula>$K1058+$M1058</formula>
    </cfRule>
    <cfRule type="cellIs" dxfId="3620" priority="952" stopIfTrue="1" operator="lessThan">
      <formula>$K1058+$L1058</formula>
    </cfRule>
  </conditionalFormatting>
  <conditionalFormatting sqref="S1057:S1058 T1057:W1057">
    <cfRule type="cellIs" dxfId="3619" priority="953" stopIfTrue="1" operator="greaterThan">
      <formula>$K1057+$M1057</formula>
    </cfRule>
    <cfRule type="cellIs" dxfId="3618" priority="954" stopIfTrue="1" operator="lessThan">
      <formula>$K1057+$L1057</formula>
    </cfRule>
  </conditionalFormatting>
  <conditionalFormatting sqref="AQ1120:AQ1122">
    <cfRule type="cellIs" dxfId="3617" priority="935" operator="greaterThan">
      <formula>0.06</formula>
    </cfRule>
  </conditionalFormatting>
  <conditionalFormatting sqref="C1120:C1122">
    <cfRule type="cellIs" dxfId="3616" priority="934" operator="equal">
      <formula>""</formula>
    </cfRule>
  </conditionalFormatting>
  <conditionalFormatting sqref="T1120:T1122">
    <cfRule type="cellIs" dxfId="3615" priority="932" stopIfTrue="1" operator="greaterThan">
      <formula>$K1120+$M1120</formula>
    </cfRule>
    <cfRule type="cellIs" dxfId="3614" priority="933" stopIfTrue="1" operator="lessThan">
      <formula>$K1120+$L1120</formula>
    </cfRule>
  </conditionalFormatting>
  <conditionalFormatting sqref="U1120:U1122">
    <cfRule type="cellIs" dxfId="3613" priority="936" stopIfTrue="1" operator="greaterThan">
      <formula>$K1120+$M1120</formula>
    </cfRule>
    <cfRule type="cellIs" dxfId="3612" priority="937" stopIfTrue="1" operator="lessThan">
      <formula>$K1120+$L1120</formula>
    </cfRule>
  </conditionalFormatting>
  <conditionalFormatting sqref="V1120:V1122">
    <cfRule type="cellIs" dxfId="3611" priority="938" stopIfTrue="1" operator="greaterThan">
      <formula>$K1120+$M1120</formula>
    </cfRule>
    <cfRule type="cellIs" dxfId="3610" priority="939" stopIfTrue="1" operator="lessThan">
      <formula>$K1120+$L1120</formula>
    </cfRule>
  </conditionalFormatting>
  <conditionalFormatting sqref="W1120:W1122">
    <cfRule type="cellIs" dxfId="3609" priority="940" stopIfTrue="1" operator="greaterThan">
      <formula>$K1120+$M1120</formula>
    </cfRule>
    <cfRule type="cellIs" dxfId="3608" priority="941" stopIfTrue="1" operator="lessThan">
      <formula>$K1120+$L1120</formula>
    </cfRule>
  </conditionalFormatting>
  <conditionalFormatting sqref="S1120:S1122">
    <cfRule type="cellIs" dxfId="3607" priority="942" stopIfTrue="1" operator="greaterThan">
      <formula>$K1120+$M1120</formula>
    </cfRule>
    <cfRule type="cellIs" dxfId="3606" priority="943" stopIfTrue="1" operator="lessThan">
      <formula>$K1120+$L1120</formula>
    </cfRule>
  </conditionalFormatting>
  <conditionalFormatting sqref="R1120:R1122">
    <cfRule type="cellIs" dxfId="3605" priority="931" operator="equal">
      <formula>0</formula>
    </cfRule>
  </conditionalFormatting>
  <conditionalFormatting sqref="Y1120:Y1122">
    <cfRule type="cellIs" dxfId="3604" priority="930" operator="equal">
      <formula>$AK$18</formula>
    </cfRule>
  </conditionalFormatting>
  <conditionalFormatting sqref="AS1120:AS1122">
    <cfRule type="cellIs" dxfId="3603" priority="929" operator="greaterThan">
      <formula>0.5</formula>
    </cfRule>
  </conditionalFormatting>
  <conditionalFormatting sqref="AT1120:AU1122">
    <cfRule type="cellIs" dxfId="3602" priority="928" operator="lessThan">
      <formula>1.6666666</formula>
    </cfRule>
  </conditionalFormatting>
  <conditionalFormatting sqref="AQ1126:AQ1128">
    <cfRule type="cellIs" dxfId="3601" priority="919" operator="greaterThan">
      <formula>0.06</formula>
    </cfRule>
  </conditionalFormatting>
  <conditionalFormatting sqref="C1126:C1128">
    <cfRule type="cellIs" dxfId="3600" priority="917" operator="equal">
      <formula>""</formula>
    </cfRule>
  </conditionalFormatting>
  <conditionalFormatting sqref="T1126:T1128">
    <cfRule type="cellIs" dxfId="3599" priority="915" stopIfTrue="1" operator="greaterThan">
      <formula>$K1126+$M1126</formula>
    </cfRule>
    <cfRule type="cellIs" dxfId="3598" priority="916" stopIfTrue="1" operator="lessThan">
      <formula>$K1126+$L1126</formula>
    </cfRule>
  </conditionalFormatting>
  <conditionalFormatting sqref="U1126:U1128">
    <cfRule type="cellIs" dxfId="3597" priority="920" stopIfTrue="1" operator="greaterThan">
      <formula>$K1126+$M1126</formula>
    </cfRule>
    <cfRule type="cellIs" dxfId="3596" priority="921" stopIfTrue="1" operator="lessThan">
      <formula>$K1126+$L1126</formula>
    </cfRule>
  </conditionalFormatting>
  <conditionalFormatting sqref="V1126:V1128">
    <cfRule type="cellIs" dxfId="3595" priority="922" stopIfTrue="1" operator="greaterThan">
      <formula>$K1126+$M1126</formula>
    </cfRule>
    <cfRule type="cellIs" dxfId="3594" priority="923" stopIfTrue="1" operator="lessThan">
      <formula>$K1126+$L1126</formula>
    </cfRule>
  </conditionalFormatting>
  <conditionalFormatting sqref="W1126:W1128">
    <cfRule type="cellIs" dxfId="3593" priority="924" stopIfTrue="1" operator="greaterThan">
      <formula>$K1126+$M1126</formula>
    </cfRule>
    <cfRule type="cellIs" dxfId="3592" priority="925" stopIfTrue="1" operator="lessThan">
      <formula>$K1126+$L1126</formula>
    </cfRule>
  </conditionalFormatting>
  <conditionalFormatting sqref="S1126:S1128">
    <cfRule type="cellIs" dxfId="3591" priority="926" stopIfTrue="1" operator="greaterThan">
      <formula>$K1126+$M1126</formula>
    </cfRule>
    <cfRule type="cellIs" dxfId="3590" priority="927" stopIfTrue="1" operator="lessThan">
      <formula>$K1126+$L1126</formula>
    </cfRule>
  </conditionalFormatting>
  <conditionalFormatting sqref="R1126:R1128">
    <cfRule type="cellIs" dxfId="3589" priority="914" operator="equal">
      <formula>0</formula>
    </cfRule>
  </conditionalFormatting>
  <conditionalFormatting sqref="Y1126:Y1127">
    <cfRule type="cellIs" dxfId="3588" priority="913" operator="equal">
      <formula>$AK$18</formula>
    </cfRule>
  </conditionalFormatting>
  <conditionalFormatting sqref="AS1126:AS1128">
    <cfRule type="cellIs" dxfId="3587" priority="912" operator="greaterThan">
      <formula>0.5</formula>
    </cfRule>
  </conditionalFormatting>
  <conditionalFormatting sqref="AT1126:AU1128">
    <cfRule type="cellIs" dxfId="3586" priority="911" operator="lessThan">
      <formula>1.6666666</formula>
    </cfRule>
  </conditionalFormatting>
  <conditionalFormatting sqref="AQ1114:AQ1116">
    <cfRule type="cellIs" dxfId="3585" priority="902" operator="greaterThan">
      <formula>0.06</formula>
    </cfRule>
  </conditionalFormatting>
  <conditionalFormatting sqref="C1114:C1116">
    <cfRule type="cellIs" dxfId="3584" priority="901" operator="equal">
      <formula>""</formula>
    </cfRule>
  </conditionalFormatting>
  <conditionalFormatting sqref="T1114:T1116">
    <cfRule type="cellIs" dxfId="3583" priority="899" stopIfTrue="1" operator="greaterThan">
      <formula>$K1114+$M1114</formula>
    </cfRule>
    <cfRule type="cellIs" dxfId="3582" priority="900" stopIfTrue="1" operator="lessThan">
      <formula>$K1114+$L1114</formula>
    </cfRule>
  </conditionalFormatting>
  <conditionalFormatting sqref="U1114:U1116">
    <cfRule type="cellIs" dxfId="3581" priority="903" stopIfTrue="1" operator="greaterThan">
      <formula>$K1114+$M1114</formula>
    </cfRule>
    <cfRule type="cellIs" dxfId="3580" priority="904" stopIfTrue="1" operator="lessThan">
      <formula>$K1114+$L1114</formula>
    </cfRule>
  </conditionalFormatting>
  <conditionalFormatting sqref="V1114:V1116">
    <cfRule type="cellIs" dxfId="3579" priority="905" stopIfTrue="1" operator="greaterThan">
      <formula>$K1114+$M1114</formula>
    </cfRule>
    <cfRule type="cellIs" dxfId="3578" priority="906" stopIfTrue="1" operator="lessThan">
      <formula>$K1114+$L1114</formula>
    </cfRule>
  </conditionalFormatting>
  <conditionalFormatting sqref="W1114:W1116">
    <cfRule type="cellIs" dxfId="3577" priority="907" stopIfTrue="1" operator="greaterThan">
      <formula>$K1114+$M1114</formula>
    </cfRule>
    <cfRule type="cellIs" dxfId="3576" priority="908" stopIfTrue="1" operator="lessThan">
      <formula>$K1114+$L1114</formula>
    </cfRule>
  </conditionalFormatting>
  <conditionalFormatting sqref="S1114:S1116">
    <cfRule type="cellIs" dxfId="3575" priority="909" stopIfTrue="1" operator="greaterThan">
      <formula>$K1114+$M1114</formula>
    </cfRule>
    <cfRule type="cellIs" dxfId="3574" priority="910" stopIfTrue="1" operator="lessThan">
      <formula>$K1114+$L1114</formula>
    </cfRule>
  </conditionalFormatting>
  <conditionalFormatting sqref="R1114:R1116">
    <cfRule type="cellIs" dxfId="3573" priority="898" operator="equal">
      <formula>0</formula>
    </cfRule>
  </conditionalFormatting>
  <conditionalFormatting sqref="Y1114:Y1116">
    <cfRule type="cellIs" dxfId="3572" priority="897" operator="equal">
      <formula>$AK$18</formula>
    </cfRule>
  </conditionalFormatting>
  <conditionalFormatting sqref="AS1114:AS1116">
    <cfRule type="cellIs" dxfId="3571" priority="896" operator="greaterThan">
      <formula>0.5</formula>
    </cfRule>
  </conditionalFormatting>
  <conditionalFormatting sqref="AT1114:AU1116">
    <cfRule type="cellIs" dxfId="3570" priority="895" operator="lessThan">
      <formula>1.6666666</formula>
    </cfRule>
  </conditionalFormatting>
  <conditionalFormatting sqref="AQ459:AQ461">
    <cfRule type="cellIs" dxfId="3569" priority="894" operator="greaterThan">
      <formula>0.06</formula>
    </cfRule>
  </conditionalFormatting>
  <conditionalFormatting sqref="C460:C461">
    <cfRule type="cellIs" dxfId="3568" priority="893" operator="equal">
      <formula>""</formula>
    </cfRule>
  </conditionalFormatting>
  <conditionalFormatting sqref="S459:W461">
    <cfRule type="cellIs" dxfId="3567" priority="891" stopIfTrue="1" operator="greaterThan">
      <formula>$K459+$M459</formula>
    </cfRule>
    <cfRule type="cellIs" dxfId="3566" priority="892" stopIfTrue="1" operator="lessThan">
      <formula>$K459+$L459</formula>
    </cfRule>
  </conditionalFormatting>
  <conditionalFormatting sqref="R459:R461">
    <cfRule type="cellIs" dxfId="3565" priority="890" operator="equal">
      <formula>0</formula>
    </cfRule>
  </conditionalFormatting>
  <conditionalFormatting sqref="C459">
    <cfRule type="cellIs" dxfId="3564" priority="889" operator="equal">
      <formula>""</formula>
    </cfRule>
  </conditionalFormatting>
  <conditionalFormatting sqref="Y459:Y461">
    <cfRule type="cellIs" dxfId="3563" priority="888" operator="equal">
      <formula>$AK$18</formula>
    </cfRule>
  </conditionalFormatting>
  <conditionalFormatting sqref="AS459:AS461">
    <cfRule type="cellIs" dxfId="3562" priority="887" operator="greaterThan">
      <formula>0.5</formula>
    </cfRule>
  </conditionalFormatting>
  <conditionalFormatting sqref="AT459:AU461">
    <cfRule type="cellIs" dxfId="3561" priority="886" operator="lessThan">
      <formula>1.6666666</formula>
    </cfRule>
  </conditionalFormatting>
  <conditionalFormatting sqref="AQ465:AQ467">
    <cfRule type="cellIs" dxfId="3560" priority="876" operator="greaterThan">
      <formula>0.06</formula>
    </cfRule>
  </conditionalFormatting>
  <conditionalFormatting sqref="C466:C467">
    <cfRule type="cellIs" dxfId="3559" priority="875" operator="equal">
      <formula>""</formula>
    </cfRule>
  </conditionalFormatting>
  <conditionalFormatting sqref="S465:W467">
    <cfRule type="cellIs" dxfId="3558" priority="873" stopIfTrue="1" operator="greaterThan">
      <formula>$K465+$M465</formula>
    </cfRule>
    <cfRule type="cellIs" dxfId="3557" priority="874" stopIfTrue="1" operator="lessThan">
      <formula>$K465+$L465</formula>
    </cfRule>
  </conditionalFormatting>
  <conditionalFormatting sqref="R465:R467">
    <cfRule type="cellIs" dxfId="3556" priority="872" operator="equal">
      <formula>0</formula>
    </cfRule>
  </conditionalFormatting>
  <conditionalFormatting sqref="C465">
    <cfRule type="cellIs" dxfId="3555" priority="871" operator="equal">
      <formula>""</formula>
    </cfRule>
  </conditionalFormatting>
  <conditionalFormatting sqref="Y465:Y467">
    <cfRule type="cellIs" dxfId="3554" priority="870" operator="equal">
      <formula>$AK$18</formula>
    </cfRule>
  </conditionalFormatting>
  <conditionalFormatting sqref="AS465:AS467">
    <cfRule type="cellIs" dxfId="3553" priority="869" operator="greaterThan">
      <formula>0.5</formula>
    </cfRule>
  </conditionalFormatting>
  <conditionalFormatting sqref="AT465:AU467">
    <cfRule type="cellIs" dxfId="3552" priority="868" operator="lessThan">
      <formula>1.6666666</formula>
    </cfRule>
  </conditionalFormatting>
  <conditionalFormatting sqref="AQ471:AQ473">
    <cfRule type="cellIs" dxfId="3551" priority="858" operator="greaterThan">
      <formula>0.06</formula>
    </cfRule>
  </conditionalFormatting>
  <conditionalFormatting sqref="C472:C473">
    <cfRule type="cellIs" dxfId="3550" priority="857" operator="equal">
      <formula>""</formula>
    </cfRule>
  </conditionalFormatting>
  <conditionalFormatting sqref="S471:W473">
    <cfRule type="cellIs" dxfId="3549" priority="855" stopIfTrue="1" operator="greaterThan">
      <formula>$K471+$M471</formula>
    </cfRule>
    <cfRule type="cellIs" dxfId="3548" priority="856" stopIfTrue="1" operator="lessThan">
      <formula>$K471+$L471</formula>
    </cfRule>
  </conditionalFormatting>
  <conditionalFormatting sqref="R471:R473">
    <cfRule type="cellIs" dxfId="3547" priority="854" operator="equal">
      <formula>0</formula>
    </cfRule>
  </conditionalFormatting>
  <conditionalFormatting sqref="C471">
    <cfRule type="cellIs" dxfId="3546" priority="853" operator="equal">
      <formula>""</formula>
    </cfRule>
  </conditionalFormatting>
  <conditionalFormatting sqref="Y471:Y473">
    <cfRule type="cellIs" dxfId="3545" priority="852" operator="equal">
      <formula>$AK$18</formula>
    </cfRule>
  </conditionalFormatting>
  <conditionalFormatting sqref="AS471:AS473">
    <cfRule type="cellIs" dxfId="3544" priority="851" operator="greaterThan">
      <formula>0.5</formula>
    </cfRule>
  </conditionalFormatting>
  <conditionalFormatting sqref="AT471:AU473">
    <cfRule type="cellIs" dxfId="3543" priority="850" operator="lessThan">
      <formula>1.6666666</formula>
    </cfRule>
  </conditionalFormatting>
  <conditionalFormatting sqref="AQ477:AQ479">
    <cfRule type="cellIs" dxfId="3542" priority="840" operator="greaterThan">
      <formula>0.06</formula>
    </cfRule>
  </conditionalFormatting>
  <conditionalFormatting sqref="C478:C479">
    <cfRule type="cellIs" dxfId="3541" priority="839" operator="equal">
      <formula>""</formula>
    </cfRule>
  </conditionalFormatting>
  <conditionalFormatting sqref="S477:W479">
    <cfRule type="cellIs" dxfId="3540" priority="837" stopIfTrue="1" operator="greaterThan">
      <formula>$K477+$M477</formula>
    </cfRule>
    <cfRule type="cellIs" dxfId="3539" priority="838" stopIfTrue="1" operator="lessThan">
      <formula>$K477+$L477</formula>
    </cfRule>
  </conditionalFormatting>
  <conditionalFormatting sqref="R477:R479">
    <cfRule type="cellIs" dxfId="3538" priority="836" operator="equal">
      <formula>0</formula>
    </cfRule>
  </conditionalFormatting>
  <conditionalFormatting sqref="C477">
    <cfRule type="cellIs" dxfId="3537" priority="835" operator="equal">
      <formula>""</formula>
    </cfRule>
  </conditionalFormatting>
  <conditionalFormatting sqref="Y477:Y479">
    <cfRule type="cellIs" dxfId="3536" priority="834" operator="equal">
      <formula>$AK$18</formula>
    </cfRule>
  </conditionalFormatting>
  <conditionalFormatting sqref="AS477:AS479">
    <cfRule type="cellIs" dxfId="3535" priority="833" operator="greaterThan">
      <formula>0.5</formula>
    </cfRule>
  </conditionalFormatting>
  <conditionalFormatting sqref="AT477:AU479">
    <cfRule type="cellIs" dxfId="3534" priority="832" operator="lessThan">
      <formula>1.6666666</formula>
    </cfRule>
  </conditionalFormatting>
  <conditionalFormatting sqref="AQ483:AQ485">
    <cfRule type="cellIs" dxfId="3533" priority="822" operator="greaterThan">
      <formula>0.06</formula>
    </cfRule>
  </conditionalFormatting>
  <conditionalFormatting sqref="C484:C485">
    <cfRule type="cellIs" dxfId="3532" priority="821" operator="equal">
      <formula>""</formula>
    </cfRule>
  </conditionalFormatting>
  <conditionalFormatting sqref="S483:W485">
    <cfRule type="cellIs" dxfId="3531" priority="819" stopIfTrue="1" operator="greaterThan">
      <formula>$K483+$M483</formula>
    </cfRule>
    <cfRule type="cellIs" dxfId="3530" priority="820" stopIfTrue="1" operator="lessThan">
      <formula>$K483+$L483</formula>
    </cfRule>
  </conditionalFormatting>
  <conditionalFormatting sqref="R483:R485">
    <cfRule type="cellIs" dxfId="3529" priority="818" operator="equal">
      <formula>0</formula>
    </cfRule>
  </conditionalFormatting>
  <conditionalFormatting sqref="C483">
    <cfRule type="cellIs" dxfId="3528" priority="817" operator="equal">
      <formula>""</formula>
    </cfRule>
  </conditionalFormatting>
  <conditionalFormatting sqref="Y483:Y485">
    <cfRule type="cellIs" dxfId="3527" priority="816" operator="equal">
      <formula>$AK$18</formula>
    </cfRule>
  </conditionalFormatting>
  <conditionalFormatting sqref="AS483:AS485">
    <cfRule type="cellIs" dxfId="3526" priority="815" operator="greaterThan">
      <formula>0.5</formula>
    </cfRule>
  </conditionalFormatting>
  <conditionalFormatting sqref="AT483:AU485">
    <cfRule type="cellIs" dxfId="3525" priority="814" operator="lessThan">
      <formula>1.6666666</formula>
    </cfRule>
  </conditionalFormatting>
  <conditionalFormatting sqref="AQ489:AQ491">
    <cfRule type="cellIs" dxfId="3524" priority="804" operator="greaterThan">
      <formula>0.06</formula>
    </cfRule>
  </conditionalFormatting>
  <conditionalFormatting sqref="C490:C491">
    <cfRule type="cellIs" dxfId="3523" priority="803" operator="equal">
      <formula>""</formula>
    </cfRule>
  </conditionalFormatting>
  <conditionalFormatting sqref="S489:W491">
    <cfRule type="cellIs" dxfId="3522" priority="801" stopIfTrue="1" operator="greaterThan">
      <formula>$K489+$M489</formula>
    </cfRule>
    <cfRule type="cellIs" dxfId="3521" priority="802" stopIfTrue="1" operator="lessThan">
      <formula>$K489+$L489</formula>
    </cfRule>
  </conditionalFormatting>
  <conditionalFormatting sqref="R489:R491">
    <cfRule type="cellIs" dxfId="3520" priority="800" operator="equal">
      <formula>0</formula>
    </cfRule>
  </conditionalFormatting>
  <conditionalFormatting sqref="C489">
    <cfRule type="cellIs" dxfId="3519" priority="799" operator="equal">
      <formula>""</formula>
    </cfRule>
  </conditionalFormatting>
  <conditionalFormatting sqref="Y489:Y491">
    <cfRule type="cellIs" dxfId="3518" priority="798" operator="equal">
      <formula>$AK$18</formula>
    </cfRule>
  </conditionalFormatting>
  <conditionalFormatting sqref="AS489:AS491">
    <cfRule type="cellIs" dxfId="3517" priority="797" operator="greaterThan">
      <formula>0.5</formula>
    </cfRule>
  </conditionalFormatting>
  <conditionalFormatting sqref="AT489:AU491">
    <cfRule type="cellIs" dxfId="3516" priority="796" operator="lessThan">
      <formula>1.6666666</formula>
    </cfRule>
  </conditionalFormatting>
  <conditionalFormatting sqref="R228:R229">
    <cfRule type="cellIs" dxfId="3515" priority="795" operator="equal">
      <formula>0</formula>
    </cfRule>
  </conditionalFormatting>
  <conditionalFormatting sqref="T247">
    <cfRule type="cellIs" dxfId="3514" priority="785" stopIfTrue="1" operator="greaterThan">
      <formula>$K247+$M247</formula>
    </cfRule>
    <cfRule type="cellIs" dxfId="3513" priority="786" stopIfTrue="1" operator="lessThan">
      <formula>$K247+$L247</formula>
    </cfRule>
  </conditionalFormatting>
  <conditionalFormatting sqref="U247">
    <cfRule type="cellIs" dxfId="3512" priority="787" stopIfTrue="1" operator="greaterThan">
      <formula>$K247+$M247</formula>
    </cfRule>
    <cfRule type="cellIs" dxfId="3511" priority="788" stopIfTrue="1" operator="lessThan">
      <formula>$K247+$L247</formula>
    </cfRule>
  </conditionalFormatting>
  <conditionalFormatting sqref="V247">
    <cfRule type="cellIs" dxfId="3510" priority="789" stopIfTrue="1" operator="greaterThan">
      <formula>$K247+$M247</formula>
    </cfRule>
    <cfRule type="cellIs" dxfId="3509" priority="790" stopIfTrue="1" operator="lessThan">
      <formula>$K247+$L247</formula>
    </cfRule>
  </conditionalFormatting>
  <conditionalFormatting sqref="W247">
    <cfRule type="cellIs" dxfId="3508" priority="791" stopIfTrue="1" operator="greaterThan">
      <formula>$K247+$M247</formula>
    </cfRule>
    <cfRule type="cellIs" dxfId="3507" priority="792" stopIfTrue="1" operator="lessThan">
      <formula>$K247+$L247</formula>
    </cfRule>
  </conditionalFormatting>
  <conditionalFormatting sqref="S247">
    <cfRule type="cellIs" dxfId="3506" priority="793" stopIfTrue="1" operator="greaterThan">
      <formula>$K247+$M247</formula>
    </cfRule>
    <cfRule type="cellIs" dxfId="3505" priority="794" stopIfTrue="1" operator="lessThan">
      <formula>$K247+$L247</formula>
    </cfRule>
  </conditionalFormatting>
  <conditionalFormatting sqref="AQ947:AQ949">
    <cfRule type="cellIs" dxfId="3504" priority="776" operator="greaterThan">
      <formula>0.06</formula>
    </cfRule>
  </conditionalFormatting>
  <conditionalFormatting sqref="C947:C949">
    <cfRule type="cellIs" dxfId="3503" priority="775" operator="equal">
      <formula>""</formula>
    </cfRule>
  </conditionalFormatting>
  <conditionalFormatting sqref="T1050">
    <cfRule type="cellIs" dxfId="3502" priority="720" stopIfTrue="1" operator="greaterThan">
      <formula>$K1050+$M1050</formula>
    </cfRule>
    <cfRule type="cellIs" dxfId="3501" priority="721" stopIfTrue="1" operator="lessThan">
      <formula>$K1050+$L1050</formula>
    </cfRule>
  </conditionalFormatting>
  <conditionalFormatting sqref="U1050">
    <cfRule type="cellIs" dxfId="3500" priority="724" stopIfTrue="1" operator="greaterThan">
      <formula>$K1050+$M1050</formula>
    </cfRule>
    <cfRule type="cellIs" dxfId="3499" priority="725" stopIfTrue="1" operator="lessThan">
      <formula>$K1050+$L1050</formula>
    </cfRule>
  </conditionalFormatting>
  <conditionalFormatting sqref="V1050">
    <cfRule type="cellIs" dxfId="3498" priority="726" stopIfTrue="1" operator="greaterThan">
      <formula>$K1050+$M1050</formula>
    </cfRule>
    <cfRule type="cellIs" dxfId="3497" priority="727" stopIfTrue="1" operator="lessThan">
      <formula>$K1050+$L1050</formula>
    </cfRule>
  </conditionalFormatting>
  <conditionalFormatting sqref="W1050">
    <cfRule type="cellIs" dxfId="3496" priority="728" stopIfTrue="1" operator="greaterThan">
      <formula>$K1050+$M1050</formula>
    </cfRule>
    <cfRule type="cellIs" dxfId="3495" priority="729" stopIfTrue="1" operator="lessThan">
      <formula>$K1050+$L1050</formula>
    </cfRule>
  </conditionalFormatting>
  <conditionalFormatting sqref="S947:W949">
    <cfRule type="cellIs" dxfId="3494" priority="783" stopIfTrue="1" operator="greaterThan">
      <formula>$K947+$M947</formula>
    </cfRule>
    <cfRule type="cellIs" dxfId="3493" priority="784" stopIfTrue="1" operator="lessThan">
      <formula>$K947+$L947</formula>
    </cfRule>
  </conditionalFormatting>
  <conditionalFormatting sqref="R947:R949">
    <cfRule type="cellIs" dxfId="3492" priority="772" operator="equal">
      <formula>0</formula>
    </cfRule>
  </conditionalFormatting>
  <conditionalFormatting sqref="Y947:Y949">
    <cfRule type="cellIs" dxfId="3491" priority="771" operator="equal">
      <formula>$AK$18</formula>
    </cfRule>
  </conditionalFormatting>
  <conditionalFormatting sqref="AS947:AS949">
    <cfRule type="cellIs" dxfId="3490" priority="770" operator="greaterThan">
      <formula>0.5</formula>
    </cfRule>
  </conditionalFormatting>
  <conditionalFormatting sqref="AT947:AU949">
    <cfRule type="cellIs" dxfId="3489" priority="769" operator="lessThan">
      <formula>1.6666666</formula>
    </cfRule>
  </conditionalFormatting>
  <conditionalFormatting sqref="AQ223:AQ225">
    <cfRule type="cellIs" dxfId="3488" priority="766" operator="greaterThan">
      <formula>0.06</formula>
    </cfRule>
  </conditionalFormatting>
  <conditionalFormatting sqref="C223:C225">
    <cfRule type="cellIs" dxfId="3487" priority="765" operator="equal">
      <formula>""</formula>
    </cfRule>
  </conditionalFormatting>
  <conditionalFormatting sqref="S223:W225">
    <cfRule type="cellIs" dxfId="3486" priority="763" stopIfTrue="1" operator="greaterThan">
      <formula>$K223+$M223</formula>
    </cfRule>
    <cfRule type="cellIs" dxfId="3485" priority="764" stopIfTrue="1" operator="lessThan">
      <formula>$K223+$L223</formula>
    </cfRule>
  </conditionalFormatting>
  <conditionalFormatting sqref="R223:R224">
    <cfRule type="cellIs" dxfId="3484" priority="762" operator="equal">
      <formula>0</formula>
    </cfRule>
  </conditionalFormatting>
  <conditionalFormatting sqref="Y223:Y225">
    <cfRule type="cellIs" dxfId="3483" priority="761" operator="equal">
      <formula>$AK$18</formula>
    </cfRule>
  </conditionalFormatting>
  <conditionalFormatting sqref="AS223:AS225">
    <cfRule type="cellIs" dxfId="3482" priority="760" operator="greaterThan">
      <formula>0.5</formula>
    </cfRule>
  </conditionalFormatting>
  <conditionalFormatting sqref="AT223:AU225">
    <cfRule type="cellIs" dxfId="3481" priority="759" operator="lessThan">
      <formula>1.6666666</formula>
    </cfRule>
  </conditionalFormatting>
  <conditionalFormatting sqref="R225">
    <cfRule type="cellIs" dxfId="3480" priority="758" operator="equal">
      <formula>0</formula>
    </cfRule>
  </conditionalFormatting>
  <conditionalFormatting sqref="AQ793:AQ795">
    <cfRule type="cellIs" dxfId="3479" priority="749" operator="greaterThan">
      <formula>0.06</formula>
    </cfRule>
  </conditionalFormatting>
  <conditionalFormatting sqref="C793:C795">
    <cfRule type="cellIs" dxfId="3478" priority="748" operator="equal">
      <formula>""</formula>
    </cfRule>
  </conditionalFormatting>
  <conditionalFormatting sqref="T794:T795">
    <cfRule type="cellIs" dxfId="3477" priority="746" stopIfTrue="1" operator="greaterThan">
      <formula>$K794+$M794</formula>
    </cfRule>
    <cfRule type="cellIs" dxfId="3476" priority="747" stopIfTrue="1" operator="lessThan">
      <formula>$K794+$L794</formula>
    </cfRule>
  </conditionalFormatting>
  <conditionalFormatting sqref="U794:U795">
    <cfRule type="cellIs" dxfId="3475" priority="750" stopIfTrue="1" operator="greaterThan">
      <formula>$K794+$M794</formula>
    </cfRule>
    <cfRule type="cellIs" dxfId="3474" priority="751" stopIfTrue="1" operator="lessThan">
      <formula>$K794+$L794</formula>
    </cfRule>
  </conditionalFormatting>
  <conditionalFormatting sqref="V794:V795">
    <cfRule type="cellIs" dxfId="3473" priority="752" stopIfTrue="1" operator="greaterThan">
      <formula>$K794+$M794</formula>
    </cfRule>
    <cfRule type="cellIs" dxfId="3472" priority="753" stopIfTrue="1" operator="lessThan">
      <formula>$K794+$L794</formula>
    </cfRule>
  </conditionalFormatting>
  <conditionalFormatting sqref="W794:W795">
    <cfRule type="cellIs" dxfId="3471" priority="754" stopIfTrue="1" operator="greaterThan">
      <formula>$K794+$M794</formula>
    </cfRule>
    <cfRule type="cellIs" dxfId="3470" priority="755" stopIfTrue="1" operator="lessThan">
      <formula>$K794+$L794</formula>
    </cfRule>
  </conditionalFormatting>
  <conditionalFormatting sqref="S793:S795 S793:W794">
    <cfRule type="cellIs" dxfId="3469" priority="756" stopIfTrue="1" operator="greaterThan">
      <formula>$K793+$M793</formula>
    </cfRule>
    <cfRule type="cellIs" dxfId="3468" priority="757" stopIfTrue="1" operator="lessThan">
      <formula>$K793+$L793</formula>
    </cfRule>
  </conditionalFormatting>
  <conditionalFormatting sqref="R793:R795">
    <cfRule type="cellIs" dxfId="3467" priority="745" operator="equal">
      <formula>0</formula>
    </cfRule>
  </conditionalFormatting>
  <conditionalFormatting sqref="Y793:Y795">
    <cfRule type="cellIs" dxfId="3466" priority="744" operator="equal">
      <formula>$AK$18</formula>
    </cfRule>
  </conditionalFormatting>
  <conditionalFormatting sqref="AS793:AS795">
    <cfRule type="cellIs" dxfId="3465" priority="743" operator="greaterThan">
      <formula>0.5</formula>
    </cfRule>
  </conditionalFormatting>
  <conditionalFormatting sqref="AT793:AU795">
    <cfRule type="cellIs" dxfId="3464" priority="742" operator="lessThan">
      <formula>1.6666666</formula>
    </cfRule>
  </conditionalFormatting>
  <conditionalFormatting sqref="AQ1048:AQ1050">
    <cfRule type="cellIs" dxfId="3463" priority="723" operator="greaterThan">
      <formula>0.06</formula>
    </cfRule>
  </conditionalFormatting>
  <conditionalFormatting sqref="C1048:C1050">
    <cfRule type="cellIs" dxfId="3462" priority="722" operator="equal">
      <formula>""</formula>
    </cfRule>
  </conditionalFormatting>
  <conditionalFormatting sqref="T601">
    <cfRule type="cellIs" dxfId="3461" priority="704" stopIfTrue="1" operator="greaterThan">
      <formula>$K601+$M601</formula>
    </cfRule>
    <cfRule type="cellIs" dxfId="3460" priority="705" stopIfTrue="1" operator="lessThan">
      <formula>$K601+$L601</formula>
    </cfRule>
  </conditionalFormatting>
  <conditionalFormatting sqref="U601">
    <cfRule type="cellIs" dxfId="3459" priority="708" stopIfTrue="1" operator="greaterThan">
      <formula>$K601+$M601</formula>
    </cfRule>
    <cfRule type="cellIs" dxfId="3458" priority="709" stopIfTrue="1" operator="lessThan">
      <formula>$K601+$L601</formula>
    </cfRule>
  </conditionalFormatting>
  <conditionalFormatting sqref="V601">
    <cfRule type="cellIs" dxfId="3457" priority="710" stopIfTrue="1" operator="greaterThan">
      <formula>$K601+$M601</formula>
    </cfRule>
    <cfRule type="cellIs" dxfId="3456" priority="711" stopIfTrue="1" operator="lessThan">
      <formula>$K601+$L601</formula>
    </cfRule>
  </conditionalFormatting>
  <conditionalFormatting sqref="W601">
    <cfRule type="cellIs" dxfId="3455" priority="712" stopIfTrue="1" operator="greaterThan">
      <formula>$K601+$M601</formula>
    </cfRule>
    <cfRule type="cellIs" dxfId="3454" priority="713" stopIfTrue="1" operator="lessThan">
      <formula>$K601+$L601</formula>
    </cfRule>
  </conditionalFormatting>
  <conditionalFormatting sqref="S1050 S1048:W1049">
    <cfRule type="cellIs" dxfId="3453" priority="730" stopIfTrue="1" operator="greaterThan">
      <formula>$K1048+$M1048</formula>
    </cfRule>
    <cfRule type="cellIs" dxfId="3452" priority="731" stopIfTrue="1" operator="lessThan">
      <formula>$K1048+$L1048</formula>
    </cfRule>
  </conditionalFormatting>
  <conditionalFormatting sqref="R1048:R1050">
    <cfRule type="cellIs" dxfId="3451" priority="719" operator="equal">
      <formula>0</formula>
    </cfRule>
  </conditionalFormatting>
  <conditionalFormatting sqref="Y1048:Y1050">
    <cfRule type="cellIs" dxfId="3450" priority="718" operator="equal">
      <formula>$AK$18</formula>
    </cfRule>
  </conditionalFormatting>
  <conditionalFormatting sqref="AS1048:AS1050">
    <cfRule type="cellIs" dxfId="3449" priority="717" operator="greaterThan">
      <formula>0.5</formula>
    </cfRule>
  </conditionalFormatting>
  <conditionalFormatting sqref="AT1048:AU1050">
    <cfRule type="cellIs" dxfId="3448" priority="716" operator="lessThan">
      <formula>1.6666666</formula>
    </cfRule>
  </conditionalFormatting>
  <conditionalFormatting sqref="AQ599:AQ601">
    <cfRule type="cellIs" dxfId="3447" priority="707" operator="greaterThan">
      <formula>0.06</formula>
    </cfRule>
  </conditionalFormatting>
  <conditionalFormatting sqref="C599:C601">
    <cfRule type="cellIs" dxfId="3446" priority="706" operator="equal">
      <formula>""</formula>
    </cfRule>
  </conditionalFormatting>
  <conditionalFormatting sqref="S601 S599:W600">
    <cfRule type="cellIs" dxfId="3445" priority="714" stopIfTrue="1" operator="greaterThan">
      <formula>$K599+$M599</formula>
    </cfRule>
    <cfRule type="cellIs" dxfId="3444" priority="715" stopIfTrue="1" operator="lessThan">
      <formula>$K599+$L599</formula>
    </cfRule>
  </conditionalFormatting>
  <conditionalFormatting sqref="R599:R601">
    <cfRule type="cellIs" dxfId="3443" priority="703" operator="equal">
      <formula>0</formula>
    </cfRule>
  </conditionalFormatting>
  <conditionalFormatting sqref="Y599:Y601">
    <cfRule type="cellIs" dxfId="3442" priority="702" operator="equal">
      <formula>$AK$18</formula>
    </cfRule>
  </conditionalFormatting>
  <conditionalFormatting sqref="AS599:AS601">
    <cfRule type="cellIs" dxfId="3441" priority="701" operator="greaterThan">
      <formula>0.5</formula>
    </cfRule>
  </conditionalFormatting>
  <conditionalFormatting sqref="AT599:AU601">
    <cfRule type="cellIs" dxfId="3440" priority="700" operator="lessThan">
      <formula>1.6666666</formula>
    </cfRule>
  </conditionalFormatting>
  <conditionalFormatting sqref="Y872:Y938">
    <cfRule type="cellIs" dxfId="3439" priority="653" operator="equal">
      <formula>$AK$18</formula>
    </cfRule>
  </conditionalFormatting>
  <conditionalFormatting sqref="T95:T126">
    <cfRule type="cellIs" dxfId="3438" priority="641" stopIfTrue="1" operator="greaterThan">
      <formula>$K95+$M95</formula>
    </cfRule>
    <cfRule type="cellIs" dxfId="3437" priority="642" stopIfTrue="1" operator="lessThan">
      <formula>$K95+$L95</formula>
    </cfRule>
  </conditionalFormatting>
  <conditionalFormatting sqref="U95:U126">
    <cfRule type="cellIs" dxfId="3436" priority="643" stopIfTrue="1" operator="greaterThan">
      <formula>$K95+$M95</formula>
    </cfRule>
    <cfRule type="cellIs" dxfId="3435" priority="644" stopIfTrue="1" operator="lessThan">
      <formula>$K95+$L95</formula>
    </cfRule>
  </conditionalFormatting>
  <conditionalFormatting sqref="V95:V126">
    <cfRule type="cellIs" dxfId="3434" priority="645" stopIfTrue="1" operator="greaterThan">
      <formula>$K95+$M95</formula>
    </cfRule>
    <cfRule type="cellIs" dxfId="3433" priority="646" stopIfTrue="1" operator="lessThan">
      <formula>$K95+$L95</formula>
    </cfRule>
  </conditionalFormatting>
  <conditionalFormatting sqref="W95:W126">
    <cfRule type="cellIs" dxfId="3432" priority="647" stopIfTrue="1" operator="greaterThan">
      <formula>$K95+$M95</formula>
    </cfRule>
    <cfRule type="cellIs" dxfId="3431" priority="648" stopIfTrue="1" operator="lessThan">
      <formula>$K95+$L95</formula>
    </cfRule>
  </conditionalFormatting>
  <conditionalFormatting sqref="S95:S126">
    <cfRule type="cellIs" dxfId="3430" priority="649" stopIfTrue="1" operator="greaterThan">
      <formula>$K95+$M95</formula>
    </cfRule>
    <cfRule type="cellIs" dxfId="3429" priority="650" stopIfTrue="1" operator="lessThan">
      <formula>$K95+$L95</formula>
    </cfRule>
  </conditionalFormatting>
  <conditionalFormatting sqref="U137:U144">
    <cfRule type="cellIs" dxfId="3428" priority="633" stopIfTrue="1" operator="greaterThan">
      <formula>$K137+$M137</formula>
    </cfRule>
    <cfRule type="cellIs" dxfId="3427" priority="634" stopIfTrue="1" operator="lessThan">
      <formula>$K137+$L137</formula>
    </cfRule>
  </conditionalFormatting>
  <conditionalFormatting sqref="V137:V144">
    <cfRule type="cellIs" dxfId="3426" priority="635" stopIfTrue="1" operator="greaterThan">
      <formula>$K137+$M137</formula>
    </cfRule>
    <cfRule type="cellIs" dxfId="3425" priority="636" stopIfTrue="1" operator="lessThan">
      <formula>$K137+$L137</formula>
    </cfRule>
  </conditionalFormatting>
  <conditionalFormatting sqref="W137:W144">
    <cfRule type="cellIs" dxfId="3424" priority="637" stopIfTrue="1" operator="greaterThan">
      <formula>$K137+$M137</formula>
    </cfRule>
    <cfRule type="cellIs" dxfId="3423" priority="638" stopIfTrue="1" operator="lessThan">
      <formula>$K137+$L137</formula>
    </cfRule>
  </conditionalFormatting>
  <conditionalFormatting sqref="T28">
    <cfRule type="cellIs" dxfId="3422" priority="611" stopIfTrue="1" operator="greaterThan">
      <formula>$K28+$M28</formula>
    </cfRule>
    <cfRule type="cellIs" dxfId="3421" priority="612" stopIfTrue="1" operator="lessThan">
      <formula>$K28+$L28</formula>
    </cfRule>
  </conditionalFormatting>
  <conditionalFormatting sqref="U28:U29 U31 U34">
    <cfRule type="cellIs" dxfId="3420" priority="613" stopIfTrue="1" operator="greaterThan">
      <formula>$K28+$M28</formula>
    </cfRule>
    <cfRule type="cellIs" dxfId="3419" priority="614" stopIfTrue="1" operator="lessThan">
      <formula>$K28+$L28</formula>
    </cfRule>
  </conditionalFormatting>
  <conditionalFormatting sqref="V28:V29 V31 V34">
    <cfRule type="cellIs" dxfId="3418" priority="615" stopIfTrue="1" operator="greaterThan">
      <formula>$K28+$M28</formula>
    </cfRule>
    <cfRule type="cellIs" dxfId="3417" priority="616" stopIfTrue="1" operator="lessThan">
      <formula>$K28+$L28</formula>
    </cfRule>
  </conditionalFormatting>
  <conditionalFormatting sqref="W28:W29 W31 W34">
    <cfRule type="cellIs" dxfId="3416" priority="617" stopIfTrue="1" operator="greaterThan">
      <formula>$K28+$M28</formula>
    </cfRule>
    <cfRule type="cellIs" dxfId="3415" priority="618" stopIfTrue="1" operator="lessThan">
      <formula>$K28+$L28</formula>
    </cfRule>
  </conditionalFormatting>
  <conditionalFormatting sqref="S28">
    <cfRule type="cellIs" dxfId="3414" priority="619" stopIfTrue="1" operator="greaterThan">
      <formula>$K28+$M28</formula>
    </cfRule>
    <cfRule type="cellIs" dxfId="3413" priority="620" stopIfTrue="1" operator="lessThan">
      <formula>$K28+$L28</formula>
    </cfRule>
  </conditionalFormatting>
  <conditionalFormatting sqref="U30">
    <cfRule type="cellIs" dxfId="3412" priority="603" stopIfTrue="1" operator="greaterThan">
      <formula>$K30+$M30</formula>
    </cfRule>
    <cfRule type="cellIs" dxfId="3411" priority="604" stopIfTrue="1" operator="lessThan">
      <formula>$K30+$L30</formula>
    </cfRule>
  </conditionalFormatting>
  <conditionalFormatting sqref="V30">
    <cfRule type="cellIs" dxfId="3410" priority="605" stopIfTrue="1" operator="greaterThan">
      <formula>$K30+$M30</formula>
    </cfRule>
    <cfRule type="cellIs" dxfId="3409" priority="606" stopIfTrue="1" operator="lessThan">
      <formula>$K30+$L30</formula>
    </cfRule>
  </conditionalFormatting>
  <conditionalFormatting sqref="W30">
    <cfRule type="cellIs" dxfId="3408" priority="607" stopIfTrue="1" operator="greaterThan">
      <formula>$K30+$M30</formula>
    </cfRule>
    <cfRule type="cellIs" dxfId="3407" priority="608" stopIfTrue="1" operator="lessThan">
      <formula>$K30+$L30</formula>
    </cfRule>
  </conditionalFormatting>
  <conditionalFormatting sqref="U32">
    <cfRule type="cellIs" dxfId="3406" priority="573" stopIfTrue="1" operator="greaterThan">
      <formula>$K32+$M32</formula>
    </cfRule>
    <cfRule type="cellIs" dxfId="3405" priority="574" stopIfTrue="1" operator="lessThan">
      <formula>$K32+$L32</formula>
    </cfRule>
  </conditionalFormatting>
  <conditionalFormatting sqref="V32">
    <cfRule type="cellIs" dxfId="3404" priority="575" stopIfTrue="1" operator="greaterThan">
      <formula>$K32+$M32</formula>
    </cfRule>
    <cfRule type="cellIs" dxfId="3403" priority="576" stopIfTrue="1" operator="lessThan">
      <formula>$K32+$L32</formula>
    </cfRule>
  </conditionalFormatting>
  <conditionalFormatting sqref="W32">
    <cfRule type="cellIs" dxfId="3402" priority="577" stopIfTrue="1" operator="greaterThan">
      <formula>$K32+$M32</formula>
    </cfRule>
    <cfRule type="cellIs" dxfId="3401" priority="578" stopIfTrue="1" operator="lessThan">
      <formula>$K32+$L32</formula>
    </cfRule>
  </conditionalFormatting>
  <conditionalFormatting sqref="U33">
    <cfRule type="cellIs" dxfId="3400" priority="565" stopIfTrue="1" operator="greaterThan">
      <formula>$K33+$M33</formula>
    </cfRule>
    <cfRule type="cellIs" dxfId="3399" priority="566" stopIfTrue="1" operator="lessThan">
      <formula>$K33+$L33</formula>
    </cfRule>
  </conditionalFormatting>
  <conditionalFormatting sqref="V33">
    <cfRule type="cellIs" dxfId="3398" priority="567" stopIfTrue="1" operator="greaterThan">
      <formula>$K33+$M33</formula>
    </cfRule>
    <cfRule type="cellIs" dxfId="3397" priority="568" stopIfTrue="1" operator="lessThan">
      <formula>$K33+$L33</formula>
    </cfRule>
  </conditionalFormatting>
  <conditionalFormatting sqref="W33">
    <cfRule type="cellIs" dxfId="3396" priority="569" stopIfTrue="1" operator="greaterThan">
      <formula>$K33+$M33</formula>
    </cfRule>
    <cfRule type="cellIs" dxfId="3395" priority="570" stopIfTrue="1" operator="lessThan">
      <formula>$K33+$L33</formula>
    </cfRule>
  </conditionalFormatting>
  <conditionalFormatting sqref="U35">
    <cfRule type="cellIs" dxfId="3394" priority="557" stopIfTrue="1" operator="greaterThan">
      <formula>$K35+$M35</formula>
    </cfRule>
    <cfRule type="cellIs" dxfId="3393" priority="558" stopIfTrue="1" operator="lessThan">
      <formula>$K35+$L35</formula>
    </cfRule>
  </conditionalFormatting>
  <conditionalFormatting sqref="V35">
    <cfRule type="cellIs" dxfId="3392" priority="559" stopIfTrue="1" operator="greaterThan">
      <formula>$K35+$M35</formula>
    </cfRule>
    <cfRule type="cellIs" dxfId="3391" priority="560" stopIfTrue="1" operator="lessThan">
      <formula>$K35+$L35</formula>
    </cfRule>
  </conditionalFormatting>
  <conditionalFormatting sqref="W35">
    <cfRule type="cellIs" dxfId="3390" priority="561" stopIfTrue="1" operator="greaterThan">
      <formula>$K35+$M35</formula>
    </cfRule>
    <cfRule type="cellIs" dxfId="3389" priority="562" stopIfTrue="1" operator="lessThan">
      <formula>$K35+$L35</formula>
    </cfRule>
  </conditionalFormatting>
  <conditionalFormatting sqref="U36">
    <cfRule type="cellIs" dxfId="3388" priority="549" stopIfTrue="1" operator="greaterThan">
      <formula>$K36+$M36</formula>
    </cfRule>
    <cfRule type="cellIs" dxfId="3387" priority="550" stopIfTrue="1" operator="lessThan">
      <formula>$K36+$L36</formula>
    </cfRule>
  </conditionalFormatting>
  <conditionalFormatting sqref="V36">
    <cfRule type="cellIs" dxfId="3386" priority="551" stopIfTrue="1" operator="greaterThan">
      <formula>$K36+$M36</formula>
    </cfRule>
    <cfRule type="cellIs" dxfId="3385" priority="552" stopIfTrue="1" operator="lessThan">
      <formula>$K36+$L36</formula>
    </cfRule>
  </conditionalFormatting>
  <conditionalFormatting sqref="W36">
    <cfRule type="cellIs" dxfId="3384" priority="553" stopIfTrue="1" operator="greaterThan">
      <formula>$K36+$M36</formula>
    </cfRule>
    <cfRule type="cellIs" dxfId="3383" priority="554" stopIfTrue="1" operator="lessThan">
      <formula>$K36+$L36</formula>
    </cfRule>
  </conditionalFormatting>
  <conditionalFormatting sqref="Y125:Y126">
    <cfRule type="cellIs" dxfId="3382" priority="546" operator="equal">
      <formula>$AK$18</formula>
    </cfRule>
  </conditionalFormatting>
  <conditionalFormatting sqref="Y137:Y138">
    <cfRule type="cellIs" dxfId="3381" priority="545" operator="equal">
      <formula>$AK$18</formula>
    </cfRule>
  </conditionalFormatting>
  <conditionalFormatting sqref="Y140:Y141">
    <cfRule type="cellIs" dxfId="3380" priority="544" operator="equal">
      <formula>$AK$18</formula>
    </cfRule>
  </conditionalFormatting>
  <conditionalFormatting sqref="Y143:Y144">
    <cfRule type="cellIs" dxfId="3379" priority="543" operator="equal">
      <formula>$AK$18</formula>
    </cfRule>
  </conditionalFormatting>
  <conditionalFormatting sqref="S29:T29 S31:T31 S34:T34">
    <cfRule type="cellIs" dxfId="3378" priority="539" stopIfTrue="1" operator="greaterThan">
      <formula>$K29+$M29</formula>
    </cfRule>
    <cfRule type="cellIs" dxfId="3377" priority="540" stopIfTrue="1" operator="lessThan">
      <formula>$K29+$L29</formula>
    </cfRule>
  </conditionalFormatting>
  <conditionalFormatting sqref="S30:T30">
    <cfRule type="cellIs" dxfId="3376" priority="537" stopIfTrue="1" operator="greaterThan">
      <formula>$K30+$M30</formula>
    </cfRule>
    <cfRule type="cellIs" dxfId="3375" priority="538" stopIfTrue="1" operator="lessThan">
      <formula>$K30+$L30</formula>
    </cfRule>
  </conditionalFormatting>
  <conditionalFormatting sqref="S32:T32">
    <cfRule type="cellIs" dxfId="3374" priority="535" stopIfTrue="1" operator="greaterThan">
      <formula>$K32+$M32</formula>
    </cfRule>
    <cfRule type="cellIs" dxfId="3373" priority="536" stopIfTrue="1" operator="lessThan">
      <formula>$K32+$L32</formula>
    </cfRule>
  </conditionalFormatting>
  <conditionalFormatting sqref="S33:T33">
    <cfRule type="cellIs" dxfId="3372" priority="533" stopIfTrue="1" operator="greaterThan">
      <formula>$K33+$M33</formula>
    </cfRule>
    <cfRule type="cellIs" dxfId="3371" priority="534" stopIfTrue="1" operator="lessThan">
      <formula>$K33+$L33</formula>
    </cfRule>
  </conditionalFormatting>
  <conditionalFormatting sqref="S35:T35">
    <cfRule type="cellIs" dxfId="3370" priority="531" stopIfTrue="1" operator="greaterThan">
      <formula>$K35+$M35</formula>
    </cfRule>
    <cfRule type="cellIs" dxfId="3369" priority="532" stopIfTrue="1" operator="lessThan">
      <formula>$K35+$L35</formula>
    </cfRule>
  </conditionalFormatting>
  <conditionalFormatting sqref="S36:T36">
    <cfRule type="cellIs" dxfId="3368" priority="529" stopIfTrue="1" operator="greaterThan">
      <formula>$K36+$M36</formula>
    </cfRule>
    <cfRule type="cellIs" dxfId="3367" priority="530" stopIfTrue="1" operator="lessThan">
      <formula>$K36+$L36</formula>
    </cfRule>
  </conditionalFormatting>
  <conditionalFormatting sqref="S70:T70 S69:W69">
    <cfRule type="cellIs" dxfId="3366" priority="527" stopIfTrue="1" operator="greaterThan">
      <formula>$K69+$M69</formula>
    </cfRule>
    <cfRule type="cellIs" dxfId="3365" priority="528" stopIfTrue="1" operator="lessThan">
      <formula>$K69+$L69</formula>
    </cfRule>
  </conditionalFormatting>
  <conditionalFormatting sqref="S72:T73">
    <cfRule type="cellIs" dxfId="3364" priority="525" stopIfTrue="1" operator="greaterThan">
      <formula>$K72+$M72</formula>
    </cfRule>
    <cfRule type="cellIs" dxfId="3363" priority="526" stopIfTrue="1" operator="lessThan">
      <formula>$K72+$L72</formula>
    </cfRule>
  </conditionalFormatting>
  <conditionalFormatting sqref="S75:T75">
    <cfRule type="cellIs" dxfId="3362" priority="523" stopIfTrue="1" operator="greaterThan">
      <formula>$K75+$M75</formula>
    </cfRule>
    <cfRule type="cellIs" dxfId="3361" priority="524" stopIfTrue="1" operator="lessThan">
      <formula>$K75+$L75</formula>
    </cfRule>
  </conditionalFormatting>
  <conditionalFormatting sqref="S95:V117">
    <cfRule type="cellIs" dxfId="3360" priority="521" stopIfTrue="1" operator="greaterThan">
      <formula>$K95+$M95</formula>
    </cfRule>
    <cfRule type="cellIs" dxfId="3359" priority="522" stopIfTrue="1" operator="lessThan">
      <formula>$K95+$L95</formula>
    </cfRule>
  </conditionalFormatting>
  <conditionalFormatting sqref="T150">
    <cfRule type="cellIs" dxfId="3358" priority="511" stopIfTrue="1" operator="greaterThan">
      <formula>$K150+$M150</formula>
    </cfRule>
    <cfRule type="cellIs" dxfId="3357" priority="512" stopIfTrue="1" operator="lessThan">
      <formula>$K150+$L150</formula>
    </cfRule>
  </conditionalFormatting>
  <conditionalFormatting sqref="U150">
    <cfRule type="cellIs" dxfId="3356" priority="513" stopIfTrue="1" operator="greaterThan">
      <formula>$K150+$M150</formula>
    </cfRule>
    <cfRule type="cellIs" dxfId="3355" priority="514" stopIfTrue="1" operator="lessThan">
      <formula>$K150+$L150</formula>
    </cfRule>
  </conditionalFormatting>
  <conditionalFormatting sqref="V150">
    <cfRule type="cellIs" dxfId="3354" priority="515" stopIfTrue="1" operator="greaterThan">
      <formula>$K150+$M150</formula>
    </cfRule>
    <cfRule type="cellIs" dxfId="3353" priority="516" stopIfTrue="1" operator="lessThan">
      <formula>$K150+$L150</formula>
    </cfRule>
  </conditionalFormatting>
  <conditionalFormatting sqref="W150">
    <cfRule type="cellIs" dxfId="3352" priority="517" stopIfTrue="1" operator="greaterThan">
      <formula>$K150+$M150</formula>
    </cfRule>
    <cfRule type="cellIs" dxfId="3351" priority="518" stopIfTrue="1" operator="lessThan">
      <formula>$K150+$L150</formula>
    </cfRule>
  </conditionalFormatting>
  <conditionalFormatting sqref="S150">
    <cfRule type="cellIs" dxfId="3350" priority="519" stopIfTrue="1" operator="greaterThan">
      <formula>$K150+$M150</formula>
    </cfRule>
    <cfRule type="cellIs" dxfId="3349" priority="520" stopIfTrue="1" operator="lessThan">
      <formula>$K150+$L150</formula>
    </cfRule>
  </conditionalFormatting>
  <conditionalFormatting sqref="Y150">
    <cfRule type="cellIs" dxfId="3348" priority="510" operator="equal">
      <formula>$AK$18</formula>
    </cfRule>
  </conditionalFormatting>
  <conditionalFormatting sqref="S257:T258 S263:T264 S275:T276 S285:T285 S281:W281 S284:W284">
    <cfRule type="cellIs" dxfId="3347" priority="506" stopIfTrue="1" operator="greaterThan">
      <formula>$K257+$M257</formula>
    </cfRule>
    <cfRule type="cellIs" dxfId="3346" priority="507" stopIfTrue="1" operator="lessThan">
      <formula>$K257+$L257</formula>
    </cfRule>
  </conditionalFormatting>
  <conditionalFormatting sqref="S282:T282 S256:T256 S274:T274 S280:T280">
    <cfRule type="cellIs" dxfId="3345" priority="508" stopIfTrue="1" operator="greaterThan">
      <formula>$K256+$M256</formula>
    </cfRule>
    <cfRule type="cellIs" dxfId="3344" priority="509" stopIfTrue="1" operator="lessThan">
      <formula>$K256+$L256</formula>
    </cfRule>
  </conditionalFormatting>
  <conditionalFormatting sqref="S262:T262">
    <cfRule type="cellIs" dxfId="3343" priority="504" stopIfTrue="1" operator="greaterThan">
      <formula>$K262+$M262</formula>
    </cfRule>
    <cfRule type="cellIs" dxfId="3342" priority="505" stopIfTrue="1" operator="lessThan">
      <formula>$K262+$L262</formula>
    </cfRule>
  </conditionalFormatting>
  <conditionalFormatting sqref="S283:T283">
    <cfRule type="cellIs" dxfId="3341" priority="502" stopIfTrue="1" operator="greaterThan">
      <formula>$K283+$M283</formula>
    </cfRule>
    <cfRule type="cellIs" dxfId="3340" priority="503" stopIfTrue="1" operator="lessThan">
      <formula>$K283+$L283</formula>
    </cfRule>
  </conditionalFormatting>
  <conditionalFormatting sqref="S270:T270 S269:W269">
    <cfRule type="cellIs" dxfId="3339" priority="500" stopIfTrue="1" operator="greaterThan">
      <formula>$K269+$M269</formula>
    </cfRule>
    <cfRule type="cellIs" dxfId="3338" priority="501" stopIfTrue="1" operator="lessThan">
      <formula>$K269+$L269</formula>
    </cfRule>
  </conditionalFormatting>
  <conditionalFormatting sqref="S268:T268">
    <cfRule type="cellIs" dxfId="3337" priority="498" stopIfTrue="1" operator="greaterThan">
      <formula>$K268+$M268</formula>
    </cfRule>
    <cfRule type="cellIs" dxfId="3336" priority="499" stopIfTrue="1" operator="lessThan">
      <formula>$K268+$L268</formula>
    </cfRule>
  </conditionalFormatting>
  <conditionalFormatting sqref="S287:W287">
    <cfRule type="cellIs" dxfId="3335" priority="494" stopIfTrue="1" operator="greaterThan">
      <formula>$K287+$M287</formula>
    </cfRule>
    <cfRule type="cellIs" dxfId="3334" priority="495" stopIfTrue="1" operator="lessThan">
      <formula>$K287+$L287</formula>
    </cfRule>
  </conditionalFormatting>
  <conditionalFormatting sqref="S286:T286">
    <cfRule type="cellIs" dxfId="3333" priority="496" stopIfTrue="1" operator="greaterThan">
      <formula>$K286+$M286</formula>
    </cfRule>
    <cfRule type="cellIs" dxfId="3332" priority="497" stopIfTrue="1" operator="lessThan">
      <formula>$K286+$L286</formula>
    </cfRule>
  </conditionalFormatting>
  <conditionalFormatting sqref="S309:T309 S312:T312 S308:W308 S311:W311">
    <cfRule type="cellIs" dxfId="3331" priority="490" stopIfTrue="1" operator="greaterThan">
      <formula>$K308+$M308</formula>
    </cfRule>
    <cfRule type="cellIs" dxfId="3330" priority="491" stopIfTrue="1" operator="lessThan">
      <formula>$K308+$L308</formula>
    </cfRule>
  </conditionalFormatting>
  <conditionalFormatting sqref="S307:T307">
    <cfRule type="cellIs" dxfId="3329" priority="492" stopIfTrue="1" operator="greaterThan">
      <formula>$K307+$M307</formula>
    </cfRule>
    <cfRule type="cellIs" dxfId="3328" priority="493" stopIfTrue="1" operator="lessThan">
      <formula>$K307+$L307</formula>
    </cfRule>
  </conditionalFormatting>
  <conditionalFormatting sqref="S310:T310">
    <cfRule type="cellIs" dxfId="3327" priority="488" stopIfTrue="1" operator="greaterThan">
      <formula>$K310+$M310</formula>
    </cfRule>
    <cfRule type="cellIs" dxfId="3326" priority="489" stopIfTrue="1" operator="lessThan">
      <formula>$K310+$L310</formula>
    </cfRule>
  </conditionalFormatting>
  <conditionalFormatting sqref="S315:T315 S314:W314">
    <cfRule type="cellIs" dxfId="3325" priority="484" stopIfTrue="1" operator="greaterThan">
      <formula>$K314+$M314</formula>
    </cfRule>
    <cfRule type="cellIs" dxfId="3324" priority="485" stopIfTrue="1" operator="lessThan">
      <formula>$K314+$L314</formula>
    </cfRule>
  </conditionalFormatting>
  <conditionalFormatting sqref="S313:T313">
    <cfRule type="cellIs" dxfId="3323" priority="486" stopIfTrue="1" operator="greaterThan">
      <formula>$K313+$M313</formula>
    </cfRule>
    <cfRule type="cellIs" dxfId="3322" priority="487" stopIfTrue="1" operator="lessThan">
      <formula>$K313+$L313</formula>
    </cfRule>
  </conditionalFormatting>
  <conditionalFormatting sqref="S317:W317">
    <cfRule type="cellIs" dxfId="3321" priority="482" stopIfTrue="1" operator="greaterThan">
      <formula>$K317+$M317</formula>
    </cfRule>
    <cfRule type="cellIs" dxfId="3320" priority="483" stopIfTrue="1" operator="lessThan">
      <formula>$K317+$L317</formula>
    </cfRule>
  </conditionalFormatting>
  <conditionalFormatting sqref="S316:T316">
    <cfRule type="cellIs" dxfId="3319" priority="480" stopIfTrue="1" operator="greaterThan">
      <formula>$K316+$M316</formula>
    </cfRule>
    <cfRule type="cellIs" dxfId="3318" priority="481" stopIfTrue="1" operator="lessThan">
      <formula>$K316+$L316</formula>
    </cfRule>
  </conditionalFormatting>
  <conditionalFormatting sqref="S326:W326">
    <cfRule type="cellIs" dxfId="3317" priority="478" stopIfTrue="1" operator="greaterThan">
      <formula>$K326+$M326</formula>
    </cfRule>
    <cfRule type="cellIs" dxfId="3316" priority="479" stopIfTrue="1" operator="lessThan">
      <formula>$K326+$L326</formula>
    </cfRule>
  </conditionalFormatting>
  <conditionalFormatting sqref="S325:T325">
    <cfRule type="cellIs" dxfId="3315" priority="476" stopIfTrue="1" operator="greaterThan">
      <formula>$K325+$M325</formula>
    </cfRule>
    <cfRule type="cellIs" dxfId="3314" priority="477" stopIfTrue="1" operator="lessThan">
      <formula>$K325+$L325</formula>
    </cfRule>
  </conditionalFormatting>
  <conditionalFormatting sqref="S365:W365">
    <cfRule type="cellIs" dxfId="3313" priority="472" stopIfTrue="1" operator="greaterThan">
      <formula>$K365+$M365</formula>
    </cfRule>
    <cfRule type="cellIs" dxfId="3312" priority="473" stopIfTrue="1" operator="lessThan">
      <formula>$K365+$L365</formula>
    </cfRule>
  </conditionalFormatting>
  <conditionalFormatting sqref="S364:T364">
    <cfRule type="cellIs" dxfId="3311" priority="474" stopIfTrue="1" operator="greaterThan">
      <formula>$K364+$M364</formula>
    </cfRule>
    <cfRule type="cellIs" dxfId="3310" priority="475" stopIfTrue="1" operator="lessThan">
      <formula>$K364+$L364</formula>
    </cfRule>
  </conditionalFormatting>
  <conditionalFormatting sqref="S374:W374">
    <cfRule type="cellIs" dxfId="3309" priority="468" stopIfTrue="1" operator="greaterThan">
      <formula>$K374+$M374</formula>
    </cfRule>
    <cfRule type="cellIs" dxfId="3308" priority="469" stopIfTrue="1" operator="lessThan">
      <formula>$K374+$L374</formula>
    </cfRule>
  </conditionalFormatting>
  <conditionalFormatting sqref="S373:T373">
    <cfRule type="cellIs" dxfId="3307" priority="470" stopIfTrue="1" operator="greaterThan">
      <formula>$K373+$M373</formula>
    </cfRule>
    <cfRule type="cellIs" dxfId="3306" priority="471" stopIfTrue="1" operator="lessThan">
      <formula>$K373+$L373</formula>
    </cfRule>
  </conditionalFormatting>
  <conditionalFormatting sqref="S381:T381 S380:W380 S383:W383">
    <cfRule type="cellIs" dxfId="3305" priority="464" stopIfTrue="1" operator="greaterThan">
      <formula>$K380+$M380</formula>
    </cfRule>
    <cfRule type="cellIs" dxfId="3304" priority="465" stopIfTrue="1" operator="lessThan">
      <formula>$K380+$L380</formula>
    </cfRule>
  </conditionalFormatting>
  <conditionalFormatting sqref="S379:T379">
    <cfRule type="cellIs" dxfId="3303" priority="466" stopIfTrue="1" operator="greaterThan">
      <formula>$K379+$M379</formula>
    </cfRule>
    <cfRule type="cellIs" dxfId="3302" priority="467" stopIfTrue="1" operator="lessThan">
      <formula>$K379+$L379</formula>
    </cfRule>
  </conditionalFormatting>
  <conditionalFormatting sqref="S382:T382">
    <cfRule type="cellIs" dxfId="3301" priority="462" stopIfTrue="1" operator="greaterThan">
      <formula>$K382+$M382</formula>
    </cfRule>
    <cfRule type="cellIs" dxfId="3300" priority="463" stopIfTrue="1" operator="lessThan">
      <formula>$K382+$L382</formula>
    </cfRule>
  </conditionalFormatting>
  <conditionalFormatting sqref="S398:W398 S401:W401">
    <cfRule type="cellIs" dxfId="3299" priority="458" stopIfTrue="1" operator="greaterThan">
      <formula>$K398+$M398</formula>
    </cfRule>
    <cfRule type="cellIs" dxfId="3298" priority="459" stopIfTrue="1" operator="lessThan">
      <formula>$K398+$L398</formula>
    </cfRule>
  </conditionalFormatting>
  <conditionalFormatting sqref="S399:T399 S397:T397">
    <cfRule type="cellIs" dxfId="3297" priority="460" stopIfTrue="1" operator="greaterThan">
      <formula>$K397+$M397</formula>
    </cfRule>
    <cfRule type="cellIs" dxfId="3296" priority="461" stopIfTrue="1" operator="lessThan">
      <formula>$K397+$L397</formula>
    </cfRule>
  </conditionalFormatting>
  <conditionalFormatting sqref="S400:T400">
    <cfRule type="cellIs" dxfId="3295" priority="456" stopIfTrue="1" operator="greaterThan">
      <formula>$K400+$M400</formula>
    </cfRule>
    <cfRule type="cellIs" dxfId="3294" priority="457" stopIfTrue="1" operator="lessThan">
      <formula>$K400+$L400</formula>
    </cfRule>
  </conditionalFormatting>
  <conditionalFormatting sqref="S641:U641 S643:T643 S642:W642">
    <cfRule type="cellIs" dxfId="3293" priority="450" stopIfTrue="1" operator="greaterThan">
      <formula>$K641+$M641</formula>
    </cfRule>
    <cfRule type="cellIs" dxfId="3292" priority="451" stopIfTrue="1" operator="lessThan">
      <formula>$K641+$L641</formula>
    </cfRule>
  </conditionalFormatting>
  <conditionalFormatting sqref="S622:T622 S621:W621">
    <cfRule type="cellIs" dxfId="3291" priority="452" stopIfTrue="1" operator="greaterThan">
      <formula>$K621+$M621</formula>
    </cfRule>
    <cfRule type="cellIs" dxfId="3290" priority="453" stopIfTrue="1" operator="lessThan">
      <formula>$K621+$L621</formula>
    </cfRule>
  </conditionalFormatting>
  <conditionalFormatting sqref="S620:T620 S645:W645">
    <cfRule type="cellIs" dxfId="3289" priority="454" stopIfTrue="1" operator="greaterThan">
      <formula>$K620+$M620</formula>
    </cfRule>
    <cfRule type="cellIs" dxfId="3288" priority="455" stopIfTrue="1" operator="lessThan">
      <formula>$K620+$L620</formula>
    </cfRule>
  </conditionalFormatting>
  <conditionalFormatting sqref="S625:T625 S624:W624">
    <cfRule type="cellIs" dxfId="3287" priority="446" stopIfTrue="1" operator="greaterThan">
      <formula>$K624+$M624</formula>
    </cfRule>
    <cfRule type="cellIs" dxfId="3286" priority="447" stopIfTrue="1" operator="lessThan">
      <formula>$K624+$L624</formula>
    </cfRule>
  </conditionalFormatting>
  <conditionalFormatting sqref="S623:W623">
    <cfRule type="cellIs" dxfId="3285" priority="448" stopIfTrue="1" operator="greaterThan">
      <formula>$K623+$M623</formula>
    </cfRule>
    <cfRule type="cellIs" dxfId="3284" priority="449" stopIfTrue="1" operator="lessThan">
      <formula>$K623+$L623</formula>
    </cfRule>
  </conditionalFormatting>
  <conditionalFormatting sqref="S628:T628 S627:W627">
    <cfRule type="cellIs" dxfId="3283" priority="442" stopIfTrue="1" operator="greaterThan">
      <formula>$K627+$M627</formula>
    </cfRule>
    <cfRule type="cellIs" dxfId="3282" priority="443" stopIfTrue="1" operator="lessThan">
      <formula>$K627+$L627</formula>
    </cfRule>
  </conditionalFormatting>
  <conditionalFormatting sqref="S626:T626">
    <cfRule type="cellIs" dxfId="3281" priority="444" stopIfTrue="1" operator="greaterThan">
      <formula>$K626+$M626</formula>
    </cfRule>
    <cfRule type="cellIs" dxfId="3280" priority="445" stopIfTrue="1" operator="lessThan">
      <formula>$K626+$L626</formula>
    </cfRule>
  </conditionalFormatting>
  <conditionalFormatting sqref="S631:T631 S630:W630">
    <cfRule type="cellIs" dxfId="3279" priority="438" stopIfTrue="1" operator="greaterThan">
      <formula>$K630+$M630</formula>
    </cfRule>
    <cfRule type="cellIs" dxfId="3278" priority="439" stopIfTrue="1" operator="lessThan">
      <formula>$K630+$L630</formula>
    </cfRule>
  </conditionalFormatting>
  <conditionalFormatting sqref="S629:T629">
    <cfRule type="cellIs" dxfId="3277" priority="440" stopIfTrue="1" operator="greaterThan">
      <formula>$K629+$M629</formula>
    </cfRule>
    <cfRule type="cellIs" dxfId="3276" priority="441" stopIfTrue="1" operator="lessThan">
      <formula>$K629+$L629</formula>
    </cfRule>
  </conditionalFormatting>
  <conditionalFormatting sqref="S639:W639">
    <cfRule type="cellIs" dxfId="3275" priority="434" stopIfTrue="1" operator="greaterThan">
      <formula>$K639+$M639</formula>
    </cfRule>
    <cfRule type="cellIs" dxfId="3274" priority="435" stopIfTrue="1" operator="lessThan">
      <formula>$K639+$L639</formula>
    </cfRule>
  </conditionalFormatting>
  <conditionalFormatting sqref="S640:T640 S638:W638">
    <cfRule type="cellIs" dxfId="3273" priority="436" stopIfTrue="1" operator="greaterThan">
      <formula>$K638+$M638</formula>
    </cfRule>
    <cfRule type="cellIs" dxfId="3272" priority="437" stopIfTrue="1" operator="lessThan">
      <formula>$K638+$L638</formula>
    </cfRule>
  </conditionalFormatting>
  <conditionalFormatting sqref="S634:T634 S633:W633">
    <cfRule type="cellIs" dxfId="3271" priority="430" stopIfTrue="1" operator="greaterThan">
      <formula>$K633+$M633</formula>
    </cfRule>
    <cfRule type="cellIs" dxfId="3270" priority="431" stopIfTrue="1" operator="lessThan">
      <formula>$K633+$L633</formula>
    </cfRule>
  </conditionalFormatting>
  <conditionalFormatting sqref="S632:W632">
    <cfRule type="cellIs" dxfId="3269" priority="432" stopIfTrue="1" operator="greaterThan">
      <formula>$K632+$M632</formula>
    </cfRule>
    <cfRule type="cellIs" dxfId="3268" priority="433" stopIfTrue="1" operator="lessThan">
      <formula>$K632+$L632</formula>
    </cfRule>
  </conditionalFormatting>
  <conditionalFormatting sqref="S637:T637 S636:W636">
    <cfRule type="cellIs" dxfId="3267" priority="426" stopIfTrue="1" operator="greaterThan">
      <formula>$K636+$M636</formula>
    </cfRule>
    <cfRule type="cellIs" dxfId="3266" priority="427" stopIfTrue="1" operator="lessThan">
      <formula>$K636+$L636</formula>
    </cfRule>
  </conditionalFormatting>
  <conditionalFormatting sqref="S635:W635">
    <cfRule type="cellIs" dxfId="3265" priority="428" stopIfTrue="1" operator="greaterThan">
      <formula>$K635+$M635</formula>
    </cfRule>
    <cfRule type="cellIs" dxfId="3264" priority="429" stopIfTrue="1" operator="lessThan">
      <formula>$K635+$L635</formula>
    </cfRule>
  </conditionalFormatting>
  <conditionalFormatting sqref="S644:U644">
    <cfRule type="cellIs" dxfId="3263" priority="422" stopIfTrue="1" operator="greaterThan">
      <formula>$K644+$M644</formula>
    </cfRule>
    <cfRule type="cellIs" dxfId="3262" priority="423" stopIfTrue="1" operator="lessThan">
      <formula>$K644+$L644</formula>
    </cfRule>
  </conditionalFormatting>
  <conditionalFormatting sqref="S644:U644">
    <cfRule type="cellIs" dxfId="3261" priority="424" stopIfTrue="1" operator="greaterThan">
      <formula>$K644+$M644</formula>
    </cfRule>
    <cfRule type="cellIs" dxfId="3260" priority="425" stopIfTrue="1" operator="lessThan">
      <formula>$K644+$L644</formula>
    </cfRule>
  </conditionalFormatting>
  <conditionalFormatting sqref="S644:U644">
    <cfRule type="cellIs" dxfId="3259" priority="420" stopIfTrue="1" operator="greaterThan">
      <formula>$K644+$M644</formula>
    </cfRule>
    <cfRule type="cellIs" dxfId="3258" priority="421" stopIfTrue="1" operator="lessThan">
      <formula>$K644+$L644</formula>
    </cfRule>
  </conditionalFormatting>
  <conditionalFormatting sqref="S846:T846 S845:W845">
    <cfRule type="cellIs" dxfId="3257" priority="418" stopIfTrue="1" operator="greaterThan">
      <formula>$K845+$M845</formula>
    </cfRule>
    <cfRule type="cellIs" dxfId="3256" priority="419" stopIfTrue="1" operator="lessThan">
      <formula>$K845+$L845</formula>
    </cfRule>
  </conditionalFormatting>
  <conditionalFormatting sqref="S852:T852 S851:W851">
    <cfRule type="cellIs" dxfId="3255" priority="414" stopIfTrue="1" operator="greaterThan">
      <formula>$K851+$M851</formula>
    </cfRule>
    <cfRule type="cellIs" dxfId="3254" priority="415" stopIfTrue="1" operator="lessThan">
      <formula>$K851+$L851</formula>
    </cfRule>
  </conditionalFormatting>
  <conditionalFormatting sqref="S850:T850">
    <cfRule type="cellIs" dxfId="3253" priority="416" stopIfTrue="1" operator="greaterThan">
      <formula>$K850+$M850</formula>
    </cfRule>
    <cfRule type="cellIs" dxfId="3252" priority="417" stopIfTrue="1" operator="lessThan">
      <formula>$K850+$L850</formula>
    </cfRule>
  </conditionalFormatting>
  <conditionalFormatting sqref="S856:T856 S858:T858 S857:W857">
    <cfRule type="cellIs" dxfId="3251" priority="410" stopIfTrue="1" operator="greaterThan">
      <formula>$K856+$M856</formula>
    </cfRule>
    <cfRule type="cellIs" dxfId="3250" priority="411" stopIfTrue="1" operator="lessThan">
      <formula>$K856+$L856</formula>
    </cfRule>
  </conditionalFormatting>
  <conditionalFormatting sqref="S856:T856 S857:W857">
    <cfRule type="cellIs" dxfId="3249" priority="412" stopIfTrue="1" operator="greaterThan">
      <formula>$K856+$M856</formula>
    </cfRule>
    <cfRule type="cellIs" dxfId="3248" priority="413" stopIfTrue="1" operator="lessThan">
      <formula>$K856+$L856</formula>
    </cfRule>
  </conditionalFormatting>
  <conditionalFormatting sqref="S856:T856 S857:W857">
    <cfRule type="cellIs" dxfId="3247" priority="408" stopIfTrue="1" operator="greaterThan">
      <formula>$K856+$M856</formula>
    </cfRule>
    <cfRule type="cellIs" dxfId="3246" priority="409" stopIfTrue="1" operator="lessThan">
      <formula>$K856+$L856</formula>
    </cfRule>
  </conditionalFormatting>
  <conditionalFormatting sqref="S848:T849">
    <cfRule type="cellIs" dxfId="3245" priority="404" stopIfTrue="1" operator="greaterThan">
      <formula>$K848+$M848</formula>
    </cfRule>
    <cfRule type="cellIs" dxfId="3244" priority="405" stopIfTrue="1" operator="lessThan">
      <formula>$K848+$L848</formula>
    </cfRule>
  </conditionalFormatting>
  <conditionalFormatting sqref="S847:T847">
    <cfRule type="cellIs" dxfId="3243" priority="406" stopIfTrue="1" operator="greaterThan">
      <formula>$K847+$M847</formula>
    </cfRule>
    <cfRule type="cellIs" dxfId="3242" priority="407" stopIfTrue="1" operator="lessThan">
      <formula>$K847+$L847</formula>
    </cfRule>
  </conditionalFormatting>
  <conditionalFormatting sqref="S854:T855">
    <cfRule type="cellIs" dxfId="3241" priority="400" stopIfTrue="1" operator="greaterThan">
      <formula>$K854+$M854</formula>
    </cfRule>
    <cfRule type="cellIs" dxfId="3240" priority="401" stopIfTrue="1" operator="lessThan">
      <formula>$K854+$L854</formula>
    </cfRule>
  </conditionalFormatting>
  <conditionalFormatting sqref="S853:T853">
    <cfRule type="cellIs" dxfId="3239" priority="402" stopIfTrue="1" operator="greaterThan">
      <formula>$K853+$M853</formula>
    </cfRule>
    <cfRule type="cellIs" dxfId="3238" priority="403" stopIfTrue="1" operator="lessThan">
      <formula>$K853+$L853</formula>
    </cfRule>
  </conditionalFormatting>
  <conditionalFormatting sqref="S859:T859 S860:W860">
    <cfRule type="cellIs" dxfId="3237" priority="396" stopIfTrue="1" operator="greaterThan">
      <formula>$K859+$M859</formula>
    </cfRule>
    <cfRule type="cellIs" dxfId="3236" priority="397" stopIfTrue="1" operator="lessThan">
      <formula>$K859+$L859</formula>
    </cfRule>
  </conditionalFormatting>
  <conditionalFormatting sqref="S859:T859 S860:W860">
    <cfRule type="cellIs" dxfId="3235" priority="398" stopIfTrue="1" operator="greaterThan">
      <formula>$K859+$M859</formula>
    </cfRule>
    <cfRule type="cellIs" dxfId="3234" priority="399" stopIfTrue="1" operator="lessThan">
      <formula>$K859+$L859</formula>
    </cfRule>
  </conditionalFormatting>
  <conditionalFormatting sqref="S859:T859 S860:W860">
    <cfRule type="cellIs" dxfId="3233" priority="394" stopIfTrue="1" operator="greaterThan">
      <formula>$K859+$M859</formula>
    </cfRule>
    <cfRule type="cellIs" dxfId="3232" priority="395" stopIfTrue="1" operator="lessThan">
      <formula>$K859+$L859</formula>
    </cfRule>
  </conditionalFormatting>
  <conditionalFormatting sqref="S907:T908 S891:T893 S879:T881">
    <cfRule type="cellIs" dxfId="3231" priority="392" stopIfTrue="1" operator="greaterThan">
      <formula>$K879+$M879</formula>
    </cfRule>
    <cfRule type="cellIs" dxfId="3230" priority="393" stopIfTrue="1" operator="lessThan">
      <formula>$K879+$L879</formula>
    </cfRule>
  </conditionalFormatting>
  <conditionalFormatting sqref="S882:T882">
    <cfRule type="cellIs" dxfId="3229" priority="390" stopIfTrue="1" operator="greaterThan">
      <formula>$K882+$M882</formula>
    </cfRule>
    <cfRule type="cellIs" dxfId="3228" priority="391" stopIfTrue="1" operator="lessThan">
      <formula>$K882+$L882</formula>
    </cfRule>
  </conditionalFormatting>
  <conditionalFormatting sqref="S885:T885">
    <cfRule type="cellIs" dxfId="3227" priority="388" stopIfTrue="1" operator="greaterThan">
      <formula>$K885+$M885</formula>
    </cfRule>
    <cfRule type="cellIs" dxfId="3226" priority="389" stopIfTrue="1" operator="lessThan">
      <formula>$K885+$L885</formula>
    </cfRule>
  </conditionalFormatting>
  <conditionalFormatting sqref="S888:T888">
    <cfRule type="cellIs" dxfId="3225" priority="386" stopIfTrue="1" operator="greaterThan">
      <formula>$K888+$M888</formula>
    </cfRule>
    <cfRule type="cellIs" dxfId="3224" priority="387" stopIfTrue="1" operator="lessThan">
      <formula>$K888+$L888</formula>
    </cfRule>
  </conditionalFormatting>
  <conditionalFormatting sqref="S894:T894">
    <cfRule type="cellIs" dxfId="3223" priority="384" stopIfTrue="1" operator="greaterThan">
      <formula>$K894+$M894</formula>
    </cfRule>
    <cfRule type="cellIs" dxfId="3222" priority="385" stopIfTrue="1" operator="lessThan">
      <formula>$K894+$L894</formula>
    </cfRule>
  </conditionalFormatting>
  <conditionalFormatting sqref="S906:T906">
    <cfRule type="cellIs" dxfId="3221" priority="382" stopIfTrue="1" operator="greaterThan">
      <formula>$K906+$M906</formula>
    </cfRule>
    <cfRule type="cellIs" dxfId="3220" priority="383" stopIfTrue="1" operator="lessThan">
      <formula>$K906+$L906</formula>
    </cfRule>
  </conditionalFormatting>
  <conditionalFormatting sqref="S899:T899">
    <cfRule type="cellIs" dxfId="3219" priority="380" stopIfTrue="1" operator="greaterThan">
      <formula>$K899+$M899</formula>
    </cfRule>
    <cfRule type="cellIs" dxfId="3218" priority="381" stopIfTrue="1" operator="lessThan">
      <formula>$K899+$L899</formula>
    </cfRule>
  </conditionalFormatting>
  <conditionalFormatting sqref="S900:T900">
    <cfRule type="cellIs" dxfId="3217" priority="378" stopIfTrue="1" operator="greaterThan">
      <formula>$K900+$M900</formula>
    </cfRule>
    <cfRule type="cellIs" dxfId="3216" priority="379" stopIfTrue="1" operator="lessThan">
      <formula>$K900+$L900</formula>
    </cfRule>
  </conditionalFormatting>
  <conditionalFormatting sqref="S897:T897">
    <cfRule type="cellIs" dxfId="3215" priority="376" stopIfTrue="1" operator="greaterThan">
      <formula>$K897+$M897</formula>
    </cfRule>
    <cfRule type="cellIs" dxfId="3214" priority="377" stopIfTrue="1" operator="lessThan">
      <formula>$K897+$L897</formula>
    </cfRule>
  </conditionalFormatting>
  <conditionalFormatting sqref="S904:T905">
    <cfRule type="cellIs" dxfId="3213" priority="374" stopIfTrue="1" operator="greaterThan">
      <formula>$K904+$M904</formula>
    </cfRule>
    <cfRule type="cellIs" dxfId="3212" priority="375" stopIfTrue="1" operator="lessThan">
      <formula>$K904+$L904</formula>
    </cfRule>
  </conditionalFormatting>
  <conditionalFormatting sqref="S903:T903">
    <cfRule type="cellIs" dxfId="3211" priority="372" stopIfTrue="1" operator="greaterThan">
      <formula>$K903+$M903</formula>
    </cfRule>
    <cfRule type="cellIs" dxfId="3210" priority="373" stopIfTrue="1" operator="lessThan">
      <formula>$K903+$L903</formula>
    </cfRule>
  </conditionalFormatting>
  <conditionalFormatting sqref="S891:T893 S907:T908 S879:T881">
    <cfRule type="cellIs" dxfId="3209" priority="370" stopIfTrue="1" operator="greaterThan">
      <formula>$K879+$M879</formula>
    </cfRule>
    <cfRule type="cellIs" dxfId="3208" priority="371" stopIfTrue="1" operator="lessThan">
      <formula>$K879+$L879</formula>
    </cfRule>
  </conditionalFormatting>
  <conditionalFormatting sqref="S895:T896">
    <cfRule type="cellIs" dxfId="3207" priority="368" stopIfTrue="1" operator="greaterThan">
      <formula>$K895+$M895</formula>
    </cfRule>
    <cfRule type="cellIs" dxfId="3206" priority="369" stopIfTrue="1" operator="lessThan">
      <formula>$K895+$L895</formula>
    </cfRule>
  </conditionalFormatting>
  <conditionalFormatting sqref="S883:T884">
    <cfRule type="cellIs" dxfId="3205" priority="366" stopIfTrue="1" operator="greaterThan">
      <formula>$K883+$M883</formula>
    </cfRule>
    <cfRule type="cellIs" dxfId="3204" priority="367" stopIfTrue="1" operator="lessThan">
      <formula>$K883+$L883</formula>
    </cfRule>
  </conditionalFormatting>
  <conditionalFormatting sqref="S886:T887">
    <cfRule type="cellIs" dxfId="3203" priority="364" stopIfTrue="1" operator="greaterThan">
      <formula>$K886+$M886</formula>
    </cfRule>
    <cfRule type="cellIs" dxfId="3202" priority="365" stopIfTrue="1" operator="lessThan">
      <formula>$K886+$L886</formula>
    </cfRule>
  </conditionalFormatting>
  <conditionalFormatting sqref="S889:T890">
    <cfRule type="cellIs" dxfId="3201" priority="362" stopIfTrue="1" operator="greaterThan">
      <formula>$K889+$M889</formula>
    </cfRule>
    <cfRule type="cellIs" dxfId="3200" priority="363" stopIfTrue="1" operator="lessThan">
      <formula>$K889+$L889</formula>
    </cfRule>
  </conditionalFormatting>
  <conditionalFormatting sqref="S882:T882">
    <cfRule type="cellIs" dxfId="3199" priority="360" stopIfTrue="1" operator="greaterThan">
      <formula>$K882+$M882</formula>
    </cfRule>
    <cfRule type="cellIs" dxfId="3198" priority="361" stopIfTrue="1" operator="lessThan">
      <formula>$K882+$L882</formula>
    </cfRule>
  </conditionalFormatting>
  <conditionalFormatting sqref="S885:T885">
    <cfRule type="cellIs" dxfId="3197" priority="358" stopIfTrue="1" operator="greaterThan">
      <formula>$K885+$M885</formula>
    </cfRule>
    <cfRule type="cellIs" dxfId="3196" priority="359" stopIfTrue="1" operator="lessThan">
      <formula>$K885+$L885</formula>
    </cfRule>
  </conditionalFormatting>
  <conditionalFormatting sqref="S888:T888">
    <cfRule type="cellIs" dxfId="3195" priority="356" stopIfTrue="1" operator="greaterThan">
      <formula>$K888+$M888</formula>
    </cfRule>
    <cfRule type="cellIs" dxfId="3194" priority="357" stopIfTrue="1" operator="lessThan">
      <formula>$K888+$L888</formula>
    </cfRule>
  </conditionalFormatting>
  <conditionalFormatting sqref="S894:T894">
    <cfRule type="cellIs" dxfId="3193" priority="354" stopIfTrue="1" operator="greaterThan">
      <formula>$K894+$M894</formula>
    </cfRule>
    <cfRule type="cellIs" dxfId="3192" priority="355" stopIfTrue="1" operator="lessThan">
      <formula>$K894+$L894</formula>
    </cfRule>
  </conditionalFormatting>
  <conditionalFormatting sqref="S906:T906">
    <cfRule type="cellIs" dxfId="3191" priority="352" stopIfTrue="1" operator="greaterThan">
      <formula>$K906+$M906</formula>
    </cfRule>
    <cfRule type="cellIs" dxfId="3190" priority="353" stopIfTrue="1" operator="lessThan">
      <formula>$K906+$L906</formula>
    </cfRule>
  </conditionalFormatting>
  <conditionalFormatting sqref="S899:T899">
    <cfRule type="cellIs" dxfId="3189" priority="350" stopIfTrue="1" operator="greaterThan">
      <formula>$K899+$M899</formula>
    </cfRule>
    <cfRule type="cellIs" dxfId="3188" priority="351" stopIfTrue="1" operator="lessThan">
      <formula>$K899+$L899</formula>
    </cfRule>
  </conditionalFormatting>
  <conditionalFormatting sqref="S901:T902">
    <cfRule type="cellIs" dxfId="3187" priority="348" stopIfTrue="1" operator="greaterThan">
      <formula>$K901+$M901</formula>
    </cfRule>
    <cfRule type="cellIs" dxfId="3186" priority="349" stopIfTrue="1" operator="lessThan">
      <formula>$K901+$L901</formula>
    </cfRule>
  </conditionalFormatting>
  <conditionalFormatting sqref="S900:T900">
    <cfRule type="cellIs" dxfId="3185" priority="346" stopIfTrue="1" operator="greaterThan">
      <formula>$K900+$M900</formula>
    </cfRule>
    <cfRule type="cellIs" dxfId="3184" priority="347" stopIfTrue="1" operator="lessThan">
      <formula>$K900+$L900</formula>
    </cfRule>
  </conditionalFormatting>
  <conditionalFormatting sqref="S898:T898">
    <cfRule type="cellIs" dxfId="3183" priority="344" stopIfTrue="1" operator="greaterThan">
      <formula>$K898+$M898</formula>
    </cfRule>
    <cfRule type="cellIs" dxfId="3182" priority="345" stopIfTrue="1" operator="lessThan">
      <formula>$K898+$L898</formula>
    </cfRule>
  </conditionalFormatting>
  <conditionalFormatting sqref="S897:T897">
    <cfRule type="cellIs" dxfId="3181" priority="342" stopIfTrue="1" operator="greaterThan">
      <formula>$K897+$M897</formula>
    </cfRule>
    <cfRule type="cellIs" dxfId="3180" priority="343" stopIfTrue="1" operator="lessThan">
      <formula>$K897+$L897</formula>
    </cfRule>
  </conditionalFormatting>
  <conditionalFormatting sqref="S904:T905">
    <cfRule type="cellIs" dxfId="3179" priority="340" stopIfTrue="1" operator="greaterThan">
      <formula>$K904+$M904</formula>
    </cfRule>
    <cfRule type="cellIs" dxfId="3178" priority="341" stopIfTrue="1" operator="lessThan">
      <formula>$K904+$L904</formula>
    </cfRule>
  </conditionalFormatting>
  <conditionalFormatting sqref="S903:T903">
    <cfRule type="cellIs" dxfId="3177" priority="338" stopIfTrue="1" operator="greaterThan">
      <formula>$K903+$M903</formula>
    </cfRule>
    <cfRule type="cellIs" dxfId="3176" priority="339" stopIfTrue="1" operator="lessThan">
      <formula>$K903+$L903</formula>
    </cfRule>
  </conditionalFormatting>
  <conditionalFormatting sqref="S895:T896">
    <cfRule type="cellIs" dxfId="3175" priority="336" stopIfTrue="1" operator="greaterThan">
      <formula>$K895+$M895</formula>
    </cfRule>
    <cfRule type="cellIs" dxfId="3174" priority="337" stopIfTrue="1" operator="lessThan">
      <formula>$K895+$L895</formula>
    </cfRule>
  </conditionalFormatting>
  <conditionalFormatting sqref="S883:T884">
    <cfRule type="cellIs" dxfId="3173" priority="334" stopIfTrue="1" operator="greaterThan">
      <formula>$K883+$M883</formula>
    </cfRule>
    <cfRule type="cellIs" dxfId="3172" priority="335" stopIfTrue="1" operator="lessThan">
      <formula>$K883+$L883</formula>
    </cfRule>
  </conditionalFormatting>
  <conditionalFormatting sqref="S886:T887">
    <cfRule type="cellIs" dxfId="3171" priority="332" stopIfTrue="1" operator="greaterThan">
      <formula>$K886+$M886</formula>
    </cfRule>
    <cfRule type="cellIs" dxfId="3170" priority="333" stopIfTrue="1" operator="lessThan">
      <formula>$K886+$L886</formula>
    </cfRule>
  </conditionalFormatting>
  <conditionalFormatting sqref="S889:T890">
    <cfRule type="cellIs" dxfId="3169" priority="330" stopIfTrue="1" operator="greaterThan">
      <formula>$K889+$M889</formula>
    </cfRule>
    <cfRule type="cellIs" dxfId="3168" priority="331" stopIfTrue="1" operator="lessThan">
      <formula>$K889+$L889</formula>
    </cfRule>
  </conditionalFormatting>
  <conditionalFormatting sqref="S901:T902">
    <cfRule type="cellIs" dxfId="3167" priority="328" stopIfTrue="1" operator="greaterThan">
      <formula>$K901+$M901</formula>
    </cfRule>
    <cfRule type="cellIs" dxfId="3166" priority="329" stopIfTrue="1" operator="lessThan">
      <formula>$K901+$L901</formula>
    </cfRule>
  </conditionalFormatting>
  <conditionalFormatting sqref="S898:T898">
    <cfRule type="cellIs" dxfId="3165" priority="326" stopIfTrue="1" operator="greaterThan">
      <formula>$K898+$M898</formula>
    </cfRule>
    <cfRule type="cellIs" dxfId="3164" priority="327" stopIfTrue="1" operator="lessThan">
      <formula>$K898+$L898</formula>
    </cfRule>
  </conditionalFormatting>
  <conditionalFormatting sqref="S909:T910">
    <cfRule type="cellIs" dxfId="3163" priority="324" stopIfTrue="1" operator="greaterThan">
      <formula>$K909+$M909</formula>
    </cfRule>
    <cfRule type="cellIs" dxfId="3162" priority="325" stopIfTrue="1" operator="lessThan">
      <formula>$K909+$L909</formula>
    </cfRule>
  </conditionalFormatting>
  <conditionalFormatting sqref="S915:T916">
    <cfRule type="cellIs" dxfId="3161" priority="322" stopIfTrue="1" operator="greaterThan">
      <formula>$K915+$M915</formula>
    </cfRule>
    <cfRule type="cellIs" dxfId="3160" priority="323" stopIfTrue="1" operator="lessThan">
      <formula>$K915+$L915</formula>
    </cfRule>
  </conditionalFormatting>
  <conditionalFormatting sqref="S918:T919">
    <cfRule type="cellIs" dxfId="3159" priority="320" stopIfTrue="1" operator="greaterThan">
      <formula>$K918+$M918</formula>
    </cfRule>
    <cfRule type="cellIs" dxfId="3158" priority="321" stopIfTrue="1" operator="lessThan">
      <formula>$K918+$L918</formula>
    </cfRule>
  </conditionalFormatting>
  <conditionalFormatting sqref="S921:T922">
    <cfRule type="cellIs" dxfId="3157" priority="318" stopIfTrue="1" operator="greaterThan">
      <formula>$K921+$M921</formula>
    </cfRule>
    <cfRule type="cellIs" dxfId="3156" priority="319" stopIfTrue="1" operator="lessThan">
      <formula>$K921+$L921</formula>
    </cfRule>
  </conditionalFormatting>
  <conditionalFormatting sqref="S912:T913">
    <cfRule type="cellIs" dxfId="3155" priority="316" stopIfTrue="1" operator="greaterThan">
      <formula>$K912+$M912</formula>
    </cfRule>
    <cfRule type="cellIs" dxfId="3154" priority="317" stopIfTrue="1" operator="lessThan">
      <formula>$K912+$L912</formula>
    </cfRule>
  </conditionalFormatting>
  <conditionalFormatting sqref="S909:T911">
    <cfRule type="cellIs" dxfId="3153" priority="314" stopIfTrue="1" operator="greaterThan">
      <formula>$K909+$M909</formula>
    </cfRule>
    <cfRule type="cellIs" dxfId="3152" priority="315" stopIfTrue="1" operator="lessThan">
      <formula>$K909+$L909</formula>
    </cfRule>
  </conditionalFormatting>
  <conditionalFormatting sqref="S917:T917">
    <cfRule type="cellIs" dxfId="3151" priority="312" stopIfTrue="1" operator="greaterThan">
      <formula>$K917+$M917</formula>
    </cfRule>
    <cfRule type="cellIs" dxfId="3150" priority="313" stopIfTrue="1" operator="lessThan">
      <formula>$K917+$L917</formula>
    </cfRule>
  </conditionalFormatting>
  <conditionalFormatting sqref="S915:T916">
    <cfRule type="cellIs" dxfId="3149" priority="310" stopIfTrue="1" operator="greaterThan">
      <formula>$K915+$M915</formula>
    </cfRule>
    <cfRule type="cellIs" dxfId="3148" priority="311" stopIfTrue="1" operator="lessThan">
      <formula>$K915+$L915</formula>
    </cfRule>
  </conditionalFormatting>
  <conditionalFormatting sqref="S920:T920">
    <cfRule type="cellIs" dxfId="3147" priority="308" stopIfTrue="1" operator="greaterThan">
      <formula>$K920+$M920</formula>
    </cfRule>
    <cfRule type="cellIs" dxfId="3146" priority="309" stopIfTrue="1" operator="lessThan">
      <formula>$K920+$L920</formula>
    </cfRule>
  </conditionalFormatting>
  <conditionalFormatting sqref="S918:T919">
    <cfRule type="cellIs" dxfId="3145" priority="306" stopIfTrue="1" operator="greaterThan">
      <formula>$K918+$M918</formula>
    </cfRule>
    <cfRule type="cellIs" dxfId="3144" priority="307" stopIfTrue="1" operator="lessThan">
      <formula>$K918+$L918</formula>
    </cfRule>
  </conditionalFormatting>
  <conditionalFormatting sqref="S921:T922">
    <cfRule type="cellIs" dxfId="3143" priority="304" stopIfTrue="1" operator="greaterThan">
      <formula>$K921+$M921</formula>
    </cfRule>
    <cfRule type="cellIs" dxfId="3142" priority="305" stopIfTrue="1" operator="lessThan">
      <formula>$K921+$L921</formula>
    </cfRule>
  </conditionalFormatting>
  <conditionalFormatting sqref="S912:T914">
    <cfRule type="cellIs" dxfId="3141" priority="302" stopIfTrue="1" operator="greaterThan">
      <formula>$K912+$M912</formula>
    </cfRule>
    <cfRule type="cellIs" dxfId="3140" priority="303" stopIfTrue="1" operator="lessThan">
      <formula>$K912+$L912</formula>
    </cfRule>
  </conditionalFormatting>
  <conditionalFormatting sqref="S909:T911">
    <cfRule type="cellIs" dxfId="3139" priority="300" stopIfTrue="1" operator="greaterThan">
      <formula>$K909+$M909</formula>
    </cfRule>
    <cfRule type="cellIs" dxfId="3138" priority="301" stopIfTrue="1" operator="lessThan">
      <formula>$K909+$L909</formula>
    </cfRule>
  </conditionalFormatting>
  <conditionalFormatting sqref="S917:T917">
    <cfRule type="cellIs" dxfId="3137" priority="298" stopIfTrue="1" operator="greaterThan">
      <formula>$K917+$M917</formula>
    </cfRule>
    <cfRule type="cellIs" dxfId="3136" priority="299" stopIfTrue="1" operator="lessThan">
      <formula>$K917+$L917</formula>
    </cfRule>
  </conditionalFormatting>
  <conditionalFormatting sqref="S920:T920">
    <cfRule type="cellIs" dxfId="3135" priority="296" stopIfTrue="1" operator="greaterThan">
      <formula>$K920+$M920</formula>
    </cfRule>
    <cfRule type="cellIs" dxfId="3134" priority="297" stopIfTrue="1" operator="lessThan">
      <formula>$K920+$L920</formula>
    </cfRule>
  </conditionalFormatting>
  <conditionalFormatting sqref="S912:T914">
    <cfRule type="cellIs" dxfId="3133" priority="294" stopIfTrue="1" operator="greaterThan">
      <formula>$K912+$M912</formula>
    </cfRule>
    <cfRule type="cellIs" dxfId="3132" priority="295" stopIfTrue="1" operator="lessThan">
      <formula>$K912+$L912</formula>
    </cfRule>
  </conditionalFormatting>
  <conditionalFormatting sqref="S973:T973 S972:W972 S975:W975">
    <cfRule type="cellIs" dxfId="3131" priority="290" stopIfTrue="1" operator="greaterThan">
      <formula>$K972+$M972</formula>
    </cfRule>
    <cfRule type="cellIs" dxfId="3130" priority="291" stopIfTrue="1" operator="lessThan">
      <formula>$K972+$L972</formula>
    </cfRule>
  </conditionalFormatting>
  <conditionalFormatting sqref="S971:T971 S974:T974">
    <cfRule type="cellIs" dxfId="3129" priority="292" stopIfTrue="1" operator="greaterThan">
      <formula>$K971+$M971</formula>
    </cfRule>
    <cfRule type="cellIs" dxfId="3128" priority="293" stopIfTrue="1" operator="lessThan">
      <formula>$K971+$L971</formula>
    </cfRule>
  </conditionalFormatting>
  <conditionalFormatting sqref="S137:T144">
    <cfRule type="cellIs" dxfId="3127" priority="288" stopIfTrue="1" operator="greaterThan">
      <formula>$K137+$M137</formula>
    </cfRule>
    <cfRule type="cellIs" dxfId="3126" priority="289" stopIfTrue="1" operator="lessThan">
      <formula>$K137+$L137</formula>
    </cfRule>
  </conditionalFormatting>
  <conditionalFormatting sqref="AQ259:AQ261">
    <cfRule type="cellIs" dxfId="3125" priority="279" operator="greaterThan">
      <formula>0.06</formula>
    </cfRule>
  </conditionalFormatting>
  <conditionalFormatting sqref="C259:C261">
    <cfRule type="cellIs" dxfId="3124" priority="278" operator="equal">
      <formula>""</formula>
    </cfRule>
  </conditionalFormatting>
  <conditionalFormatting sqref="U261">
    <cfRule type="cellIs" dxfId="3123" priority="280" stopIfTrue="1" operator="greaterThan">
      <formula>$K261+$M261</formula>
    </cfRule>
    <cfRule type="cellIs" dxfId="3122" priority="281" stopIfTrue="1" operator="lessThan">
      <formula>$K261+$L261</formula>
    </cfRule>
  </conditionalFormatting>
  <conditionalFormatting sqref="V261">
    <cfRule type="cellIs" dxfId="3121" priority="282" stopIfTrue="1" operator="greaterThan">
      <formula>$K261+$M261</formula>
    </cfRule>
    <cfRule type="cellIs" dxfId="3120" priority="283" stopIfTrue="1" operator="lessThan">
      <formula>$K261+$L261</formula>
    </cfRule>
  </conditionalFormatting>
  <conditionalFormatting sqref="W261">
    <cfRule type="cellIs" dxfId="3119" priority="284" stopIfTrue="1" operator="greaterThan">
      <formula>$K261+$M261</formula>
    </cfRule>
    <cfRule type="cellIs" dxfId="3118" priority="285" stopIfTrue="1" operator="lessThan">
      <formula>$K261+$L261</formula>
    </cfRule>
  </conditionalFormatting>
  <conditionalFormatting sqref="U259:W259">
    <cfRule type="cellIs" dxfId="3117" priority="286" stopIfTrue="1" operator="greaterThan">
      <formula>$K259+$M259</formula>
    </cfRule>
    <cfRule type="cellIs" dxfId="3116" priority="287" stopIfTrue="1" operator="lessThan">
      <formula>$K259+$L259</formula>
    </cfRule>
  </conditionalFormatting>
  <conditionalFormatting sqref="R259:R261">
    <cfRule type="cellIs" dxfId="3115" priority="277" operator="equal">
      <formula>0</formula>
    </cfRule>
  </conditionalFormatting>
  <conditionalFormatting sqref="Y259:Y261">
    <cfRule type="cellIs" dxfId="3114" priority="276" operator="equal">
      <formula>$AK$18</formula>
    </cfRule>
  </conditionalFormatting>
  <conditionalFormatting sqref="AS259:AS261">
    <cfRule type="cellIs" dxfId="3113" priority="275" operator="greaterThan">
      <formula>0.5</formula>
    </cfRule>
  </conditionalFormatting>
  <conditionalFormatting sqref="AT259:AU261">
    <cfRule type="cellIs" dxfId="3112" priority="274" operator="lessThan">
      <formula>1.6666666</formula>
    </cfRule>
  </conditionalFormatting>
  <conditionalFormatting sqref="S261:T261 S260:W260">
    <cfRule type="cellIs" dxfId="3111" priority="270" stopIfTrue="1" operator="greaterThan">
      <formula>$K260+$M260</formula>
    </cfRule>
    <cfRule type="cellIs" dxfId="3110" priority="271" stopIfTrue="1" operator="lessThan">
      <formula>$K260+$L260</formula>
    </cfRule>
  </conditionalFormatting>
  <conditionalFormatting sqref="S259:T259">
    <cfRule type="cellIs" dxfId="3109" priority="272" stopIfTrue="1" operator="greaterThan">
      <formula>$K259+$M259</formula>
    </cfRule>
    <cfRule type="cellIs" dxfId="3108" priority="273" stopIfTrue="1" operator="lessThan">
      <formula>$K259+$L259</formula>
    </cfRule>
  </conditionalFormatting>
  <conditionalFormatting sqref="AQ265:AQ267">
    <cfRule type="cellIs" dxfId="3107" priority="263" operator="greaterThan">
      <formula>0.06</formula>
    </cfRule>
  </conditionalFormatting>
  <conditionalFormatting sqref="C266:C267">
    <cfRule type="cellIs" dxfId="3106" priority="262" operator="equal">
      <formula>""</formula>
    </cfRule>
  </conditionalFormatting>
  <conditionalFormatting sqref="U267">
    <cfRule type="cellIs" dxfId="3105" priority="264" stopIfTrue="1" operator="greaterThan">
      <formula>$K267+$M267</formula>
    </cfRule>
    <cfRule type="cellIs" dxfId="3104" priority="265" stopIfTrue="1" operator="lessThan">
      <formula>$K267+$L267</formula>
    </cfRule>
  </conditionalFormatting>
  <conditionalFormatting sqref="V267">
    <cfRule type="cellIs" dxfId="3103" priority="266" stopIfTrue="1" operator="greaterThan">
      <formula>$K267+$M267</formula>
    </cfRule>
    <cfRule type="cellIs" dxfId="3102" priority="267" stopIfTrue="1" operator="lessThan">
      <formula>$K267+$L267</formula>
    </cfRule>
  </conditionalFormatting>
  <conditionalFormatting sqref="W267">
    <cfRule type="cellIs" dxfId="3101" priority="268" stopIfTrue="1" operator="greaterThan">
      <formula>$K267+$M267</formula>
    </cfRule>
    <cfRule type="cellIs" dxfId="3100" priority="269" stopIfTrue="1" operator="lessThan">
      <formula>$K267+$L267</formula>
    </cfRule>
  </conditionalFormatting>
  <conditionalFormatting sqref="R266:R267">
    <cfRule type="cellIs" dxfId="3099" priority="261" operator="equal">
      <formula>0</formula>
    </cfRule>
  </conditionalFormatting>
  <conditionalFormatting sqref="C265">
    <cfRule type="cellIs" dxfId="3098" priority="258" operator="equal">
      <formula>""</formula>
    </cfRule>
  </conditionalFormatting>
  <conditionalFormatting sqref="U265:W265">
    <cfRule type="cellIs" dxfId="3097" priority="259" stopIfTrue="1" operator="greaterThan">
      <formula>$K265+$M265</formula>
    </cfRule>
    <cfRule type="cellIs" dxfId="3096" priority="260" stopIfTrue="1" operator="lessThan">
      <formula>$K265+$L265</formula>
    </cfRule>
  </conditionalFormatting>
  <conditionalFormatting sqref="R265">
    <cfRule type="cellIs" dxfId="3095" priority="257" operator="equal">
      <formula>0</formula>
    </cfRule>
  </conditionalFormatting>
  <conditionalFormatting sqref="Y265:Y267">
    <cfRule type="cellIs" dxfId="3094" priority="256" operator="equal">
      <formula>$AK$18</formula>
    </cfRule>
  </conditionalFormatting>
  <conditionalFormatting sqref="AS265:AS267">
    <cfRule type="cellIs" dxfId="3093" priority="255" operator="greaterThan">
      <formula>0.5</formula>
    </cfRule>
  </conditionalFormatting>
  <conditionalFormatting sqref="AT265:AU267">
    <cfRule type="cellIs" dxfId="3092" priority="254" operator="lessThan">
      <formula>1.6666666</formula>
    </cfRule>
  </conditionalFormatting>
  <conditionalFormatting sqref="S267:T267 S266:W266">
    <cfRule type="cellIs" dxfId="3091" priority="252" stopIfTrue="1" operator="greaterThan">
      <formula>$K266+$M266</formula>
    </cfRule>
    <cfRule type="cellIs" dxfId="3090" priority="253" stopIfTrue="1" operator="lessThan">
      <formula>$K266+$L266</formula>
    </cfRule>
  </conditionalFormatting>
  <conditionalFormatting sqref="T265">
    <cfRule type="cellIs" dxfId="3089" priority="250" stopIfTrue="1" operator="greaterThan">
      <formula>$K265+$M265</formula>
    </cfRule>
    <cfRule type="cellIs" dxfId="3088" priority="251" stopIfTrue="1" operator="lessThan">
      <formula>$K265+$L265</formula>
    </cfRule>
  </conditionalFormatting>
  <conditionalFormatting sqref="AQ271:AQ273">
    <cfRule type="cellIs" dxfId="3087" priority="243" operator="greaterThan">
      <formula>0.06</formula>
    </cfRule>
  </conditionalFormatting>
  <conditionalFormatting sqref="C272:C273">
    <cfRule type="cellIs" dxfId="3086" priority="242" operator="equal">
      <formula>""</formula>
    </cfRule>
  </conditionalFormatting>
  <conditionalFormatting sqref="U273">
    <cfRule type="cellIs" dxfId="3085" priority="244" stopIfTrue="1" operator="greaterThan">
      <formula>$K273+$M273</formula>
    </cfRule>
    <cfRule type="cellIs" dxfId="3084" priority="245" stopIfTrue="1" operator="lessThan">
      <formula>$K273+$L273</formula>
    </cfRule>
  </conditionalFormatting>
  <conditionalFormatting sqref="V273">
    <cfRule type="cellIs" dxfId="3083" priority="246" stopIfTrue="1" operator="greaterThan">
      <formula>$K273+$M273</formula>
    </cfRule>
    <cfRule type="cellIs" dxfId="3082" priority="247" stopIfTrue="1" operator="lessThan">
      <formula>$K273+$L273</formula>
    </cfRule>
  </conditionalFormatting>
  <conditionalFormatting sqref="W273">
    <cfRule type="cellIs" dxfId="3081" priority="248" stopIfTrue="1" operator="greaterThan">
      <formula>$K273+$M273</formula>
    </cfRule>
    <cfRule type="cellIs" dxfId="3080" priority="249" stopIfTrue="1" operator="lessThan">
      <formula>$K273+$L273</formula>
    </cfRule>
  </conditionalFormatting>
  <conditionalFormatting sqref="R272:R273">
    <cfRule type="cellIs" dxfId="3079" priority="241" operator="equal">
      <formula>0</formula>
    </cfRule>
  </conditionalFormatting>
  <conditionalFormatting sqref="C271">
    <cfRule type="cellIs" dxfId="3078" priority="238" operator="equal">
      <formula>""</formula>
    </cfRule>
  </conditionalFormatting>
  <conditionalFormatting sqref="U271:W271">
    <cfRule type="cellIs" dxfId="3077" priority="239" stopIfTrue="1" operator="greaterThan">
      <formula>$K271+$M271</formula>
    </cfRule>
    <cfRule type="cellIs" dxfId="3076" priority="240" stopIfTrue="1" operator="lessThan">
      <formula>$K271+$L271</formula>
    </cfRule>
  </conditionalFormatting>
  <conditionalFormatting sqref="R271">
    <cfRule type="cellIs" dxfId="3075" priority="237" operator="equal">
      <formula>0</formula>
    </cfRule>
  </conditionalFormatting>
  <conditionalFormatting sqref="Y271:Y273">
    <cfRule type="cellIs" dxfId="3074" priority="236" operator="equal">
      <formula>$AK$18</formula>
    </cfRule>
  </conditionalFormatting>
  <conditionalFormatting sqref="AS271:AS273">
    <cfRule type="cellIs" dxfId="3073" priority="235" operator="greaterThan">
      <formula>0.5</formula>
    </cfRule>
  </conditionalFormatting>
  <conditionalFormatting sqref="AT271:AU273">
    <cfRule type="cellIs" dxfId="3072" priority="234" operator="lessThan">
      <formula>1.6666666</formula>
    </cfRule>
  </conditionalFormatting>
  <conditionalFormatting sqref="S273:T273 S272:W272">
    <cfRule type="cellIs" dxfId="3071" priority="232" stopIfTrue="1" operator="greaterThan">
      <formula>$K272+$M272</formula>
    </cfRule>
    <cfRule type="cellIs" dxfId="3070" priority="233" stopIfTrue="1" operator="lessThan">
      <formula>$K272+$L272</formula>
    </cfRule>
  </conditionalFormatting>
  <conditionalFormatting sqref="T271">
    <cfRule type="cellIs" dxfId="3069" priority="230" stopIfTrue="1" operator="greaterThan">
      <formula>$K271+$M271</formula>
    </cfRule>
    <cfRule type="cellIs" dxfId="3068" priority="231" stopIfTrue="1" operator="lessThan">
      <formula>$K271+$L271</formula>
    </cfRule>
  </conditionalFormatting>
  <conditionalFormatting sqref="AQ277:AQ279">
    <cfRule type="cellIs" dxfId="3067" priority="221" operator="greaterThan">
      <formula>0.06</formula>
    </cfRule>
  </conditionalFormatting>
  <conditionalFormatting sqref="C277:C279">
    <cfRule type="cellIs" dxfId="3066" priority="220" operator="equal">
      <formula>""</formula>
    </cfRule>
  </conditionalFormatting>
  <conditionalFormatting sqref="U279">
    <cfRule type="cellIs" dxfId="3065" priority="222" stopIfTrue="1" operator="greaterThan">
      <formula>$K279+$M279</formula>
    </cfRule>
    <cfRule type="cellIs" dxfId="3064" priority="223" stopIfTrue="1" operator="lessThan">
      <formula>$K279+$L279</formula>
    </cfRule>
  </conditionalFormatting>
  <conditionalFormatting sqref="V279">
    <cfRule type="cellIs" dxfId="3063" priority="224" stopIfTrue="1" operator="greaterThan">
      <formula>$K279+$M279</formula>
    </cfRule>
    <cfRule type="cellIs" dxfId="3062" priority="225" stopIfTrue="1" operator="lessThan">
      <formula>$K279+$L279</formula>
    </cfRule>
  </conditionalFormatting>
  <conditionalFormatting sqref="W279">
    <cfRule type="cellIs" dxfId="3061" priority="226" stopIfTrue="1" operator="greaterThan">
      <formula>$K279+$M279</formula>
    </cfRule>
    <cfRule type="cellIs" dxfId="3060" priority="227" stopIfTrue="1" operator="lessThan">
      <formula>$K279+$L279</formula>
    </cfRule>
  </conditionalFormatting>
  <conditionalFormatting sqref="U277:W277">
    <cfRule type="cellIs" dxfId="3059" priority="228" stopIfTrue="1" operator="greaterThan">
      <formula>$K277+$M277</formula>
    </cfRule>
    <cfRule type="cellIs" dxfId="3058" priority="229" stopIfTrue="1" operator="lessThan">
      <formula>$K277+$L277</formula>
    </cfRule>
  </conditionalFormatting>
  <conditionalFormatting sqref="R277:R279">
    <cfRule type="cellIs" dxfId="3057" priority="219" operator="equal">
      <formula>0</formula>
    </cfRule>
  </conditionalFormatting>
  <conditionalFormatting sqref="Y277:Y279">
    <cfRule type="cellIs" dxfId="3056" priority="218" operator="equal">
      <formula>$AK$18</formula>
    </cfRule>
  </conditionalFormatting>
  <conditionalFormatting sqref="AS277:AS279">
    <cfRule type="cellIs" dxfId="3055" priority="217" operator="greaterThan">
      <formula>0.5</formula>
    </cfRule>
  </conditionalFormatting>
  <conditionalFormatting sqref="AT277:AU279">
    <cfRule type="cellIs" dxfId="3054" priority="216" operator="lessThan">
      <formula>1.6666666</formula>
    </cfRule>
  </conditionalFormatting>
  <conditionalFormatting sqref="S279:T279 S278:W278">
    <cfRule type="cellIs" dxfId="3053" priority="212" stopIfTrue="1" operator="greaterThan">
      <formula>$K278+$M278</formula>
    </cfRule>
    <cfRule type="cellIs" dxfId="3052" priority="213" stopIfTrue="1" operator="lessThan">
      <formula>$K278+$L278</formula>
    </cfRule>
  </conditionalFormatting>
  <conditionalFormatting sqref="T277">
    <cfRule type="cellIs" dxfId="3051" priority="214" stopIfTrue="1" operator="greaterThan">
      <formula>$K277+$M277</formula>
    </cfRule>
    <cfRule type="cellIs" dxfId="3050" priority="215" stopIfTrue="1" operator="lessThan">
      <formula>$K277+$L277</formula>
    </cfRule>
  </conditionalFormatting>
  <conditionalFormatting sqref="S265">
    <cfRule type="cellIs" dxfId="3049" priority="210" stopIfTrue="1" operator="greaterThan">
      <formula>$K265+$M265</formula>
    </cfRule>
    <cfRule type="cellIs" dxfId="3048" priority="211" stopIfTrue="1" operator="lessThan">
      <formula>$K265+$L265</formula>
    </cfRule>
  </conditionalFormatting>
  <conditionalFormatting sqref="S271">
    <cfRule type="cellIs" dxfId="3047" priority="208" stopIfTrue="1" operator="greaterThan">
      <formula>$K271+$M271</formula>
    </cfRule>
    <cfRule type="cellIs" dxfId="3046" priority="209" stopIfTrue="1" operator="lessThan">
      <formula>$K271+$L271</formula>
    </cfRule>
  </conditionalFormatting>
  <conditionalFormatting sqref="S277">
    <cfRule type="cellIs" dxfId="3045" priority="206" stopIfTrue="1" operator="greaterThan">
      <formula>$K277+$M277</formula>
    </cfRule>
    <cfRule type="cellIs" dxfId="3044" priority="207" stopIfTrue="1" operator="lessThan">
      <formula>$K277+$L277</formula>
    </cfRule>
  </conditionalFormatting>
  <conditionalFormatting sqref="T68">
    <cfRule type="cellIs" dxfId="3043" priority="195" stopIfTrue="1" operator="greaterThan">
      <formula>$K68+$M68</formula>
    </cfRule>
    <cfRule type="cellIs" dxfId="3042" priority="196" stopIfTrue="1" operator="lessThan">
      <formula>$K68+$L68</formula>
    </cfRule>
  </conditionalFormatting>
  <conditionalFormatting sqref="U68">
    <cfRule type="cellIs" dxfId="3041" priority="198" stopIfTrue="1" operator="greaterThan">
      <formula>$K68+$M68</formula>
    </cfRule>
    <cfRule type="cellIs" dxfId="3040" priority="199" stopIfTrue="1" operator="lessThan">
      <formula>$K68+$L68</formula>
    </cfRule>
  </conditionalFormatting>
  <conditionalFormatting sqref="V68">
    <cfRule type="cellIs" dxfId="3039" priority="200" stopIfTrue="1" operator="greaterThan">
      <formula>$K68+$M68</formula>
    </cfRule>
    <cfRule type="cellIs" dxfId="3038" priority="201" stopIfTrue="1" operator="lessThan">
      <formula>$K68+$L68</formula>
    </cfRule>
  </conditionalFormatting>
  <conditionalFormatting sqref="W68">
    <cfRule type="cellIs" dxfId="3037" priority="202" stopIfTrue="1" operator="greaterThan">
      <formula>$K68+$M68</formula>
    </cfRule>
    <cfRule type="cellIs" dxfId="3036" priority="203" stopIfTrue="1" operator="lessThan">
      <formula>$K68+$L68</formula>
    </cfRule>
  </conditionalFormatting>
  <conditionalFormatting sqref="S68">
    <cfRule type="cellIs" dxfId="3035" priority="204" stopIfTrue="1" operator="greaterThan">
      <formula>$K68+$M68</formula>
    </cfRule>
    <cfRule type="cellIs" dxfId="3034" priority="205" stopIfTrue="1" operator="lessThan">
      <formula>$K68+$L68</formula>
    </cfRule>
  </conditionalFormatting>
  <conditionalFormatting sqref="T71">
    <cfRule type="cellIs" dxfId="3033" priority="184" stopIfTrue="1" operator="greaterThan">
      <formula>$K71+$M71</formula>
    </cfRule>
    <cfRule type="cellIs" dxfId="3032" priority="185" stopIfTrue="1" operator="lessThan">
      <formula>$K71+$L71</formula>
    </cfRule>
  </conditionalFormatting>
  <conditionalFormatting sqref="U71">
    <cfRule type="cellIs" dxfId="3031" priority="187" stopIfTrue="1" operator="greaterThan">
      <formula>$K71+$M71</formula>
    </cfRule>
    <cfRule type="cellIs" dxfId="3030" priority="188" stopIfTrue="1" operator="lessThan">
      <formula>$K71+$L71</formula>
    </cfRule>
  </conditionalFormatting>
  <conditionalFormatting sqref="V71">
    <cfRule type="cellIs" dxfId="3029" priority="189" stopIfTrue="1" operator="greaterThan">
      <formula>$K71+$M71</formula>
    </cfRule>
    <cfRule type="cellIs" dxfId="3028" priority="190" stopIfTrue="1" operator="lessThan">
      <formula>$K71+$L71</formula>
    </cfRule>
  </conditionalFormatting>
  <conditionalFormatting sqref="W71">
    <cfRule type="cellIs" dxfId="3027" priority="191" stopIfTrue="1" operator="greaterThan">
      <formula>$K71+$M71</formula>
    </cfRule>
    <cfRule type="cellIs" dxfId="3026" priority="192" stopIfTrue="1" operator="lessThan">
      <formula>$K71+$L71</formula>
    </cfRule>
  </conditionalFormatting>
  <conditionalFormatting sqref="S71">
    <cfRule type="cellIs" dxfId="3025" priority="193" stopIfTrue="1" operator="greaterThan">
      <formula>$K71+$M71</formula>
    </cfRule>
    <cfRule type="cellIs" dxfId="3024" priority="194" stopIfTrue="1" operator="lessThan">
      <formula>$K71+$L71</formula>
    </cfRule>
  </conditionalFormatting>
  <conditionalFormatting sqref="T74">
    <cfRule type="cellIs" dxfId="3023" priority="173" stopIfTrue="1" operator="greaterThan">
      <formula>$K74+$M74</formula>
    </cfRule>
    <cfRule type="cellIs" dxfId="3022" priority="174" stopIfTrue="1" operator="lessThan">
      <formula>$K74+$L74</formula>
    </cfRule>
  </conditionalFormatting>
  <conditionalFormatting sqref="U74">
    <cfRule type="cellIs" dxfId="3021" priority="176" stopIfTrue="1" operator="greaterThan">
      <formula>$K74+$M74</formula>
    </cfRule>
    <cfRule type="cellIs" dxfId="3020" priority="177" stopIfTrue="1" operator="lessThan">
      <formula>$K74+$L74</formula>
    </cfRule>
  </conditionalFormatting>
  <conditionalFormatting sqref="V74">
    <cfRule type="cellIs" dxfId="3019" priority="178" stopIfTrue="1" operator="greaterThan">
      <formula>$K74+$M74</formula>
    </cfRule>
    <cfRule type="cellIs" dxfId="3018" priority="179" stopIfTrue="1" operator="lessThan">
      <formula>$K74+$L74</formula>
    </cfRule>
  </conditionalFormatting>
  <conditionalFormatting sqref="W74">
    <cfRule type="cellIs" dxfId="3017" priority="180" stopIfTrue="1" operator="greaterThan">
      <formula>$K74+$M74</formula>
    </cfRule>
    <cfRule type="cellIs" dxfId="3016" priority="181" stopIfTrue="1" operator="lessThan">
      <formula>$K74+$L74</formula>
    </cfRule>
  </conditionalFormatting>
  <conditionalFormatting sqref="S74">
    <cfRule type="cellIs" dxfId="3015" priority="182" stopIfTrue="1" operator="greaterThan">
      <formula>$K74+$M74</formula>
    </cfRule>
    <cfRule type="cellIs" dxfId="3014" priority="183" stopIfTrue="1" operator="lessThan">
      <formula>$K74+$L74</formula>
    </cfRule>
  </conditionalFormatting>
  <conditionalFormatting sqref="U620:W620">
    <cfRule type="cellIs" dxfId="3013" priority="171" stopIfTrue="1" operator="greaterThan">
      <formula>$K620+$M620</formula>
    </cfRule>
    <cfRule type="cellIs" dxfId="3012" priority="172" stopIfTrue="1" operator="lessThan">
      <formula>$K620+$L620</formula>
    </cfRule>
  </conditionalFormatting>
  <conditionalFormatting sqref="U626:W626">
    <cfRule type="cellIs" dxfId="3011" priority="169" stopIfTrue="1" operator="greaterThan">
      <formula>$K626+$M626</formula>
    </cfRule>
    <cfRule type="cellIs" dxfId="3010" priority="170" stopIfTrue="1" operator="lessThan">
      <formula>$K626+$L626</formula>
    </cfRule>
  </conditionalFormatting>
  <conditionalFormatting sqref="U629:V629">
    <cfRule type="cellIs" dxfId="3009" priority="167" stopIfTrue="1" operator="greaterThan">
      <formula>$K629+$M629</formula>
    </cfRule>
    <cfRule type="cellIs" dxfId="3008" priority="168" stopIfTrue="1" operator="lessThan">
      <formula>$K629+$L629</formula>
    </cfRule>
  </conditionalFormatting>
  <conditionalFormatting sqref="S844:W844">
    <cfRule type="cellIs" dxfId="3007" priority="165" stopIfTrue="1" operator="greaterThan">
      <formula>$K844+$M844</formula>
    </cfRule>
    <cfRule type="cellIs" dxfId="3006" priority="166" stopIfTrue="1" operator="lessThan">
      <formula>$K844+$L844</formula>
    </cfRule>
  </conditionalFormatting>
  <conditionalFormatting sqref="Y844">
    <cfRule type="cellIs" dxfId="3005" priority="164" operator="equal">
      <formula>$AK$18</formula>
    </cfRule>
  </conditionalFormatting>
  <conditionalFormatting sqref="AQ805:AQ807">
    <cfRule type="cellIs" dxfId="3004" priority="155" operator="greaterThan">
      <formula>0.06</formula>
    </cfRule>
  </conditionalFormatting>
  <conditionalFormatting sqref="C805:C807">
    <cfRule type="cellIs" dxfId="3003" priority="154" operator="equal">
      <formula>""</formula>
    </cfRule>
  </conditionalFormatting>
  <conditionalFormatting sqref="T807">
    <cfRule type="cellIs" dxfId="3002" priority="152" stopIfTrue="1" operator="greaterThan">
      <formula>$K807+$M807</formula>
    </cfRule>
    <cfRule type="cellIs" dxfId="3001" priority="153" stopIfTrue="1" operator="lessThan">
      <formula>$K807+$L807</formula>
    </cfRule>
  </conditionalFormatting>
  <conditionalFormatting sqref="U806:U807">
    <cfRule type="cellIs" dxfId="3000" priority="156" stopIfTrue="1" operator="greaterThan">
      <formula>$K806+$M806</formula>
    </cfRule>
    <cfRule type="cellIs" dxfId="2999" priority="157" stopIfTrue="1" operator="lessThan">
      <formula>$K806+$L806</formula>
    </cfRule>
  </conditionalFormatting>
  <conditionalFormatting sqref="V806:V807">
    <cfRule type="cellIs" dxfId="2998" priority="158" stopIfTrue="1" operator="greaterThan">
      <formula>$K806+$M806</formula>
    </cfRule>
    <cfRule type="cellIs" dxfId="2997" priority="159" stopIfTrue="1" operator="lessThan">
      <formula>$K806+$L806</formula>
    </cfRule>
  </conditionalFormatting>
  <conditionalFormatting sqref="W806:W807">
    <cfRule type="cellIs" dxfId="2996" priority="160" stopIfTrue="1" operator="greaterThan">
      <formula>$K806+$M806</formula>
    </cfRule>
    <cfRule type="cellIs" dxfId="2995" priority="161" stopIfTrue="1" operator="lessThan">
      <formula>$K806+$L806</formula>
    </cfRule>
  </conditionalFormatting>
  <conditionalFormatting sqref="T805:W805 S805:S807 T806">
    <cfRule type="cellIs" dxfId="2994" priority="162" stopIfTrue="1" operator="greaterThan">
      <formula>$K805+$M805</formula>
    </cfRule>
    <cfRule type="cellIs" dxfId="2993" priority="163" stopIfTrue="1" operator="lessThan">
      <formula>$K805+$L805</formula>
    </cfRule>
  </conditionalFormatting>
  <conditionalFormatting sqref="R805:R807">
    <cfRule type="cellIs" dxfId="2992" priority="151" operator="equal">
      <formula>0</formula>
    </cfRule>
  </conditionalFormatting>
  <conditionalFormatting sqref="AQ808:AQ810">
    <cfRule type="cellIs" dxfId="2991" priority="142" operator="greaterThan">
      <formula>0.06</formula>
    </cfRule>
  </conditionalFormatting>
  <conditionalFormatting sqref="C808:C810">
    <cfRule type="cellIs" dxfId="2990" priority="141" operator="equal">
      <formula>""</formula>
    </cfRule>
  </conditionalFormatting>
  <conditionalFormatting sqref="T810">
    <cfRule type="cellIs" dxfId="2989" priority="139" stopIfTrue="1" operator="greaterThan">
      <formula>$K810+$M810</formula>
    </cfRule>
    <cfRule type="cellIs" dxfId="2988" priority="140" stopIfTrue="1" operator="lessThan">
      <formula>$K810+$L810</formula>
    </cfRule>
  </conditionalFormatting>
  <conditionalFormatting sqref="U809:U810">
    <cfRule type="cellIs" dxfId="2987" priority="143" stopIfTrue="1" operator="greaterThan">
      <formula>$K809+$M809</formula>
    </cfRule>
    <cfRule type="cellIs" dxfId="2986" priority="144" stopIfTrue="1" operator="lessThan">
      <formula>$K809+$L809</formula>
    </cfRule>
  </conditionalFormatting>
  <conditionalFormatting sqref="V809:V810">
    <cfRule type="cellIs" dxfId="2985" priority="145" stopIfTrue="1" operator="greaterThan">
      <formula>$K809+$M809</formula>
    </cfRule>
    <cfRule type="cellIs" dxfId="2984" priority="146" stopIfTrue="1" operator="lessThan">
      <formula>$K809+$L809</formula>
    </cfRule>
  </conditionalFormatting>
  <conditionalFormatting sqref="W809:W810">
    <cfRule type="cellIs" dxfId="2983" priority="147" stopIfTrue="1" operator="greaterThan">
      <formula>$K809+$M809</formula>
    </cfRule>
    <cfRule type="cellIs" dxfId="2982" priority="148" stopIfTrue="1" operator="lessThan">
      <formula>$K809+$L809</formula>
    </cfRule>
  </conditionalFormatting>
  <conditionalFormatting sqref="S808:S810 T808:W808 T809">
    <cfRule type="cellIs" dxfId="2981" priority="149" stopIfTrue="1" operator="greaterThan">
      <formula>$K808+$M808</formula>
    </cfRule>
    <cfRule type="cellIs" dxfId="2980" priority="150" stopIfTrue="1" operator="lessThan">
      <formula>$K808+$L808</formula>
    </cfRule>
  </conditionalFormatting>
  <conditionalFormatting sqref="R808:R810">
    <cfRule type="cellIs" dxfId="2979" priority="138" operator="equal">
      <formula>0</formula>
    </cfRule>
  </conditionalFormatting>
  <conditionalFormatting sqref="Y805:Y810">
    <cfRule type="cellIs" dxfId="2978" priority="137" operator="equal">
      <formula>$AK$18</formula>
    </cfRule>
  </conditionalFormatting>
  <conditionalFormatting sqref="AS805:AS810">
    <cfRule type="cellIs" dxfId="2977" priority="136" operator="greaterThan">
      <formula>0.5</formula>
    </cfRule>
  </conditionalFormatting>
  <conditionalFormatting sqref="AT805:AU810">
    <cfRule type="cellIs" dxfId="2976" priority="135" operator="lessThan">
      <formula>1.6666666</formula>
    </cfRule>
  </conditionalFormatting>
  <conditionalFormatting sqref="AQ802:AQ804">
    <cfRule type="cellIs" dxfId="2975" priority="126" operator="greaterThan">
      <formula>0.06</formula>
    </cfRule>
  </conditionalFormatting>
  <conditionalFormatting sqref="C802:C804">
    <cfRule type="cellIs" dxfId="2974" priority="125" operator="equal">
      <formula>""</formula>
    </cfRule>
  </conditionalFormatting>
  <conditionalFormatting sqref="T803:T804">
    <cfRule type="cellIs" dxfId="2973" priority="123" stopIfTrue="1" operator="greaterThan">
      <formula>$K803+$M803</formula>
    </cfRule>
    <cfRule type="cellIs" dxfId="2972" priority="124" stopIfTrue="1" operator="lessThan">
      <formula>$K803+$L803</formula>
    </cfRule>
  </conditionalFormatting>
  <conditionalFormatting sqref="U803:U804">
    <cfRule type="cellIs" dxfId="2971" priority="127" stopIfTrue="1" operator="greaterThan">
      <formula>$K803+$M803</formula>
    </cfRule>
    <cfRule type="cellIs" dxfId="2970" priority="128" stopIfTrue="1" operator="lessThan">
      <formula>$K803+$L803</formula>
    </cfRule>
  </conditionalFormatting>
  <conditionalFormatting sqref="V803:V804">
    <cfRule type="cellIs" dxfId="2969" priority="129" stopIfTrue="1" operator="greaterThan">
      <formula>$K803+$M803</formula>
    </cfRule>
    <cfRule type="cellIs" dxfId="2968" priority="130" stopIfTrue="1" operator="lessThan">
      <formula>$K803+$L803</formula>
    </cfRule>
  </conditionalFormatting>
  <conditionalFormatting sqref="W803:W804">
    <cfRule type="cellIs" dxfId="2967" priority="131" stopIfTrue="1" operator="greaterThan">
      <formula>$K803+$M803</formula>
    </cfRule>
    <cfRule type="cellIs" dxfId="2966" priority="132" stopIfTrue="1" operator="lessThan">
      <formula>$K803+$L803</formula>
    </cfRule>
  </conditionalFormatting>
  <conditionalFormatting sqref="S802:S804 T802:W803">
    <cfRule type="cellIs" dxfId="2965" priority="133" stopIfTrue="1" operator="greaterThan">
      <formula>$K802+$M802</formula>
    </cfRule>
    <cfRule type="cellIs" dxfId="2964" priority="134" stopIfTrue="1" operator="lessThan">
      <formula>$K802+$L802</formula>
    </cfRule>
  </conditionalFormatting>
  <conditionalFormatting sqref="R802:R804">
    <cfRule type="cellIs" dxfId="2963" priority="122" operator="equal">
      <formula>0</formula>
    </cfRule>
  </conditionalFormatting>
  <conditionalFormatting sqref="Y802:Y804">
    <cfRule type="cellIs" dxfId="2962" priority="121" operator="equal">
      <formula>$AK$18</formula>
    </cfRule>
  </conditionalFormatting>
  <conditionalFormatting sqref="AS802:AS804">
    <cfRule type="cellIs" dxfId="2961" priority="120" operator="greaterThan">
      <formula>0.5</formula>
    </cfRule>
  </conditionalFormatting>
  <conditionalFormatting sqref="AT802:AU804">
    <cfRule type="cellIs" dxfId="2960" priority="119" operator="lessThan">
      <formula>1.6666666</formula>
    </cfRule>
  </conditionalFormatting>
  <conditionalFormatting sqref="AQ943">
    <cfRule type="cellIs" dxfId="2959" priority="110" operator="greaterThan">
      <formula>0.06</formula>
    </cfRule>
  </conditionalFormatting>
  <conditionalFormatting sqref="C943">
    <cfRule type="cellIs" dxfId="2958" priority="109" operator="equal">
      <formula>""</formula>
    </cfRule>
  </conditionalFormatting>
  <conditionalFormatting sqref="T943">
    <cfRule type="cellIs" dxfId="2957" priority="107" stopIfTrue="1" operator="greaterThan">
      <formula>$K943+$M943</formula>
    </cfRule>
    <cfRule type="cellIs" dxfId="2956" priority="108" stopIfTrue="1" operator="lessThan">
      <formula>$K943+$L943</formula>
    </cfRule>
  </conditionalFormatting>
  <conditionalFormatting sqref="U943">
    <cfRule type="cellIs" dxfId="2955" priority="111" stopIfTrue="1" operator="greaterThan">
      <formula>$K943+$M943</formula>
    </cfRule>
    <cfRule type="cellIs" dxfId="2954" priority="112" stopIfTrue="1" operator="lessThan">
      <formula>$K943+$L943</formula>
    </cfRule>
  </conditionalFormatting>
  <conditionalFormatting sqref="V943">
    <cfRule type="cellIs" dxfId="2953" priority="113" stopIfTrue="1" operator="greaterThan">
      <formula>$K943+$M943</formula>
    </cfRule>
    <cfRule type="cellIs" dxfId="2952" priority="114" stopIfTrue="1" operator="lessThan">
      <formula>$K943+$L943</formula>
    </cfRule>
  </conditionalFormatting>
  <conditionalFormatting sqref="W943">
    <cfRule type="cellIs" dxfId="2951" priority="115" stopIfTrue="1" operator="greaterThan">
      <formula>$K943+$M943</formula>
    </cfRule>
    <cfRule type="cellIs" dxfId="2950" priority="116" stopIfTrue="1" operator="lessThan">
      <formula>$K943+$L943</formula>
    </cfRule>
  </conditionalFormatting>
  <conditionalFormatting sqref="S943">
    <cfRule type="cellIs" dxfId="2949" priority="117" stopIfTrue="1" operator="greaterThan">
      <formula>$K943+$M943</formula>
    </cfRule>
    <cfRule type="cellIs" dxfId="2948" priority="118" stopIfTrue="1" operator="lessThan">
      <formula>$K943+$L943</formula>
    </cfRule>
  </conditionalFormatting>
  <conditionalFormatting sqref="R943">
    <cfRule type="cellIs" dxfId="2947" priority="106" operator="equal">
      <formula>0</formula>
    </cfRule>
  </conditionalFormatting>
  <conditionalFormatting sqref="Y943">
    <cfRule type="cellIs" dxfId="2946" priority="105" operator="equal">
      <formula>$AK$18</formula>
    </cfRule>
  </conditionalFormatting>
  <conditionalFormatting sqref="AS943">
    <cfRule type="cellIs" dxfId="2945" priority="104" operator="greaterThan">
      <formula>0.5</formula>
    </cfRule>
  </conditionalFormatting>
  <conditionalFormatting sqref="AT943:AU943">
    <cfRule type="cellIs" dxfId="2944" priority="103" operator="lessThan">
      <formula>1.6666666</formula>
    </cfRule>
  </conditionalFormatting>
  <conditionalFormatting sqref="AQ944:AQ945">
    <cfRule type="cellIs" dxfId="2943" priority="100" operator="greaterThan">
      <formula>0.06</formula>
    </cfRule>
  </conditionalFormatting>
  <conditionalFormatting sqref="C944:C945">
    <cfRule type="cellIs" dxfId="2942" priority="99" operator="equal">
      <formula>""</formula>
    </cfRule>
  </conditionalFormatting>
  <conditionalFormatting sqref="S944:W945">
    <cfRule type="cellIs" dxfId="2941" priority="101" stopIfTrue="1" operator="greaterThan">
      <formula>$K944+$M944</formula>
    </cfRule>
    <cfRule type="cellIs" dxfId="2940" priority="102" stopIfTrue="1" operator="lessThan">
      <formula>$K944+$L944</formula>
    </cfRule>
  </conditionalFormatting>
  <conditionalFormatting sqref="R944:R945">
    <cfRule type="cellIs" dxfId="2939" priority="98" operator="equal">
      <formula>0</formula>
    </cfRule>
  </conditionalFormatting>
  <conditionalFormatting sqref="Y944:Y945">
    <cfRule type="cellIs" dxfId="2938" priority="97" operator="equal">
      <formula>$AK$18</formula>
    </cfRule>
  </conditionalFormatting>
  <conditionalFormatting sqref="AS944:AS945">
    <cfRule type="cellIs" dxfId="2937" priority="96" operator="greaterThan">
      <formula>0.5</formula>
    </cfRule>
  </conditionalFormatting>
  <conditionalFormatting sqref="AT944:AU945">
    <cfRule type="cellIs" dxfId="2936" priority="95" operator="lessThan">
      <formula>1.6666666</formula>
    </cfRule>
  </conditionalFormatting>
  <conditionalFormatting sqref="AQ420:AQ422">
    <cfRule type="cellIs" dxfId="2935" priority="86" operator="greaterThan">
      <formula>0.06</formula>
    </cfRule>
  </conditionalFormatting>
  <conditionalFormatting sqref="C420:C422">
    <cfRule type="cellIs" dxfId="2934" priority="85" operator="equal">
      <formula>""</formula>
    </cfRule>
  </conditionalFormatting>
  <conditionalFormatting sqref="T420:T422">
    <cfRule type="cellIs" dxfId="2933" priority="83" stopIfTrue="1" operator="greaterThan">
      <formula>$K420+$M420</formula>
    </cfRule>
    <cfRule type="cellIs" dxfId="2932" priority="84" stopIfTrue="1" operator="lessThan">
      <formula>$K420+$L420</formula>
    </cfRule>
  </conditionalFormatting>
  <conditionalFormatting sqref="U420:U422">
    <cfRule type="cellIs" dxfId="2931" priority="87" stopIfTrue="1" operator="greaterThan">
      <formula>$K420+$M420</formula>
    </cfRule>
    <cfRule type="cellIs" dxfId="2930" priority="88" stopIfTrue="1" operator="lessThan">
      <formula>$K420+$L420</formula>
    </cfRule>
  </conditionalFormatting>
  <conditionalFormatting sqref="V420:V422">
    <cfRule type="cellIs" dxfId="2929" priority="89" stopIfTrue="1" operator="greaterThan">
      <formula>$K420+$M420</formula>
    </cfRule>
    <cfRule type="cellIs" dxfId="2928" priority="90" stopIfTrue="1" operator="lessThan">
      <formula>$K420+$L420</formula>
    </cfRule>
  </conditionalFormatting>
  <conditionalFormatting sqref="W420:W422">
    <cfRule type="cellIs" dxfId="2927" priority="91" stopIfTrue="1" operator="greaterThan">
      <formula>$K420+$M420</formula>
    </cfRule>
    <cfRule type="cellIs" dxfId="2926" priority="92" stopIfTrue="1" operator="lessThan">
      <formula>$K420+$L420</formula>
    </cfRule>
  </conditionalFormatting>
  <conditionalFormatting sqref="S420:S422">
    <cfRule type="cellIs" dxfId="2925" priority="93" stopIfTrue="1" operator="greaterThan">
      <formula>$K420+$M420</formula>
    </cfRule>
    <cfRule type="cellIs" dxfId="2924" priority="94" stopIfTrue="1" operator="lessThan">
      <formula>$K420+$L420</formula>
    </cfRule>
  </conditionalFormatting>
  <conditionalFormatting sqref="R420:R422">
    <cfRule type="cellIs" dxfId="2923" priority="82" operator="equal">
      <formula>0</formula>
    </cfRule>
  </conditionalFormatting>
  <conditionalFormatting sqref="Y420:Y422">
    <cfRule type="cellIs" dxfId="2922" priority="81" operator="equal">
      <formula>$AK$18</formula>
    </cfRule>
  </conditionalFormatting>
  <conditionalFormatting sqref="AS420:AS422">
    <cfRule type="cellIs" dxfId="2921" priority="80" operator="greaterThan">
      <formula>0.5</formula>
    </cfRule>
  </conditionalFormatting>
  <conditionalFormatting sqref="AT420:AU422">
    <cfRule type="cellIs" dxfId="2920" priority="79" operator="lessThan">
      <formula>1.6666666</formula>
    </cfRule>
  </conditionalFormatting>
  <conditionalFormatting sqref="S429:W431">
    <cfRule type="expression" dxfId="2919" priority="77">
      <formula>$AU429&lt;$AS$17</formula>
    </cfRule>
    <cfRule type="expression" dxfId="2918" priority="78" stopIfTrue="1">
      <formula>$AT429&lt;$AS$17</formula>
    </cfRule>
  </conditionalFormatting>
  <conditionalFormatting sqref="AQ429:AQ431">
    <cfRule type="cellIs" dxfId="2917" priority="68" operator="greaterThan">
      <formula>0.06</formula>
    </cfRule>
  </conditionalFormatting>
  <conditionalFormatting sqref="C429:C431">
    <cfRule type="cellIs" dxfId="2916" priority="67" operator="equal">
      <formula>""</formula>
    </cfRule>
  </conditionalFormatting>
  <conditionalFormatting sqref="T429:T431">
    <cfRule type="cellIs" dxfId="2915" priority="65" stopIfTrue="1" operator="greaterThan">
      <formula>$K429+$M429</formula>
    </cfRule>
    <cfRule type="cellIs" dxfId="2914" priority="66" stopIfTrue="1" operator="lessThan">
      <formula>$K429+$L429</formula>
    </cfRule>
  </conditionalFormatting>
  <conditionalFormatting sqref="U429:U431">
    <cfRule type="cellIs" dxfId="2913" priority="69" stopIfTrue="1" operator="greaterThan">
      <formula>$K429+$M429</formula>
    </cfRule>
    <cfRule type="cellIs" dxfId="2912" priority="70" stopIfTrue="1" operator="lessThan">
      <formula>$K429+$L429</formula>
    </cfRule>
  </conditionalFormatting>
  <conditionalFormatting sqref="V429:V431">
    <cfRule type="cellIs" dxfId="2911" priority="71" stopIfTrue="1" operator="greaterThan">
      <formula>$K429+$M429</formula>
    </cfRule>
    <cfRule type="cellIs" dxfId="2910" priority="72" stopIfTrue="1" operator="lessThan">
      <formula>$K429+$L429</formula>
    </cfRule>
  </conditionalFormatting>
  <conditionalFormatting sqref="W429:W431">
    <cfRule type="cellIs" dxfId="2909" priority="73" stopIfTrue="1" operator="greaterThan">
      <formula>$K429+$M429</formula>
    </cfRule>
    <cfRule type="cellIs" dxfId="2908" priority="74" stopIfTrue="1" operator="lessThan">
      <formula>$K429+$L429</formula>
    </cfRule>
  </conditionalFormatting>
  <conditionalFormatting sqref="S429:S431">
    <cfRule type="cellIs" dxfId="2907" priority="75" stopIfTrue="1" operator="greaterThan">
      <formula>$K429+$M429</formula>
    </cfRule>
    <cfRule type="cellIs" dxfId="2906" priority="76" stopIfTrue="1" operator="lessThan">
      <formula>$K429+$L429</formula>
    </cfRule>
  </conditionalFormatting>
  <conditionalFormatting sqref="R429:R431">
    <cfRule type="cellIs" dxfId="2905" priority="64" operator="equal">
      <formula>0</formula>
    </cfRule>
  </conditionalFormatting>
  <conditionalFormatting sqref="Y429:Y431">
    <cfRule type="cellIs" dxfId="2904" priority="63" operator="equal">
      <formula>$AK$18</formula>
    </cfRule>
  </conditionalFormatting>
  <conditionalFormatting sqref="AS429:AS431">
    <cfRule type="cellIs" dxfId="2903" priority="62" operator="greaterThan">
      <formula>0.5</formula>
    </cfRule>
  </conditionalFormatting>
  <conditionalFormatting sqref="AT429:AU431">
    <cfRule type="cellIs" dxfId="2902" priority="61" operator="lessThan">
      <formula>1.6666666</formula>
    </cfRule>
  </conditionalFormatting>
  <conditionalFormatting sqref="AQ495:AQ497">
    <cfRule type="cellIs" dxfId="2901" priority="60" operator="greaterThan">
      <formula>0.06</formula>
    </cfRule>
  </conditionalFormatting>
  <conditionalFormatting sqref="C496:C497">
    <cfRule type="cellIs" dxfId="2900" priority="59" operator="equal">
      <formula>""</formula>
    </cfRule>
  </conditionalFormatting>
  <conditionalFormatting sqref="S495:W497">
    <cfRule type="cellIs" dxfId="2899" priority="57" stopIfTrue="1" operator="greaterThan">
      <formula>$K495+$M495</formula>
    </cfRule>
    <cfRule type="cellIs" dxfId="2898" priority="58" stopIfTrue="1" operator="lessThan">
      <formula>$K495+$L495</formula>
    </cfRule>
  </conditionalFormatting>
  <conditionalFormatting sqref="R495:R497">
    <cfRule type="cellIs" dxfId="2897" priority="56" operator="equal">
      <formula>0</formula>
    </cfRule>
  </conditionalFormatting>
  <conditionalFormatting sqref="C495">
    <cfRule type="cellIs" dxfId="2896" priority="55" operator="equal">
      <formula>""</formula>
    </cfRule>
  </conditionalFormatting>
  <conditionalFormatting sqref="Y495:Y497">
    <cfRule type="cellIs" dxfId="2895" priority="54" operator="equal">
      <formula>$AK$18</formula>
    </cfRule>
  </conditionalFormatting>
  <conditionalFormatting sqref="AS495:AS497">
    <cfRule type="cellIs" dxfId="2894" priority="53" operator="greaterThan">
      <formula>0.5</formula>
    </cfRule>
  </conditionalFormatting>
  <conditionalFormatting sqref="AT495:AU497">
    <cfRule type="cellIs" dxfId="2893" priority="52" operator="lessThan">
      <formula>1.6666666</formula>
    </cfRule>
  </conditionalFormatting>
  <conditionalFormatting sqref="S39:W39">
    <cfRule type="expression" dxfId="2892" priority="50">
      <formula>$AU39&lt;$AS$17</formula>
    </cfRule>
    <cfRule type="expression" dxfId="2891" priority="51" stopIfTrue="1">
      <formula>$AT39&lt;$AS$17</formula>
    </cfRule>
  </conditionalFormatting>
  <conditionalFormatting sqref="T39">
    <cfRule type="cellIs" dxfId="2890" priority="40" stopIfTrue="1" operator="greaterThan">
      <formula>$K39+$M39</formula>
    </cfRule>
    <cfRule type="cellIs" dxfId="2889" priority="41" stopIfTrue="1" operator="lessThan">
      <formula>$K39+$L39</formula>
    </cfRule>
  </conditionalFormatting>
  <conditionalFormatting sqref="U39">
    <cfRule type="cellIs" dxfId="2888" priority="42" stopIfTrue="1" operator="greaterThan">
      <formula>$K39+$M39</formula>
    </cfRule>
    <cfRule type="cellIs" dxfId="2887" priority="43" stopIfTrue="1" operator="lessThan">
      <formula>$K39+$L39</formula>
    </cfRule>
  </conditionalFormatting>
  <conditionalFormatting sqref="V39">
    <cfRule type="cellIs" dxfId="2886" priority="44" stopIfTrue="1" operator="greaterThan">
      <formula>$K39+$M39</formula>
    </cfRule>
    <cfRule type="cellIs" dxfId="2885" priority="45" stopIfTrue="1" operator="lessThan">
      <formula>$K39+$L39</formula>
    </cfRule>
  </conditionalFormatting>
  <conditionalFormatting sqref="W39">
    <cfRule type="cellIs" dxfId="2884" priority="46" stopIfTrue="1" operator="greaterThan">
      <formula>$K39+$M39</formula>
    </cfRule>
    <cfRule type="cellIs" dxfId="2883" priority="47" stopIfTrue="1" operator="lessThan">
      <formula>$K39+$L39</formula>
    </cfRule>
  </conditionalFormatting>
  <conditionalFormatting sqref="S39">
    <cfRule type="cellIs" dxfId="2882" priority="48" stopIfTrue="1" operator="greaterThan">
      <formula>$K39+$M39</formula>
    </cfRule>
    <cfRule type="cellIs" dxfId="2881" priority="49" stopIfTrue="1" operator="lessThan">
      <formula>$K39+$L39</formula>
    </cfRule>
  </conditionalFormatting>
  <conditionalFormatting sqref="AQ611:AQ613">
    <cfRule type="cellIs" dxfId="2880" priority="31" operator="greaterThan">
      <formula>0.06</formula>
    </cfRule>
  </conditionalFormatting>
  <conditionalFormatting sqref="C611:C613">
    <cfRule type="cellIs" dxfId="2879" priority="30" operator="equal">
      <formula>""</formula>
    </cfRule>
  </conditionalFormatting>
  <conditionalFormatting sqref="T611:T613">
    <cfRule type="cellIs" dxfId="2878" priority="28" stopIfTrue="1" operator="greaterThan">
      <formula>$K611+$M611</formula>
    </cfRule>
    <cfRule type="cellIs" dxfId="2877" priority="29" stopIfTrue="1" operator="lessThan">
      <formula>$K611+$L611</formula>
    </cfRule>
  </conditionalFormatting>
  <conditionalFormatting sqref="U611:U613">
    <cfRule type="cellIs" dxfId="2876" priority="32" stopIfTrue="1" operator="greaterThan">
      <formula>$K611+$M611</formula>
    </cfRule>
    <cfRule type="cellIs" dxfId="2875" priority="33" stopIfTrue="1" operator="lessThan">
      <formula>$K611+$L611</formula>
    </cfRule>
  </conditionalFormatting>
  <conditionalFormatting sqref="V611:V613">
    <cfRule type="cellIs" dxfId="2874" priority="34" stopIfTrue="1" operator="greaterThan">
      <formula>$K611+$M611</formula>
    </cfRule>
    <cfRule type="cellIs" dxfId="2873" priority="35" stopIfTrue="1" operator="lessThan">
      <formula>$K611+$L611</formula>
    </cfRule>
  </conditionalFormatting>
  <conditionalFormatting sqref="W611:W613">
    <cfRule type="cellIs" dxfId="2872" priority="36" stopIfTrue="1" operator="greaterThan">
      <formula>$K611+$M611</formula>
    </cfRule>
    <cfRule type="cellIs" dxfId="2871" priority="37" stopIfTrue="1" operator="lessThan">
      <formula>$K611+$L611</formula>
    </cfRule>
  </conditionalFormatting>
  <conditionalFormatting sqref="S611:S613">
    <cfRule type="cellIs" dxfId="2870" priority="38" stopIfTrue="1" operator="greaterThan">
      <formula>$K611+$M611</formula>
    </cfRule>
    <cfRule type="cellIs" dxfId="2869" priority="39" stopIfTrue="1" operator="lessThan">
      <formula>$K611+$L611</formula>
    </cfRule>
  </conditionalFormatting>
  <conditionalFormatting sqref="R611:R613">
    <cfRule type="cellIs" dxfId="2868" priority="27" operator="equal">
      <formula>0</formula>
    </cfRule>
  </conditionalFormatting>
  <conditionalFormatting sqref="T610">
    <cfRule type="cellIs" dxfId="2867" priority="15" stopIfTrue="1" operator="greaterThan">
      <formula>$K610+$M610</formula>
    </cfRule>
    <cfRule type="cellIs" dxfId="2866" priority="16" stopIfTrue="1" operator="lessThan">
      <formula>$K610+$L610</formula>
    </cfRule>
  </conditionalFormatting>
  <conditionalFormatting sqref="U610">
    <cfRule type="cellIs" dxfId="2865" priority="19" stopIfTrue="1" operator="greaterThan">
      <formula>$K610+$M610</formula>
    </cfRule>
    <cfRule type="cellIs" dxfId="2864" priority="20" stopIfTrue="1" operator="lessThan">
      <formula>$K610+$L610</formula>
    </cfRule>
  </conditionalFormatting>
  <conditionalFormatting sqref="V610">
    <cfRule type="cellIs" dxfId="2863" priority="21" stopIfTrue="1" operator="greaterThan">
      <formula>$K610+$M610</formula>
    </cfRule>
    <cfRule type="cellIs" dxfId="2862" priority="22" stopIfTrue="1" operator="lessThan">
      <formula>$K610+$L610</formula>
    </cfRule>
  </conditionalFormatting>
  <conditionalFormatting sqref="W610">
    <cfRule type="cellIs" dxfId="2861" priority="23" stopIfTrue="1" operator="greaterThan">
      <formula>$K610+$M610</formula>
    </cfRule>
    <cfRule type="cellIs" dxfId="2860" priority="24" stopIfTrue="1" operator="lessThan">
      <formula>$K610+$L610</formula>
    </cfRule>
  </conditionalFormatting>
  <conditionalFormatting sqref="AQ608:AQ610">
    <cfRule type="cellIs" dxfId="2859" priority="18" operator="greaterThan">
      <formula>0.06</formula>
    </cfRule>
  </conditionalFormatting>
  <conditionalFormatting sqref="C608:C610">
    <cfRule type="cellIs" dxfId="2858" priority="17" operator="equal">
      <formula>""</formula>
    </cfRule>
  </conditionalFormatting>
  <conditionalFormatting sqref="S610 S608:W609">
    <cfRule type="cellIs" dxfId="2857" priority="25" stopIfTrue="1" operator="greaterThan">
      <formula>$K608+$M608</formula>
    </cfRule>
    <cfRule type="cellIs" dxfId="2856" priority="26" stopIfTrue="1" operator="lessThan">
      <formula>$K608+$L608</formula>
    </cfRule>
  </conditionalFormatting>
  <conditionalFormatting sqref="R608:R610">
    <cfRule type="cellIs" dxfId="2855" priority="14" operator="equal">
      <formula>0</formula>
    </cfRule>
  </conditionalFormatting>
  <conditionalFormatting sqref="Y608:Y610">
    <cfRule type="cellIs" dxfId="2854" priority="13" operator="equal">
      <formula>$AK$18</formula>
    </cfRule>
  </conditionalFormatting>
  <conditionalFormatting sqref="AS608:AS610">
    <cfRule type="cellIs" dxfId="2853" priority="12" operator="greaterThan">
      <formula>0.5</formula>
    </cfRule>
  </conditionalFormatting>
  <conditionalFormatting sqref="AT608:AU610">
    <cfRule type="cellIs" dxfId="2852" priority="11" operator="lessThan">
      <formula>1.6666666</formula>
    </cfRule>
  </conditionalFormatting>
  <conditionalFormatting sqref="T250">
    <cfRule type="cellIs" dxfId="2851" priority="1" stopIfTrue="1" operator="greaterThan">
      <formula>$K250+$M250</formula>
    </cfRule>
    <cfRule type="cellIs" dxfId="2850" priority="2" stopIfTrue="1" operator="lessThan">
      <formula>$K250+$L250</formula>
    </cfRule>
  </conditionalFormatting>
  <conditionalFormatting sqref="U250">
    <cfRule type="cellIs" dxfId="2849" priority="3" stopIfTrue="1" operator="greaterThan">
      <formula>$K250+$M250</formula>
    </cfRule>
    <cfRule type="cellIs" dxfId="2848" priority="4" stopIfTrue="1" operator="lessThan">
      <formula>$K250+$L250</formula>
    </cfRule>
  </conditionalFormatting>
  <conditionalFormatting sqref="V250">
    <cfRule type="cellIs" dxfId="2847" priority="5" stopIfTrue="1" operator="greaterThan">
      <formula>$K250+$M250</formula>
    </cfRule>
    <cfRule type="cellIs" dxfId="2846" priority="6" stopIfTrue="1" operator="lessThan">
      <formula>$K250+$L250</formula>
    </cfRule>
  </conditionalFormatting>
  <conditionalFormatting sqref="W250">
    <cfRule type="cellIs" dxfId="2845" priority="7" stopIfTrue="1" operator="greaterThan">
      <formula>$K250+$M250</formula>
    </cfRule>
    <cfRule type="cellIs" dxfId="2844" priority="8" stopIfTrue="1" operator="lessThan">
      <formula>$K250+$L250</formula>
    </cfRule>
  </conditionalFormatting>
  <conditionalFormatting sqref="S250">
    <cfRule type="cellIs" dxfId="2843" priority="9" stopIfTrue="1" operator="greaterThan">
      <formula>$K250+$M250</formula>
    </cfRule>
    <cfRule type="cellIs" dxfId="2842" priority="10" stopIfTrue="1" operator="lessThan">
      <formula>$K250+$L250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58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6030" operator="equal" id="{B8D5E02F-09BC-4074-AF41-AA51E5E1A077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Y940 Y1011 Y584 Y775 Y1009 Y870 Y683 Y199 Y685</xm:sqref>
        </x14:conditionalFormatting>
        <x14:conditionalFormatting xmlns:xm="http://schemas.microsoft.com/office/excel/2006/main">
          <x14:cfRule type="cellIs" priority="5885" operator="equal" id="{B180878F-CF94-43ED-BA0A-926FC236E9FC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Y1020 Y1022 Y1030 Y1047 Y1064 Y1072 Y1113 Y1133 Y1138 Y1062 Y1028 Y1045 Y1070 Y1111 Y1131 Y1136</xm:sqref>
        </x14:conditionalFormatting>
        <x14:conditionalFormatting xmlns:xm="http://schemas.microsoft.com/office/excel/2006/main">
          <x14:cfRule type="cellIs" priority="5531" operator="equal" id="{AB20CFC5-5DDD-4A63-BED4-C2BD7CE10CA9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918" operator="equal" id="{58B68E86-C875-415B-B363-31F0BB5E01FE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Y1128</xm:sqref>
        </x14:conditionalFormatting>
        <x14:conditionalFormatting xmlns:xm="http://schemas.microsoft.com/office/excel/2006/main">
          <x14:cfRule type="cellIs" priority="197" operator="equal" id="{73CB8189-F30E-405F-B63E-F7FDD4349B30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186" operator="equal" id="{0FE3FFE1-B95D-4DE7-91EC-EF8116F75863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175" operator="equal" id="{119B5FCF-7F7A-4CB6-A574-434A4FB5143B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1">
    <pageSetUpPr fitToPage="1"/>
  </sheetPr>
  <dimension ref="B1:M26"/>
  <sheetViews>
    <sheetView view="pageBreakPreview" topLeftCell="A3" zoomScale="70" zoomScaleNormal="55" zoomScaleSheetLayoutView="70" workbookViewId="0">
      <selection activeCell="D10" sqref="D10"/>
    </sheetView>
  </sheetViews>
  <sheetFormatPr baseColWidth="10" defaultColWidth="11.5" defaultRowHeight="15"/>
  <cols>
    <col min="1" max="1" width="4.5" style="106" customWidth="1"/>
    <col min="2" max="2" width="49.6640625" style="106" bestFit="1" customWidth="1"/>
    <col min="3" max="13" width="16.6640625" style="106" customWidth="1"/>
    <col min="14" max="14" width="4.5" style="106" customWidth="1"/>
    <col min="15" max="16384" width="11.5" style="106"/>
  </cols>
  <sheetData>
    <row r="1" spans="2:13" ht="16" thickBot="1"/>
    <row r="2" spans="2:13" ht="31.25" customHeight="1">
      <c r="B2" s="335"/>
      <c r="C2" s="338" t="s">
        <v>144</v>
      </c>
      <c r="D2" s="339"/>
      <c r="E2" s="339"/>
      <c r="F2" s="339"/>
      <c r="G2" s="339"/>
      <c r="H2" s="339"/>
      <c r="I2" s="340"/>
      <c r="J2" s="347" t="s">
        <v>145</v>
      </c>
      <c r="K2" s="348"/>
      <c r="L2" s="348" t="str">
        <f>Headline!H22</f>
        <v>WABCO</v>
      </c>
      <c r="M2" s="349"/>
    </row>
    <row r="3" spans="2:13" ht="31.25" customHeight="1">
      <c r="B3" s="336"/>
      <c r="C3" s="341"/>
      <c r="D3" s="342"/>
      <c r="E3" s="342"/>
      <c r="F3" s="342"/>
      <c r="G3" s="342"/>
      <c r="H3" s="342"/>
      <c r="I3" s="343"/>
      <c r="J3" s="350" t="s">
        <v>146</v>
      </c>
      <c r="K3" s="351"/>
      <c r="L3" s="351">
        <f>Headline!H12</f>
        <v>20034</v>
      </c>
      <c r="M3" s="352"/>
    </row>
    <row r="4" spans="2:13" ht="31.25" customHeight="1" thickBot="1">
      <c r="B4" s="337"/>
      <c r="C4" s="344"/>
      <c r="D4" s="345"/>
      <c r="E4" s="345"/>
      <c r="F4" s="345"/>
      <c r="G4" s="345"/>
      <c r="H4" s="345"/>
      <c r="I4" s="346"/>
      <c r="J4" s="353" t="s">
        <v>147</v>
      </c>
      <c r="K4" s="354"/>
      <c r="L4" s="355">
        <f>MAX(C9:M9)</f>
        <v>44610</v>
      </c>
      <c r="M4" s="356"/>
    </row>
    <row r="5" spans="2:13" ht="16" thickBot="1">
      <c r="B5" s="326"/>
      <c r="C5" s="326"/>
      <c r="D5" s="326"/>
      <c r="E5" s="326"/>
      <c r="F5" s="326"/>
      <c r="G5" s="326"/>
      <c r="H5" s="326"/>
      <c r="I5" s="326"/>
      <c r="J5" s="326"/>
      <c r="K5" s="326"/>
      <c r="L5" s="326"/>
      <c r="M5" s="326"/>
    </row>
    <row r="6" spans="2:13" ht="18.5" customHeight="1">
      <c r="B6" s="327" t="s">
        <v>148</v>
      </c>
      <c r="C6" s="329" t="s">
        <v>149</v>
      </c>
      <c r="D6" s="330"/>
      <c r="E6" s="330"/>
      <c r="F6" s="330"/>
      <c r="G6" s="330"/>
      <c r="H6" s="330"/>
      <c r="I6" s="330"/>
      <c r="J6" s="330"/>
      <c r="K6" s="330"/>
      <c r="L6" s="330"/>
      <c r="M6" s="331"/>
    </row>
    <row r="7" spans="2:13" ht="18.5" customHeight="1" thickBot="1">
      <c r="B7" s="328"/>
      <c r="C7" s="332"/>
      <c r="D7" s="333"/>
      <c r="E7" s="333"/>
      <c r="F7" s="333"/>
      <c r="G7" s="333"/>
      <c r="H7" s="333"/>
      <c r="I7" s="333"/>
      <c r="J7" s="333"/>
      <c r="K7" s="333"/>
      <c r="L7" s="333"/>
      <c r="M7" s="334"/>
    </row>
    <row r="8" spans="2:13" ht="19">
      <c r="B8" s="328"/>
      <c r="C8" s="227" t="s">
        <v>738</v>
      </c>
      <c r="D8" s="107"/>
      <c r="E8" s="107"/>
      <c r="F8" s="107"/>
      <c r="G8" s="107"/>
      <c r="H8" s="107"/>
      <c r="I8" s="107"/>
      <c r="J8" s="107"/>
      <c r="K8" s="107"/>
      <c r="L8" s="107"/>
      <c r="M8" s="107"/>
    </row>
    <row r="9" spans="2:13" ht="20" thickBot="1">
      <c r="B9" s="328"/>
      <c r="C9" s="108">
        <v>44610</v>
      </c>
      <c r="D9" s="108"/>
      <c r="E9" s="108"/>
      <c r="F9" s="108"/>
      <c r="G9" s="108"/>
      <c r="H9" s="108"/>
      <c r="I9" s="108"/>
      <c r="J9" s="108"/>
      <c r="K9" s="108"/>
      <c r="L9" s="108"/>
      <c r="M9" s="108"/>
    </row>
    <row r="10" spans="2:13" ht="60.5" customHeight="1">
      <c r="B10" s="109" t="s">
        <v>150</v>
      </c>
      <c r="C10" s="228">
        <v>44562</v>
      </c>
      <c r="D10" s="113"/>
      <c r="E10" s="113"/>
      <c r="F10" s="113"/>
      <c r="G10" s="113"/>
      <c r="H10" s="113"/>
      <c r="I10" s="113"/>
      <c r="J10" s="113"/>
      <c r="K10" s="113"/>
      <c r="L10" s="113"/>
      <c r="M10" s="113"/>
    </row>
    <row r="11" spans="2:13" ht="60.5" customHeight="1">
      <c r="B11" s="110" t="s">
        <v>151</v>
      </c>
      <c r="C11" s="114" t="s">
        <v>725</v>
      </c>
      <c r="D11" s="114"/>
      <c r="E11" s="114"/>
      <c r="F11" s="114"/>
      <c r="G11" s="114"/>
      <c r="H11" s="114"/>
      <c r="I11" s="114"/>
      <c r="J11" s="114"/>
      <c r="K11" s="114"/>
      <c r="L11" s="114"/>
      <c r="M11" s="114"/>
    </row>
    <row r="12" spans="2:13" ht="60.5" customHeight="1">
      <c r="B12" s="128" t="s">
        <v>152</v>
      </c>
      <c r="C12" s="115" t="s">
        <v>153</v>
      </c>
      <c r="D12" s="115"/>
      <c r="E12" s="115"/>
      <c r="F12" s="115"/>
      <c r="G12" s="115"/>
      <c r="H12" s="115"/>
      <c r="I12" s="115"/>
      <c r="J12" s="115"/>
      <c r="K12" s="115"/>
      <c r="L12" s="115"/>
      <c r="M12" s="115"/>
    </row>
    <row r="13" spans="2:13" ht="60.5" customHeight="1">
      <c r="B13" s="110" t="s">
        <v>154</v>
      </c>
      <c r="C13" s="114" t="s">
        <v>153</v>
      </c>
      <c r="D13" s="114"/>
      <c r="E13" s="114"/>
      <c r="F13" s="114"/>
      <c r="G13" s="114"/>
      <c r="H13" s="114"/>
      <c r="I13" s="114"/>
      <c r="J13" s="114"/>
      <c r="K13" s="114"/>
      <c r="L13" s="114"/>
      <c r="M13" s="114"/>
    </row>
    <row r="14" spans="2:13" ht="60.5" customHeight="1">
      <c r="B14" s="128" t="s">
        <v>176</v>
      </c>
      <c r="C14" s="129" t="s">
        <v>177</v>
      </c>
      <c r="D14" s="129"/>
      <c r="E14" s="129"/>
      <c r="F14" s="129"/>
      <c r="G14" s="129"/>
      <c r="H14" s="129"/>
      <c r="I14" s="129"/>
      <c r="J14" s="129"/>
      <c r="K14" s="129"/>
      <c r="L14" s="129"/>
      <c r="M14" s="129"/>
    </row>
    <row r="15" spans="2:13" ht="60.5" customHeight="1">
      <c r="B15" s="110" t="s">
        <v>155</v>
      </c>
      <c r="C15" s="114" t="s">
        <v>233</v>
      </c>
      <c r="D15" s="114"/>
      <c r="E15" s="114"/>
      <c r="F15" s="114"/>
      <c r="G15" s="114"/>
      <c r="H15" s="114"/>
      <c r="I15" s="114"/>
      <c r="J15" s="114"/>
      <c r="K15" s="114"/>
      <c r="L15" s="114"/>
      <c r="M15" s="114"/>
    </row>
    <row r="16" spans="2:13" ht="60.5" customHeight="1">
      <c r="B16" s="128" t="s">
        <v>156</v>
      </c>
      <c r="C16" s="129" t="s">
        <v>153</v>
      </c>
      <c r="D16" s="129"/>
      <c r="E16" s="129"/>
      <c r="F16" s="129"/>
      <c r="G16" s="129"/>
      <c r="H16" s="129"/>
      <c r="I16" s="129"/>
      <c r="J16" s="129"/>
      <c r="K16" s="129"/>
      <c r="L16" s="129"/>
      <c r="M16" s="129"/>
    </row>
    <row r="17" spans="2:13" ht="60.5" customHeight="1">
      <c r="B17" s="110" t="s">
        <v>157</v>
      </c>
      <c r="C17" s="114" t="s">
        <v>726</v>
      </c>
      <c r="D17" s="114"/>
      <c r="E17" s="114"/>
      <c r="F17" s="114"/>
      <c r="G17" s="114"/>
      <c r="H17" s="114"/>
      <c r="I17" s="114"/>
      <c r="J17" s="114"/>
      <c r="K17" s="114"/>
      <c r="L17" s="114"/>
      <c r="M17" s="114"/>
    </row>
    <row r="18" spans="2:13" ht="60.5" customHeight="1">
      <c r="B18" s="128" t="s">
        <v>158</v>
      </c>
      <c r="C18" s="129" t="s">
        <v>153</v>
      </c>
      <c r="D18" s="129"/>
      <c r="E18" s="129"/>
      <c r="F18" s="129"/>
      <c r="G18" s="129"/>
      <c r="H18" s="129"/>
      <c r="I18" s="129"/>
      <c r="J18" s="129"/>
      <c r="K18" s="129"/>
      <c r="L18" s="129"/>
      <c r="M18" s="129"/>
    </row>
    <row r="19" spans="2:13" ht="60.5" customHeight="1">
      <c r="B19" s="110" t="s">
        <v>159</v>
      </c>
      <c r="C19" s="114" t="s">
        <v>153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</row>
    <row r="20" spans="2:13" ht="60.5" customHeight="1">
      <c r="B20" s="128" t="s">
        <v>160</v>
      </c>
      <c r="C20" s="129" t="s">
        <v>153</v>
      </c>
      <c r="D20" s="129"/>
      <c r="E20" s="129"/>
      <c r="F20" s="129"/>
      <c r="G20" s="129"/>
      <c r="H20" s="129"/>
      <c r="I20" s="129"/>
      <c r="J20" s="129"/>
      <c r="K20" s="129"/>
      <c r="L20" s="129"/>
      <c r="M20" s="129"/>
    </row>
    <row r="21" spans="2:13" ht="60.5" customHeight="1">
      <c r="B21" s="110" t="s">
        <v>161</v>
      </c>
      <c r="C21" s="114" t="s">
        <v>153</v>
      </c>
      <c r="D21" s="114"/>
      <c r="E21" s="114"/>
      <c r="F21" s="114"/>
      <c r="G21" s="114"/>
      <c r="H21" s="114"/>
      <c r="I21" s="114"/>
      <c r="J21" s="114"/>
      <c r="K21" s="114"/>
      <c r="L21" s="114"/>
      <c r="M21" s="114"/>
    </row>
    <row r="22" spans="2:13" ht="60.5" customHeight="1">
      <c r="B22" s="128" t="s">
        <v>162</v>
      </c>
      <c r="C22" s="129" t="s">
        <v>153</v>
      </c>
      <c r="D22" s="129"/>
      <c r="E22" s="129"/>
      <c r="F22" s="129"/>
      <c r="G22" s="129"/>
      <c r="H22" s="129"/>
      <c r="I22" s="129"/>
      <c r="J22" s="129"/>
      <c r="K22" s="129"/>
      <c r="L22" s="129"/>
      <c r="M22" s="129"/>
    </row>
    <row r="23" spans="2:13" ht="60.5" customHeight="1">
      <c r="B23" s="110" t="s">
        <v>163</v>
      </c>
      <c r="C23" s="114" t="s">
        <v>153</v>
      </c>
      <c r="D23" s="114"/>
      <c r="E23" s="114"/>
      <c r="F23" s="114"/>
      <c r="G23" s="114"/>
      <c r="H23" s="114"/>
      <c r="I23" s="114"/>
      <c r="J23" s="114"/>
      <c r="K23" s="114"/>
      <c r="L23" s="114"/>
      <c r="M23" s="114"/>
    </row>
    <row r="24" spans="2:13" ht="60.5" customHeight="1">
      <c r="B24" s="128" t="s">
        <v>164</v>
      </c>
      <c r="C24" s="129" t="s">
        <v>177</v>
      </c>
      <c r="D24" s="129"/>
      <c r="E24" s="129"/>
      <c r="F24" s="129"/>
      <c r="G24" s="129"/>
      <c r="H24" s="129"/>
      <c r="I24" s="129"/>
      <c r="J24" s="129"/>
      <c r="K24" s="129"/>
      <c r="L24" s="129"/>
      <c r="M24" s="129"/>
    </row>
    <row r="25" spans="2:13" ht="60.5" customHeight="1">
      <c r="B25" s="110" t="s">
        <v>165</v>
      </c>
      <c r="C25" s="114" t="s">
        <v>153</v>
      </c>
      <c r="D25" s="114"/>
      <c r="E25" s="114"/>
      <c r="F25" s="114"/>
      <c r="G25" s="114"/>
      <c r="H25" s="114"/>
      <c r="I25" s="114"/>
      <c r="J25" s="114"/>
      <c r="K25" s="114"/>
      <c r="L25" s="114"/>
      <c r="M25" s="114"/>
    </row>
    <row r="26" spans="2:13" ht="60.5" customHeight="1" thickBot="1">
      <c r="B26" s="130" t="s">
        <v>166</v>
      </c>
      <c r="C26" s="229" t="s">
        <v>727</v>
      </c>
      <c r="D26" s="131"/>
      <c r="E26" s="131"/>
      <c r="F26" s="131"/>
      <c r="G26" s="131"/>
      <c r="H26" s="131"/>
      <c r="I26" s="131"/>
      <c r="J26" s="131"/>
      <c r="K26" s="131"/>
      <c r="L26" s="131"/>
      <c r="M26" s="131"/>
    </row>
  </sheetData>
  <mergeCells count="11">
    <mergeCell ref="B5:M5"/>
    <mergeCell ref="B6:B9"/>
    <mergeCell ref="C6:M7"/>
    <mergeCell ref="B2:B4"/>
    <mergeCell ref="C2:I4"/>
    <mergeCell ref="J2:K2"/>
    <mergeCell ref="L2:M2"/>
    <mergeCell ref="J3:K3"/>
    <mergeCell ref="L3:M3"/>
    <mergeCell ref="J4:K4"/>
    <mergeCell ref="L4:M4"/>
  </mergeCells>
  <pageMargins left="0.7" right="0.7" top="0.75" bottom="0.75" header="0.3" footer="0.3"/>
  <pageSetup paperSize="9" scale="34" fitToHeight="0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2">
    <tabColor rgb="FFFFFF00"/>
    <pageSetUpPr fitToPage="1"/>
  </sheetPr>
  <dimension ref="A1:CJ1015"/>
  <sheetViews>
    <sheetView showGridLines="0" view="pageBreakPreview" topLeftCell="B1" zoomScaleNormal="120" zoomScaleSheetLayoutView="100" workbookViewId="0">
      <pane ySplit="8" topLeftCell="A36" activePane="bottomLeft" state="frozen"/>
      <selection activeCell="U866" sqref="U866"/>
      <selection pane="bottomLeft" activeCell="R54" sqref="R54:S54"/>
    </sheetView>
  </sheetViews>
  <sheetFormatPr baseColWidth="10" defaultRowHeight="13"/>
  <cols>
    <col min="1" max="1" width="11.5" hidden="1" customWidth="1"/>
    <col min="2" max="2" width="5" customWidth="1"/>
    <col min="3" max="6" width="4.5" customWidth="1"/>
    <col min="7" max="7" width="10.33203125" customWidth="1"/>
    <col min="8" max="8" width="6.6640625" customWidth="1"/>
    <col min="9" max="9" width="3.33203125" customWidth="1"/>
    <col min="10" max="10" width="4.5" customWidth="1"/>
    <col min="11" max="11" width="5.6640625" customWidth="1"/>
    <col min="12" max="12" width="4.5" customWidth="1"/>
    <col min="13" max="13" width="5.6640625" customWidth="1"/>
    <col min="14" max="14" width="4.83203125" customWidth="1"/>
    <col min="15" max="15" width="5.33203125" customWidth="1"/>
    <col min="16" max="16" width="3.33203125" customWidth="1"/>
    <col min="17" max="17" width="9.6640625" hidden="1" customWidth="1"/>
    <col min="18" max="18" width="4.33203125" customWidth="1"/>
    <col min="19" max="19" width="5" customWidth="1"/>
    <col min="20" max="23" width="4.5" customWidth="1"/>
    <col min="24" max="24" width="13.1640625" bestFit="1" customWidth="1"/>
    <col min="25" max="25" width="20.6640625" bestFit="1" customWidth="1"/>
  </cols>
  <sheetData>
    <row r="1" spans="2:88" ht="9" customHeight="1">
      <c r="B1" s="40"/>
      <c r="C1" s="1"/>
      <c r="D1" s="1"/>
      <c r="E1" s="1"/>
      <c r="F1" s="72"/>
      <c r="G1" s="430" t="s">
        <v>41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1"/>
      <c r="S1" s="413" t="s">
        <v>110</v>
      </c>
      <c r="T1" s="414"/>
      <c r="U1" s="417" t="s">
        <v>124</v>
      </c>
      <c r="V1" s="418"/>
      <c r="W1" s="419"/>
    </row>
    <row r="2" spans="2:88" ht="9" customHeight="1" thickBot="1">
      <c r="B2" s="41"/>
      <c r="C2" s="39"/>
      <c r="D2" s="39"/>
      <c r="E2" s="39"/>
      <c r="F2" s="73"/>
      <c r="G2" s="434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5"/>
      <c r="S2" s="415"/>
      <c r="T2" s="416"/>
      <c r="U2" s="420"/>
      <c r="V2" s="421"/>
      <c r="W2" s="422"/>
      <c r="Y2" s="172">
        <f>MAX(C37:G56)</f>
        <v>17</v>
      </c>
    </row>
    <row r="3" spans="2:88" ht="9" customHeight="1">
      <c r="B3" s="41"/>
      <c r="C3" s="39"/>
      <c r="D3" s="39"/>
      <c r="E3" s="39"/>
      <c r="F3" s="73"/>
      <c r="G3" s="434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5"/>
      <c r="S3" s="423" t="s">
        <v>107</v>
      </c>
      <c r="T3" s="423"/>
      <c r="U3" s="424"/>
      <c r="V3" s="424"/>
      <c r="W3" s="414"/>
    </row>
    <row r="4" spans="2:88" ht="9" customHeight="1" thickBot="1">
      <c r="B4" s="41"/>
      <c r="C4" s="39"/>
      <c r="D4" s="39"/>
      <c r="E4" s="39"/>
      <c r="F4" s="73"/>
      <c r="G4" s="432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3"/>
      <c r="S4" s="425"/>
      <c r="T4" s="425"/>
      <c r="U4" s="425"/>
      <c r="V4" s="425"/>
      <c r="W4" s="416"/>
    </row>
    <row r="5" spans="2:88" ht="15" customHeight="1" thickBot="1">
      <c r="B5" s="41"/>
      <c r="C5" s="39"/>
      <c r="D5" s="63" t="s">
        <v>115</v>
      </c>
      <c r="E5" s="39"/>
      <c r="F5" s="73"/>
      <c r="G5" s="430" t="s">
        <v>46</v>
      </c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1"/>
      <c r="S5" s="81" t="s">
        <v>25</v>
      </c>
      <c r="T5" s="67"/>
      <c r="U5" s="67"/>
      <c r="V5" s="67"/>
      <c r="W5" s="69"/>
      <c r="X5" s="125" t="s">
        <v>174</v>
      </c>
      <c r="Y5" s="121" t="s">
        <v>169</v>
      </c>
      <c r="Z5" s="120">
        <v>1</v>
      </c>
      <c r="AA5" s="116">
        <f t="shared" ref="AA5:BF5" si="0">IF(Z5&lt;emp,Z5+1,"")</f>
        <v>2</v>
      </c>
      <c r="AB5" s="116" t="str">
        <f t="shared" si="0"/>
        <v/>
      </c>
      <c r="AC5" s="116" t="str">
        <f t="shared" si="0"/>
        <v/>
      </c>
      <c r="AD5" s="116" t="str">
        <f t="shared" si="0"/>
        <v/>
      </c>
      <c r="AE5" s="116" t="str">
        <f t="shared" si="0"/>
        <v/>
      </c>
      <c r="AF5" s="116" t="str">
        <f t="shared" si="0"/>
        <v/>
      </c>
      <c r="AG5" s="116" t="str">
        <f t="shared" si="0"/>
        <v/>
      </c>
      <c r="AH5" s="116" t="str">
        <f t="shared" si="0"/>
        <v/>
      </c>
      <c r="AI5" s="116" t="str">
        <f t="shared" si="0"/>
        <v/>
      </c>
      <c r="AJ5" s="116" t="str">
        <f t="shared" si="0"/>
        <v/>
      </c>
      <c r="AK5" s="116" t="str">
        <f t="shared" si="0"/>
        <v/>
      </c>
      <c r="AL5" s="116" t="str">
        <f t="shared" si="0"/>
        <v/>
      </c>
      <c r="AM5" s="116" t="str">
        <f t="shared" si="0"/>
        <v/>
      </c>
      <c r="AN5" s="116" t="str">
        <f t="shared" si="0"/>
        <v/>
      </c>
      <c r="AO5" s="116" t="str">
        <f t="shared" si="0"/>
        <v/>
      </c>
      <c r="AP5" s="116" t="str">
        <f t="shared" si="0"/>
        <v/>
      </c>
      <c r="AQ5" s="116" t="str">
        <f t="shared" si="0"/>
        <v/>
      </c>
      <c r="AR5" s="116" t="str">
        <f t="shared" si="0"/>
        <v/>
      </c>
      <c r="AS5" s="116" t="str">
        <f t="shared" si="0"/>
        <v/>
      </c>
      <c r="AT5" s="116" t="str">
        <f t="shared" si="0"/>
        <v/>
      </c>
      <c r="AU5" s="116" t="str">
        <f t="shared" si="0"/>
        <v/>
      </c>
      <c r="AV5" s="116" t="str">
        <f t="shared" si="0"/>
        <v/>
      </c>
      <c r="AW5" s="116" t="str">
        <f t="shared" si="0"/>
        <v/>
      </c>
      <c r="AX5" s="116" t="str">
        <f t="shared" si="0"/>
        <v/>
      </c>
      <c r="AY5" s="116" t="str">
        <f t="shared" si="0"/>
        <v/>
      </c>
      <c r="AZ5" s="116" t="str">
        <f t="shared" si="0"/>
        <v/>
      </c>
      <c r="BA5" s="116" t="str">
        <f t="shared" si="0"/>
        <v/>
      </c>
      <c r="BB5" s="116" t="str">
        <f t="shared" si="0"/>
        <v/>
      </c>
      <c r="BC5" s="116" t="str">
        <f t="shared" si="0"/>
        <v/>
      </c>
      <c r="BD5" s="116" t="str">
        <f t="shared" si="0"/>
        <v/>
      </c>
      <c r="BE5" s="116" t="str">
        <f t="shared" si="0"/>
        <v/>
      </c>
      <c r="BF5" s="116" t="str">
        <f t="shared" si="0"/>
        <v/>
      </c>
      <c r="BG5" s="116" t="str">
        <f t="shared" ref="BG5:CJ5" si="1">IF(BF5&lt;emp,BF5+1,"")</f>
        <v/>
      </c>
      <c r="BH5" s="116" t="str">
        <f t="shared" si="1"/>
        <v/>
      </c>
      <c r="BI5" s="116" t="str">
        <f t="shared" si="1"/>
        <v/>
      </c>
      <c r="BJ5" s="116" t="str">
        <f t="shared" si="1"/>
        <v/>
      </c>
      <c r="BK5" s="116" t="str">
        <f t="shared" si="1"/>
        <v/>
      </c>
      <c r="BL5" s="116" t="str">
        <f t="shared" si="1"/>
        <v/>
      </c>
      <c r="BM5" s="116" t="str">
        <f t="shared" si="1"/>
        <v/>
      </c>
      <c r="BN5" s="116" t="str">
        <f t="shared" si="1"/>
        <v/>
      </c>
      <c r="BO5" s="116" t="str">
        <f t="shared" si="1"/>
        <v/>
      </c>
      <c r="BP5" s="116" t="str">
        <f t="shared" si="1"/>
        <v/>
      </c>
      <c r="BQ5" s="116" t="str">
        <f t="shared" si="1"/>
        <v/>
      </c>
      <c r="BR5" s="116" t="str">
        <f t="shared" si="1"/>
        <v/>
      </c>
      <c r="BS5" s="116" t="str">
        <f t="shared" si="1"/>
        <v/>
      </c>
      <c r="BT5" s="116" t="str">
        <f t="shared" si="1"/>
        <v/>
      </c>
      <c r="BU5" s="116" t="str">
        <f t="shared" si="1"/>
        <v/>
      </c>
      <c r="BV5" s="116" t="str">
        <f t="shared" si="1"/>
        <v/>
      </c>
      <c r="BW5" s="116" t="str">
        <f t="shared" si="1"/>
        <v/>
      </c>
      <c r="BX5" s="116" t="str">
        <f t="shared" si="1"/>
        <v/>
      </c>
      <c r="BY5" s="116" t="str">
        <f t="shared" si="1"/>
        <v/>
      </c>
      <c r="BZ5" s="116" t="str">
        <f t="shared" si="1"/>
        <v/>
      </c>
      <c r="CA5" s="116" t="str">
        <f t="shared" si="1"/>
        <v/>
      </c>
      <c r="CB5" s="116" t="str">
        <f t="shared" si="1"/>
        <v/>
      </c>
      <c r="CC5" s="116" t="str">
        <f t="shared" si="1"/>
        <v/>
      </c>
      <c r="CD5" s="116" t="str">
        <f t="shared" si="1"/>
        <v/>
      </c>
      <c r="CE5" s="116" t="str">
        <f t="shared" si="1"/>
        <v/>
      </c>
      <c r="CF5" s="116" t="str">
        <f t="shared" si="1"/>
        <v/>
      </c>
      <c r="CG5" s="116" t="str">
        <f t="shared" si="1"/>
        <v/>
      </c>
      <c r="CH5" s="116" t="str">
        <f t="shared" si="1"/>
        <v/>
      </c>
      <c r="CI5" s="116" t="str">
        <f t="shared" si="1"/>
        <v/>
      </c>
      <c r="CJ5" s="117" t="str">
        <f t="shared" si="1"/>
        <v/>
      </c>
    </row>
    <row r="6" spans="2:88" ht="15" customHeight="1" thickBot="1">
      <c r="B6" s="41"/>
      <c r="C6" s="39"/>
      <c r="D6" s="39"/>
      <c r="E6" s="39"/>
      <c r="F6" s="73"/>
      <c r="G6" s="432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3"/>
      <c r="S6" s="426" t="s">
        <v>40</v>
      </c>
      <c r="T6" s="428"/>
      <c r="U6" s="428"/>
      <c r="V6" s="428"/>
      <c r="W6" s="428"/>
      <c r="X6" s="126" t="s">
        <v>175</v>
      </c>
      <c r="Y6" s="127" t="s">
        <v>170</v>
      </c>
      <c r="Z6" s="123">
        <f>Z5</f>
        <v>1</v>
      </c>
      <c r="AA6" s="124">
        <f t="shared" ref="AA6:CJ6" si="2">AA5</f>
        <v>2</v>
      </c>
      <c r="AB6" s="124" t="str">
        <f t="shared" si="2"/>
        <v/>
      </c>
      <c r="AC6" s="124" t="str">
        <f t="shared" si="2"/>
        <v/>
      </c>
      <c r="AD6" s="118" t="str">
        <f t="shared" si="2"/>
        <v/>
      </c>
      <c r="AE6" s="118" t="str">
        <f t="shared" si="2"/>
        <v/>
      </c>
      <c r="AF6" s="118" t="str">
        <f t="shared" si="2"/>
        <v/>
      </c>
      <c r="AG6" s="118" t="str">
        <f t="shared" si="2"/>
        <v/>
      </c>
      <c r="AH6" s="118" t="str">
        <f t="shared" si="2"/>
        <v/>
      </c>
      <c r="AI6" s="118" t="str">
        <f t="shared" si="2"/>
        <v/>
      </c>
      <c r="AJ6" s="118" t="str">
        <f t="shared" si="2"/>
        <v/>
      </c>
      <c r="AK6" s="118" t="str">
        <f t="shared" si="2"/>
        <v/>
      </c>
      <c r="AL6" s="118" t="str">
        <f>AL5</f>
        <v/>
      </c>
      <c r="AM6" s="118" t="str">
        <f>AM5</f>
        <v/>
      </c>
      <c r="AN6" s="118" t="str">
        <f t="shared" si="2"/>
        <v/>
      </c>
      <c r="AO6" s="118" t="str">
        <f t="shared" si="2"/>
        <v/>
      </c>
      <c r="AP6" s="118" t="str">
        <f t="shared" si="2"/>
        <v/>
      </c>
      <c r="AQ6" s="118" t="str">
        <f t="shared" si="2"/>
        <v/>
      </c>
      <c r="AR6" s="118" t="str">
        <f t="shared" si="2"/>
        <v/>
      </c>
      <c r="AS6" s="118" t="str">
        <f t="shared" si="2"/>
        <v/>
      </c>
      <c r="AT6" s="118" t="str">
        <f t="shared" si="2"/>
        <v/>
      </c>
      <c r="AU6" s="118" t="str">
        <f t="shared" si="2"/>
        <v/>
      </c>
      <c r="AV6" s="118" t="str">
        <f t="shared" si="2"/>
        <v/>
      </c>
      <c r="AW6" s="118" t="str">
        <f t="shared" si="2"/>
        <v/>
      </c>
      <c r="AX6" s="118" t="str">
        <f t="shared" si="2"/>
        <v/>
      </c>
      <c r="AY6" s="118" t="str">
        <f t="shared" si="2"/>
        <v/>
      </c>
      <c r="AZ6" s="118" t="str">
        <f t="shared" si="2"/>
        <v/>
      </c>
      <c r="BA6" s="118" t="str">
        <f t="shared" si="2"/>
        <v/>
      </c>
      <c r="BB6" s="118" t="str">
        <f t="shared" si="2"/>
        <v/>
      </c>
      <c r="BC6" s="118" t="str">
        <f t="shared" si="2"/>
        <v/>
      </c>
      <c r="BD6" s="118" t="str">
        <f t="shared" si="2"/>
        <v/>
      </c>
      <c r="BE6" s="118" t="str">
        <f t="shared" si="2"/>
        <v/>
      </c>
      <c r="BF6" s="118" t="str">
        <f t="shared" si="2"/>
        <v/>
      </c>
      <c r="BG6" s="118" t="str">
        <f t="shared" si="2"/>
        <v/>
      </c>
      <c r="BH6" s="118" t="str">
        <f t="shared" si="2"/>
        <v/>
      </c>
      <c r="BI6" s="118" t="str">
        <f t="shared" si="2"/>
        <v/>
      </c>
      <c r="BJ6" s="118" t="str">
        <f t="shared" si="2"/>
        <v/>
      </c>
      <c r="BK6" s="118" t="str">
        <f t="shared" si="2"/>
        <v/>
      </c>
      <c r="BL6" s="118" t="str">
        <f t="shared" si="2"/>
        <v/>
      </c>
      <c r="BM6" s="118" t="str">
        <f t="shared" si="2"/>
        <v/>
      </c>
      <c r="BN6" s="118" t="str">
        <f t="shared" si="2"/>
        <v/>
      </c>
      <c r="BO6" s="118" t="str">
        <f t="shared" si="2"/>
        <v/>
      </c>
      <c r="BP6" s="118" t="str">
        <f t="shared" si="2"/>
        <v/>
      </c>
      <c r="BQ6" s="118" t="str">
        <f t="shared" si="2"/>
        <v/>
      </c>
      <c r="BR6" s="118" t="str">
        <f t="shared" si="2"/>
        <v/>
      </c>
      <c r="BS6" s="118" t="str">
        <f t="shared" si="2"/>
        <v/>
      </c>
      <c r="BT6" s="118" t="str">
        <f t="shared" si="2"/>
        <v/>
      </c>
      <c r="BU6" s="118" t="str">
        <f t="shared" si="2"/>
        <v/>
      </c>
      <c r="BV6" s="118" t="str">
        <f t="shared" si="2"/>
        <v/>
      </c>
      <c r="BW6" s="118" t="str">
        <f t="shared" si="2"/>
        <v/>
      </c>
      <c r="BX6" s="118" t="str">
        <f t="shared" si="2"/>
        <v/>
      </c>
      <c r="BY6" s="118" t="str">
        <f t="shared" si="2"/>
        <v/>
      </c>
      <c r="BZ6" s="118" t="str">
        <f t="shared" si="2"/>
        <v/>
      </c>
      <c r="CA6" s="118" t="str">
        <f t="shared" si="2"/>
        <v/>
      </c>
      <c r="CB6" s="118" t="str">
        <f t="shared" si="2"/>
        <v/>
      </c>
      <c r="CC6" s="118" t="str">
        <f t="shared" si="2"/>
        <v/>
      </c>
      <c r="CD6" s="118" t="str">
        <f t="shared" si="2"/>
        <v/>
      </c>
      <c r="CE6" s="118" t="str">
        <f t="shared" si="2"/>
        <v/>
      </c>
      <c r="CF6" s="118" t="str">
        <f t="shared" si="2"/>
        <v/>
      </c>
      <c r="CG6" s="118" t="str">
        <f t="shared" si="2"/>
        <v/>
      </c>
      <c r="CH6" s="118" t="str">
        <f t="shared" si="2"/>
        <v/>
      </c>
      <c r="CI6" s="118" t="str">
        <f t="shared" si="2"/>
        <v/>
      </c>
      <c r="CJ6" s="119" t="str">
        <f t="shared" si="2"/>
        <v/>
      </c>
    </row>
    <row r="7" spans="2:88" ht="15" customHeight="1" thickBot="1">
      <c r="B7" s="41"/>
      <c r="C7" s="39"/>
      <c r="D7" s="39"/>
      <c r="E7" s="39"/>
      <c r="F7" s="73"/>
      <c r="G7" s="430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1"/>
      <c r="S7" s="427"/>
      <c r="T7" s="429"/>
      <c r="U7" s="429"/>
      <c r="V7" s="429"/>
      <c r="W7" s="429"/>
    </row>
    <row r="8" spans="2:88" ht="15" customHeight="1" thickBot="1">
      <c r="B8" s="42"/>
      <c r="C8" s="38"/>
      <c r="D8" s="38"/>
      <c r="E8" s="38"/>
      <c r="F8" s="74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3"/>
      <c r="S8" s="81" t="s">
        <v>49</v>
      </c>
      <c r="T8" s="67"/>
      <c r="U8" s="67"/>
      <c r="V8" s="67"/>
      <c r="W8" s="69"/>
    </row>
    <row r="9" spans="2:88" ht="6" customHeight="1" thickBot="1">
      <c r="B9" s="75"/>
      <c r="C9" s="76"/>
      <c r="D9" s="76"/>
      <c r="E9" s="76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8"/>
      <c r="T9" s="78"/>
      <c r="U9" s="77"/>
      <c r="V9" s="77"/>
      <c r="W9" s="79"/>
    </row>
    <row r="10" spans="2:88" ht="16">
      <c r="B10" s="4"/>
      <c r="C10" s="396" t="s">
        <v>178</v>
      </c>
      <c r="D10" s="396"/>
      <c r="E10" s="396"/>
      <c r="F10" s="396"/>
      <c r="G10" s="396"/>
      <c r="H10" s="396"/>
      <c r="I10" s="396"/>
      <c r="J10" s="396"/>
      <c r="K10" s="396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spans="2:88" ht="7" customHeight="1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2:88">
      <c r="B12" s="4"/>
      <c r="C12" s="389" t="s">
        <v>179</v>
      </c>
      <c r="D12" s="390"/>
      <c r="E12" s="390"/>
      <c r="F12" s="390"/>
      <c r="G12" s="391"/>
      <c r="H12" s="382">
        <v>20034</v>
      </c>
      <c r="I12" s="383"/>
      <c r="J12" s="383"/>
      <c r="K12" s="383"/>
      <c r="L12" s="383"/>
      <c r="M12" s="383"/>
      <c r="N12" s="383"/>
      <c r="O12" s="383"/>
      <c r="P12" s="383"/>
      <c r="Q12" s="383"/>
      <c r="R12" s="383"/>
      <c r="S12" s="383"/>
      <c r="T12" s="383"/>
      <c r="U12" s="383"/>
      <c r="V12" s="384"/>
      <c r="W12" s="5"/>
    </row>
    <row r="13" spans="2:88">
      <c r="B13" s="4"/>
      <c r="C13" s="389" t="s">
        <v>12</v>
      </c>
      <c r="D13" s="390"/>
      <c r="E13" s="390"/>
      <c r="F13" s="390"/>
      <c r="G13" s="391"/>
      <c r="H13" s="382" t="s">
        <v>130</v>
      </c>
      <c r="I13" s="383"/>
      <c r="J13" s="383"/>
      <c r="K13" s="383"/>
      <c r="L13" s="383"/>
      <c r="M13" s="383"/>
      <c r="N13" s="383"/>
      <c r="O13" s="383"/>
      <c r="P13" s="383"/>
      <c r="Q13" s="383"/>
      <c r="R13" s="383"/>
      <c r="S13" s="383"/>
      <c r="T13" s="383"/>
      <c r="U13" s="383"/>
      <c r="V13" s="384"/>
      <c r="W13" s="5"/>
    </row>
    <row r="14" spans="2:88" ht="12.75" customHeight="1">
      <c r="B14" s="4"/>
      <c r="C14" s="389" t="s">
        <v>62</v>
      </c>
      <c r="D14" s="390"/>
      <c r="E14" s="390"/>
      <c r="F14" s="390"/>
      <c r="G14" s="391"/>
      <c r="H14" s="438">
        <v>44064</v>
      </c>
      <c r="I14" s="439"/>
      <c r="J14" s="439"/>
      <c r="K14" s="439"/>
      <c r="L14" s="439"/>
      <c r="M14" s="439"/>
      <c r="N14" s="439"/>
      <c r="O14" s="439"/>
      <c r="P14" s="439"/>
      <c r="Q14" s="439"/>
      <c r="R14" s="439"/>
      <c r="S14" s="439"/>
      <c r="T14" s="439"/>
      <c r="U14" s="439"/>
      <c r="V14" s="440"/>
      <c r="W14" s="9"/>
    </row>
    <row r="15" spans="2:88" ht="7" customHeight="1" thickBot="1">
      <c r="B15" s="10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2"/>
      <c r="P15" s="12"/>
      <c r="Q15" s="12"/>
      <c r="R15" s="12"/>
      <c r="S15" s="12"/>
      <c r="T15" s="12"/>
      <c r="U15" s="12"/>
      <c r="V15" s="12"/>
      <c r="W15" s="12"/>
    </row>
    <row r="16" spans="2:88" ht="6" customHeight="1" thickBot="1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</row>
    <row r="17" spans="2:23" ht="6" customHeight="1">
      <c r="B17" s="2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</row>
    <row r="18" spans="2:23" ht="16">
      <c r="B18" s="4"/>
      <c r="C18" s="441" t="s">
        <v>11</v>
      </c>
      <c r="D18" s="441"/>
      <c r="E18" s="441"/>
      <c r="F18" s="441"/>
      <c r="G18" s="441"/>
      <c r="H18" s="44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spans="2:23" ht="7" customHeight="1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2:23">
      <c r="B20" s="4"/>
      <c r="C20" s="389" t="s">
        <v>0</v>
      </c>
      <c r="D20" s="390"/>
      <c r="E20" s="390"/>
      <c r="F20" s="390"/>
      <c r="G20" s="391"/>
      <c r="H20" s="382" t="s">
        <v>180</v>
      </c>
      <c r="I20" s="383"/>
      <c r="J20" s="383"/>
      <c r="K20" s="383"/>
      <c r="L20" s="383"/>
      <c r="M20" s="383"/>
      <c r="N20" s="383"/>
      <c r="O20" s="383"/>
      <c r="P20" s="383"/>
      <c r="Q20" s="383"/>
      <c r="R20" s="383"/>
      <c r="S20" s="383"/>
      <c r="T20" s="383"/>
      <c r="U20" s="383"/>
      <c r="V20" s="384"/>
      <c r="W20" s="5"/>
    </row>
    <row r="21" spans="2:23">
      <c r="B21" s="4"/>
      <c r="C21" s="389" t="s">
        <v>1</v>
      </c>
      <c r="D21" s="390"/>
      <c r="E21" s="390"/>
      <c r="F21" s="390"/>
      <c r="G21" s="391"/>
      <c r="H21" s="382" t="s">
        <v>181</v>
      </c>
      <c r="I21" s="383"/>
      <c r="J21" s="383"/>
      <c r="K21" s="383"/>
      <c r="L21" s="383"/>
      <c r="M21" s="383"/>
      <c r="N21" s="383"/>
      <c r="O21" s="383"/>
      <c r="P21" s="383"/>
      <c r="Q21" s="383"/>
      <c r="R21" s="383"/>
      <c r="S21" s="383"/>
      <c r="T21" s="383"/>
      <c r="U21" s="383"/>
      <c r="V21" s="384"/>
      <c r="W21" s="5"/>
    </row>
    <row r="22" spans="2:23">
      <c r="B22" s="4"/>
      <c r="C22" s="389" t="s">
        <v>13</v>
      </c>
      <c r="D22" s="390"/>
      <c r="E22" s="390"/>
      <c r="F22" s="390"/>
      <c r="G22" s="391"/>
      <c r="H22" s="382" t="s">
        <v>182</v>
      </c>
      <c r="I22" s="383"/>
      <c r="J22" s="383"/>
      <c r="K22" s="383"/>
      <c r="L22" s="383"/>
      <c r="M22" s="383"/>
      <c r="N22" s="383"/>
      <c r="O22" s="383"/>
      <c r="P22" s="383"/>
      <c r="Q22" s="383"/>
      <c r="R22" s="383"/>
      <c r="S22" s="383"/>
      <c r="T22" s="383"/>
      <c r="U22" s="383"/>
      <c r="V22" s="384"/>
      <c r="W22" s="5"/>
    </row>
    <row r="23" spans="2:23">
      <c r="B23" s="4"/>
      <c r="C23" s="389" t="s">
        <v>14</v>
      </c>
      <c r="D23" s="390"/>
      <c r="E23" s="390"/>
      <c r="F23" s="390"/>
      <c r="G23" s="391"/>
      <c r="H23" s="382" t="s">
        <v>233</v>
      </c>
      <c r="I23" s="383"/>
      <c r="J23" s="383"/>
      <c r="K23" s="383"/>
      <c r="L23" s="383"/>
      <c r="M23" s="383"/>
      <c r="N23" s="383"/>
      <c r="O23" s="383"/>
      <c r="P23" s="383"/>
      <c r="Q23" s="383"/>
      <c r="R23" s="383"/>
      <c r="S23" s="383"/>
      <c r="T23" s="383"/>
      <c r="U23" s="383"/>
      <c r="V23" s="384"/>
      <c r="W23" s="5"/>
    </row>
    <row r="24" spans="2:23">
      <c r="B24" s="4"/>
      <c r="C24" s="389" t="s">
        <v>29</v>
      </c>
      <c r="D24" s="390"/>
      <c r="E24" s="390"/>
      <c r="F24" s="390"/>
      <c r="G24" s="391"/>
      <c r="H24" s="382">
        <v>2</v>
      </c>
      <c r="I24" s="383"/>
      <c r="J24" s="383"/>
      <c r="K24" s="383"/>
      <c r="L24" s="383"/>
      <c r="M24" s="383"/>
      <c r="N24" s="383"/>
      <c r="O24" s="383"/>
      <c r="P24" s="383"/>
      <c r="Q24" s="383"/>
      <c r="R24" s="383"/>
      <c r="S24" s="383"/>
      <c r="T24" s="383"/>
      <c r="U24" s="383"/>
      <c r="V24" s="384"/>
      <c r="W24" s="5"/>
    </row>
    <row r="25" spans="2:23">
      <c r="B25" s="4"/>
      <c r="C25" s="389" t="s">
        <v>15</v>
      </c>
      <c r="D25" s="390"/>
      <c r="E25" s="390"/>
      <c r="F25" s="390"/>
      <c r="G25" s="391"/>
      <c r="H25" s="382" t="s">
        <v>183</v>
      </c>
      <c r="I25" s="383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4"/>
      <c r="W25" s="5"/>
    </row>
    <row r="26" spans="2:23">
      <c r="B26" s="4"/>
      <c r="C26" s="389" t="s">
        <v>57</v>
      </c>
      <c r="D26" s="390"/>
      <c r="E26" s="390"/>
      <c r="F26" s="390"/>
      <c r="G26" s="391"/>
      <c r="H26" s="382" t="s">
        <v>184</v>
      </c>
      <c r="I26" s="383"/>
      <c r="J26" s="383"/>
      <c r="K26" s="383"/>
      <c r="L26" s="383"/>
      <c r="M26" s="383"/>
      <c r="N26" s="383"/>
      <c r="O26" s="383"/>
      <c r="P26" s="383"/>
      <c r="Q26" s="383"/>
      <c r="R26" s="383"/>
      <c r="S26" s="383"/>
      <c r="T26" s="383"/>
      <c r="U26" s="383"/>
      <c r="V26" s="384"/>
      <c r="W26" s="5"/>
    </row>
    <row r="27" spans="2:23">
      <c r="B27" s="4"/>
      <c r="C27" s="389" t="s">
        <v>16</v>
      </c>
      <c r="D27" s="390"/>
      <c r="E27" s="390"/>
      <c r="F27" s="390"/>
      <c r="G27" s="391"/>
      <c r="H27" s="382" t="s">
        <v>298</v>
      </c>
      <c r="I27" s="383"/>
      <c r="J27" s="383"/>
      <c r="K27" s="383"/>
      <c r="L27" s="383"/>
      <c r="M27" s="383"/>
      <c r="N27" s="383"/>
      <c r="O27" s="383"/>
      <c r="P27" s="383"/>
      <c r="Q27" s="383"/>
      <c r="R27" s="383"/>
      <c r="S27" s="383"/>
      <c r="T27" s="383"/>
      <c r="U27" s="383"/>
      <c r="V27" s="384"/>
      <c r="W27" s="5"/>
    </row>
    <row r="28" spans="2:23">
      <c r="B28" s="4"/>
      <c r="C28" s="389" t="s">
        <v>17</v>
      </c>
      <c r="D28" s="390"/>
      <c r="E28" s="390"/>
      <c r="F28" s="390"/>
      <c r="G28" s="391"/>
      <c r="H28" s="382" t="s">
        <v>185</v>
      </c>
      <c r="I28" s="383"/>
      <c r="J28" s="383"/>
      <c r="K28" s="383"/>
      <c r="L28" s="383"/>
      <c r="M28" s="383"/>
      <c r="N28" s="383"/>
      <c r="O28" s="383"/>
      <c r="P28" s="383"/>
      <c r="Q28" s="383"/>
      <c r="R28" s="383"/>
      <c r="S28" s="383"/>
      <c r="T28" s="383"/>
      <c r="U28" s="383"/>
      <c r="V28" s="384"/>
      <c r="W28" s="5"/>
    </row>
    <row r="29" spans="2:23">
      <c r="B29" s="4"/>
      <c r="C29" s="389" t="s">
        <v>18</v>
      </c>
      <c r="D29" s="390"/>
      <c r="E29" s="390"/>
      <c r="F29" s="390"/>
      <c r="G29" s="391"/>
      <c r="H29" s="382" t="s">
        <v>185</v>
      </c>
      <c r="I29" s="383"/>
      <c r="J29" s="383"/>
      <c r="K29" s="383"/>
      <c r="L29" s="383"/>
      <c r="M29" s="383"/>
      <c r="N29" s="383"/>
      <c r="O29" s="383"/>
      <c r="P29" s="383"/>
      <c r="Q29" s="383"/>
      <c r="R29" s="383"/>
      <c r="S29" s="383"/>
      <c r="T29" s="383"/>
      <c r="U29" s="383"/>
      <c r="V29" s="384"/>
      <c r="W29" s="5"/>
    </row>
    <row r="30" spans="2:23" ht="7" customHeight="1" thickBot="1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  <row r="31" spans="2:23" ht="6" customHeight="1" thickBot="1"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</row>
    <row r="32" spans="2:23" ht="7" customHeight="1">
      <c r="B32" s="2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</row>
    <row r="33" spans="1:23" ht="16">
      <c r="B33" s="4"/>
      <c r="C33" s="15" t="s">
        <v>48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</row>
    <row r="34" spans="1:23" ht="7" customHeight="1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</row>
    <row r="35" spans="1:23">
      <c r="B35" s="4"/>
      <c r="C35" s="392" t="s">
        <v>19</v>
      </c>
      <c r="D35" s="393"/>
      <c r="E35" s="393"/>
      <c r="F35" s="393"/>
      <c r="G35" s="395"/>
      <c r="H35" s="392" t="s">
        <v>20</v>
      </c>
      <c r="I35" s="393"/>
      <c r="J35" s="393"/>
      <c r="K35" s="393"/>
      <c r="L35" s="393"/>
      <c r="M35" s="393"/>
      <c r="N35" s="393"/>
      <c r="O35" s="393"/>
      <c r="P35" s="393"/>
      <c r="Q35" s="25" t="s">
        <v>63</v>
      </c>
      <c r="R35" s="394" t="s">
        <v>40</v>
      </c>
      <c r="S35" s="394"/>
      <c r="T35" s="394" t="s">
        <v>49</v>
      </c>
      <c r="U35" s="394"/>
      <c r="V35" s="394"/>
      <c r="W35" s="5"/>
    </row>
    <row r="36" spans="1:23">
      <c r="A36">
        <f>IF(MAX(C36:G56)=0,-1,MAX(C36:G56))</f>
        <v>17</v>
      </c>
      <c r="B36" s="4"/>
      <c r="C36" s="357" t="s">
        <v>184</v>
      </c>
      <c r="D36" s="358"/>
      <c r="E36" s="358"/>
      <c r="F36" s="358"/>
      <c r="G36" s="359"/>
      <c r="H36" s="360" t="s">
        <v>262</v>
      </c>
      <c r="I36" s="361"/>
      <c r="J36" s="361"/>
      <c r="K36" s="361"/>
      <c r="L36" s="361"/>
      <c r="M36" s="361"/>
      <c r="N36" s="361"/>
      <c r="O36" s="361"/>
      <c r="P36" s="361"/>
      <c r="Q36" s="26" t="s">
        <v>261</v>
      </c>
      <c r="R36" s="385">
        <v>44260</v>
      </c>
      <c r="S36" s="386"/>
      <c r="T36" s="387" t="s">
        <v>260</v>
      </c>
      <c r="U36" s="387"/>
      <c r="V36" s="387"/>
      <c r="W36" s="5"/>
    </row>
    <row r="37" spans="1:23">
      <c r="B37" s="4"/>
      <c r="C37" s="357">
        <v>1</v>
      </c>
      <c r="D37" s="358"/>
      <c r="E37" s="358"/>
      <c r="F37" s="358"/>
      <c r="G37" s="359"/>
      <c r="H37" s="362" t="s">
        <v>297</v>
      </c>
      <c r="I37" s="363"/>
      <c r="J37" s="363"/>
      <c r="K37" s="363"/>
      <c r="L37" s="363"/>
      <c r="M37" s="363"/>
      <c r="N37" s="363"/>
      <c r="O37" s="363"/>
      <c r="P37" s="363"/>
      <c r="Q37" s="26"/>
      <c r="R37" s="385">
        <v>44274</v>
      </c>
      <c r="S37" s="386"/>
      <c r="T37" s="387" t="s">
        <v>260</v>
      </c>
      <c r="U37" s="387"/>
      <c r="V37" s="387"/>
      <c r="W37" s="5"/>
    </row>
    <row r="38" spans="1:23">
      <c r="B38" s="4"/>
      <c r="C38" s="357">
        <v>2</v>
      </c>
      <c r="D38" s="358"/>
      <c r="E38" s="358"/>
      <c r="F38" s="358"/>
      <c r="G38" s="359"/>
      <c r="H38" s="362" t="s">
        <v>310</v>
      </c>
      <c r="I38" s="363"/>
      <c r="J38" s="363"/>
      <c r="K38" s="363"/>
      <c r="L38" s="363"/>
      <c r="M38" s="363"/>
      <c r="N38" s="363"/>
      <c r="O38" s="363"/>
      <c r="P38" s="363"/>
      <c r="Q38" s="26"/>
      <c r="R38" s="385">
        <v>44306</v>
      </c>
      <c r="S38" s="386"/>
      <c r="T38" s="387" t="s">
        <v>260</v>
      </c>
      <c r="U38" s="387"/>
      <c r="V38" s="387"/>
      <c r="W38" s="5"/>
    </row>
    <row r="39" spans="1:23">
      <c r="B39" s="4"/>
      <c r="C39" s="357">
        <v>3</v>
      </c>
      <c r="D39" s="358"/>
      <c r="E39" s="358"/>
      <c r="F39" s="358"/>
      <c r="G39" s="359"/>
      <c r="H39" s="362" t="s">
        <v>313</v>
      </c>
      <c r="I39" s="363"/>
      <c r="J39" s="363"/>
      <c r="K39" s="363"/>
      <c r="L39" s="363"/>
      <c r="M39" s="363"/>
      <c r="N39" s="363"/>
      <c r="O39" s="363"/>
      <c r="P39" s="363"/>
      <c r="Q39" s="26"/>
      <c r="R39" s="385">
        <v>44349</v>
      </c>
      <c r="S39" s="386"/>
      <c r="T39" s="387" t="s">
        <v>260</v>
      </c>
      <c r="U39" s="387"/>
      <c r="V39" s="387"/>
      <c r="W39" s="5"/>
    </row>
    <row r="40" spans="1:23">
      <c r="B40" s="4"/>
      <c r="C40" s="357">
        <v>4</v>
      </c>
      <c r="D40" s="358"/>
      <c r="E40" s="358"/>
      <c r="F40" s="358"/>
      <c r="G40" s="359"/>
      <c r="H40" s="362" t="s">
        <v>315</v>
      </c>
      <c r="I40" s="363"/>
      <c r="J40" s="363"/>
      <c r="K40" s="363"/>
      <c r="L40" s="363"/>
      <c r="M40" s="363"/>
      <c r="N40" s="363"/>
      <c r="O40" s="363"/>
      <c r="P40" s="363"/>
      <c r="Q40" s="26"/>
      <c r="R40" s="385">
        <v>44357</v>
      </c>
      <c r="S40" s="386"/>
      <c r="T40" s="387" t="s">
        <v>314</v>
      </c>
      <c r="U40" s="387"/>
      <c r="V40" s="387"/>
      <c r="W40" s="5"/>
    </row>
    <row r="41" spans="1:23">
      <c r="B41" s="4"/>
      <c r="C41" s="357">
        <v>5</v>
      </c>
      <c r="D41" s="358"/>
      <c r="E41" s="358"/>
      <c r="F41" s="358"/>
      <c r="G41" s="359"/>
      <c r="H41" s="362" t="s">
        <v>319</v>
      </c>
      <c r="I41" s="363"/>
      <c r="J41" s="363"/>
      <c r="K41" s="363"/>
      <c r="L41" s="363"/>
      <c r="M41" s="363"/>
      <c r="N41" s="363"/>
      <c r="O41" s="363"/>
      <c r="P41" s="363"/>
      <c r="Q41" s="26"/>
      <c r="R41" s="385">
        <v>44358</v>
      </c>
      <c r="S41" s="386"/>
      <c r="T41" s="387" t="s">
        <v>314</v>
      </c>
      <c r="U41" s="387"/>
      <c r="V41" s="387"/>
      <c r="W41" s="5"/>
    </row>
    <row r="42" spans="1:23">
      <c r="B42" s="4"/>
      <c r="C42" s="357">
        <v>6</v>
      </c>
      <c r="D42" s="358"/>
      <c r="E42" s="358"/>
      <c r="F42" s="358"/>
      <c r="G42" s="359"/>
      <c r="H42" s="362" t="s">
        <v>320</v>
      </c>
      <c r="I42" s="363"/>
      <c r="J42" s="363"/>
      <c r="K42" s="363"/>
      <c r="L42" s="363"/>
      <c r="M42" s="363"/>
      <c r="N42" s="363"/>
      <c r="O42" s="363"/>
      <c r="P42" s="363"/>
      <c r="Q42" s="26"/>
      <c r="R42" s="385">
        <v>44361</v>
      </c>
      <c r="S42" s="386"/>
      <c r="T42" s="387" t="s">
        <v>141</v>
      </c>
      <c r="U42" s="387"/>
      <c r="V42" s="387"/>
      <c r="W42" s="5"/>
    </row>
    <row r="43" spans="1:23">
      <c r="B43" s="4"/>
      <c r="C43" s="357">
        <v>7</v>
      </c>
      <c r="D43" s="358"/>
      <c r="E43" s="358"/>
      <c r="F43" s="358"/>
      <c r="G43" s="359"/>
      <c r="H43" s="362" t="s">
        <v>321</v>
      </c>
      <c r="I43" s="363"/>
      <c r="J43" s="363"/>
      <c r="K43" s="363"/>
      <c r="L43" s="363"/>
      <c r="M43" s="363"/>
      <c r="N43" s="363"/>
      <c r="O43" s="363"/>
      <c r="P43" s="363"/>
      <c r="Q43" s="26"/>
      <c r="R43" s="385">
        <v>44375</v>
      </c>
      <c r="S43" s="386"/>
      <c r="T43" s="387" t="s">
        <v>260</v>
      </c>
      <c r="U43" s="387"/>
      <c r="V43" s="387"/>
      <c r="W43" s="5"/>
    </row>
    <row r="44" spans="1:23">
      <c r="B44" s="4"/>
      <c r="C44" s="357">
        <v>8</v>
      </c>
      <c r="D44" s="358"/>
      <c r="E44" s="358"/>
      <c r="F44" s="358"/>
      <c r="G44" s="359"/>
      <c r="H44" s="362" t="s">
        <v>325</v>
      </c>
      <c r="I44" s="363"/>
      <c r="J44" s="363"/>
      <c r="K44" s="363"/>
      <c r="L44" s="363"/>
      <c r="M44" s="363"/>
      <c r="N44" s="363"/>
      <c r="O44" s="363"/>
      <c r="P44" s="363"/>
      <c r="Q44" s="26"/>
      <c r="R44" s="385">
        <v>44519</v>
      </c>
      <c r="S44" s="386"/>
      <c r="T44" s="387" t="s">
        <v>326</v>
      </c>
      <c r="U44" s="387"/>
      <c r="V44" s="387"/>
      <c r="W44" s="5"/>
    </row>
    <row r="45" spans="1:23">
      <c r="B45" s="4"/>
      <c r="C45" s="357">
        <v>9</v>
      </c>
      <c r="D45" s="358"/>
      <c r="E45" s="358"/>
      <c r="F45" s="358"/>
      <c r="G45" s="359"/>
      <c r="H45" s="362" t="s">
        <v>327</v>
      </c>
      <c r="I45" s="363"/>
      <c r="J45" s="363"/>
      <c r="K45" s="363"/>
      <c r="L45" s="363"/>
      <c r="M45" s="363"/>
      <c r="N45" s="363"/>
      <c r="O45" s="363"/>
      <c r="P45" s="363"/>
      <c r="Q45" s="26"/>
      <c r="R45" s="385">
        <v>44544</v>
      </c>
      <c r="S45" s="386"/>
      <c r="T45" s="387" t="s">
        <v>328</v>
      </c>
      <c r="U45" s="387"/>
      <c r="V45" s="387"/>
      <c r="W45" s="5"/>
    </row>
    <row r="46" spans="1:23">
      <c r="B46" s="4"/>
      <c r="C46" s="357">
        <v>10</v>
      </c>
      <c r="D46" s="358"/>
      <c r="E46" s="358"/>
      <c r="F46" s="358"/>
      <c r="G46" s="359"/>
      <c r="H46" s="362" t="s">
        <v>338</v>
      </c>
      <c r="I46" s="363"/>
      <c r="J46" s="363"/>
      <c r="K46" s="363"/>
      <c r="L46" s="363"/>
      <c r="M46" s="363"/>
      <c r="N46" s="363"/>
      <c r="O46" s="363"/>
      <c r="P46" s="363"/>
      <c r="Q46" s="26"/>
      <c r="R46" s="385">
        <v>44564</v>
      </c>
      <c r="S46" s="386"/>
      <c r="T46" s="387" t="s">
        <v>328</v>
      </c>
      <c r="U46" s="387"/>
      <c r="V46" s="387"/>
      <c r="W46" s="5"/>
    </row>
    <row r="47" spans="1:23">
      <c r="B47" s="4"/>
      <c r="C47" s="357">
        <v>11</v>
      </c>
      <c r="D47" s="358"/>
      <c r="E47" s="358"/>
      <c r="F47" s="358"/>
      <c r="G47" s="359"/>
      <c r="H47" s="362" t="s">
        <v>339</v>
      </c>
      <c r="I47" s="363"/>
      <c r="J47" s="363"/>
      <c r="K47" s="363"/>
      <c r="L47" s="363"/>
      <c r="M47" s="363"/>
      <c r="N47" s="363"/>
      <c r="O47" s="363"/>
      <c r="P47" s="363"/>
      <c r="Q47" s="26"/>
      <c r="R47" s="385">
        <v>44587</v>
      </c>
      <c r="S47" s="386"/>
      <c r="T47" s="387" t="s">
        <v>314</v>
      </c>
      <c r="U47" s="387"/>
      <c r="V47" s="387"/>
      <c r="W47" s="5"/>
    </row>
    <row r="48" spans="1:23">
      <c r="B48" s="4"/>
      <c r="C48" s="357">
        <v>12</v>
      </c>
      <c r="D48" s="358"/>
      <c r="E48" s="358"/>
      <c r="F48" s="358"/>
      <c r="G48" s="359"/>
      <c r="H48" s="362" t="s">
        <v>345</v>
      </c>
      <c r="I48" s="363"/>
      <c r="J48" s="363"/>
      <c r="K48" s="363"/>
      <c r="L48" s="363"/>
      <c r="M48" s="363"/>
      <c r="N48" s="363"/>
      <c r="O48" s="363"/>
      <c r="P48" s="363"/>
      <c r="Q48" s="26"/>
      <c r="R48" s="385">
        <v>44595</v>
      </c>
      <c r="S48" s="386"/>
      <c r="T48" s="387" t="s">
        <v>328</v>
      </c>
      <c r="U48" s="387"/>
      <c r="V48" s="387"/>
      <c r="W48" s="5"/>
    </row>
    <row r="49" spans="2:23">
      <c r="B49" s="4"/>
      <c r="C49" s="357">
        <v>13</v>
      </c>
      <c r="D49" s="358"/>
      <c r="E49" s="358"/>
      <c r="F49" s="358"/>
      <c r="G49" s="359"/>
      <c r="H49" s="362" t="s">
        <v>739</v>
      </c>
      <c r="I49" s="363"/>
      <c r="J49" s="363"/>
      <c r="K49" s="363"/>
      <c r="L49" s="363"/>
      <c r="M49" s="363"/>
      <c r="N49" s="363"/>
      <c r="O49" s="363"/>
      <c r="P49" s="363"/>
      <c r="Q49" s="26"/>
      <c r="R49" s="385">
        <v>44610</v>
      </c>
      <c r="S49" s="386"/>
      <c r="T49" s="387" t="s">
        <v>728</v>
      </c>
      <c r="U49" s="387"/>
      <c r="V49" s="387"/>
      <c r="W49" s="5"/>
    </row>
    <row r="50" spans="2:23">
      <c r="B50" s="4"/>
      <c r="C50" s="357">
        <v>14</v>
      </c>
      <c r="D50" s="358"/>
      <c r="E50" s="358"/>
      <c r="F50" s="358"/>
      <c r="G50" s="359"/>
      <c r="H50" s="362" t="s">
        <v>741</v>
      </c>
      <c r="I50" s="363"/>
      <c r="J50" s="363"/>
      <c r="K50" s="363"/>
      <c r="L50" s="363"/>
      <c r="M50" s="363"/>
      <c r="N50" s="363"/>
      <c r="O50" s="363"/>
      <c r="P50" s="363"/>
      <c r="Q50" s="26"/>
      <c r="R50" s="385">
        <v>44762</v>
      </c>
      <c r="S50" s="386"/>
      <c r="T50" s="387" t="s">
        <v>326</v>
      </c>
      <c r="U50" s="387"/>
      <c r="V50" s="387"/>
      <c r="W50" s="5"/>
    </row>
    <row r="51" spans="2:23">
      <c r="B51" s="4"/>
      <c r="C51" s="357">
        <v>15</v>
      </c>
      <c r="D51" s="358"/>
      <c r="E51" s="358"/>
      <c r="F51" s="358"/>
      <c r="G51" s="359"/>
      <c r="H51" s="362" t="s">
        <v>753</v>
      </c>
      <c r="I51" s="363"/>
      <c r="J51" s="363"/>
      <c r="K51" s="363"/>
      <c r="L51" s="363"/>
      <c r="M51" s="363"/>
      <c r="N51" s="363"/>
      <c r="O51" s="363"/>
      <c r="P51" s="363"/>
      <c r="Q51" s="26"/>
      <c r="R51" s="385">
        <v>44812</v>
      </c>
      <c r="S51" s="386"/>
      <c r="T51" s="387" t="s">
        <v>754</v>
      </c>
      <c r="U51" s="387"/>
      <c r="V51" s="387"/>
      <c r="W51" s="5"/>
    </row>
    <row r="52" spans="2:23">
      <c r="B52" s="4"/>
      <c r="C52" s="357">
        <v>16</v>
      </c>
      <c r="D52" s="358"/>
      <c r="E52" s="358"/>
      <c r="F52" s="358"/>
      <c r="G52" s="359"/>
      <c r="H52" s="362" t="s">
        <v>759</v>
      </c>
      <c r="I52" s="363"/>
      <c r="J52" s="363"/>
      <c r="K52" s="363"/>
      <c r="L52" s="363"/>
      <c r="M52" s="363"/>
      <c r="N52" s="363"/>
      <c r="O52" s="363"/>
      <c r="P52" s="363"/>
      <c r="Q52" s="26"/>
      <c r="R52" s="385">
        <v>44872</v>
      </c>
      <c r="S52" s="386"/>
      <c r="T52" s="387" t="s">
        <v>754</v>
      </c>
      <c r="U52" s="387"/>
      <c r="V52" s="387"/>
      <c r="W52" s="5"/>
    </row>
    <row r="53" spans="2:23">
      <c r="B53" s="4"/>
      <c r="C53" s="357">
        <v>17</v>
      </c>
      <c r="D53" s="358"/>
      <c r="E53" s="358"/>
      <c r="F53" s="358"/>
      <c r="G53" s="359"/>
      <c r="H53" s="362" t="s">
        <v>788</v>
      </c>
      <c r="I53" s="363"/>
      <c r="J53" s="363"/>
      <c r="K53" s="363"/>
      <c r="L53" s="363"/>
      <c r="M53" s="363"/>
      <c r="N53" s="363"/>
      <c r="O53" s="363"/>
      <c r="P53" s="363"/>
      <c r="Q53" s="26"/>
      <c r="R53" s="385">
        <v>44909</v>
      </c>
      <c r="S53" s="386"/>
      <c r="T53" s="387" t="s">
        <v>314</v>
      </c>
      <c r="U53" s="387"/>
      <c r="V53" s="387"/>
      <c r="W53" s="5"/>
    </row>
    <row r="54" spans="2:23">
      <c r="B54" s="4"/>
      <c r="C54" s="357"/>
      <c r="D54" s="358"/>
      <c r="E54" s="358"/>
      <c r="F54" s="358"/>
      <c r="G54" s="359"/>
      <c r="H54" s="362"/>
      <c r="I54" s="363"/>
      <c r="J54" s="363"/>
      <c r="K54" s="363"/>
      <c r="L54" s="363"/>
      <c r="M54" s="363"/>
      <c r="N54" s="363"/>
      <c r="O54" s="363"/>
      <c r="P54" s="363"/>
      <c r="Q54" s="26"/>
      <c r="R54" s="385"/>
      <c r="S54" s="386"/>
      <c r="T54" s="387"/>
      <c r="U54" s="387"/>
      <c r="V54" s="387"/>
      <c r="W54" s="5"/>
    </row>
    <row r="55" spans="2:23">
      <c r="B55" s="4"/>
      <c r="C55" s="357"/>
      <c r="D55" s="358"/>
      <c r="E55" s="358"/>
      <c r="F55" s="358"/>
      <c r="G55" s="359"/>
      <c r="H55" s="362"/>
      <c r="I55" s="363"/>
      <c r="J55" s="363"/>
      <c r="K55" s="363"/>
      <c r="L55" s="363"/>
      <c r="M55" s="363"/>
      <c r="N55" s="363"/>
      <c r="O55" s="363"/>
      <c r="P55" s="363"/>
      <c r="Q55" s="26"/>
      <c r="R55" s="385"/>
      <c r="S55" s="386"/>
      <c r="T55" s="387"/>
      <c r="U55" s="387"/>
      <c r="V55" s="387"/>
      <c r="W55" s="5"/>
    </row>
    <row r="56" spans="2:23">
      <c r="B56" s="4"/>
      <c r="C56" s="357"/>
      <c r="D56" s="358"/>
      <c r="E56" s="358"/>
      <c r="F56" s="358"/>
      <c r="G56" s="359"/>
      <c r="H56" s="362"/>
      <c r="I56" s="363"/>
      <c r="J56" s="363"/>
      <c r="K56" s="363"/>
      <c r="L56" s="363"/>
      <c r="M56" s="363"/>
      <c r="N56" s="363"/>
      <c r="O56" s="363"/>
      <c r="P56" s="363"/>
      <c r="Q56" s="26"/>
      <c r="R56" s="385"/>
      <c r="S56" s="386"/>
      <c r="T56" s="387"/>
      <c r="U56" s="387"/>
      <c r="V56" s="387"/>
      <c r="W56" s="5"/>
    </row>
    <row r="57" spans="2:23" ht="7" customHeight="1">
      <c r="B57" s="16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</row>
    <row r="58" spans="2:23">
      <c r="B58" s="16"/>
      <c r="C58" s="370" t="s">
        <v>30</v>
      </c>
      <c r="D58" s="371"/>
      <c r="E58" s="371"/>
      <c r="F58" s="371"/>
      <c r="G58" s="372"/>
      <c r="H58" s="403" t="s">
        <v>129</v>
      </c>
      <c r="I58" s="404"/>
      <c r="J58" s="404"/>
      <c r="K58" s="404"/>
      <c r="L58" s="404"/>
      <c r="M58" s="404"/>
      <c r="N58" s="404"/>
      <c r="O58" s="404"/>
      <c r="P58" s="404"/>
      <c r="Q58" s="404"/>
      <c r="R58" s="404"/>
      <c r="S58" s="404"/>
      <c r="T58" s="404"/>
      <c r="U58" s="404"/>
      <c r="V58" s="405"/>
      <c r="W58" s="9"/>
    </row>
    <row r="59" spans="2:23">
      <c r="B59" s="16"/>
      <c r="C59" s="370" t="s">
        <v>113</v>
      </c>
      <c r="D59" s="371"/>
      <c r="E59" s="371"/>
      <c r="F59" s="371"/>
      <c r="G59" s="372"/>
      <c r="H59" s="406">
        <v>44868</v>
      </c>
      <c r="I59" s="404"/>
      <c r="J59" s="404"/>
      <c r="K59" s="404"/>
      <c r="L59" s="404"/>
      <c r="M59" s="404"/>
      <c r="N59" s="404"/>
      <c r="O59" s="404"/>
      <c r="P59" s="404"/>
      <c r="Q59" s="404"/>
      <c r="R59" s="404"/>
      <c r="S59" s="404"/>
      <c r="T59" s="404"/>
      <c r="U59" s="404"/>
      <c r="V59" s="405"/>
      <c r="W59" s="9"/>
    </row>
    <row r="60" spans="2:23">
      <c r="B60" s="16"/>
      <c r="C60" s="370" t="s">
        <v>31</v>
      </c>
      <c r="D60" s="371"/>
      <c r="E60" s="371"/>
      <c r="F60" s="371"/>
      <c r="G60" s="372"/>
      <c r="H60" s="406">
        <v>44909</v>
      </c>
      <c r="I60" s="404"/>
      <c r="J60" s="404"/>
      <c r="K60" s="404"/>
      <c r="L60" s="404"/>
      <c r="M60" s="404"/>
      <c r="N60" s="404"/>
      <c r="O60" s="404"/>
      <c r="P60" s="404"/>
      <c r="Q60" s="404"/>
      <c r="R60" s="404"/>
      <c r="S60" s="404"/>
      <c r="T60" s="404"/>
      <c r="U60" s="404"/>
      <c r="V60" s="405"/>
      <c r="W60" s="9"/>
    </row>
    <row r="61" spans="2:23">
      <c r="B61" s="16"/>
      <c r="C61" s="364" t="s">
        <v>5</v>
      </c>
      <c r="D61" s="365"/>
      <c r="E61" s="365"/>
      <c r="F61" s="365"/>
      <c r="G61" s="366"/>
      <c r="H61" s="407" t="s">
        <v>340</v>
      </c>
      <c r="I61" s="408"/>
      <c r="J61" s="408"/>
      <c r="K61" s="408"/>
      <c r="L61" s="408"/>
      <c r="M61" s="408"/>
      <c r="N61" s="408"/>
      <c r="O61" s="408"/>
      <c r="P61" s="408"/>
      <c r="Q61" s="408"/>
      <c r="R61" s="408"/>
      <c r="S61" s="408"/>
      <c r="T61" s="408"/>
      <c r="U61" s="408"/>
      <c r="V61" s="409"/>
      <c r="W61" s="9"/>
    </row>
    <row r="62" spans="2:23">
      <c r="B62" s="16"/>
      <c r="C62" s="367"/>
      <c r="D62" s="368"/>
      <c r="E62" s="368"/>
      <c r="F62" s="368"/>
      <c r="G62" s="369"/>
      <c r="H62" s="410"/>
      <c r="I62" s="411"/>
      <c r="J62" s="411"/>
      <c r="K62" s="411"/>
      <c r="L62" s="411"/>
      <c r="M62" s="411"/>
      <c r="N62" s="411"/>
      <c r="O62" s="411"/>
      <c r="P62" s="411"/>
      <c r="Q62" s="411"/>
      <c r="R62" s="411"/>
      <c r="S62" s="411"/>
      <c r="T62" s="411"/>
      <c r="U62" s="411"/>
      <c r="V62" s="412"/>
      <c r="W62" s="9"/>
    </row>
    <row r="63" spans="2:23" ht="7" customHeight="1" thickBot="1">
      <c r="B63" s="17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</row>
    <row r="64" spans="2:23" ht="7" customHeight="1" thickBot="1">
      <c r="C64" s="388">
        <f>MAX(C36:G56)</f>
        <v>17</v>
      </c>
      <c r="D64" s="388"/>
      <c r="E64" s="388"/>
      <c r="F64" s="388"/>
      <c r="G64" s="388"/>
    </row>
    <row r="65" spans="2:26" ht="1.5" customHeight="1"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</row>
    <row r="66" spans="2:26" ht="16">
      <c r="B66" s="16"/>
      <c r="C66" s="20" t="s">
        <v>21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</row>
    <row r="67" spans="2:26" ht="7" customHeight="1">
      <c r="B67" s="16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</row>
    <row r="68" spans="2:26">
      <c r="B68" s="16"/>
      <c r="C68" s="397" t="s">
        <v>6</v>
      </c>
      <c r="D68" s="398"/>
      <c r="E68" s="398"/>
      <c r="F68" s="398"/>
      <c r="G68" s="399"/>
      <c r="H68" s="397" t="s">
        <v>32</v>
      </c>
      <c r="I68" s="398"/>
      <c r="J68" s="398"/>
      <c r="K68" s="398"/>
      <c r="L68" s="398"/>
      <c r="M68" s="398"/>
      <c r="N68" s="398"/>
      <c r="O68" s="398"/>
      <c r="P68" s="398"/>
      <c r="Q68" s="398"/>
      <c r="R68" s="398"/>
      <c r="S68" s="398"/>
      <c r="T68" s="398"/>
      <c r="U68" s="398"/>
      <c r="V68" s="399"/>
      <c r="W68" s="9"/>
    </row>
    <row r="69" spans="2:26">
      <c r="B69" s="16"/>
      <c r="C69" s="400" t="s">
        <v>51</v>
      </c>
      <c r="D69" s="401"/>
      <c r="E69" s="401"/>
      <c r="F69" s="401"/>
      <c r="G69" s="402"/>
      <c r="H69" s="400" t="s">
        <v>33</v>
      </c>
      <c r="I69" s="401"/>
      <c r="J69" s="401"/>
      <c r="K69" s="401"/>
      <c r="L69" s="401"/>
      <c r="M69" s="401"/>
      <c r="N69" s="401"/>
      <c r="O69" s="401"/>
      <c r="P69" s="401"/>
      <c r="Q69" s="401"/>
      <c r="R69" s="401"/>
      <c r="S69" s="401"/>
      <c r="T69" s="401"/>
      <c r="U69" s="401"/>
      <c r="V69" s="402"/>
      <c r="W69" s="9"/>
    </row>
    <row r="70" spans="2:26">
      <c r="B70" s="16"/>
      <c r="C70" s="400" t="s">
        <v>52</v>
      </c>
      <c r="D70" s="401"/>
      <c r="E70" s="401"/>
      <c r="F70" s="401"/>
      <c r="G70" s="402"/>
      <c r="H70" s="400" t="s">
        <v>136</v>
      </c>
      <c r="I70" s="401"/>
      <c r="J70" s="401"/>
      <c r="K70" s="401"/>
      <c r="L70" s="401"/>
      <c r="M70" s="401"/>
      <c r="N70" s="401"/>
      <c r="O70" s="401"/>
      <c r="P70" s="401"/>
      <c r="Q70" s="401"/>
      <c r="R70" s="401"/>
      <c r="S70" s="401"/>
      <c r="T70" s="401"/>
      <c r="U70" s="401"/>
      <c r="V70" s="402"/>
      <c r="W70" s="9"/>
    </row>
    <row r="71" spans="2:26">
      <c r="B71" s="16"/>
      <c r="C71" s="400" t="s">
        <v>50</v>
      </c>
      <c r="D71" s="401"/>
      <c r="E71" s="401"/>
      <c r="F71" s="401"/>
      <c r="G71" s="402"/>
      <c r="H71" s="400" t="s">
        <v>53</v>
      </c>
      <c r="I71" s="401"/>
      <c r="J71" s="401"/>
      <c r="K71" s="401"/>
      <c r="L71" s="401"/>
      <c r="M71" s="401"/>
      <c r="N71" s="401"/>
      <c r="O71" s="401"/>
      <c r="P71" s="401"/>
      <c r="Q71" s="401"/>
      <c r="R71" s="401"/>
      <c r="S71" s="401"/>
      <c r="T71" s="401"/>
      <c r="U71" s="401"/>
      <c r="V71" s="402"/>
      <c r="W71" s="9"/>
    </row>
    <row r="72" spans="2:26">
      <c r="B72" s="16"/>
      <c r="C72" s="400" t="s">
        <v>54</v>
      </c>
      <c r="D72" s="401"/>
      <c r="E72" s="401"/>
      <c r="F72" s="401"/>
      <c r="G72" s="402"/>
      <c r="H72" s="400" t="s">
        <v>55</v>
      </c>
      <c r="I72" s="401"/>
      <c r="J72" s="401"/>
      <c r="K72" s="401"/>
      <c r="L72" s="401"/>
      <c r="M72" s="401"/>
      <c r="N72" s="401"/>
      <c r="O72" s="401"/>
      <c r="P72" s="401"/>
      <c r="Q72" s="401"/>
      <c r="R72" s="401"/>
      <c r="S72" s="401"/>
      <c r="T72" s="401"/>
      <c r="U72" s="401"/>
      <c r="V72" s="402"/>
      <c r="W72" s="9"/>
    </row>
    <row r="73" spans="2:26">
      <c r="B73" s="16"/>
      <c r="C73" s="400" t="s">
        <v>59</v>
      </c>
      <c r="D73" s="401"/>
      <c r="E73" s="401"/>
      <c r="F73" s="401"/>
      <c r="G73" s="402"/>
      <c r="H73" s="400" t="s">
        <v>60</v>
      </c>
      <c r="I73" s="401"/>
      <c r="J73" s="401"/>
      <c r="K73" s="401"/>
      <c r="L73" s="401"/>
      <c r="M73" s="401"/>
      <c r="N73" s="401"/>
      <c r="O73" s="401"/>
      <c r="P73" s="401"/>
      <c r="Q73" s="401"/>
      <c r="R73" s="401"/>
      <c r="S73" s="401"/>
      <c r="T73" s="401"/>
      <c r="U73" s="401"/>
      <c r="V73" s="402"/>
      <c r="W73" s="9"/>
    </row>
    <row r="74" spans="2:26">
      <c r="B74" s="16"/>
      <c r="C74" s="400" t="s">
        <v>8</v>
      </c>
      <c r="D74" s="401"/>
      <c r="E74" s="401"/>
      <c r="F74" s="401"/>
      <c r="G74" s="402"/>
      <c r="H74" s="400" t="s">
        <v>34</v>
      </c>
      <c r="I74" s="401"/>
      <c r="J74" s="401"/>
      <c r="K74" s="401"/>
      <c r="L74" s="401"/>
      <c r="M74" s="401"/>
      <c r="N74" s="401"/>
      <c r="O74" s="401"/>
      <c r="P74" s="401"/>
      <c r="Q74" s="401"/>
      <c r="R74" s="401"/>
      <c r="S74" s="401"/>
      <c r="T74" s="401"/>
      <c r="U74" s="401"/>
      <c r="V74" s="402"/>
      <c r="W74" s="9"/>
    </row>
    <row r="75" spans="2:26">
      <c r="B75" s="16"/>
      <c r="C75" s="400" t="s">
        <v>56</v>
      </c>
      <c r="D75" s="401"/>
      <c r="E75" s="401"/>
      <c r="F75" s="401"/>
      <c r="G75" s="402"/>
      <c r="H75" s="400" t="s">
        <v>35</v>
      </c>
      <c r="I75" s="401"/>
      <c r="J75" s="401"/>
      <c r="K75" s="401"/>
      <c r="L75" s="401"/>
      <c r="M75" s="401"/>
      <c r="N75" s="401"/>
      <c r="O75" s="401"/>
      <c r="P75" s="401"/>
      <c r="Q75" s="401"/>
      <c r="R75" s="401"/>
      <c r="S75" s="401"/>
      <c r="T75" s="401"/>
      <c r="U75" s="401"/>
      <c r="V75" s="402"/>
      <c r="W75" s="9"/>
    </row>
    <row r="76" spans="2:26">
      <c r="B76" s="16"/>
      <c r="C76" s="400" t="s">
        <v>58</v>
      </c>
      <c r="D76" s="401"/>
      <c r="E76" s="401"/>
      <c r="F76" s="401"/>
      <c r="G76" s="402"/>
      <c r="H76" s="400" t="s">
        <v>36</v>
      </c>
      <c r="I76" s="401"/>
      <c r="J76" s="401"/>
      <c r="K76" s="401"/>
      <c r="L76" s="401"/>
      <c r="M76" s="401"/>
      <c r="N76" s="401"/>
      <c r="O76" s="401"/>
      <c r="P76" s="401"/>
      <c r="Q76" s="401"/>
      <c r="R76" s="401"/>
      <c r="S76" s="401"/>
      <c r="T76" s="401"/>
      <c r="U76" s="401"/>
      <c r="V76" s="402"/>
      <c r="W76" s="9"/>
      <c r="Z76" t="s">
        <v>322</v>
      </c>
    </row>
    <row r="77" spans="2:26">
      <c r="B77" s="16"/>
      <c r="C77" s="400" t="s">
        <v>9</v>
      </c>
      <c r="D77" s="401"/>
      <c r="E77" s="401"/>
      <c r="F77" s="401"/>
      <c r="G77" s="402"/>
      <c r="H77" s="400" t="s">
        <v>22</v>
      </c>
      <c r="I77" s="401"/>
      <c r="J77" s="401"/>
      <c r="K77" s="401"/>
      <c r="L77" s="401"/>
      <c r="M77" s="401"/>
      <c r="N77" s="401"/>
      <c r="O77" s="401"/>
      <c r="P77" s="401"/>
      <c r="Q77" s="401"/>
      <c r="R77" s="401"/>
      <c r="S77" s="401"/>
      <c r="T77" s="401"/>
      <c r="U77" s="401"/>
      <c r="V77" s="402"/>
      <c r="W77" s="9"/>
    </row>
    <row r="78" spans="2:26">
      <c r="B78" s="16"/>
      <c r="C78" s="400" t="s">
        <v>10</v>
      </c>
      <c r="D78" s="401"/>
      <c r="E78" s="401"/>
      <c r="F78" s="401"/>
      <c r="G78" s="402"/>
      <c r="H78" s="400" t="s">
        <v>37</v>
      </c>
      <c r="I78" s="401"/>
      <c r="J78" s="401"/>
      <c r="K78" s="401"/>
      <c r="L78" s="401"/>
      <c r="M78" s="401"/>
      <c r="N78" s="401"/>
      <c r="O78" s="401"/>
      <c r="P78" s="401"/>
      <c r="Q78" s="401"/>
      <c r="R78" s="401"/>
      <c r="S78" s="401"/>
      <c r="T78" s="401"/>
      <c r="U78" s="401"/>
      <c r="V78" s="402"/>
      <c r="W78" s="9"/>
      <c r="Z78" t="s">
        <v>322</v>
      </c>
    </row>
    <row r="79" spans="2:26" ht="7" customHeight="1" thickBot="1">
      <c r="B79" s="17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</row>
    <row r="80" spans="2:26" ht="7" customHeight="1" thickBot="1"/>
    <row r="81" spans="2:23" ht="7" customHeight="1">
      <c r="B81" s="18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</row>
    <row r="82" spans="2:23" ht="13.5" customHeight="1">
      <c r="B82" s="16"/>
      <c r="C82" s="20" t="s">
        <v>23</v>
      </c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</row>
    <row r="83" spans="2:23" ht="7" customHeight="1">
      <c r="B83" s="16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2:23">
      <c r="B84" s="16"/>
      <c r="C84" s="373" t="s">
        <v>231</v>
      </c>
      <c r="D84" s="374"/>
      <c r="E84" s="374"/>
      <c r="F84" s="374"/>
      <c r="G84" s="374"/>
      <c r="H84" s="374"/>
      <c r="I84" s="374"/>
      <c r="J84" s="374"/>
      <c r="K84" s="374"/>
      <c r="L84" s="374"/>
      <c r="M84" s="374"/>
      <c r="N84" s="374"/>
      <c r="O84" s="374"/>
      <c r="P84" s="374"/>
      <c r="Q84" s="374"/>
      <c r="R84" s="374"/>
      <c r="S84" s="374"/>
      <c r="T84" s="374"/>
      <c r="U84" s="374"/>
      <c r="V84" s="375"/>
      <c r="W84" s="9"/>
    </row>
    <row r="85" spans="2:23" ht="7.5" customHeight="1">
      <c r="B85" s="16"/>
      <c r="C85" s="376"/>
      <c r="D85" s="377"/>
      <c r="E85" s="377"/>
      <c r="F85" s="377"/>
      <c r="G85" s="377"/>
      <c r="H85" s="377"/>
      <c r="I85" s="377"/>
      <c r="J85" s="377"/>
      <c r="K85" s="377"/>
      <c r="L85" s="377"/>
      <c r="M85" s="377"/>
      <c r="N85" s="377"/>
      <c r="O85" s="377"/>
      <c r="P85" s="377"/>
      <c r="Q85" s="377"/>
      <c r="R85" s="377"/>
      <c r="S85" s="377"/>
      <c r="T85" s="377"/>
      <c r="U85" s="377"/>
      <c r="V85" s="378"/>
      <c r="W85" s="9"/>
    </row>
    <row r="86" spans="2:23">
      <c r="B86" s="16"/>
      <c r="C86" s="376"/>
      <c r="D86" s="377"/>
      <c r="E86" s="377"/>
      <c r="F86" s="377"/>
      <c r="G86" s="377"/>
      <c r="H86" s="377"/>
      <c r="I86" s="377"/>
      <c r="J86" s="377"/>
      <c r="K86" s="377"/>
      <c r="L86" s="377"/>
      <c r="M86" s="377"/>
      <c r="N86" s="377"/>
      <c r="O86" s="377"/>
      <c r="P86" s="377"/>
      <c r="Q86" s="377"/>
      <c r="R86" s="377"/>
      <c r="S86" s="377"/>
      <c r="T86" s="377"/>
      <c r="U86" s="377"/>
      <c r="V86" s="378"/>
      <c r="W86" s="82"/>
    </row>
    <row r="87" spans="2:23">
      <c r="B87" s="16"/>
      <c r="C87" s="376"/>
      <c r="D87" s="377"/>
      <c r="E87" s="377"/>
      <c r="F87" s="377"/>
      <c r="G87" s="377"/>
      <c r="H87" s="377"/>
      <c r="I87" s="377"/>
      <c r="J87" s="377"/>
      <c r="K87" s="377"/>
      <c r="L87" s="377"/>
      <c r="M87" s="377"/>
      <c r="N87" s="377"/>
      <c r="O87" s="377"/>
      <c r="P87" s="377"/>
      <c r="Q87" s="377"/>
      <c r="R87" s="377"/>
      <c r="S87" s="377"/>
      <c r="T87" s="377"/>
      <c r="U87" s="377"/>
      <c r="V87" s="378"/>
      <c r="W87" s="9"/>
    </row>
    <row r="88" spans="2:23" ht="6.75" customHeight="1">
      <c r="B88" s="16"/>
      <c r="C88" s="379"/>
      <c r="D88" s="380"/>
      <c r="E88" s="380"/>
      <c r="F88" s="380"/>
      <c r="G88" s="380"/>
      <c r="H88" s="380"/>
      <c r="I88" s="380"/>
      <c r="J88" s="380"/>
      <c r="K88" s="380"/>
      <c r="L88" s="380"/>
      <c r="M88" s="380"/>
      <c r="N88" s="380"/>
      <c r="O88" s="380"/>
      <c r="P88" s="380"/>
      <c r="Q88" s="380"/>
      <c r="R88" s="380"/>
      <c r="S88" s="380"/>
      <c r="T88" s="380"/>
      <c r="U88" s="380"/>
      <c r="V88" s="381"/>
      <c r="W88" s="9"/>
    </row>
    <row r="89" spans="2:23"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/>
      <c r="M89" s="82"/>
      <c r="N89" s="82"/>
      <c r="O89" s="82"/>
      <c r="P89" s="82"/>
      <c r="Q89" s="82"/>
      <c r="R89" s="82"/>
      <c r="S89" s="82"/>
      <c r="T89" s="82"/>
      <c r="U89" s="82"/>
      <c r="V89" s="82"/>
      <c r="W89" s="82"/>
    </row>
    <row r="90" spans="2:23">
      <c r="F90">
        <v>7</v>
      </c>
    </row>
    <row r="92" spans="2:23">
      <c r="S92">
        <v>2.4500000000000002</v>
      </c>
      <c r="T92">
        <v>2.46</v>
      </c>
      <c r="U92">
        <v>2.44</v>
      </c>
      <c r="V92">
        <v>2.4500000000000002</v>
      </c>
      <c r="W92">
        <v>2.4500000000000002</v>
      </c>
    </row>
    <row r="93" spans="2:23">
      <c r="F93">
        <v>16</v>
      </c>
      <c r="S93">
        <v>2.48</v>
      </c>
      <c r="T93">
        <v>2.5</v>
      </c>
      <c r="U93">
        <v>2.4900000000000002</v>
      </c>
      <c r="V93">
        <v>2.48</v>
      </c>
      <c r="W93">
        <v>2.48</v>
      </c>
    </row>
    <row r="95" spans="2:23"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>
        <v>2.79</v>
      </c>
      <c r="T95" s="82">
        <v>2.81</v>
      </c>
      <c r="U95" s="82">
        <v>2.82</v>
      </c>
      <c r="V95" s="82">
        <v>2.79</v>
      </c>
      <c r="W95" s="82">
        <v>2.81</v>
      </c>
    </row>
    <row r="96" spans="2:23">
      <c r="F96">
        <v>26</v>
      </c>
      <c r="S96">
        <v>2.84</v>
      </c>
      <c r="T96">
        <v>2.85</v>
      </c>
      <c r="U96">
        <v>2.85</v>
      </c>
      <c r="V96">
        <v>2.86</v>
      </c>
      <c r="W96">
        <v>2.84</v>
      </c>
    </row>
    <row r="99" spans="6:6">
      <c r="F99">
        <v>36</v>
      </c>
    </row>
    <row r="129" spans="26:26">
      <c r="Z129" t="s">
        <v>68</v>
      </c>
    </row>
    <row r="132" spans="26:26">
      <c r="Z132" t="s">
        <v>69</v>
      </c>
    </row>
    <row r="251" spans="19:23">
      <c r="S251">
        <v>0.14699999999999999</v>
      </c>
      <c r="T251">
        <v>0.13600000000000001</v>
      </c>
      <c r="U251">
        <v>0.14199999999999999</v>
      </c>
      <c r="V251">
        <v>0.14599999999999999</v>
      </c>
      <c r="W251">
        <v>0.13200000000000001</v>
      </c>
    </row>
    <row r="291" hidden="1"/>
    <row r="292" hidden="1"/>
    <row r="293" hidden="1"/>
    <row r="294" hidden="1"/>
    <row r="295" hidden="1"/>
    <row r="296" hidden="1"/>
    <row r="297" hidden="1"/>
    <row r="298" hidden="1"/>
    <row r="299" hidden="1"/>
    <row r="300" hidden="1"/>
    <row r="301" hidden="1"/>
    <row r="302" hidden="1"/>
    <row r="303" hidden="1"/>
    <row r="304" hidden="1"/>
    <row r="305" spans="7:7" hidden="1"/>
    <row r="319" spans="7:7">
      <c r="G319" t="s">
        <v>312</v>
      </c>
    </row>
    <row r="322" spans="7:7">
      <c r="G322" t="s">
        <v>312</v>
      </c>
    </row>
    <row r="325" spans="7:7">
      <c r="G325" t="s">
        <v>312</v>
      </c>
    </row>
    <row r="328" spans="7:7">
      <c r="G328" t="s">
        <v>312</v>
      </c>
    </row>
    <row r="459" hidden="1"/>
    <row r="460" hidden="1"/>
    <row r="461" hidden="1"/>
    <row r="462" hidden="1"/>
    <row r="463" hidden="1"/>
    <row r="464" hidden="1"/>
    <row r="465" hidden="1"/>
    <row r="466" hidden="1"/>
    <row r="467" hidden="1"/>
    <row r="468" hidden="1"/>
    <row r="469" hidden="1"/>
    <row r="470" hidden="1"/>
    <row r="471" hidden="1"/>
    <row r="472" hidden="1"/>
    <row r="473" hidden="1"/>
    <row r="474" hidden="1"/>
    <row r="475" hidden="1"/>
    <row r="476" hidden="1"/>
    <row r="477" hidden="1"/>
    <row r="478" hidden="1"/>
    <row r="479" hidden="1"/>
    <row r="480" hidden="1"/>
    <row r="481" hidden="1"/>
    <row r="482" hidden="1"/>
    <row r="483" hidden="1"/>
    <row r="484" hidden="1"/>
    <row r="485" hidden="1"/>
    <row r="486" hidden="1"/>
    <row r="487" hidden="1"/>
    <row r="488" hidden="1"/>
    <row r="489" hidden="1"/>
    <row r="490" hidden="1"/>
    <row r="491" hidden="1"/>
    <row r="492" hidden="1"/>
    <row r="493" hidden="1"/>
    <row r="494" hidden="1"/>
    <row r="501" spans="6:6" hidden="1"/>
    <row r="502" spans="6:6" hidden="1"/>
    <row r="503" spans="6:6" hidden="1"/>
    <row r="504" spans="6:6" hidden="1"/>
    <row r="505" spans="6:6" hidden="1"/>
    <row r="506" spans="6:6" hidden="1"/>
    <row r="508" spans="6:6">
      <c r="F508" t="s">
        <v>304</v>
      </c>
    </row>
    <row r="511" spans="6:6">
      <c r="F511" t="s">
        <v>304</v>
      </c>
    </row>
    <row r="512" spans="6:6" hidden="1"/>
    <row r="513" hidden="1"/>
    <row r="514" hidden="1"/>
    <row r="515" hidden="1"/>
    <row r="516" hidden="1"/>
    <row r="517" hidden="1"/>
    <row r="518" hidden="1"/>
    <row r="519" hidden="1"/>
    <row r="520" hidden="1"/>
    <row r="521" hidden="1"/>
    <row r="522" hidden="1"/>
    <row r="523" hidden="1"/>
    <row r="524" hidden="1"/>
    <row r="525" hidden="1"/>
    <row r="526" hidden="1"/>
    <row r="527" hidden="1"/>
    <row r="528" hidden="1"/>
    <row r="529" hidden="1"/>
    <row r="587" hidden="1"/>
    <row r="588" hidden="1"/>
    <row r="589" hidden="1"/>
    <row r="590" hidden="1"/>
    <row r="591" hidden="1"/>
    <row r="592" hidden="1"/>
    <row r="593" spans="6:6" hidden="1"/>
    <row r="594" spans="6:6" hidden="1"/>
    <row r="595" spans="6:6" hidden="1"/>
    <row r="597" spans="6:6">
      <c r="F597" t="s">
        <v>221</v>
      </c>
    </row>
    <row r="804" spans="16:16">
      <c r="P804" t="s">
        <v>305</v>
      </c>
    </row>
    <row r="807" spans="16:16" hidden="1"/>
    <row r="808" spans="16:16" hidden="1"/>
    <row r="809" spans="16:16" hidden="1"/>
    <row r="810" spans="16:16" hidden="1"/>
    <row r="811" spans="16:16" hidden="1"/>
    <row r="812" spans="16:16" hidden="1"/>
    <row r="813" spans="16:16" hidden="1"/>
    <row r="814" spans="16:16" hidden="1"/>
    <row r="815" spans="16:16" hidden="1"/>
    <row r="817" spans="6:6">
      <c r="F817" t="s">
        <v>229</v>
      </c>
    </row>
    <row r="860" spans="6:16">
      <c r="P860" s="161" t="s">
        <v>305</v>
      </c>
    </row>
    <row r="861" spans="6:16">
      <c r="F861" t="s">
        <v>229</v>
      </c>
      <c r="P861" s="161" t="s">
        <v>305</v>
      </c>
    </row>
    <row r="869" spans="6:6" hidden="1"/>
    <row r="870" spans="6:6" hidden="1"/>
    <row r="871" spans="6:6" hidden="1"/>
    <row r="873" spans="6:6">
      <c r="F873" t="s">
        <v>304</v>
      </c>
    </row>
    <row r="875" spans="6:6" hidden="1"/>
    <row r="876" spans="6:6" hidden="1"/>
    <row r="877" spans="6:6" hidden="1"/>
    <row r="878" spans="6:6" hidden="1"/>
    <row r="879" spans="6:6" hidden="1"/>
    <row r="880" spans="6:6" hidden="1"/>
    <row r="881" hidden="1"/>
    <row r="882" hidden="1"/>
    <row r="883" hidden="1"/>
    <row r="926" spans="26:29" ht="12.75" customHeight="1">
      <c r="Z926" s="436" t="s">
        <v>294</v>
      </c>
      <c r="AA926" s="436"/>
      <c r="AB926" s="436"/>
      <c r="AC926" s="436"/>
    </row>
    <row r="927" spans="26:29">
      <c r="Z927" s="436"/>
      <c r="AA927" s="436"/>
      <c r="AB927" s="436"/>
      <c r="AC927" s="436"/>
    </row>
    <row r="999" spans="9:10">
      <c r="I999">
        <v>2</v>
      </c>
      <c r="J999">
        <v>-2</v>
      </c>
    </row>
    <row r="1002" spans="9:10">
      <c r="I1002">
        <v>0.18</v>
      </c>
      <c r="J1002">
        <v>-0.18</v>
      </c>
    </row>
    <row r="1014" spans="26:29">
      <c r="Z1014" s="436" t="s">
        <v>294</v>
      </c>
      <c r="AA1014" s="437"/>
      <c r="AB1014" s="437"/>
      <c r="AC1014" s="437"/>
    </row>
    <row r="1015" spans="26:29">
      <c r="Z1015" s="437"/>
      <c r="AA1015" s="437"/>
      <c r="AB1015" s="437"/>
      <c r="AC1015" s="437"/>
    </row>
  </sheetData>
  <mergeCells count="162">
    <mergeCell ref="R52:S52"/>
    <mergeCell ref="T52:V52"/>
    <mergeCell ref="C53:G53"/>
    <mergeCell ref="H53:P53"/>
    <mergeCell ref="R53:S53"/>
    <mergeCell ref="T53:V53"/>
    <mergeCell ref="C54:G54"/>
    <mergeCell ref="H54:P54"/>
    <mergeCell ref="R54:S54"/>
    <mergeCell ref="T54:V54"/>
    <mergeCell ref="R47:S47"/>
    <mergeCell ref="T47:V47"/>
    <mergeCell ref="C48:G48"/>
    <mergeCell ref="H48:P48"/>
    <mergeCell ref="R48:S48"/>
    <mergeCell ref="T48:V48"/>
    <mergeCell ref="C55:G55"/>
    <mergeCell ref="H55:P55"/>
    <mergeCell ref="R55:S55"/>
    <mergeCell ref="T55:V55"/>
    <mergeCell ref="C49:G49"/>
    <mergeCell ref="H49:P49"/>
    <mergeCell ref="R49:S49"/>
    <mergeCell ref="T49:V49"/>
    <mergeCell ref="C50:G50"/>
    <mergeCell ref="H50:P50"/>
    <mergeCell ref="R50:S50"/>
    <mergeCell ref="T50:V50"/>
    <mergeCell ref="C51:G51"/>
    <mergeCell ref="H51:P51"/>
    <mergeCell ref="R51:S51"/>
    <mergeCell ref="T51:V51"/>
    <mergeCell ref="C52:G52"/>
    <mergeCell ref="H52:P52"/>
    <mergeCell ref="R44:S44"/>
    <mergeCell ref="T44:V44"/>
    <mergeCell ref="C45:G45"/>
    <mergeCell ref="H45:P45"/>
    <mergeCell ref="R45:S45"/>
    <mergeCell ref="T45:V45"/>
    <mergeCell ref="C46:G46"/>
    <mergeCell ref="H46:P46"/>
    <mergeCell ref="R46:S46"/>
    <mergeCell ref="T46:V46"/>
    <mergeCell ref="Z1014:AC1015"/>
    <mergeCell ref="Z926:AC927"/>
    <mergeCell ref="H13:V13"/>
    <mergeCell ref="H14:V14"/>
    <mergeCell ref="C14:G14"/>
    <mergeCell ref="C18:H18"/>
    <mergeCell ref="C12:G12"/>
    <mergeCell ref="C13:G13"/>
    <mergeCell ref="H12:V12"/>
    <mergeCell ref="H68:V68"/>
    <mergeCell ref="C26:G26"/>
    <mergeCell ref="C25:G25"/>
    <mergeCell ref="C24:G24"/>
    <mergeCell ref="H20:V20"/>
    <mergeCell ref="H70:V70"/>
    <mergeCell ref="H71:V71"/>
    <mergeCell ref="C72:G72"/>
    <mergeCell ref="C73:G73"/>
    <mergeCell ref="H72:V72"/>
    <mergeCell ref="H73:V73"/>
    <mergeCell ref="H69:V69"/>
    <mergeCell ref="C70:G70"/>
    <mergeCell ref="C71:G71"/>
    <mergeCell ref="T40:V40"/>
    <mergeCell ref="S1:T2"/>
    <mergeCell ref="U1:W2"/>
    <mergeCell ref="S3:W4"/>
    <mergeCell ref="S6:S7"/>
    <mergeCell ref="T6:T7"/>
    <mergeCell ref="U6:U7"/>
    <mergeCell ref="V6:V7"/>
    <mergeCell ref="G5:R6"/>
    <mergeCell ref="G3:R4"/>
    <mergeCell ref="G1:R2"/>
    <mergeCell ref="G7:R8"/>
    <mergeCell ref="W6:W7"/>
    <mergeCell ref="C74:G74"/>
    <mergeCell ref="H77:V77"/>
    <mergeCell ref="C75:G75"/>
    <mergeCell ref="H74:V74"/>
    <mergeCell ref="H75:V75"/>
    <mergeCell ref="C76:G76"/>
    <mergeCell ref="H76:V76"/>
    <mergeCell ref="C78:G78"/>
    <mergeCell ref="H78:V78"/>
    <mergeCell ref="C77:G77"/>
    <mergeCell ref="C23:G23"/>
    <mergeCell ref="C22:G22"/>
    <mergeCell ref="C21:G21"/>
    <mergeCell ref="C20:G20"/>
    <mergeCell ref="C27:G27"/>
    <mergeCell ref="C38:G38"/>
    <mergeCell ref="C10:K10"/>
    <mergeCell ref="C68:G68"/>
    <mergeCell ref="C69:G69"/>
    <mergeCell ref="C29:G29"/>
    <mergeCell ref="H58:V58"/>
    <mergeCell ref="H59:V59"/>
    <mergeCell ref="H60:V60"/>
    <mergeCell ref="H61:V62"/>
    <mergeCell ref="C42:G42"/>
    <mergeCell ref="H42:P42"/>
    <mergeCell ref="R42:S42"/>
    <mergeCell ref="T42:V42"/>
    <mergeCell ref="C43:G43"/>
    <mergeCell ref="H43:P43"/>
    <mergeCell ref="R43:S43"/>
    <mergeCell ref="T43:V43"/>
    <mergeCell ref="C44:G44"/>
    <mergeCell ref="H44:P44"/>
    <mergeCell ref="H35:P35"/>
    <mergeCell ref="R35:S35"/>
    <mergeCell ref="T35:V35"/>
    <mergeCell ref="C35:G35"/>
    <mergeCell ref="R36:S36"/>
    <mergeCell ref="T36:V36"/>
    <mergeCell ref="H38:P38"/>
    <mergeCell ref="R38:S38"/>
    <mergeCell ref="T38:V38"/>
    <mergeCell ref="H37:P37"/>
    <mergeCell ref="R37:S37"/>
    <mergeCell ref="T37:V37"/>
    <mergeCell ref="C37:G37"/>
    <mergeCell ref="C84:V88"/>
    <mergeCell ref="H21:V21"/>
    <mergeCell ref="H23:V23"/>
    <mergeCell ref="H24:V24"/>
    <mergeCell ref="H25:V25"/>
    <mergeCell ref="H26:V26"/>
    <mergeCell ref="H22:V22"/>
    <mergeCell ref="R56:S56"/>
    <mergeCell ref="T56:V56"/>
    <mergeCell ref="H39:P39"/>
    <mergeCell ref="R39:S39"/>
    <mergeCell ref="T39:V39"/>
    <mergeCell ref="H40:P40"/>
    <mergeCell ref="R40:S40"/>
    <mergeCell ref="R41:S41"/>
    <mergeCell ref="T41:V41"/>
    <mergeCell ref="H56:P56"/>
    <mergeCell ref="C64:G64"/>
    <mergeCell ref="C36:G36"/>
    <mergeCell ref="C39:G39"/>
    <mergeCell ref="H27:V27"/>
    <mergeCell ref="H28:V28"/>
    <mergeCell ref="H29:V29"/>
    <mergeCell ref="C28:G28"/>
    <mergeCell ref="C40:G40"/>
    <mergeCell ref="C41:G41"/>
    <mergeCell ref="C56:G56"/>
    <mergeCell ref="H36:P36"/>
    <mergeCell ref="H41:P41"/>
    <mergeCell ref="C61:G62"/>
    <mergeCell ref="C60:G60"/>
    <mergeCell ref="C58:G58"/>
    <mergeCell ref="C59:G59"/>
    <mergeCell ref="C47:G47"/>
    <mergeCell ref="H47:P47"/>
  </mergeCells>
  <phoneticPr fontId="8" type="noConversion"/>
  <printOptions horizontalCentered="1" verticalCentered="1"/>
  <pageMargins left="0.39370078740157483" right="0.39370078740157483" top="0.19685039370078741" bottom="0.39370078740157483" header="0.51181102362204722" footer="0.15748031496062992"/>
  <pageSetup paperSize="9" scale="79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'Character font GDT'!$H$3:$H$11</xm:f>
          </x14:formula1>
          <xm:sqref>H58:V58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B2C9-2727-8941-A66C-8E9B62C9612C}">
  <sheetPr>
    <tabColor rgb="FFFFFF00"/>
    <pageSetUpPr fitToPage="1"/>
  </sheetPr>
  <dimension ref="A1:AU1866"/>
  <sheetViews>
    <sheetView showGridLines="0" view="pageBreakPreview" topLeftCell="B1" zoomScaleNormal="100" zoomScaleSheetLayoutView="55" workbookViewId="0">
      <selection activeCell="L25" sqref="L25"/>
    </sheetView>
  </sheetViews>
  <sheetFormatPr baseColWidth="10" defaultRowHeight="13"/>
  <cols>
    <col min="1" max="1" width="10.33203125" hidden="1" customWidth="1"/>
    <col min="2" max="2" width="5" style="8" customWidth="1"/>
    <col min="3" max="3" width="4.5" style="87" customWidth="1"/>
    <col min="4" max="5" width="4.5" customWidth="1"/>
    <col min="6" max="6" width="6.1640625" customWidth="1"/>
    <col min="7" max="7" width="4.83203125" customWidth="1"/>
    <col min="8" max="8" width="4.6640625" customWidth="1"/>
    <col min="9" max="9" width="6.6640625" customWidth="1"/>
    <col min="10" max="10" width="9.6640625" customWidth="1"/>
    <col min="11" max="11" width="11.83203125" customWidth="1"/>
    <col min="12" max="12" width="12.5" customWidth="1"/>
    <col min="13" max="13" width="11.33203125" customWidth="1"/>
    <col min="14" max="14" width="7" customWidth="1"/>
    <col min="15" max="15" width="11.33203125" customWidth="1"/>
    <col min="16" max="16" width="7.5" style="146" customWidth="1"/>
    <col min="17" max="17" width="7.5" customWidth="1"/>
    <col min="18" max="18" width="7.5" hidden="1" customWidth="1"/>
    <col min="19" max="23" width="8.5" bestFit="1" customWidth="1"/>
    <col min="24" max="24" width="4.33203125" customWidth="1"/>
    <col min="25" max="25" width="7.33203125" bestFit="1" customWidth="1"/>
    <col min="26" max="26" width="8.33203125" customWidth="1"/>
    <col min="27" max="27" width="3.5" customWidth="1"/>
    <col min="28" max="28" width="5" customWidth="1"/>
    <col min="29" max="29" width="7.1640625" customWidth="1"/>
    <col min="30" max="32" width="4.5" customWidth="1"/>
    <col min="33" max="33" width="23.33203125" customWidth="1"/>
    <col min="34" max="38" width="4.5" hidden="1" customWidth="1"/>
    <col min="39" max="40" width="11.5" hidden="1" customWidth="1"/>
    <col min="41" max="43" width="8.83203125" customWidth="1"/>
    <col min="44" max="44" width="10" customWidth="1"/>
    <col min="45" max="45" width="11" bestFit="1" customWidth="1"/>
    <col min="46" max="47" width="8.83203125" customWidth="1"/>
    <col min="48" max="48" width="11.5" customWidth="1"/>
  </cols>
  <sheetData>
    <row r="1" spans="1:34" ht="9" customHeight="1">
      <c r="A1" s="413" t="s">
        <v>115</v>
      </c>
      <c r="B1" s="424"/>
      <c r="C1" s="424"/>
      <c r="D1" s="424"/>
      <c r="E1" s="424"/>
      <c r="F1" s="414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0"/>
      <c r="AA1" s="431"/>
      <c r="AB1" s="423" t="s">
        <v>110</v>
      </c>
      <c r="AC1" s="423"/>
      <c r="AD1" s="417" t="s">
        <v>125</v>
      </c>
      <c r="AE1" s="418"/>
      <c r="AF1" s="419"/>
    </row>
    <row r="2" spans="1:34" ht="9" customHeight="1" thickBot="1">
      <c r="A2" s="532"/>
      <c r="B2" s="423"/>
      <c r="C2" s="423"/>
      <c r="D2" s="423"/>
      <c r="E2" s="423"/>
      <c r="F2" s="53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4"/>
      <c r="AA2" s="435"/>
      <c r="AB2" s="425"/>
      <c r="AC2" s="425"/>
      <c r="AD2" s="420"/>
      <c r="AE2" s="421"/>
      <c r="AF2" s="422"/>
    </row>
    <row r="3" spans="1:34" ht="9" customHeight="1">
      <c r="A3" s="532"/>
      <c r="B3" s="423"/>
      <c r="C3" s="423"/>
      <c r="D3" s="423"/>
      <c r="E3" s="423"/>
      <c r="F3" s="53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4"/>
      <c r="AA3" s="435"/>
      <c r="AB3" s="424" t="s">
        <v>107</v>
      </c>
      <c r="AC3" s="424"/>
      <c r="AD3" s="424"/>
      <c r="AE3" s="424"/>
      <c r="AF3" s="414"/>
    </row>
    <row r="4" spans="1:34" ht="9" customHeight="1" thickBot="1">
      <c r="A4" s="532"/>
      <c r="B4" s="423"/>
      <c r="C4" s="423"/>
      <c r="D4" s="423"/>
      <c r="E4" s="423"/>
      <c r="F4" s="53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2"/>
      <c r="AA4" s="433"/>
      <c r="AB4" s="425"/>
      <c r="AC4" s="425"/>
      <c r="AD4" s="425"/>
      <c r="AE4" s="425"/>
      <c r="AF4" s="416"/>
    </row>
    <row r="5" spans="1:34" ht="15" customHeight="1" thickBot="1">
      <c r="A5" s="532"/>
      <c r="B5" s="423"/>
      <c r="C5" s="423"/>
      <c r="D5" s="423"/>
      <c r="E5" s="423"/>
      <c r="F5" s="533"/>
      <c r="G5" s="558" t="s">
        <v>46</v>
      </c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0"/>
      <c r="AA5" s="431"/>
      <c r="AB5" s="81" t="s">
        <v>25</v>
      </c>
      <c r="AC5" s="67" t="s">
        <v>171</v>
      </c>
      <c r="AD5" s="67"/>
      <c r="AE5" s="67"/>
      <c r="AF5" s="69"/>
    </row>
    <row r="6" spans="1:34" ht="15" customHeight="1" thickBot="1">
      <c r="A6" s="532"/>
      <c r="B6" s="423"/>
      <c r="C6" s="423"/>
      <c r="D6" s="423"/>
      <c r="E6" s="423"/>
      <c r="F6" s="533"/>
      <c r="G6" s="560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2"/>
      <c r="X6" s="432"/>
      <c r="Y6" s="432"/>
      <c r="Z6" s="432"/>
      <c r="AA6" s="433"/>
      <c r="AB6" s="426" t="s">
        <v>40</v>
      </c>
      <c r="AC6" s="548" t="s">
        <v>172</v>
      </c>
      <c r="AD6" s="548"/>
      <c r="AE6" s="548"/>
      <c r="AF6" s="548"/>
    </row>
    <row r="7" spans="1:34" ht="15" customHeight="1" thickBot="1">
      <c r="A7" s="532"/>
      <c r="B7" s="423"/>
      <c r="C7" s="423"/>
      <c r="D7" s="423"/>
      <c r="E7" s="423"/>
      <c r="F7" s="53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0"/>
      <c r="AA7" s="431"/>
      <c r="AB7" s="427"/>
      <c r="AC7" s="549"/>
      <c r="AD7" s="549"/>
      <c r="AE7" s="549"/>
      <c r="AF7" s="549"/>
    </row>
    <row r="8" spans="1:34" ht="15" customHeight="1" thickBot="1">
      <c r="A8" s="415"/>
      <c r="B8" s="425"/>
      <c r="C8" s="425"/>
      <c r="D8" s="425"/>
      <c r="E8" s="425"/>
      <c r="F8" s="416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2"/>
      <c r="AA8" s="433"/>
      <c r="AB8" s="81" t="s">
        <v>49</v>
      </c>
      <c r="AC8" s="67" t="s">
        <v>173</v>
      </c>
      <c r="AD8" s="67"/>
      <c r="AE8" s="67"/>
      <c r="AF8" s="69"/>
    </row>
    <row r="9" spans="1:34" ht="3" customHeight="1" thickBot="1">
      <c r="B9" s="578"/>
      <c r="C9" s="579"/>
      <c r="D9" s="579"/>
      <c r="E9" s="579"/>
      <c r="F9" s="579"/>
      <c r="G9" s="579"/>
      <c r="H9" s="579"/>
      <c r="I9" s="579"/>
      <c r="J9" s="579"/>
      <c r="K9" s="569"/>
      <c r="L9" s="569"/>
      <c r="M9" s="569"/>
      <c r="N9" s="569"/>
      <c r="O9" s="56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  <c r="AF9" s="580"/>
    </row>
    <row r="10" spans="1:34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54" t="s">
        <v>101</v>
      </c>
      <c r="Q10" s="598"/>
      <c r="R10" s="555"/>
      <c r="S10" s="550" t="str">
        <f>IF(ref="","",ref)</f>
        <v>480 003 653 4</v>
      </c>
      <c r="T10" s="550"/>
      <c r="U10" s="550"/>
      <c r="V10" s="551"/>
      <c r="W10" s="565" t="s">
        <v>105</v>
      </c>
      <c r="X10" s="566"/>
      <c r="Y10" s="617" t="str">
        <f>IF(indice="","",indice)</f>
        <v>B</v>
      </c>
      <c r="Z10" s="618"/>
      <c r="AA10" s="619"/>
      <c r="AB10" s="554" t="s">
        <v>99</v>
      </c>
      <c r="AC10" s="555"/>
      <c r="AD10" s="550" t="str">
        <f>IF(client="","",client)</f>
        <v>WABCO</v>
      </c>
      <c r="AE10" s="550"/>
      <c r="AF10" s="551"/>
    </row>
    <row r="11" spans="1:34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56"/>
      <c r="Q11" s="599"/>
      <c r="R11" s="557"/>
      <c r="S11" s="552"/>
      <c r="T11" s="552"/>
      <c r="U11" s="552"/>
      <c r="V11" s="553"/>
      <c r="W11" s="567"/>
      <c r="X11" s="568"/>
      <c r="Y11" s="620"/>
      <c r="Z11" s="621"/>
      <c r="AA11" s="622"/>
      <c r="AB11" s="556"/>
      <c r="AC11" s="557"/>
      <c r="AD11" s="552"/>
      <c r="AE11" s="552"/>
      <c r="AF11" s="553"/>
      <c r="AH11" s="23"/>
    </row>
    <row r="12" spans="1:34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54" t="s">
        <v>100</v>
      </c>
      <c r="Q12" s="598"/>
      <c r="R12" s="555"/>
      <c r="S12" s="540" t="str">
        <f>IF(matiere="","",matiere)</f>
        <v>&gt;PBT-GF30&lt;</v>
      </c>
      <c r="T12" s="540"/>
      <c r="U12" s="540"/>
      <c r="V12" s="541"/>
      <c r="W12" s="565" t="s">
        <v>106</v>
      </c>
      <c r="X12" s="566"/>
      <c r="Y12" s="570">
        <f>IF(datem="","",datem)</f>
        <v>44868</v>
      </c>
      <c r="Z12" s="571"/>
      <c r="AA12" s="572"/>
      <c r="AB12" s="554" t="s">
        <v>43</v>
      </c>
      <c r="AC12" s="555"/>
      <c r="AD12" s="550" t="str">
        <f>IF(colorant="","",colorant)</f>
        <v>black</v>
      </c>
      <c r="AE12" s="550"/>
      <c r="AF12" s="551"/>
    </row>
    <row r="13" spans="1:34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56"/>
      <c r="Q13" s="599"/>
      <c r="R13" s="557"/>
      <c r="S13" s="576"/>
      <c r="T13" s="576"/>
      <c r="U13" s="576"/>
      <c r="V13" s="577"/>
      <c r="W13" s="567"/>
      <c r="X13" s="568"/>
      <c r="Y13" s="573"/>
      <c r="Z13" s="574"/>
      <c r="AA13" s="575"/>
      <c r="AB13" s="556"/>
      <c r="AC13" s="557"/>
      <c r="AD13" s="552"/>
      <c r="AE13" s="552"/>
      <c r="AF13" s="553"/>
    </row>
    <row r="14" spans="1:34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54" t="s">
        <v>140</v>
      </c>
      <c r="Q14" s="598"/>
      <c r="R14" s="555"/>
      <c r="S14" s="550" t="str">
        <f>IF(controleur="","",controleur)</f>
        <v>F.SIMOND</v>
      </c>
      <c r="T14" s="550"/>
      <c r="U14" s="550"/>
      <c r="V14" s="551"/>
      <c r="W14" s="565" t="s">
        <v>98</v>
      </c>
      <c r="X14" s="566"/>
      <c r="Y14" s="570">
        <f>IF(datec="","",datec)</f>
        <v>44909</v>
      </c>
      <c r="Z14" s="571"/>
      <c r="AA14" s="572"/>
      <c r="AB14" s="554" t="s">
        <v>45</v>
      </c>
      <c r="AC14" s="555"/>
      <c r="AD14" s="550">
        <f>IF(emp="","",emp)</f>
        <v>2</v>
      </c>
      <c r="AE14" s="550"/>
      <c r="AF14" s="551"/>
    </row>
    <row r="15" spans="1:34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56"/>
      <c r="Q15" s="599"/>
      <c r="R15" s="557"/>
      <c r="S15" s="552"/>
      <c r="T15" s="552"/>
      <c r="U15" s="552"/>
      <c r="V15" s="553"/>
      <c r="W15" s="567"/>
      <c r="X15" s="568"/>
      <c r="Y15" s="573"/>
      <c r="Z15" s="574"/>
      <c r="AA15" s="575"/>
      <c r="AB15" s="556"/>
      <c r="AC15" s="557"/>
      <c r="AD15" s="552"/>
      <c r="AE15" s="552"/>
      <c r="AF15" s="553"/>
    </row>
    <row r="16" spans="1:34" ht="4.5" customHeight="1" thickBot="1">
      <c r="B16" s="569"/>
      <c r="C16" s="569"/>
      <c r="D16" s="569"/>
      <c r="E16" s="569"/>
      <c r="F16" s="569"/>
      <c r="G16" s="569"/>
      <c r="H16" s="569"/>
      <c r="I16" s="569"/>
      <c r="J16" s="569"/>
      <c r="K16" s="569"/>
      <c r="L16" s="569"/>
      <c r="M16" s="569"/>
      <c r="N16" s="569"/>
      <c r="O16" s="569"/>
      <c r="P16" s="569"/>
      <c r="Q16" s="569"/>
      <c r="R16" s="569"/>
      <c r="S16" s="569"/>
      <c r="T16" s="569"/>
      <c r="U16" s="569"/>
      <c r="V16" s="569"/>
      <c r="W16" s="569"/>
      <c r="X16" s="569"/>
      <c r="Y16" s="569"/>
      <c r="Z16" s="569"/>
      <c r="AA16" s="569"/>
      <c r="AB16" s="569"/>
      <c r="AC16" s="569"/>
      <c r="AD16" s="569"/>
      <c r="AE16" s="569"/>
      <c r="AF16" s="569"/>
    </row>
    <row r="17" spans="1:47" ht="12" customHeight="1">
      <c r="B17" s="544" t="s">
        <v>138</v>
      </c>
      <c r="C17" s="545"/>
      <c r="D17" s="545"/>
      <c r="E17" s="545"/>
      <c r="F17" s="545"/>
      <c r="G17" s="545"/>
      <c r="H17" s="545"/>
      <c r="I17" s="413" t="s">
        <v>112</v>
      </c>
      <c r="J17" s="424"/>
      <c r="K17" s="424"/>
      <c r="L17" s="424"/>
      <c r="M17" s="424"/>
      <c r="N17" s="424"/>
      <c r="O17" s="424"/>
      <c r="P17" s="424"/>
      <c r="Q17" s="424"/>
      <c r="R17" s="424"/>
      <c r="S17" s="424"/>
      <c r="T17" s="424"/>
      <c r="U17" s="424"/>
      <c r="V17" s="424"/>
      <c r="W17" s="424"/>
      <c r="X17" s="424"/>
      <c r="Y17" s="424"/>
      <c r="Z17" s="424"/>
      <c r="AA17" s="424"/>
      <c r="AB17" s="424"/>
      <c r="AC17" s="414"/>
      <c r="AD17" s="540" t="s">
        <v>28</v>
      </c>
      <c r="AE17" s="540"/>
      <c r="AF17" s="541"/>
    </row>
    <row r="18" spans="1:47" ht="14" customHeight="1" thickBot="1">
      <c r="B18" s="546"/>
      <c r="C18" s="547"/>
      <c r="D18" s="547"/>
      <c r="E18" s="547"/>
      <c r="F18" s="547"/>
      <c r="G18" s="547"/>
      <c r="H18" s="547"/>
      <c r="I18" s="532"/>
      <c r="J18" s="423"/>
      <c r="K18" s="425"/>
      <c r="L18" s="425"/>
      <c r="M18" s="425"/>
      <c r="N18" s="425"/>
      <c r="O18" s="425"/>
      <c r="P18" s="425"/>
      <c r="Q18" s="425"/>
      <c r="R18" s="425"/>
      <c r="S18" s="425"/>
      <c r="T18" s="425"/>
      <c r="U18" s="425"/>
      <c r="V18" s="425"/>
      <c r="W18" s="425"/>
      <c r="X18" s="425"/>
      <c r="Y18" s="425"/>
      <c r="Z18" s="425"/>
      <c r="AA18" s="425"/>
      <c r="AB18" s="425"/>
      <c r="AC18" s="416"/>
      <c r="AD18" s="542"/>
      <c r="AE18" s="542"/>
      <c r="AF18" s="543"/>
      <c r="AK18" s="173"/>
    </row>
    <row r="19" spans="1:47" ht="18" customHeight="1" thickBot="1">
      <c r="A19" s="538" t="s">
        <v>109</v>
      </c>
      <c r="B19" s="413" t="s">
        <v>61</v>
      </c>
      <c r="C19" s="591" t="s">
        <v>108</v>
      </c>
      <c r="D19" s="613" t="s">
        <v>24</v>
      </c>
      <c r="E19" s="614"/>
      <c r="F19" s="550" t="s">
        <v>47</v>
      </c>
      <c r="G19" s="550"/>
      <c r="H19" s="550"/>
      <c r="I19" s="589" t="s">
        <v>65</v>
      </c>
      <c r="J19" s="590"/>
      <c r="K19" s="63"/>
      <c r="L19" s="63"/>
      <c r="M19" s="63"/>
      <c r="N19" s="63"/>
      <c r="O19" s="63"/>
      <c r="P19" s="629" t="s">
        <v>39</v>
      </c>
      <c r="Q19" s="588" t="s">
        <v>111</v>
      </c>
      <c r="R19" s="588" t="s">
        <v>111</v>
      </c>
      <c r="S19" s="593" t="s">
        <v>38</v>
      </c>
      <c r="T19" s="594"/>
      <c r="U19" s="594"/>
      <c r="V19" s="594"/>
      <c r="W19" s="595"/>
      <c r="X19" s="596" t="s">
        <v>3</v>
      </c>
      <c r="Y19" s="586" t="s">
        <v>25</v>
      </c>
      <c r="Z19" s="601" t="s">
        <v>2</v>
      </c>
      <c r="AA19" s="550"/>
      <c r="AB19" s="550"/>
      <c r="AC19" s="551"/>
      <c r="AD19" s="584" t="s">
        <v>26</v>
      </c>
      <c r="AE19" s="611" t="s">
        <v>64</v>
      </c>
      <c r="AF19" s="609" t="s">
        <v>27</v>
      </c>
    </row>
    <row r="20" spans="1:47" ht="34.25" customHeight="1" thickBot="1">
      <c r="A20" s="539"/>
      <c r="B20" s="415"/>
      <c r="C20" s="592"/>
      <c r="D20" s="615"/>
      <c r="E20" s="616"/>
      <c r="F20" s="552"/>
      <c r="G20" s="552"/>
      <c r="H20" s="552"/>
      <c r="I20" s="80" t="s">
        <v>66</v>
      </c>
      <c r="J20" s="64" t="s">
        <v>67</v>
      </c>
      <c r="K20" s="65" t="s">
        <v>4</v>
      </c>
      <c r="L20" s="65" t="s">
        <v>4</v>
      </c>
      <c r="M20" s="65" t="s">
        <v>4</v>
      </c>
      <c r="N20" s="65"/>
      <c r="O20" s="65"/>
      <c r="P20" s="630"/>
      <c r="Q20" s="587"/>
      <c r="R20" s="587"/>
      <c r="S20" s="66">
        <v>1</v>
      </c>
      <c r="T20" s="67">
        <v>2</v>
      </c>
      <c r="U20" s="68">
        <v>3</v>
      </c>
      <c r="V20" s="67">
        <v>4</v>
      </c>
      <c r="W20" s="69">
        <v>5</v>
      </c>
      <c r="X20" s="597"/>
      <c r="Y20" s="587"/>
      <c r="Z20" s="602"/>
      <c r="AA20" s="552"/>
      <c r="AB20" s="552"/>
      <c r="AC20" s="553"/>
      <c r="AD20" s="585"/>
      <c r="AE20" s="612"/>
      <c r="AF20" s="610"/>
    </row>
    <row r="21" spans="1:47" ht="26.25" customHeight="1" thickBot="1">
      <c r="A21" s="71"/>
      <c r="B21" s="581" t="s">
        <v>186</v>
      </c>
      <c r="C21" s="582"/>
      <c r="D21" s="582"/>
      <c r="E21" s="582"/>
      <c r="F21" s="582"/>
      <c r="G21" s="582"/>
      <c r="H21" s="582"/>
      <c r="I21" s="582"/>
      <c r="J21" s="582"/>
      <c r="K21" s="582"/>
      <c r="L21" s="582"/>
      <c r="M21" s="582"/>
      <c r="N21" s="582"/>
      <c r="O21" s="582"/>
      <c r="P21" s="582"/>
      <c r="Q21" s="582"/>
      <c r="R21" s="582"/>
      <c r="S21" s="582"/>
      <c r="T21" s="582"/>
      <c r="U21" s="582"/>
      <c r="V21" s="582"/>
      <c r="W21" s="582"/>
      <c r="X21" s="582"/>
      <c r="Y21" s="582"/>
      <c r="Z21" s="582"/>
      <c r="AA21" s="582"/>
      <c r="AB21" s="582"/>
      <c r="AC21" s="582"/>
      <c r="AD21" s="582"/>
      <c r="AE21" s="582"/>
      <c r="AF21" s="583"/>
      <c r="AH21" s="28"/>
      <c r="AI21" s="28"/>
      <c r="AJ21" s="28"/>
      <c r="AK21" s="28"/>
      <c r="AL21" s="28"/>
      <c r="AM21" s="6"/>
      <c r="AN21" s="6"/>
      <c r="AO21" s="31"/>
      <c r="AP21" s="31"/>
      <c r="AQ21" s="31"/>
      <c r="AR21" s="31"/>
      <c r="AS21" s="31"/>
      <c r="AT21" s="31"/>
      <c r="AU21" s="31"/>
    </row>
    <row r="22" spans="1:47" ht="17.25" customHeight="1">
      <c r="A22" s="27"/>
      <c r="B22" s="89"/>
      <c r="C22" s="103"/>
      <c r="D22" s="112"/>
      <c r="E22" s="111"/>
      <c r="F22" s="443"/>
      <c r="G22" s="443"/>
      <c r="H22" s="444"/>
      <c r="I22" s="91"/>
      <c r="J22" s="92"/>
      <c r="K22" s="93"/>
      <c r="L22" s="93"/>
      <c r="M22" s="93"/>
      <c r="N22" s="93"/>
      <c r="O22" s="93"/>
      <c r="P22" s="145"/>
      <c r="Q22" s="94" t="str">
        <f t="shared" ref="Q22:Q37" si="0">IF(AND(F22&lt;&gt;"",Q21=""),1,IF(AND(Q21&lt;emp,Q21&lt;&gt;""),Q21+1,""))</f>
        <v/>
      </c>
      <c r="R22" s="122" t="str">
        <f>IF(Q22="","",HLOOKUP(Q22,Headline!$Z$5:$CJ$6,2,FALSE))</f>
        <v/>
      </c>
      <c r="S22" s="95"/>
      <c r="T22" s="95"/>
      <c r="U22" s="95"/>
      <c r="V22" s="95"/>
      <c r="W22" s="95"/>
      <c r="X22" s="96" t="str">
        <f>IF(S22="","",IF(AND(AM22="-",AN22="+"),"78",IF(AM22="-","7",IF(AN22="+","8",""))))</f>
        <v/>
      </c>
      <c r="Y22" s="97"/>
      <c r="Z22" s="603"/>
      <c r="AA22" s="604"/>
      <c r="AB22" s="604"/>
      <c r="AC22" s="605"/>
      <c r="AD22" s="59"/>
      <c r="AE22" s="60"/>
      <c r="AF22" s="61"/>
      <c r="AH22" s="29"/>
      <c r="AI22" s="29"/>
      <c r="AJ22" s="29"/>
      <c r="AK22" s="29"/>
      <c r="AL22" s="29"/>
      <c r="AM22" s="29"/>
      <c r="AN22" s="29"/>
      <c r="AO22" s="83"/>
      <c r="AP22" s="83"/>
      <c r="AQ22" s="83"/>
      <c r="AR22" s="83"/>
      <c r="AS22" s="83"/>
      <c r="AT22" s="105"/>
      <c r="AU22" s="105"/>
    </row>
    <row r="23" spans="1:47" ht="17.25" customHeight="1">
      <c r="A23" s="27"/>
      <c r="B23" s="98">
        <v>19</v>
      </c>
      <c r="C23" s="104"/>
      <c r="D23" s="144" t="s">
        <v>200</v>
      </c>
      <c r="E23" s="111"/>
      <c r="F23" s="472">
        <v>0.04</v>
      </c>
      <c r="G23" s="472"/>
      <c r="H23" s="473"/>
      <c r="I23" s="99">
        <v>-0.04</v>
      </c>
      <c r="J23" s="99">
        <v>0</v>
      </c>
      <c r="K23" s="94">
        <f>IF(Q23=1,F23,K19)</f>
        <v>0.04</v>
      </c>
      <c r="L23" s="94">
        <f>IF(Q23=1,I23,L19)</f>
        <v>-0.04</v>
      </c>
      <c r="M23" s="94">
        <f>IF(Q23=1,J23,M19)</f>
        <v>0</v>
      </c>
      <c r="N23" s="94">
        <f>K23+L23</f>
        <v>0</v>
      </c>
      <c r="O23" s="94">
        <f>K23+M23</f>
        <v>0.04</v>
      </c>
      <c r="P23" s="102" t="s">
        <v>236</v>
      </c>
      <c r="Q23" s="94">
        <f>IF(AND(F23&lt;&gt;"",Q22=""),1,IF(AND(Q22&lt;emp,Q22&lt;&gt;""),Q22+1,""))</f>
        <v>1</v>
      </c>
      <c r="R23" s="122">
        <f>IF(Q23="","",HLOOKUP(Q23,Headline!$Z$5:$CJ$6,2,FALSE))</f>
        <v>1</v>
      </c>
      <c r="S23" s="100">
        <v>0</v>
      </c>
      <c r="T23" s="100">
        <v>0</v>
      </c>
      <c r="U23" s="317">
        <v>0</v>
      </c>
      <c r="V23" s="100">
        <v>0</v>
      </c>
      <c r="W23" s="100">
        <v>0</v>
      </c>
      <c r="X23" s="96" t="str">
        <f t="shared" ref="X23:X86" si="1">IF(S23="","",IF(AND(AM23="-",AN23="+"),"78",IF(AM23="-","7",IF(AN23="+","8",""))))</f>
        <v/>
      </c>
      <c r="Y23" s="101">
        <v>13</v>
      </c>
      <c r="Z23" s="445"/>
      <c r="AA23" s="446"/>
      <c r="AB23" s="446"/>
      <c r="AC23" s="454"/>
      <c r="AD23" s="62"/>
      <c r="AE23" s="21"/>
      <c r="AF23" s="22"/>
      <c r="AH23" s="29"/>
      <c r="AI23" s="29"/>
      <c r="AJ23" s="29"/>
      <c r="AK23" s="29"/>
      <c r="AL23" s="29"/>
      <c r="AM23" s="29"/>
      <c r="AN23" s="29"/>
      <c r="AO23" s="83"/>
      <c r="AP23" s="83"/>
      <c r="AQ23" s="83"/>
      <c r="AR23" s="83"/>
      <c r="AS23" s="83"/>
      <c r="AT23" s="105"/>
      <c r="AU23" s="105"/>
    </row>
    <row r="24" spans="1:47" ht="17.25" customHeight="1">
      <c r="A24" s="27"/>
      <c r="B24" s="98"/>
      <c r="C24" s="104"/>
      <c r="D24" s="90"/>
      <c r="E24" s="111"/>
      <c r="F24" s="443"/>
      <c r="G24" s="443"/>
      <c r="H24" s="444"/>
      <c r="I24" s="99"/>
      <c r="J24" s="99"/>
      <c r="K24" s="94">
        <f>IF(Q24=1,F24,K23)</f>
        <v>0.04</v>
      </c>
      <c r="L24" s="94">
        <f>IF(Q24=1,I24,L23)</f>
        <v>-0.04</v>
      </c>
      <c r="M24" s="94">
        <f>IF(Q24=1,J24,M23)</f>
        <v>0</v>
      </c>
      <c r="N24" s="94">
        <f>K24+L24</f>
        <v>0</v>
      </c>
      <c r="O24" s="94">
        <f>K24+M24</f>
        <v>0.04</v>
      </c>
      <c r="P24" s="102" t="s">
        <v>236</v>
      </c>
      <c r="Q24" s="94">
        <f>IF(AND(F24&lt;&gt;"",Q23=""),1,IF(AND(Q23&lt;emp,Q23&lt;&gt;""),Q23+1,""))</f>
        <v>2</v>
      </c>
      <c r="R24" s="122">
        <f>IF(Q24="","",HLOOKUP(Q24,Headline!$Z$5:$CJ$6,2,FALSE))</f>
        <v>2</v>
      </c>
      <c r="S24" s="100"/>
      <c r="T24" s="100"/>
      <c r="U24" s="100"/>
      <c r="V24" s="100"/>
      <c r="W24" s="100"/>
      <c r="X24" s="96" t="str">
        <f t="shared" si="1"/>
        <v/>
      </c>
      <c r="Y24" s="101">
        <v>10</v>
      </c>
      <c r="Z24" s="445"/>
      <c r="AA24" s="446"/>
      <c r="AB24" s="446"/>
      <c r="AC24" s="454"/>
      <c r="AD24" s="62"/>
      <c r="AE24" s="21"/>
      <c r="AF24" s="22"/>
      <c r="AH24" s="29"/>
      <c r="AI24" s="29"/>
      <c r="AJ24" s="29"/>
      <c r="AK24" s="29"/>
      <c r="AL24" s="29"/>
      <c r="AM24" s="29"/>
      <c r="AN24" s="29"/>
      <c r="AO24" s="83"/>
      <c r="AP24" s="83"/>
      <c r="AQ24" s="83"/>
      <c r="AR24" s="83"/>
      <c r="AS24" s="83"/>
      <c r="AT24" s="105"/>
      <c r="AU24" s="105"/>
    </row>
    <row r="25" spans="1:47" ht="17.25" customHeight="1">
      <c r="A25" s="27"/>
      <c r="B25" s="98"/>
      <c r="C25" s="104"/>
      <c r="D25" s="90"/>
      <c r="E25" s="111"/>
      <c r="F25" s="443"/>
      <c r="G25" s="443"/>
      <c r="H25" s="444"/>
      <c r="I25" s="99"/>
      <c r="J25" s="99"/>
      <c r="K25" s="94">
        <f>IF(Q25=1,F25,K24)</f>
        <v>0.04</v>
      </c>
      <c r="L25" s="94">
        <f>IF(Q25=1,I25,L24)</f>
        <v>-0.04</v>
      </c>
      <c r="M25" s="94">
        <f>IF(Q25=1,J25,M24)</f>
        <v>0</v>
      </c>
      <c r="N25" s="94">
        <f>K25+L25</f>
        <v>0</v>
      </c>
      <c r="O25" s="94">
        <f>K25+M25</f>
        <v>0.04</v>
      </c>
      <c r="P25" s="102"/>
      <c r="Q25" s="94" t="str">
        <f>IF(AND(F25&lt;&gt;"",Q24=""),1,IF(AND(Q24&lt;emp,Q24&lt;&gt;""),Q24+1,""))</f>
        <v/>
      </c>
      <c r="R25" s="122" t="str">
        <f>IF(Q25="","",HLOOKUP(Q25,Headline!$Z$5:$CJ$6,2,FALSE))</f>
        <v/>
      </c>
      <c r="S25" s="100"/>
      <c r="T25" s="100"/>
      <c r="U25" s="100"/>
      <c r="V25" s="100"/>
      <c r="W25" s="100"/>
      <c r="X25" s="96" t="str">
        <f t="shared" si="1"/>
        <v/>
      </c>
      <c r="Y25" s="101"/>
      <c r="Z25" s="445"/>
      <c r="AA25" s="446"/>
      <c r="AB25" s="446"/>
      <c r="AC25" s="454"/>
      <c r="AD25" s="62"/>
      <c r="AE25" s="21"/>
      <c r="AF25" s="22"/>
      <c r="AH25" s="29"/>
      <c r="AI25" s="29"/>
      <c r="AJ25" s="29"/>
      <c r="AK25" s="29"/>
      <c r="AL25" s="29"/>
      <c r="AM25" s="29"/>
      <c r="AN25" s="29"/>
      <c r="AO25" s="83"/>
      <c r="AP25" s="83"/>
      <c r="AQ25" s="83"/>
      <c r="AR25" s="83"/>
      <c r="AS25" s="83"/>
      <c r="AT25" s="105"/>
      <c r="AU25" s="105"/>
    </row>
    <row r="26" spans="1:47" ht="17.25" customHeight="1">
      <c r="A26" s="27"/>
      <c r="B26" s="98">
        <v>101</v>
      </c>
      <c r="C26" s="104"/>
      <c r="D26" s="144" t="s">
        <v>171</v>
      </c>
      <c r="E26" s="111"/>
      <c r="F26" s="472">
        <v>70</v>
      </c>
      <c r="G26" s="472"/>
      <c r="H26" s="473"/>
      <c r="I26" s="99">
        <v>-5</v>
      </c>
      <c r="J26" s="99">
        <v>5</v>
      </c>
      <c r="K26" s="94">
        <f>IF(Q26=1,F26,K22)</f>
        <v>70</v>
      </c>
      <c r="L26" s="94">
        <f>IF(Q26=1,I26,L22)</f>
        <v>-5</v>
      </c>
      <c r="M26" s="94">
        <f>IF(Q26=1,J26,M22)</f>
        <v>5</v>
      </c>
      <c r="N26" s="94">
        <f t="shared" ref="N26:N76" si="2">K26+L26</f>
        <v>65</v>
      </c>
      <c r="O26" s="94">
        <f t="shared" ref="O26:O76" si="3">K26+M26</f>
        <v>75</v>
      </c>
      <c r="P26" s="102" t="s">
        <v>50</v>
      </c>
      <c r="Q26" s="94">
        <f>IF(AND(F26&lt;&gt;"",Q22=""),1,IF(AND(Q22&lt;emp,Q22&lt;&gt;""),Q22+1,""))</f>
        <v>1</v>
      </c>
      <c r="R26" s="122">
        <f>IF(Q26="","",HLOOKUP(Q26,Headline!$Z$5:$CJ$6,2,FALSE))</f>
        <v>1</v>
      </c>
      <c r="S26" s="230">
        <v>69.5</v>
      </c>
      <c r="T26" s="230">
        <v>70.2</v>
      </c>
      <c r="U26" s="230">
        <v>69.8</v>
      </c>
      <c r="V26" s="230">
        <v>70.5</v>
      </c>
      <c r="W26" s="230">
        <v>69.900000000000006</v>
      </c>
      <c r="X26" s="96" t="str">
        <f t="shared" si="1"/>
        <v/>
      </c>
      <c r="Y26" s="101">
        <v>13</v>
      </c>
      <c r="Z26" s="445"/>
      <c r="AA26" s="446"/>
      <c r="AB26" s="446"/>
      <c r="AC26" s="454"/>
      <c r="AD26" s="62"/>
      <c r="AE26" s="21"/>
      <c r="AF26" s="22"/>
      <c r="AH26" s="29"/>
      <c r="AI26" s="29"/>
      <c r="AJ26" s="29"/>
      <c r="AK26" s="29"/>
      <c r="AL26" s="29"/>
      <c r="AM26" s="29"/>
      <c r="AN26" s="29"/>
      <c r="AO26" s="83"/>
      <c r="AP26" s="83"/>
      <c r="AQ26" s="83"/>
      <c r="AR26" s="83"/>
      <c r="AS26" s="83"/>
      <c r="AT26" s="105"/>
      <c r="AU26" s="105"/>
    </row>
    <row r="27" spans="1:47" ht="17.25" customHeight="1">
      <c r="A27" s="27"/>
      <c r="B27" s="98"/>
      <c r="C27" s="104"/>
      <c r="D27" s="90"/>
      <c r="E27" s="111"/>
      <c r="F27" s="443"/>
      <c r="G27" s="443"/>
      <c r="H27" s="444"/>
      <c r="I27" s="99"/>
      <c r="J27" s="99"/>
      <c r="K27" s="94">
        <f>IF(Q27=1,F27,K26)</f>
        <v>70</v>
      </c>
      <c r="L27" s="94">
        <f>IF(Q27=1,I27,L26)</f>
        <v>-5</v>
      </c>
      <c r="M27" s="94">
        <f>IF(Q27=1,J27,M26)</f>
        <v>5</v>
      </c>
      <c r="N27" s="94">
        <f t="shared" si="2"/>
        <v>65</v>
      </c>
      <c r="O27" s="94">
        <f t="shared" si="3"/>
        <v>75</v>
      </c>
      <c r="P27" s="145" t="s">
        <v>50</v>
      </c>
      <c r="Q27" s="94">
        <f t="shared" si="0"/>
        <v>2</v>
      </c>
      <c r="R27" s="122">
        <f>IF(Q27="","",HLOOKUP(Q27,Headline!$Z$5:$CJ$6,2,FALSE))</f>
        <v>2</v>
      </c>
      <c r="S27" s="230">
        <v>68.819999999999993</v>
      </c>
      <c r="T27" s="230">
        <v>69.55</v>
      </c>
      <c r="U27" s="230">
        <v>68.55</v>
      </c>
      <c r="V27" s="230">
        <v>68.849999999999994</v>
      </c>
      <c r="W27" s="230">
        <v>71.510000000000005</v>
      </c>
      <c r="X27" s="96" t="str">
        <f t="shared" si="1"/>
        <v/>
      </c>
      <c r="Y27" s="101"/>
      <c r="Z27" s="445"/>
      <c r="AA27" s="446"/>
      <c r="AB27" s="446"/>
      <c r="AC27" s="454"/>
      <c r="AD27" s="62"/>
      <c r="AE27" s="21"/>
      <c r="AF27" s="22"/>
      <c r="AH27" s="29"/>
      <c r="AI27" s="29"/>
      <c r="AJ27" s="29"/>
      <c r="AK27" s="29"/>
      <c r="AL27" s="29"/>
      <c r="AM27" s="29"/>
      <c r="AN27" s="29"/>
      <c r="AO27" s="83"/>
      <c r="AP27" s="83"/>
      <c r="AQ27" s="83"/>
      <c r="AR27" s="83"/>
      <c r="AS27" s="83"/>
      <c r="AT27" s="105"/>
      <c r="AU27" s="105"/>
    </row>
    <row r="28" spans="1:47" ht="17.25" customHeight="1">
      <c r="A28" s="27"/>
      <c r="B28" s="98"/>
      <c r="C28" s="104"/>
      <c r="D28" s="90"/>
      <c r="E28" s="111"/>
      <c r="F28" s="443"/>
      <c r="G28" s="443"/>
      <c r="H28" s="444"/>
      <c r="I28" s="99"/>
      <c r="J28" s="99"/>
      <c r="K28" s="94">
        <f>IF(Q28=1,F28,K27)</f>
        <v>70</v>
      </c>
      <c r="L28" s="94">
        <f>IF(Q28=1,I28,L27)</f>
        <v>-5</v>
      </c>
      <c r="M28" s="94">
        <f>IF(Q28=1,J28,M27)</f>
        <v>5</v>
      </c>
      <c r="N28" s="94">
        <f t="shared" si="2"/>
        <v>65</v>
      </c>
      <c r="O28" s="94">
        <f t="shared" si="3"/>
        <v>75</v>
      </c>
      <c r="P28" s="102"/>
      <c r="Q28" s="94" t="str">
        <f t="shared" si="0"/>
        <v/>
      </c>
      <c r="R28" s="122" t="str">
        <f>IF(Q28="","",HLOOKUP(Q28,Headline!$Z$5:$CJ$6,2,FALSE))</f>
        <v/>
      </c>
      <c r="S28" s="100"/>
      <c r="T28" s="100"/>
      <c r="U28" s="100"/>
      <c r="V28" s="100"/>
      <c r="W28" s="100"/>
      <c r="X28" s="96" t="str">
        <f t="shared" si="1"/>
        <v/>
      </c>
      <c r="Y28" s="101"/>
      <c r="Z28" s="445"/>
      <c r="AA28" s="446"/>
      <c r="AB28" s="446"/>
      <c r="AC28" s="454"/>
      <c r="AD28" s="62"/>
      <c r="AE28" s="21"/>
      <c r="AF28" s="22"/>
      <c r="AH28" s="29"/>
      <c r="AI28" s="29"/>
      <c r="AJ28" s="29"/>
      <c r="AK28" s="29"/>
      <c r="AL28" s="29"/>
      <c r="AM28" s="29"/>
      <c r="AN28" s="29"/>
      <c r="AO28" s="83"/>
      <c r="AP28" s="83"/>
      <c r="AQ28" s="83"/>
      <c r="AR28" s="83"/>
      <c r="AS28" s="83"/>
      <c r="AT28" s="105"/>
      <c r="AU28" s="105"/>
    </row>
    <row r="29" spans="1:47" ht="17.25" customHeight="1">
      <c r="A29" s="27"/>
      <c r="B29" s="98">
        <v>102</v>
      </c>
      <c r="C29" s="104"/>
      <c r="D29" s="90"/>
      <c r="E29" s="111"/>
      <c r="F29" s="442">
        <v>3.1</v>
      </c>
      <c r="G29" s="443"/>
      <c r="H29" s="444"/>
      <c r="I29" s="99">
        <v>0</v>
      </c>
      <c r="J29" s="99">
        <v>0.25</v>
      </c>
      <c r="K29" s="94">
        <f>IF(Q29=1,F29,K28)</f>
        <v>3.1</v>
      </c>
      <c r="L29" s="94">
        <f>IF(Q29=1,I29,L28)</f>
        <v>0</v>
      </c>
      <c r="M29" s="94">
        <f>IF(Q29=1,J29,M28)</f>
        <v>0.25</v>
      </c>
      <c r="N29" s="94">
        <f t="shared" si="2"/>
        <v>3.1</v>
      </c>
      <c r="O29" s="94">
        <f t="shared" si="3"/>
        <v>3.35</v>
      </c>
      <c r="P29" s="102" t="s">
        <v>346</v>
      </c>
      <c r="Q29" s="94">
        <f t="shared" si="0"/>
        <v>1</v>
      </c>
      <c r="R29" s="122">
        <f>IF(Q29="","",HLOOKUP(Q29,Headline!$Z$5:$CJ$6,2,FALSE))</f>
        <v>1</v>
      </c>
      <c r="S29" s="147">
        <v>3.3330000000000002</v>
      </c>
      <c r="T29" s="147"/>
      <c r="U29" s="147"/>
      <c r="V29" s="147"/>
      <c r="W29" s="147"/>
      <c r="X29" s="96" t="str">
        <f t="shared" si="1"/>
        <v/>
      </c>
      <c r="Y29" s="101">
        <v>14</v>
      </c>
      <c r="Z29" s="445" t="s">
        <v>742</v>
      </c>
      <c r="AA29" s="446"/>
      <c r="AB29" s="446"/>
      <c r="AC29" s="454"/>
      <c r="AD29" s="62"/>
      <c r="AE29" s="21"/>
      <c r="AF29" s="22"/>
      <c r="AH29" s="29"/>
      <c r="AI29" s="29"/>
      <c r="AJ29" s="29"/>
      <c r="AK29" s="29"/>
      <c r="AL29" s="29"/>
      <c r="AM29" s="29"/>
      <c r="AN29" s="29"/>
      <c r="AO29" s="83"/>
      <c r="AP29" s="83"/>
      <c r="AQ29" s="83"/>
      <c r="AR29" s="83"/>
      <c r="AS29" s="83"/>
      <c r="AT29" s="105"/>
      <c r="AU29" s="105"/>
    </row>
    <row r="30" spans="1:47" ht="17.25" customHeight="1">
      <c r="A30" s="27"/>
      <c r="B30" s="98"/>
      <c r="C30" s="104"/>
      <c r="D30" s="90"/>
      <c r="E30" s="111"/>
      <c r="F30" s="442" t="s">
        <v>221</v>
      </c>
      <c r="G30" s="443"/>
      <c r="H30" s="444"/>
      <c r="I30" s="99"/>
      <c r="J30" s="99"/>
      <c r="K30" s="94">
        <f>IF(Q30=1,F30,K29)</f>
        <v>3.1</v>
      </c>
      <c r="L30" s="94">
        <f>IF(Q30=1,I30,L29)</f>
        <v>0</v>
      </c>
      <c r="M30" s="94">
        <f>IF(Q30=1,J30,M29)</f>
        <v>0.25</v>
      </c>
      <c r="N30" s="94">
        <f t="shared" si="2"/>
        <v>3.1</v>
      </c>
      <c r="O30" s="94">
        <f t="shared" si="3"/>
        <v>3.35</v>
      </c>
      <c r="P30" s="102" t="s">
        <v>346</v>
      </c>
      <c r="Q30" s="94">
        <f t="shared" si="0"/>
        <v>2</v>
      </c>
      <c r="R30" s="122">
        <f>IF(Q30="","",HLOOKUP(Q30,Headline!$Z$5:$CJ$6,2,FALSE))</f>
        <v>2</v>
      </c>
      <c r="S30" s="147">
        <v>3.2029999999999998</v>
      </c>
      <c r="T30" s="147">
        <v>3.1970000000000001</v>
      </c>
      <c r="U30" s="147"/>
      <c r="V30" s="147"/>
      <c r="W30" s="147"/>
      <c r="X30" s="96" t="str">
        <f t="shared" si="1"/>
        <v/>
      </c>
      <c r="Y30" s="240">
        <v>16</v>
      </c>
      <c r="Z30" s="445"/>
      <c r="AA30" s="446"/>
      <c r="AB30" s="446"/>
      <c r="AC30" s="454"/>
      <c r="AD30" s="62"/>
      <c r="AE30" s="21"/>
      <c r="AF30" s="22"/>
      <c r="AH30" s="29"/>
      <c r="AI30" s="29"/>
      <c r="AJ30" s="29"/>
      <c r="AK30" s="29"/>
      <c r="AL30" s="29"/>
      <c r="AM30" s="29"/>
      <c r="AN30" s="29"/>
      <c r="AO30" s="83"/>
      <c r="AP30" s="83"/>
      <c r="AQ30" s="83"/>
      <c r="AR30" s="83"/>
      <c r="AS30" s="83"/>
      <c r="AT30" s="105"/>
      <c r="AU30" s="105"/>
    </row>
    <row r="31" spans="1:47" ht="17.25" customHeight="1">
      <c r="A31" s="27"/>
      <c r="B31" s="98"/>
      <c r="C31" s="104"/>
      <c r="D31" s="90"/>
      <c r="E31" s="111"/>
      <c r="F31" s="442"/>
      <c r="G31" s="443"/>
      <c r="H31" s="444"/>
      <c r="I31" s="99"/>
      <c r="J31" s="99"/>
      <c r="K31" s="94">
        <f>IF(Q31=1,F31,K30)</f>
        <v>3.1</v>
      </c>
      <c r="L31" s="94">
        <f>IF(Q31=1,I31,L30)</f>
        <v>0</v>
      </c>
      <c r="M31" s="94">
        <f>IF(Q31=1,J31,M30)</f>
        <v>0.25</v>
      </c>
      <c r="N31" s="94">
        <f t="shared" si="2"/>
        <v>3.1</v>
      </c>
      <c r="O31" s="94">
        <f t="shared" si="3"/>
        <v>3.35</v>
      </c>
      <c r="P31" s="102"/>
      <c r="Q31" s="94" t="str">
        <f t="shared" si="0"/>
        <v/>
      </c>
      <c r="R31" s="122" t="str">
        <f>IF(Q31="","",HLOOKUP(Q31,Headline!$Z$5:$CJ$6,2,FALSE))</f>
        <v/>
      </c>
      <c r="S31" s="147"/>
      <c r="T31" s="147"/>
      <c r="U31" s="147"/>
      <c r="V31" s="147" t="s">
        <v>255</v>
      </c>
      <c r="W31" s="147" t="s">
        <v>255</v>
      </c>
      <c r="X31" s="96" t="str">
        <f t="shared" si="1"/>
        <v/>
      </c>
      <c r="Y31" s="101"/>
      <c r="Z31" s="516"/>
      <c r="AA31" s="517"/>
      <c r="AB31" s="517"/>
      <c r="AC31" s="518"/>
      <c r="AD31" s="62"/>
      <c r="AE31" s="21"/>
      <c r="AF31" s="22"/>
      <c r="AH31" s="29"/>
      <c r="AI31" s="29"/>
      <c r="AJ31" s="29"/>
      <c r="AK31" s="29"/>
      <c r="AL31" s="29"/>
      <c r="AM31" s="29"/>
      <c r="AN31" s="29"/>
      <c r="AO31" s="83"/>
      <c r="AP31" s="83"/>
      <c r="AQ31" s="83"/>
      <c r="AR31" s="83"/>
      <c r="AS31" s="83"/>
      <c r="AT31" s="105"/>
      <c r="AU31" s="105"/>
    </row>
    <row r="32" spans="1:47" ht="17.25" customHeight="1">
      <c r="A32" s="27"/>
      <c r="B32" s="98">
        <v>102</v>
      </c>
      <c r="C32" s="104"/>
      <c r="D32" s="90"/>
      <c r="E32" s="111"/>
      <c r="F32" s="442">
        <v>3.1</v>
      </c>
      <c r="G32" s="443"/>
      <c r="H32" s="444"/>
      <c r="I32" s="99">
        <v>0</v>
      </c>
      <c r="J32" s="99">
        <v>0.25</v>
      </c>
      <c r="K32" s="94">
        <f t="shared" ref="K32:K37" si="4">IF(Q32=1,F32,K31)</f>
        <v>3.1</v>
      </c>
      <c r="L32" s="94">
        <f t="shared" ref="L32:L37" si="5">IF(Q32=1,I32,L31)</f>
        <v>0</v>
      </c>
      <c r="M32" s="94">
        <f t="shared" ref="M32:M37" si="6">IF(Q32=1,J32,M31)</f>
        <v>0.25</v>
      </c>
      <c r="N32" s="94">
        <f t="shared" si="2"/>
        <v>3.1</v>
      </c>
      <c r="O32" s="94">
        <f t="shared" si="3"/>
        <v>3.35</v>
      </c>
      <c r="P32" s="102" t="s">
        <v>346</v>
      </c>
      <c r="Q32" s="94">
        <f t="shared" si="0"/>
        <v>1</v>
      </c>
      <c r="R32" s="122">
        <f>IF(Q32="","",HLOOKUP(Q32,Headline!$Z$5:$CJ$6,2,FALSE))</f>
        <v>1</v>
      </c>
      <c r="S32" s="147">
        <v>3.32</v>
      </c>
      <c r="T32" s="147"/>
      <c r="U32" s="147"/>
      <c r="V32" s="147"/>
      <c r="W32" s="147"/>
      <c r="X32" s="96" t="str">
        <f t="shared" si="1"/>
        <v/>
      </c>
      <c r="Y32" s="101">
        <v>14</v>
      </c>
      <c r="Z32" s="445" t="s">
        <v>743</v>
      </c>
      <c r="AA32" s="446"/>
      <c r="AB32" s="446"/>
      <c r="AC32" s="446"/>
      <c r="AD32" s="62"/>
      <c r="AE32" s="21"/>
      <c r="AF32" s="22"/>
      <c r="AH32" s="29"/>
      <c r="AI32" s="29"/>
      <c r="AJ32" s="29"/>
      <c r="AK32" s="29"/>
      <c r="AL32" s="29"/>
      <c r="AM32" s="29"/>
      <c r="AN32" s="29"/>
      <c r="AO32" s="83"/>
      <c r="AP32" s="83"/>
      <c r="AQ32" s="83"/>
      <c r="AR32" s="83"/>
      <c r="AS32" s="83"/>
      <c r="AT32" s="105"/>
      <c r="AU32" s="105"/>
    </row>
    <row r="33" spans="1:47" ht="17.25" customHeight="1">
      <c r="A33" s="27"/>
      <c r="B33" s="98"/>
      <c r="C33" s="104"/>
      <c r="D33" s="90"/>
      <c r="E33" s="111"/>
      <c r="F33" s="442" t="s">
        <v>323</v>
      </c>
      <c r="G33" s="443"/>
      <c r="H33" s="444"/>
      <c r="I33" s="99"/>
      <c r="J33" s="99"/>
      <c r="K33" s="94">
        <f t="shared" si="4"/>
        <v>3.1</v>
      </c>
      <c r="L33" s="94">
        <f t="shared" si="5"/>
        <v>0</v>
      </c>
      <c r="M33" s="94">
        <f t="shared" si="6"/>
        <v>0.25</v>
      </c>
      <c r="N33" s="94">
        <f t="shared" si="2"/>
        <v>3.1</v>
      </c>
      <c r="O33" s="94">
        <f t="shared" si="3"/>
        <v>3.35</v>
      </c>
      <c r="P33" s="102" t="s">
        <v>346</v>
      </c>
      <c r="Q33" s="94">
        <f t="shared" si="0"/>
        <v>2</v>
      </c>
      <c r="R33" s="122">
        <f>IF(Q33="","",HLOOKUP(Q33,Headline!$Z$5:$CJ$6,2,FALSE))</f>
        <v>2</v>
      </c>
      <c r="S33" s="147">
        <v>3.16</v>
      </c>
      <c r="T33" s="147">
        <v>3.1549999999999998</v>
      </c>
      <c r="U33" s="147"/>
      <c r="V33" s="147"/>
      <c r="W33" s="147"/>
      <c r="X33" s="96" t="str">
        <f t="shared" si="1"/>
        <v/>
      </c>
      <c r="Y33" s="240">
        <v>16</v>
      </c>
      <c r="Z33" s="445"/>
      <c r="AA33" s="446"/>
      <c r="AB33" s="446"/>
      <c r="AC33" s="454"/>
      <c r="AD33" s="62"/>
      <c r="AE33" s="21"/>
      <c r="AF33" s="22"/>
      <c r="AH33" s="29"/>
      <c r="AI33" s="29"/>
      <c r="AJ33" s="29"/>
      <c r="AK33" s="29"/>
      <c r="AL33" s="29"/>
      <c r="AM33" s="29"/>
      <c r="AN33" s="29"/>
      <c r="AO33" s="83"/>
      <c r="AP33" s="83"/>
      <c r="AQ33" s="83"/>
      <c r="AR33" s="83"/>
      <c r="AS33" s="83"/>
      <c r="AT33" s="105"/>
      <c r="AU33" s="105"/>
    </row>
    <row r="34" spans="1:47" ht="17.25" customHeight="1">
      <c r="A34" s="27"/>
      <c r="B34" s="98"/>
      <c r="C34" s="104"/>
      <c r="D34" s="90"/>
      <c r="E34" s="111"/>
      <c r="F34" s="442"/>
      <c r="G34" s="443"/>
      <c r="H34" s="444"/>
      <c r="I34" s="99"/>
      <c r="J34" s="99"/>
      <c r="K34" s="94">
        <f t="shared" si="4"/>
        <v>3.1</v>
      </c>
      <c r="L34" s="94">
        <f t="shared" si="5"/>
        <v>0</v>
      </c>
      <c r="M34" s="94">
        <f t="shared" si="6"/>
        <v>0.25</v>
      </c>
      <c r="N34" s="94">
        <f t="shared" si="2"/>
        <v>3.1</v>
      </c>
      <c r="O34" s="94">
        <f t="shared" si="3"/>
        <v>3.35</v>
      </c>
      <c r="P34" s="102"/>
      <c r="Q34" s="94" t="str">
        <f t="shared" si="0"/>
        <v/>
      </c>
      <c r="R34" s="122" t="str">
        <f>IF(Q34="","",HLOOKUP(Q34,Headline!$Z$5:$CJ$6,2,FALSE))</f>
        <v/>
      </c>
      <c r="S34" s="147"/>
      <c r="T34" s="147"/>
      <c r="U34" s="147"/>
      <c r="V34" s="147"/>
      <c r="W34" s="147" t="s">
        <v>255</v>
      </c>
      <c r="X34" s="96" t="str">
        <f t="shared" si="1"/>
        <v/>
      </c>
      <c r="Y34" s="101"/>
      <c r="Z34" s="445"/>
      <c r="AA34" s="446"/>
      <c r="AB34" s="446"/>
      <c r="AC34" s="454"/>
      <c r="AD34" s="62"/>
      <c r="AE34" s="21"/>
      <c r="AF34" s="22"/>
      <c r="AH34" s="29"/>
      <c r="AI34" s="29"/>
      <c r="AJ34" s="29"/>
      <c r="AK34" s="29"/>
      <c r="AL34" s="29"/>
      <c r="AM34" s="29"/>
      <c r="AN34" s="29"/>
      <c r="AO34" s="83"/>
      <c r="AP34" s="83"/>
      <c r="AQ34" s="83"/>
      <c r="AR34" s="83"/>
      <c r="AS34" s="83"/>
      <c r="AT34" s="105"/>
      <c r="AU34" s="105"/>
    </row>
    <row r="35" spans="1:47" ht="17.25" customHeight="1">
      <c r="A35" s="27"/>
      <c r="B35" s="98">
        <v>102</v>
      </c>
      <c r="C35" s="104"/>
      <c r="D35" s="90"/>
      <c r="E35" s="111"/>
      <c r="F35" s="442">
        <v>3.1</v>
      </c>
      <c r="G35" s="443"/>
      <c r="H35" s="444"/>
      <c r="I35" s="99">
        <v>0</v>
      </c>
      <c r="J35" s="99">
        <v>0.25</v>
      </c>
      <c r="K35" s="94">
        <f t="shared" si="4"/>
        <v>3.1</v>
      </c>
      <c r="L35" s="94">
        <f t="shared" si="5"/>
        <v>0</v>
      </c>
      <c r="M35" s="94">
        <f t="shared" si="6"/>
        <v>0.25</v>
      </c>
      <c r="N35" s="94">
        <f t="shared" si="2"/>
        <v>3.1</v>
      </c>
      <c r="O35" s="94">
        <f t="shared" si="3"/>
        <v>3.35</v>
      </c>
      <c r="P35" s="102" t="s">
        <v>346</v>
      </c>
      <c r="Q35" s="94">
        <f t="shared" si="0"/>
        <v>1</v>
      </c>
      <c r="R35" s="122">
        <f>IF(Q35="","",HLOOKUP(Q35,Headline!$Z$5:$CJ$6,2,FALSE))</f>
        <v>1</v>
      </c>
      <c r="S35" s="147">
        <v>3.3069999999999999</v>
      </c>
      <c r="T35" s="147"/>
      <c r="U35" s="147"/>
      <c r="V35" s="147"/>
      <c r="W35" s="147"/>
      <c r="X35" s="96" t="str">
        <f t="shared" si="1"/>
        <v/>
      </c>
      <c r="Y35" s="101">
        <v>14</v>
      </c>
      <c r="Z35" s="445" t="s">
        <v>744</v>
      </c>
      <c r="AA35" s="446"/>
      <c r="AB35" s="446"/>
      <c r="AC35" s="446"/>
      <c r="AD35" s="62"/>
      <c r="AE35" s="21"/>
      <c r="AF35" s="22"/>
      <c r="AH35" s="29"/>
      <c r="AI35" s="29"/>
      <c r="AJ35" s="29"/>
      <c r="AK35" s="29"/>
      <c r="AL35" s="29"/>
      <c r="AM35" s="29"/>
      <c r="AN35" s="29"/>
      <c r="AO35" s="83"/>
      <c r="AP35" s="83"/>
      <c r="AQ35" s="83"/>
      <c r="AR35" s="83"/>
      <c r="AS35" s="83"/>
      <c r="AT35" s="105"/>
      <c r="AU35" s="105"/>
    </row>
    <row r="36" spans="1:47" ht="17.25" customHeight="1">
      <c r="A36" s="27"/>
      <c r="B36" s="98"/>
      <c r="C36" s="104"/>
      <c r="D36" s="90"/>
      <c r="E36" s="111"/>
      <c r="F36" s="442" t="s">
        <v>324</v>
      </c>
      <c r="G36" s="443"/>
      <c r="H36" s="444"/>
      <c r="I36" s="99"/>
      <c r="J36" s="99"/>
      <c r="K36" s="94">
        <f t="shared" si="4"/>
        <v>3.1</v>
      </c>
      <c r="L36" s="94">
        <f t="shared" si="5"/>
        <v>0</v>
      </c>
      <c r="M36" s="94">
        <f t="shared" si="6"/>
        <v>0.25</v>
      </c>
      <c r="N36" s="94">
        <f t="shared" si="2"/>
        <v>3.1</v>
      </c>
      <c r="O36" s="94">
        <f t="shared" si="3"/>
        <v>3.35</v>
      </c>
      <c r="P36" s="102" t="s">
        <v>346</v>
      </c>
      <c r="Q36" s="94">
        <f t="shared" si="0"/>
        <v>2</v>
      </c>
      <c r="R36" s="122">
        <f>IF(Q36="","",HLOOKUP(Q36,Headline!$Z$5:$CJ$6,2,FALSE))</f>
        <v>2</v>
      </c>
      <c r="S36" s="147">
        <v>3.1139999999999999</v>
      </c>
      <c r="T36" s="147">
        <v>3.11</v>
      </c>
      <c r="U36" s="147"/>
      <c r="V36" s="147"/>
      <c r="W36" s="147"/>
      <c r="X36" s="96" t="str">
        <f t="shared" si="1"/>
        <v/>
      </c>
      <c r="Y36" s="240">
        <v>16</v>
      </c>
      <c r="Z36" s="445"/>
      <c r="AA36" s="446"/>
      <c r="AB36" s="446"/>
      <c r="AC36" s="454"/>
      <c r="AD36" s="62"/>
      <c r="AE36" s="21"/>
      <c r="AF36" s="22"/>
      <c r="AH36" s="29"/>
      <c r="AI36" s="29"/>
      <c r="AJ36" s="29"/>
      <c r="AK36" s="29"/>
      <c r="AL36" s="29"/>
      <c r="AM36" s="29"/>
      <c r="AN36" s="29"/>
      <c r="AO36" s="83"/>
      <c r="AP36" s="83"/>
      <c r="AQ36" s="83"/>
      <c r="AR36" s="83"/>
      <c r="AS36" s="83"/>
      <c r="AT36" s="105"/>
      <c r="AU36" s="105"/>
    </row>
    <row r="37" spans="1:47" ht="17.25" customHeight="1">
      <c r="A37" s="27"/>
      <c r="B37" s="98"/>
      <c r="C37" s="104"/>
      <c r="D37" s="90"/>
      <c r="E37" s="111"/>
      <c r="F37" s="442"/>
      <c r="G37" s="443"/>
      <c r="H37" s="444"/>
      <c r="I37" s="99"/>
      <c r="J37" s="99"/>
      <c r="K37" s="94">
        <f t="shared" si="4"/>
        <v>3.1</v>
      </c>
      <c r="L37" s="94">
        <f t="shared" si="5"/>
        <v>0</v>
      </c>
      <c r="M37" s="94">
        <f t="shared" si="6"/>
        <v>0.25</v>
      </c>
      <c r="N37" s="94">
        <f t="shared" si="2"/>
        <v>3.1</v>
      </c>
      <c r="O37" s="94">
        <f t="shared" si="3"/>
        <v>3.35</v>
      </c>
      <c r="P37" s="102"/>
      <c r="Q37" s="94" t="str">
        <f t="shared" si="0"/>
        <v/>
      </c>
      <c r="R37" s="122" t="str">
        <f>IF(Q37="","",HLOOKUP(Q37,Headline!$Z$5:$CJ$6,2,FALSE))</f>
        <v/>
      </c>
      <c r="S37" s="100"/>
      <c r="T37" s="100"/>
      <c r="U37" s="100"/>
      <c r="V37" s="100"/>
      <c r="W37" s="100"/>
      <c r="X37" s="96" t="str">
        <f t="shared" si="1"/>
        <v/>
      </c>
      <c r="Y37" s="101"/>
      <c r="Z37" s="445"/>
      <c r="AA37" s="446"/>
      <c r="AB37" s="446"/>
      <c r="AC37" s="454"/>
      <c r="AD37" s="62"/>
      <c r="AE37" s="21"/>
      <c r="AF37" s="22"/>
      <c r="AH37" s="29"/>
      <c r="AI37" s="29"/>
      <c r="AJ37" s="29"/>
      <c r="AK37" s="29"/>
      <c r="AL37" s="29"/>
      <c r="AM37" s="29"/>
      <c r="AN37" s="29"/>
      <c r="AO37" s="83"/>
      <c r="AP37" s="83"/>
      <c r="AQ37" s="83"/>
      <c r="AR37" s="83"/>
      <c r="AS37" s="83"/>
      <c r="AT37" s="105"/>
      <c r="AU37" s="105"/>
    </row>
    <row r="38" spans="1:47" ht="17.25" customHeight="1">
      <c r="A38" s="27"/>
      <c r="B38" s="98">
        <v>103</v>
      </c>
      <c r="C38" s="104"/>
      <c r="D38" s="144" t="s">
        <v>187</v>
      </c>
      <c r="E38" s="111"/>
      <c r="F38" s="443">
        <v>1.6</v>
      </c>
      <c r="G38" s="443"/>
      <c r="H38" s="444"/>
      <c r="I38" s="99">
        <v>-1.6</v>
      </c>
      <c r="J38" s="99">
        <v>0</v>
      </c>
      <c r="K38" s="94">
        <f>IF(Q38=1,F38,K31)</f>
        <v>1.6</v>
      </c>
      <c r="L38" s="94">
        <f>IF(Q38=1,I38,L31)</f>
        <v>-1.6</v>
      </c>
      <c r="M38" s="94">
        <f>IF(Q38=1,J38,M31)</f>
        <v>0</v>
      </c>
      <c r="N38" s="94">
        <f t="shared" si="2"/>
        <v>0</v>
      </c>
      <c r="O38" s="94">
        <f t="shared" si="3"/>
        <v>1.6</v>
      </c>
      <c r="P38" s="102" t="s">
        <v>236</v>
      </c>
      <c r="Q38" s="94">
        <f t="shared" ref="Q38:Q88" si="7">IF(AND(F38&lt;&gt;"",Q31=""),1,IF(AND(Q31&lt;emp,Q31&lt;&gt;""),Q31+1,""))</f>
        <v>1</v>
      </c>
      <c r="R38" s="122">
        <f>IF(Q38="","",HLOOKUP(Q38,Headline!$Z$5:$CJ$6,2,FALSE))</f>
        <v>1</v>
      </c>
      <c r="S38" s="147">
        <f>1.775-0.005</f>
        <v>1.77</v>
      </c>
      <c r="T38" s="147">
        <v>1.228</v>
      </c>
      <c r="U38" s="147">
        <v>1.2949999999999999</v>
      </c>
      <c r="V38" s="147">
        <f>1.675</f>
        <v>1.675</v>
      </c>
      <c r="W38" s="147">
        <v>1.3360000000000001</v>
      </c>
      <c r="X38" s="96" t="str">
        <f t="shared" si="1"/>
        <v/>
      </c>
      <c r="Y38" s="101">
        <v>13</v>
      </c>
      <c r="Z38" s="607" t="s">
        <v>329</v>
      </c>
      <c r="AA38" s="608"/>
      <c r="AB38" s="608"/>
      <c r="AC38" s="608"/>
      <c r="AD38" s="62"/>
      <c r="AE38" s="245" t="s">
        <v>331</v>
      </c>
      <c r="AF38" s="22"/>
      <c r="AG38" s="651"/>
      <c r="AH38" s="29"/>
      <c r="AI38" s="29"/>
      <c r="AJ38" s="29"/>
      <c r="AK38" s="29"/>
      <c r="AL38" s="29"/>
      <c r="AM38" s="29"/>
      <c r="AN38" s="29"/>
      <c r="AO38" s="83"/>
      <c r="AP38" s="83"/>
      <c r="AQ38" s="83"/>
      <c r="AR38" s="83"/>
      <c r="AS38" s="83"/>
      <c r="AT38" s="105"/>
      <c r="AU38" s="105"/>
    </row>
    <row r="39" spans="1:47" ht="17.25" customHeight="1">
      <c r="A39" s="27"/>
      <c r="B39" s="148">
        <v>1</v>
      </c>
      <c r="C39" s="104"/>
      <c r="D39" s="90"/>
      <c r="E39" s="111"/>
      <c r="F39" s="442"/>
      <c r="G39" s="443"/>
      <c r="H39" s="444"/>
      <c r="I39" s="99"/>
      <c r="J39" s="99"/>
      <c r="K39" s="94">
        <f>IF(Q39=1,F39,K38)</f>
        <v>1.6</v>
      </c>
      <c r="L39" s="94">
        <f>IF(Q39=1,I39,L38)</f>
        <v>-1.6</v>
      </c>
      <c r="M39" s="94">
        <f>IF(Q39=1,J39,M38)</f>
        <v>0</v>
      </c>
      <c r="N39" s="94">
        <f t="shared" si="2"/>
        <v>0</v>
      </c>
      <c r="O39" s="94">
        <f t="shared" si="3"/>
        <v>1.6</v>
      </c>
      <c r="P39" s="102" t="s">
        <v>236</v>
      </c>
      <c r="Q39" s="94">
        <f t="shared" si="7"/>
        <v>2</v>
      </c>
      <c r="R39" s="122">
        <f>IF(Q39="","",HLOOKUP(Q39,Headline!$Z$5:$CJ$6,2,FALSE))</f>
        <v>2</v>
      </c>
      <c r="S39" s="147">
        <v>1.6619999999999999</v>
      </c>
      <c r="T39" s="147">
        <v>1.7210000000000001</v>
      </c>
      <c r="U39" s="147">
        <v>1.718</v>
      </c>
      <c r="V39" s="147">
        <v>1.6890000000000001</v>
      </c>
      <c r="W39" s="147">
        <v>1.6559999999999999</v>
      </c>
      <c r="X39" s="96" t="str">
        <f t="shared" si="1"/>
        <v/>
      </c>
      <c r="Y39" s="101">
        <v>16</v>
      </c>
      <c r="Z39" s="445" t="s">
        <v>723</v>
      </c>
      <c r="AA39" s="446"/>
      <c r="AB39" s="446"/>
      <c r="AC39" s="446"/>
      <c r="AD39" s="62"/>
      <c r="AE39" s="21"/>
      <c r="AF39" s="249" t="s">
        <v>331</v>
      </c>
      <c r="AG39" s="651"/>
      <c r="AH39" s="29"/>
      <c r="AI39" s="29"/>
      <c r="AJ39" s="29"/>
      <c r="AK39" s="29"/>
      <c r="AL39" s="29"/>
      <c r="AM39" s="29"/>
      <c r="AN39" s="29"/>
      <c r="AO39" s="83"/>
      <c r="AP39" s="83"/>
      <c r="AQ39" s="83"/>
      <c r="AR39" s="83"/>
      <c r="AS39" s="83"/>
      <c r="AT39" s="105"/>
      <c r="AU39" s="105"/>
    </row>
    <row r="40" spans="1:47" ht="17.25" customHeight="1">
      <c r="A40" s="27"/>
      <c r="B40" s="98"/>
      <c r="C40" s="104"/>
      <c r="D40" s="90"/>
      <c r="E40" s="111"/>
      <c r="F40" s="489"/>
      <c r="G40" s="443"/>
      <c r="H40" s="444"/>
      <c r="I40" s="99"/>
      <c r="J40" s="99"/>
      <c r="K40" s="94">
        <f>IF(Q40=1,F40,K39)</f>
        <v>1.6</v>
      </c>
      <c r="L40" s="94">
        <f>IF(Q40=1,I40,L39)</f>
        <v>-1.6</v>
      </c>
      <c r="M40" s="94">
        <f>IF(Q40=1,J40,M39)</f>
        <v>0</v>
      </c>
      <c r="N40" s="94">
        <f t="shared" si="2"/>
        <v>0</v>
      </c>
      <c r="O40" s="94">
        <f t="shared" si="3"/>
        <v>1.6</v>
      </c>
      <c r="P40" s="102"/>
      <c r="Q40" s="94" t="str">
        <f t="shared" si="7"/>
        <v/>
      </c>
      <c r="R40" s="122" t="str">
        <f>IF(Q40="","",HLOOKUP(Q40,Headline!$Z$5:$CJ$6,2,FALSE))</f>
        <v/>
      </c>
      <c r="S40" s="100"/>
      <c r="T40" s="100"/>
      <c r="U40" s="100" t="s">
        <v>255</v>
      </c>
      <c r="V40" s="100" t="s">
        <v>255</v>
      </c>
      <c r="W40" s="100"/>
      <c r="X40" s="96" t="str">
        <f t="shared" si="1"/>
        <v/>
      </c>
      <c r="Y40" s="101"/>
      <c r="Z40" s="445"/>
      <c r="AA40" s="446"/>
      <c r="AB40" s="446"/>
      <c r="AC40" s="454"/>
      <c r="AD40" s="62"/>
      <c r="AE40" s="21"/>
      <c r="AF40" s="22"/>
      <c r="AG40" s="651"/>
      <c r="AH40" s="29"/>
      <c r="AI40" s="29"/>
      <c r="AJ40" s="29"/>
      <c r="AK40" s="29"/>
      <c r="AL40" s="29"/>
      <c r="AM40" s="29"/>
      <c r="AN40" s="29"/>
      <c r="AO40" s="83"/>
      <c r="AP40" s="83"/>
      <c r="AQ40" s="83"/>
      <c r="AR40" s="83"/>
      <c r="AS40" s="83"/>
      <c r="AT40" s="105"/>
      <c r="AU40" s="105"/>
    </row>
    <row r="41" spans="1:47" ht="17.25" customHeight="1">
      <c r="A41" s="27"/>
      <c r="B41" s="98">
        <v>103</v>
      </c>
      <c r="C41" s="104"/>
      <c r="D41" s="144" t="s">
        <v>187</v>
      </c>
      <c r="E41" s="111"/>
      <c r="F41" s="443">
        <v>1.6</v>
      </c>
      <c r="G41" s="443"/>
      <c r="H41" s="444"/>
      <c r="I41" s="99">
        <v>-1.6</v>
      </c>
      <c r="J41" s="99">
        <v>0</v>
      </c>
      <c r="K41" s="94">
        <f>IF(Q41=1,F41,K33)</f>
        <v>1.6</v>
      </c>
      <c r="L41" s="94">
        <f>IF(Q41=1,I41,L33)</f>
        <v>-1.6</v>
      </c>
      <c r="M41" s="94">
        <f>IF(Q41=1,J41,M33)</f>
        <v>0</v>
      </c>
      <c r="N41" s="94">
        <f t="shared" si="2"/>
        <v>0</v>
      </c>
      <c r="O41" s="94">
        <f t="shared" si="3"/>
        <v>1.6</v>
      </c>
      <c r="P41" s="102" t="s">
        <v>236</v>
      </c>
      <c r="Q41" s="94">
        <f t="shared" si="7"/>
        <v>1</v>
      </c>
      <c r="R41" s="122">
        <f>IF(Q41="","",HLOOKUP(Q41,Headline!$Z$5:$CJ$6,2,FALSE))</f>
        <v>1</v>
      </c>
      <c r="S41" s="147">
        <v>0.42199999999999999</v>
      </c>
      <c r="T41" s="147">
        <v>0.21299999999999999</v>
      </c>
      <c r="U41" s="147">
        <v>0.17100000000000001</v>
      </c>
      <c r="V41" s="147">
        <v>0.14799999999999999</v>
      </c>
      <c r="W41" s="147">
        <v>0.19600000000000001</v>
      </c>
      <c r="X41" s="96" t="str">
        <f t="shared" si="1"/>
        <v/>
      </c>
      <c r="Y41" s="101">
        <v>13</v>
      </c>
      <c r="Z41" s="607" t="s">
        <v>329</v>
      </c>
      <c r="AA41" s="608"/>
      <c r="AB41" s="608"/>
      <c r="AC41" s="608"/>
      <c r="AD41" s="62"/>
      <c r="AE41" s="21"/>
      <c r="AF41" s="22"/>
      <c r="AG41" s="651"/>
      <c r="AH41" s="29"/>
      <c r="AI41" s="29"/>
      <c r="AJ41" s="29"/>
      <c r="AK41" s="29"/>
      <c r="AL41" s="29"/>
      <c r="AM41" s="29"/>
      <c r="AN41" s="29"/>
      <c r="AO41" s="83"/>
      <c r="AP41" s="83"/>
      <c r="AQ41" s="83"/>
      <c r="AR41" s="83"/>
      <c r="AS41" s="83"/>
      <c r="AT41" s="105"/>
      <c r="AU41" s="105"/>
    </row>
    <row r="42" spans="1:47" ht="17.25" customHeight="1">
      <c r="A42" s="27"/>
      <c r="B42" s="148">
        <v>2</v>
      </c>
      <c r="C42" s="104"/>
      <c r="D42" s="90"/>
      <c r="E42" s="111"/>
      <c r="F42" s="442"/>
      <c r="G42" s="443"/>
      <c r="H42" s="444"/>
      <c r="I42" s="99"/>
      <c r="J42" s="99"/>
      <c r="K42" s="94">
        <f>IF(Q42=1,F42,K41)</f>
        <v>1.6</v>
      </c>
      <c r="L42" s="94">
        <f>IF(Q42=1,I42,L41)</f>
        <v>-1.6</v>
      </c>
      <c r="M42" s="94">
        <f>IF(Q42=1,J42,M41)</f>
        <v>0</v>
      </c>
      <c r="N42" s="94">
        <f t="shared" si="2"/>
        <v>0</v>
      </c>
      <c r="O42" s="94">
        <f t="shared" si="3"/>
        <v>1.6</v>
      </c>
      <c r="P42" s="102" t="s">
        <v>236</v>
      </c>
      <c r="Q42" s="94">
        <f t="shared" si="7"/>
        <v>2</v>
      </c>
      <c r="R42" s="122">
        <f>IF(Q42="","",HLOOKUP(Q42,Headline!$Z$5:$CJ$6,2,FALSE))</f>
        <v>2</v>
      </c>
      <c r="S42" s="147">
        <v>1.887</v>
      </c>
      <c r="T42" s="147">
        <v>1.851</v>
      </c>
      <c r="U42" s="147">
        <v>1.738</v>
      </c>
      <c r="V42" s="147">
        <v>1.764</v>
      </c>
      <c r="W42" s="147">
        <v>1.792</v>
      </c>
      <c r="X42" s="96" t="str">
        <f t="shared" si="1"/>
        <v/>
      </c>
      <c r="Y42" s="101">
        <v>16</v>
      </c>
      <c r="Z42" s="445" t="s">
        <v>723</v>
      </c>
      <c r="AA42" s="446"/>
      <c r="AB42" s="446"/>
      <c r="AC42" s="446"/>
      <c r="AD42" s="62"/>
      <c r="AE42" s="21"/>
      <c r="AF42" s="249" t="s">
        <v>331</v>
      </c>
      <c r="AG42" s="651"/>
      <c r="AH42" s="29"/>
      <c r="AI42" s="29"/>
      <c r="AJ42" s="29"/>
      <c r="AK42" s="29"/>
      <c r="AL42" s="29"/>
      <c r="AM42" s="29"/>
      <c r="AN42" s="29"/>
      <c r="AO42" s="83"/>
      <c r="AP42" s="83"/>
      <c r="AQ42" s="83"/>
      <c r="AR42" s="83"/>
      <c r="AS42" s="83"/>
      <c r="AT42" s="105"/>
      <c r="AU42" s="105"/>
    </row>
    <row r="43" spans="1:47" ht="17.25" customHeight="1">
      <c r="A43" s="27"/>
      <c r="B43" s="98"/>
      <c r="C43" s="104"/>
      <c r="D43" s="90"/>
      <c r="E43" s="111"/>
      <c r="F43" s="442"/>
      <c r="G43" s="443"/>
      <c r="H43" s="444"/>
      <c r="I43" s="99"/>
      <c r="J43" s="99"/>
      <c r="K43" s="94">
        <f>IF(Q43=1,F43,K42)</f>
        <v>1.6</v>
      </c>
      <c r="L43" s="94">
        <f>IF(Q43=1,I43,L42)</f>
        <v>-1.6</v>
      </c>
      <c r="M43" s="94">
        <f>IF(Q43=1,J43,M42)</f>
        <v>0</v>
      </c>
      <c r="N43" s="94">
        <f t="shared" si="2"/>
        <v>0</v>
      </c>
      <c r="O43" s="94">
        <f t="shared" si="3"/>
        <v>1.6</v>
      </c>
      <c r="P43" s="102"/>
      <c r="Q43" s="94" t="str">
        <f t="shared" si="7"/>
        <v/>
      </c>
      <c r="R43" s="122" t="str">
        <f>IF(Q43="","",HLOOKUP(Q43,Headline!$Z$5:$CJ$6,2,FALSE))</f>
        <v/>
      </c>
      <c r="S43" s="100"/>
      <c r="T43" s="100"/>
      <c r="U43" s="100" t="s">
        <v>255</v>
      </c>
      <c r="V43" s="100" t="s">
        <v>255</v>
      </c>
      <c r="W43" s="100"/>
      <c r="X43" s="96" t="str">
        <f t="shared" si="1"/>
        <v/>
      </c>
      <c r="Y43" s="101"/>
      <c r="Z43" s="445"/>
      <c r="AA43" s="446"/>
      <c r="AB43" s="446"/>
      <c r="AC43" s="454"/>
      <c r="AD43" s="62"/>
      <c r="AE43" s="21"/>
      <c r="AF43" s="22"/>
      <c r="AG43" s="651"/>
      <c r="AH43" s="29"/>
      <c r="AI43" s="29"/>
      <c r="AJ43" s="29"/>
      <c r="AK43" s="29"/>
      <c r="AL43" s="29"/>
      <c r="AM43" s="29"/>
      <c r="AN43" s="29"/>
      <c r="AO43" s="83"/>
      <c r="AP43" s="83"/>
      <c r="AQ43" s="83"/>
      <c r="AR43" s="83"/>
      <c r="AS43" s="83"/>
      <c r="AT43" s="105"/>
      <c r="AU43" s="105"/>
    </row>
    <row r="44" spans="1:47" ht="17.25" customHeight="1">
      <c r="A44" s="27"/>
      <c r="B44" s="98">
        <v>103</v>
      </c>
      <c r="C44" s="104"/>
      <c r="D44" s="144" t="s">
        <v>187</v>
      </c>
      <c r="E44" s="111"/>
      <c r="F44" s="486">
        <v>6.3</v>
      </c>
      <c r="G44" s="486"/>
      <c r="H44" s="625"/>
      <c r="I44" s="168">
        <v>-6.3</v>
      </c>
      <c r="J44" s="99">
        <v>0</v>
      </c>
      <c r="K44" s="94">
        <f>IF(Q44=1,F44,K37)</f>
        <v>6.3</v>
      </c>
      <c r="L44" s="94">
        <f>IF(Q44=1,I44,L37)</f>
        <v>-6.3</v>
      </c>
      <c r="M44" s="94">
        <f>IF(Q44=1,J44,M37)</f>
        <v>0</v>
      </c>
      <c r="N44" s="94">
        <f t="shared" si="2"/>
        <v>0</v>
      </c>
      <c r="O44" s="94">
        <f t="shared" si="3"/>
        <v>6.3</v>
      </c>
      <c r="P44" s="102" t="s">
        <v>236</v>
      </c>
      <c r="Q44" s="94">
        <f t="shared" si="7"/>
        <v>1</v>
      </c>
      <c r="R44" s="122">
        <f>IF(Q44="","",HLOOKUP(Q44,Headline!$Z$5:$CJ$6,2,FALSE))</f>
        <v>1</v>
      </c>
      <c r="S44" s="147">
        <v>0.24099999999999999</v>
      </c>
      <c r="T44" s="147">
        <v>1.302</v>
      </c>
      <c r="U44" s="147">
        <v>1.3620000000000001</v>
      </c>
      <c r="V44" s="147">
        <v>1.214</v>
      </c>
      <c r="W44" s="147">
        <v>1.175</v>
      </c>
      <c r="X44" s="96" t="str">
        <f t="shared" si="1"/>
        <v/>
      </c>
      <c r="Y44" s="101">
        <v>13</v>
      </c>
      <c r="Z44" s="607" t="s">
        <v>329</v>
      </c>
      <c r="AA44" s="608"/>
      <c r="AB44" s="608"/>
      <c r="AC44" s="608"/>
      <c r="AD44" s="62"/>
      <c r="AE44" s="169" t="s">
        <v>331</v>
      </c>
      <c r="AF44" s="22"/>
      <c r="AG44" s="651"/>
      <c r="AH44" s="29"/>
      <c r="AI44" s="29"/>
      <c r="AJ44" s="29"/>
      <c r="AK44" s="29"/>
      <c r="AL44" s="29"/>
      <c r="AM44" s="29"/>
      <c r="AN44" s="29"/>
      <c r="AO44" s="83"/>
      <c r="AP44" s="83"/>
      <c r="AQ44" s="83"/>
      <c r="AR44" s="83"/>
      <c r="AS44" s="83"/>
      <c r="AT44" s="105"/>
      <c r="AU44" s="105"/>
    </row>
    <row r="45" spans="1:47" ht="17.25" customHeight="1">
      <c r="A45" s="27"/>
      <c r="B45" s="148">
        <v>3</v>
      </c>
      <c r="C45" s="104"/>
      <c r="D45" s="90"/>
      <c r="E45" s="111"/>
      <c r="F45" s="442"/>
      <c r="G45" s="443"/>
      <c r="H45" s="444"/>
      <c r="I45" s="99"/>
      <c r="J45" s="99"/>
      <c r="K45" s="94">
        <f>IF(Q45=1,F45,K44)</f>
        <v>6.3</v>
      </c>
      <c r="L45" s="94">
        <f>IF(Q45=1,I45,L44)</f>
        <v>-6.3</v>
      </c>
      <c r="M45" s="94">
        <f>IF(Q45=1,J45,M44)</f>
        <v>0</v>
      </c>
      <c r="N45" s="94">
        <f t="shared" si="2"/>
        <v>0</v>
      </c>
      <c r="O45" s="94">
        <f t="shared" si="3"/>
        <v>6.3</v>
      </c>
      <c r="P45" s="102" t="s">
        <v>236</v>
      </c>
      <c r="Q45" s="94">
        <f t="shared" si="7"/>
        <v>2</v>
      </c>
      <c r="R45" s="122">
        <f>IF(Q45="","",HLOOKUP(Q45,Headline!$Z$5:$CJ$6,2,FALSE))</f>
        <v>2</v>
      </c>
      <c r="S45" s="147">
        <v>1.998</v>
      </c>
      <c r="T45" s="147">
        <v>1.9690000000000001</v>
      </c>
      <c r="U45" s="147">
        <v>1.9570000000000001</v>
      </c>
      <c r="V45" s="147">
        <v>1.944</v>
      </c>
      <c r="W45" s="147">
        <v>1.9610000000000001</v>
      </c>
      <c r="X45" s="96" t="str">
        <f t="shared" si="1"/>
        <v/>
      </c>
      <c r="Y45" s="101">
        <v>16</v>
      </c>
      <c r="Z45" s="451" t="s">
        <v>355</v>
      </c>
      <c r="AA45" s="452"/>
      <c r="AB45" s="452"/>
      <c r="AC45" s="452"/>
      <c r="AD45" s="62"/>
      <c r="AE45" s="22"/>
      <c r="AF45" s="22"/>
      <c r="AG45" s="651"/>
      <c r="AH45" s="29"/>
      <c r="AI45" s="29"/>
      <c r="AJ45" s="29"/>
      <c r="AK45" s="29"/>
      <c r="AL45" s="29"/>
      <c r="AM45" s="29"/>
      <c r="AN45" s="29"/>
      <c r="AO45" s="83"/>
      <c r="AP45" s="83"/>
      <c r="AQ45" s="83"/>
      <c r="AR45" s="83"/>
      <c r="AS45" s="83"/>
      <c r="AT45" s="105"/>
      <c r="AU45" s="105"/>
    </row>
    <row r="46" spans="1:47" ht="17.25" customHeight="1">
      <c r="A46" s="27"/>
      <c r="B46" s="98"/>
      <c r="C46" s="104"/>
      <c r="D46" s="90"/>
      <c r="E46" s="111"/>
      <c r="F46" s="472"/>
      <c r="G46" s="472"/>
      <c r="H46" s="473"/>
      <c r="I46" s="99"/>
      <c r="J46" s="99"/>
      <c r="K46" s="94">
        <f>IF(Q46=1,F46,K39)</f>
        <v>1.6</v>
      </c>
      <c r="L46" s="94">
        <f>IF(Q46=1,I46,L39)</f>
        <v>-1.6</v>
      </c>
      <c r="M46" s="94">
        <f>IF(Q46=1,J46,M39)</f>
        <v>0</v>
      </c>
      <c r="N46" s="94">
        <f t="shared" si="2"/>
        <v>0</v>
      </c>
      <c r="O46" s="94">
        <f t="shared" si="3"/>
        <v>1.6</v>
      </c>
      <c r="P46" s="102"/>
      <c r="Q46" s="94" t="str">
        <f t="shared" si="7"/>
        <v/>
      </c>
      <c r="R46" s="122" t="str">
        <f>IF(Q46="","",HLOOKUP(Q46,Headline!$Z$5:$CJ$6,2,FALSE))</f>
        <v/>
      </c>
      <c r="S46" s="100"/>
      <c r="T46" s="100"/>
      <c r="U46" s="100" t="s">
        <v>255</v>
      </c>
      <c r="V46" s="100" t="s">
        <v>255</v>
      </c>
      <c r="W46" s="100"/>
      <c r="X46" s="96" t="str">
        <f t="shared" si="1"/>
        <v/>
      </c>
      <c r="Y46" s="101"/>
      <c r="Z46" s="445"/>
      <c r="AA46" s="446"/>
      <c r="AB46" s="446"/>
      <c r="AC46" s="446"/>
      <c r="AD46" s="62"/>
      <c r="AE46" s="21"/>
      <c r="AF46" s="22"/>
      <c r="AG46" s="651"/>
      <c r="AH46" s="29"/>
      <c r="AI46" s="29"/>
      <c r="AJ46" s="29"/>
      <c r="AK46" s="29"/>
      <c r="AL46" s="29"/>
      <c r="AM46" s="29"/>
      <c r="AN46" s="29"/>
      <c r="AO46" s="83"/>
      <c r="AP46" s="83"/>
      <c r="AQ46" s="83"/>
      <c r="AR46" s="83"/>
      <c r="AS46" s="83"/>
      <c r="AT46" s="105"/>
      <c r="AU46" s="105"/>
    </row>
    <row r="47" spans="1:47" ht="17.25" customHeight="1">
      <c r="A47" s="27"/>
      <c r="B47" s="98">
        <v>103</v>
      </c>
      <c r="C47" s="104"/>
      <c r="D47" s="144" t="s">
        <v>187</v>
      </c>
      <c r="E47" s="111"/>
      <c r="F47" s="486">
        <v>6.3</v>
      </c>
      <c r="G47" s="486"/>
      <c r="H47" s="625"/>
      <c r="I47" s="168">
        <v>-6.3</v>
      </c>
      <c r="J47" s="99">
        <v>0</v>
      </c>
      <c r="K47" s="94">
        <f>IF(Q47=1,F47,K40)</f>
        <v>6.3</v>
      </c>
      <c r="L47" s="94">
        <f>IF(Q47=1,I47,L40)</f>
        <v>-6.3</v>
      </c>
      <c r="M47" s="94">
        <f>IF(Q47=1,J47,M40)</f>
        <v>0</v>
      </c>
      <c r="N47" s="94">
        <f t="shared" si="2"/>
        <v>0</v>
      </c>
      <c r="O47" s="94">
        <f t="shared" si="3"/>
        <v>6.3</v>
      </c>
      <c r="P47" s="102" t="s">
        <v>236</v>
      </c>
      <c r="Q47" s="94">
        <f t="shared" si="7"/>
        <v>1</v>
      </c>
      <c r="R47" s="122">
        <f>IF(Q47="","",HLOOKUP(Q47,Headline!$Z$5:$CJ$6,2,FALSE))</f>
        <v>1</v>
      </c>
      <c r="S47" s="147">
        <v>1.141</v>
      </c>
      <c r="T47" s="147">
        <v>1.0940000000000001</v>
      </c>
      <c r="U47" s="147">
        <v>1.123</v>
      </c>
      <c r="V47" s="147">
        <v>1.46</v>
      </c>
      <c r="W47" s="147">
        <v>1.117</v>
      </c>
      <c r="X47" s="96" t="str">
        <f t="shared" si="1"/>
        <v/>
      </c>
      <c r="Y47" s="101">
        <v>13</v>
      </c>
      <c r="Z47" s="607" t="s">
        <v>329</v>
      </c>
      <c r="AA47" s="608"/>
      <c r="AB47" s="608"/>
      <c r="AC47" s="608"/>
      <c r="AD47" s="62"/>
      <c r="AE47" s="169" t="s">
        <v>331</v>
      </c>
      <c r="AF47" s="22"/>
      <c r="AG47" s="651"/>
      <c r="AH47" s="29"/>
      <c r="AI47" s="29"/>
      <c r="AJ47" s="29"/>
      <c r="AK47" s="29"/>
      <c r="AL47" s="29"/>
      <c r="AM47" s="29"/>
      <c r="AN47" s="29"/>
      <c r="AO47" s="83"/>
      <c r="AP47" s="83"/>
      <c r="AQ47" s="83"/>
      <c r="AR47" s="83"/>
      <c r="AS47" s="83"/>
      <c r="AT47" s="105"/>
      <c r="AU47" s="105"/>
    </row>
    <row r="48" spans="1:47" ht="17.25" customHeight="1">
      <c r="A48" s="27"/>
      <c r="B48" s="148">
        <v>4</v>
      </c>
      <c r="C48" s="104"/>
      <c r="D48" s="90"/>
      <c r="E48" s="111"/>
      <c r="F48" s="442"/>
      <c r="G48" s="443"/>
      <c r="H48" s="444"/>
      <c r="I48" s="99"/>
      <c r="J48" s="99"/>
      <c r="K48" s="94">
        <f>IF(Q48=1,F48,K47)</f>
        <v>6.3</v>
      </c>
      <c r="L48" s="94">
        <f>IF(Q48=1,I48,L47)</f>
        <v>-6.3</v>
      </c>
      <c r="M48" s="94">
        <f>IF(Q48=1,J48,M47)</f>
        <v>0</v>
      </c>
      <c r="N48" s="94">
        <f t="shared" si="2"/>
        <v>0</v>
      </c>
      <c r="O48" s="94">
        <f t="shared" si="3"/>
        <v>6.3</v>
      </c>
      <c r="P48" s="102" t="s">
        <v>236</v>
      </c>
      <c r="Q48" s="94">
        <f t="shared" si="7"/>
        <v>2</v>
      </c>
      <c r="R48" s="122">
        <f>IF(Q48="","",HLOOKUP(Q48,Headline!$Z$5:$CJ$6,2,FALSE))</f>
        <v>2</v>
      </c>
      <c r="S48" s="147">
        <v>2.3519999999999999</v>
      </c>
      <c r="T48" s="147">
        <v>2.3039999999999998</v>
      </c>
      <c r="U48" s="147">
        <v>2.3180000000000001</v>
      </c>
      <c r="V48" s="147">
        <v>2.31</v>
      </c>
      <c r="W48" s="147">
        <v>2.33</v>
      </c>
      <c r="X48" s="96" t="str">
        <f t="shared" si="1"/>
        <v/>
      </c>
      <c r="Y48" s="101">
        <v>16</v>
      </c>
      <c r="Z48" s="451" t="s">
        <v>355</v>
      </c>
      <c r="AA48" s="452"/>
      <c r="AB48" s="452"/>
      <c r="AC48" s="452"/>
      <c r="AD48" s="62"/>
      <c r="AE48" s="22"/>
      <c r="AF48" s="22"/>
      <c r="AG48" s="651"/>
      <c r="AH48" s="29"/>
      <c r="AI48" s="29"/>
      <c r="AJ48" s="29"/>
      <c r="AK48" s="29"/>
      <c r="AL48" s="29"/>
      <c r="AM48" s="29"/>
      <c r="AN48" s="29"/>
      <c r="AO48" s="83"/>
      <c r="AP48" s="83"/>
      <c r="AQ48" s="83"/>
      <c r="AR48" s="83"/>
      <c r="AS48" s="83"/>
      <c r="AT48" s="105"/>
      <c r="AU48" s="105"/>
    </row>
    <row r="49" spans="1:47" ht="17.25" customHeight="1">
      <c r="A49" s="27"/>
      <c r="B49" s="98"/>
      <c r="C49" s="104"/>
      <c r="D49" s="90"/>
      <c r="E49" s="111"/>
      <c r="F49" s="472"/>
      <c r="G49" s="472"/>
      <c r="H49" s="473"/>
      <c r="I49" s="99"/>
      <c r="J49" s="99"/>
      <c r="K49" s="94">
        <f>IF(Q49=1,F49,K42)</f>
        <v>1.6</v>
      </c>
      <c r="L49" s="94">
        <f>IF(Q49=1,I49,L42)</f>
        <v>-1.6</v>
      </c>
      <c r="M49" s="94">
        <f>IF(Q49=1,J49,M42)</f>
        <v>0</v>
      </c>
      <c r="N49" s="94">
        <f t="shared" si="2"/>
        <v>0</v>
      </c>
      <c r="O49" s="94">
        <f t="shared" si="3"/>
        <v>1.6</v>
      </c>
      <c r="P49" s="102"/>
      <c r="Q49" s="94" t="str">
        <f t="shared" si="7"/>
        <v/>
      </c>
      <c r="R49" s="122" t="str">
        <f>IF(Q49="","",HLOOKUP(Q49,Headline!$Z$5:$CJ$6,2,FALSE))</f>
        <v/>
      </c>
      <c r="S49" s="100"/>
      <c r="T49" s="100"/>
      <c r="U49" s="100"/>
      <c r="V49" s="100"/>
      <c r="W49" s="100"/>
      <c r="X49" s="96" t="str">
        <f t="shared" si="1"/>
        <v/>
      </c>
      <c r="Y49" s="101"/>
      <c r="Z49" s="445"/>
      <c r="AA49" s="446"/>
      <c r="AB49" s="446"/>
      <c r="AC49" s="446"/>
      <c r="AD49" s="62"/>
      <c r="AE49" s="21"/>
      <c r="AF49" s="22"/>
      <c r="AG49" s="651"/>
      <c r="AH49" s="29"/>
      <c r="AI49" s="29"/>
      <c r="AJ49" s="29"/>
      <c r="AK49" s="29"/>
      <c r="AL49" s="29"/>
      <c r="AM49" s="29"/>
      <c r="AN49" s="29"/>
      <c r="AO49" s="83"/>
      <c r="AP49" s="83"/>
      <c r="AQ49" s="83"/>
      <c r="AR49" s="83"/>
      <c r="AS49" s="83"/>
      <c r="AT49" s="105"/>
      <c r="AU49" s="105"/>
    </row>
    <row r="50" spans="1:47" ht="17.25" customHeight="1">
      <c r="A50" s="27"/>
      <c r="B50" s="98">
        <v>103</v>
      </c>
      <c r="C50" s="104"/>
      <c r="D50" s="144" t="s">
        <v>187</v>
      </c>
      <c r="E50" s="111"/>
      <c r="F50" s="443">
        <v>1.6</v>
      </c>
      <c r="G50" s="443"/>
      <c r="H50" s="444"/>
      <c r="I50" s="99">
        <v>-1.6</v>
      </c>
      <c r="J50" s="99">
        <v>0</v>
      </c>
      <c r="K50" s="94">
        <f>IF(Q50=1,F50,K43)</f>
        <v>1.6</v>
      </c>
      <c r="L50" s="94">
        <f>IF(Q50=1,I50,L43)</f>
        <v>-1.6</v>
      </c>
      <c r="M50" s="94">
        <f>IF(Q50=1,J50,M43)</f>
        <v>0</v>
      </c>
      <c r="N50" s="94">
        <f t="shared" si="2"/>
        <v>0</v>
      </c>
      <c r="O50" s="94">
        <f t="shared" si="3"/>
        <v>1.6</v>
      </c>
      <c r="P50" s="102" t="s">
        <v>236</v>
      </c>
      <c r="Q50" s="94">
        <f t="shared" si="7"/>
        <v>1</v>
      </c>
      <c r="R50" s="122">
        <f>IF(Q50="","",HLOOKUP(Q50,Headline!$Z$5:$CJ$6,2,FALSE))</f>
        <v>1</v>
      </c>
      <c r="S50" s="147">
        <f>1.955-0.005</f>
        <v>1.9500000000000002</v>
      </c>
      <c r="T50" s="147">
        <v>1.7210000000000001</v>
      </c>
      <c r="U50" s="147">
        <v>1.5569999999999999</v>
      </c>
      <c r="V50" s="147">
        <v>1.663</v>
      </c>
      <c r="W50" s="147">
        <v>1.4790000000000001</v>
      </c>
      <c r="X50" s="96" t="str">
        <f t="shared" si="1"/>
        <v/>
      </c>
      <c r="Y50" s="101">
        <v>13</v>
      </c>
      <c r="Z50" s="607" t="s">
        <v>330</v>
      </c>
      <c r="AA50" s="608"/>
      <c r="AB50" s="608"/>
      <c r="AC50" s="608"/>
      <c r="AD50" s="62"/>
      <c r="AE50" s="21"/>
      <c r="AF50" s="22"/>
      <c r="AG50" s="651"/>
      <c r="AH50" s="29"/>
      <c r="AI50" s="29"/>
      <c r="AJ50" s="29"/>
      <c r="AK50" s="29"/>
      <c r="AL50" s="29"/>
      <c r="AM50" s="29"/>
      <c r="AN50" s="29"/>
      <c r="AO50" s="83"/>
      <c r="AP50" s="83"/>
      <c r="AQ50" s="83"/>
      <c r="AR50" s="83"/>
      <c r="AS50" s="83"/>
      <c r="AT50" s="105"/>
      <c r="AU50" s="105"/>
    </row>
    <row r="51" spans="1:47" ht="17.25" customHeight="1">
      <c r="A51" s="27"/>
      <c r="B51" s="148">
        <v>1</v>
      </c>
      <c r="C51" s="104"/>
      <c r="D51" s="90"/>
      <c r="E51" s="111"/>
      <c r="F51" s="442"/>
      <c r="G51" s="443"/>
      <c r="H51" s="444"/>
      <c r="I51" s="99"/>
      <c r="J51" s="99"/>
      <c r="K51" s="94">
        <f>IF(Q51=1,F51,K50)</f>
        <v>1.6</v>
      </c>
      <c r="L51" s="94">
        <f>IF(Q51=1,I51,L50)</f>
        <v>-1.6</v>
      </c>
      <c r="M51" s="94">
        <f>IF(Q51=1,J51,M50)</f>
        <v>0</v>
      </c>
      <c r="N51" s="94">
        <f t="shared" si="2"/>
        <v>0</v>
      </c>
      <c r="O51" s="94">
        <f t="shared" si="3"/>
        <v>1.6</v>
      </c>
      <c r="P51" s="102" t="s">
        <v>236</v>
      </c>
      <c r="Q51" s="94">
        <f t="shared" si="7"/>
        <v>2</v>
      </c>
      <c r="R51" s="122">
        <f>IF(Q51="","",HLOOKUP(Q51,Headline!$Z$5:$CJ$6,2,FALSE))</f>
        <v>2</v>
      </c>
      <c r="S51" s="100">
        <v>2.1150000000000002</v>
      </c>
      <c r="T51" s="100">
        <v>2.1760000000000002</v>
      </c>
      <c r="U51" s="100">
        <v>2.1829999999999998</v>
      </c>
      <c r="V51" s="100">
        <v>2.161</v>
      </c>
      <c r="W51" s="100">
        <v>2.173</v>
      </c>
      <c r="X51" s="96" t="str">
        <f t="shared" si="1"/>
        <v/>
      </c>
      <c r="Y51" s="101">
        <v>16</v>
      </c>
      <c r="Z51" s="445" t="s">
        <v>723</v>
      </c>
      <c r="AA51" s="446"/>
      <c r="AB51" s="446"/>
      <c r="AC51" s="446"/>
      <c r="AD51" s="62"/>
      <c r="AE51" s="21"/>
      <c r="AF51" s="249" t="s">
        <v>331</v>
      </c>
      <c r="AG51" s="651"/>
      <c r="AH51" s="29"/>
      <c r="AI51" s="29"/>
      <c r="AJ51" s="29"/>
      <c r="AK51" s="29"/>
      <c r="AL51" s="29"/>
      <c r="AM51" s="29"/>
      <c r="AN51" s="29"/>
      <c r="AO51" s="83"/>
      <c r="AP51" s="83"/>
      <c r="AQ51" s="83"/>
      <c r="AR51" s="83"/>
      <c r="AS51" s="83"/>
      <c r="AT51" s="105"/>
      <c r="AU51" s="105"/>
    </row>
    <row r="52" spans="1:47" ht="17.25" customHeight="1">
      <c r="A52" s="27"/>
      <c r="B52" s="98"/>
      <c r="C52" s="104"/>
      <c r="D52" s="90"/>
      <c r="E52" s="111"/>
      <c r="F52" s="489"/>
      <c r="G52" s="443"/>
      <c r="H52" s="444"/>
      <c r="I52" s="99"/>
      <c r="J52" s="99"/>
      <c r="K52" s="94">
        <f>IF(Q52=1,F52,K51)</f>
        <v>1.6</v>
      </c>
      <c r="L52" s="94">
        <f>IF(Q52=1,I52,L51)</f>
        <v>-1.6</v>
      </c>
      <c r="M52" s="94">
        <f>IF(Q52=1,J52,M51)</f>
        <v>0</v>
      </c>
      <c r="N52" s="94">
        <f t="shared" si="2"/>
        <v>0</v>
      </c>
      <c r="O52" s="94">
        <f t="shared" si="3"/>
        <v>1.6</v>
      </c>
      <c r="P52" s="102"/>
      <c r="Q52" s="94" t="str">
        <f t="shared" si="7"/>
        <v/>
      </c>
      <c r="R52" s="122" t="str">
        <f>IF(Q52="","",HLOOKUP(Q52,Headline!$Z$5:$CJ$6,2,FALSE))</f>
        <v/>
      </c>
      <c r="S52" s="100"/>
      <c r="T52" s="100"/>
      <c r="U52" s="100" t="s">
        <v>255</v>
      </c>
      <c r="V52" s="100" t="s">
        <v>255</v>
      </c>
      <c r="W52" s="100"/>
      <c r="X52" s="96" t="str">
        <f t="shared" si="1"/>
        <v/>
      </c>
      <c r="Y52" s="101"/>
      <c r="Z52" s="445"/>
      <c r="AA52" s="446"/>
      <c r="AB52" s="446"/>
      <c r="AC52" s="454"/>
      <c r="AD52" s="62"/>
      <c r="AE52" s="21"/>
      <c r="AF52" s="22"/>
      <c r="AG52" s="651"/>
      <c r="AH52" s="29"/>
      <c r="AI52" s="29"/>
      <c r="AJ52" s="29"/>
      <c r="AK52" s="29"/>
      <c r="AL52" s="29"/>
      <c r="AM52" s="29"/>
      <c r="AN52" s="29"/>
      <c r="AO52" s="83"/>
      <c r="AP52" s="83"/>
      <c r="AQ52" s="83"/>
      <c r="AR52" s="83"/>
      <c r="AS52" s="83"/>
      <c r="AT52" s="105"/>
      <c r="AU52" s="105"/>
    </row>
    <row r="53" spans="1:47" ht="17.25" customHeight="1">
      <c r="A53" s="27"/>
      <c r="B53" s="98">
        <v>103</v>
      </c>
      <c r="C53" s="104"/>
      <c r="D53" s="144" t="s">
        <v>187</v>
      </c>
      <c r="E53" s="111"/>
      <c r="F53" s="443">
        <v>1.6</v>
      </c>
      <c r="G53" s="443"/>
      <c r="H53" s="444"/>
      <c r="I53" s="99">
        <v>-1.6</v>
      </c>
      <c r="J53" s="99">
        <v>0</v>
      </c>
      <c r="K53" s="94">
        <f>IF(Q53=1,F53,K45)</f>
        <v>1.6</v>
      </c>
      <c r="L53" s="94">
        <f>IF(Q53=1,I53,L45)</f>
        <v>-1.6</v>
      </c>
      <c r="M53" s="94">
        <f>IF(Q53=1,J53,M45)</f>
        <v>0</v>
      </c>
      <c r="N53" s="94">
        <f t="shared" si="2"/>
        <v>0</v>
      </c>
      <c r="O53" s="94">
        <f t="shared" si="3"/>
        <v>1.6</v>
      </c>
      <c r="P53" s="102" t="s">
        <v>236</v>
      </c>
      <c r="Q53" s="94">
        <f t="shared" si="7"/>
        <v>1</v>
      </c>
      <c r="R53" s="122">
        <f>IF(Q53="","",HLOOKUP(Q53,Headline!$Z$5:$CJ$6,2,FALSE))</f>
        <v>1</v>
      </c>
      <c r="S53" s="147">
        <v>0.57599999999999996</v>
      </c>
      <c r="T53" s="147">
        <v>0.69099999999999995</v>
      </c>
      <c r="U53" s="147">
        <v>0.78400000000000003</v>
      </c>
      <c r="V53" s="147">
        <v>0.65900000000000003</v>
      </c>
      <c r="W53" s="147">
        <v>0.61599999999999999</v>
      </c>
      <c r="X53" s="96" t="str">
        <f t="shared" si="1"/>
        <v/>
      </c>
      <c r="Y53" s="101">
        <v>13</v>
      </c>
      <c r="Z53" s="607" t="s">
        <v>330</v>
      </c>
      <c r="AA53" s="608"/>
      <c r="AB53" s="608"/>
      <c r="AC53" s="608"/>
      <c r="AD53" s="62"/>
      <c r="AE53" s="21"/>
      <c r="AF53" s="22"/>
      <c r="AG53" s="651"/>
      <c r="AH53" s="29"/>
      <c r="AI53" s="29"/>
      <c r="AJ53" s="29"/>
      <c r="AK53" s="29"/>
      <c r="AL53" s="29"/>
      <c r="AM53" s="29"/>
      <c r="AN53" s="29"/>
      <c r="AO53" s="83"/>
      <c r="AP53" s="83"/>
      <c r="AQ53" s="83"/>
      <c r="AR53" s="83"/>
      <c r="AS53" s="83"/>
      <c r="AT53" s="105"/>
      <c r="AU53" s="105"/>
    </row>
    <row r="54" spans="1:47" ht="17.25" customHeight="1">
      <c r="A54" s="27"/>
      <c r="B54" s="148">
        <v>2</v>
      </c>
      <c r="C54" s="104"/>
      <c r="D54" s="90"/>
      <c r="E54" s="111"/>
      <c r="F54" s="442"/>
      <c r="G54" s="443"/>
      <c r="H54" s="444"/>
      <c r="I54" s="99"/>
      <c r="J54" s="99"/>
      <c r="K54" s="94">
        <f>IF(Q54=1,F54,K53)</f>
        <v>1.6</v>
      </c>
      <c r="L54" s="94">
        <f>IF(Q54=1,I54,L53)</f>
        <v>-1.6</v>
      </c>
      <c r="M54" s="94">
        <f>IF(Q54=1,J54,M53)</f>
        <v>0</v>
      </c>
      <c r="N54" s="94">
        <f t="shared" si="2"/>
        <v>0</v>
      </c>
      <c r="O54" s="94">
        <f t="shared" si="3"/>
        <v>1.6</v>
      </c>
      <c r="P54" s="102" t="s">
        <v>236</v>
      </c>
      <c r="Q54" s="94">
        <f t="shared" si="7"/>
        <v>2</v>
      </c>
      <c r="R54" s="122">
        <f>IF(Q54="","",HLOOKUP(Q54,Headline!$Z$5:$CJ$6,2,FALSE))</f>
        <v>2</v>
      </c>
      <c r="S54" s="100">
        <v>1.998</v>
      </c>
      <c r="T54" s="100">
        <v>2.0369999999999999</v>
      </c>
      <c r="U54" s="100">
        <v>2.1040000000000001</v>
      </c>
      <c r="V54" s="100">
        <v>2.089</v>
      </c>
      <c r="W54" s="100">
        <v>2.0510000000000002</v>
      </c>
      <c r="X54" s="96" t="str">
        <f t="shared" si="1"/>
        <v/>
      </c>
      <c r="Y54" s="101">
        <v>16</v>
      </c>
      <c r="Z54" s="445" t="s">
        <v>723</v>
      </c>
      <c r="AA54" s="446"/>
      <c r="AB54" s="446"/>
      <c r="AC54" s="446"/>
      <c r="AD54" s="62"/>
      <c r="AE54" s="21"/>
      <c r="AF54" s="249" t="s">
        <v>331</v>
      </c>
      <c r="AG54" s="651"/>
      <c r="AH54" s="29"/>
      <c r="AI54" s="29"/>
      <c r="AJ54" s="29"/>
      <c r="AK54" s="29"/>
      <c r="AL54" s="29"/>
      <c r="AM54" s="29"/>
      <c r="AN54" s="29"/>
      <c r="AO54" s="83"/>
      <c r="AP54" s="83"/>
      <c r="AQ54" s="83"/>
      <c r="AR54" s="83"/>
      <c r="AS54" s="83"/>
      <c r="AT54" s="105"/>
      <c r="AU54" s="105"/>
    </row>
    <row r="55" spans="1:47" ht="17.25" customHeight="1">
      <c r="A55" s="27"/>
      <c r="B55" s="98"/>
      <c r="C55" s="104"/>
      <c r="D55" s="90"/>
      <c r="E55" s="111"/>
      <c r="F55" s="442"/>
      <c r="G55" s="443"/>
      <c r="H55" s="444"/>
      <c r="I55" s="99"/>
      <c r="J55" s="99"/>
      <c r="K55" s="94">
        <f>IF(Q55=1,F55,K54)</f>
        <v>1.6</v>
      </c>
      <c r="L55" s="94">
        <f>IF(Q55=1,I55,L54)</f>
        <v>-1.6</v>
      </c>
      <c r="M55" s="94">
        <f>IF(Q55=1,J55,M54)</f>
        <v>0</v>
      </c>
      <c r="N55" s="94">
        <f t="shared" si="2"/>
        <v>0</v>
      </c>
      <c r="O55" s="94">
        <f t="shared" si="3"/>
        <v>1.6</v>
      </c>
      <c r="P55" s="102"/>
      <c r="Q55" s="94" t="str">
        <f t="shared" si="7"/>
        <v/>
      </c>
      <c r="R55" s="122" t="str">
        <f>IF(Q55="","",HLOOKUP(Q55,Headline!$Z$5:$CJ$6,2,FALSE))</f>
        <v/>
      </c>
      <c r="S55" s="100"/>
      <c r="T55" s="100"/>
      <c r="U55" s="100" t="s">
        <v>255</v>
      </c>
      <c r="V55" s="100" t="s">
        <v>255</v>
      </c>
      <c r="W55" s="100"/>
      <c r="X55" s="96" t="str">
        <f t="shared" si="1"/>
        <v/>
      </c>
      <c r="Y55" s="101"/>
      <c r="Z55" s="445"/>
      <c r="AA55" s="446"/>
      <c r="AB55" s="446"/>
      <c r="AC55" s="454"/>
      <c r="AD55" s="62"/>
      <c r="AE55" s="21"/>
      <c r="AF55" s="22"/>
      <c r="AG55" s="651"/>
      <c r="AH55" s="29"/>
      <c r="AI55" s="29"/>
      <c r="AJ55" s="29"/>
      <c r="AK55" s="29"/>
      <c r="AL55" s="29"/>
      <c r="AM55" s="29"/>
      <c r="AN55" s="29"/>
      <c r="AO55" s="83"/>
      <c r="AP55" s="83"/>
      <c r="AQ55" s="83"/>
      <c r="AR55" s="83"/>
      <c r="AS55" s="83"/>
      <c r="AT55" s="105"/>
      <c r="AU55" s="105"/>
    </row>
    <row r="56" spans="1:47" ht="17.25" customHeight="1">
      <c r="A56" s="27"/>
      <c r="B56" s="98">
        <v>103</v>
      </c>
      <c r="C56" s="104"/>
      <c r="D56" s="144" t="s">
        <v>187</v>
      </c>
      <c r="E56" s="111"/>
      <c r="F56" s="443">
        <v>1.6</v>
      </c>
      <c r="G56" s="443"/>
      <c r="H56" s="444"/>
      <c r="I56" s="99">
        <v>-1.6</v>
      </c>
      <c r="J56" s="99">
        <v>0</v>
      </c>
      <c r="K56" s="94">
        <f>IF(Q56=1,F56,K49)</f>
        <v>1.6</v>
      </c>
      <c r="L56" s="94">
        <f>IF(Q56=1,I56,L49)</f>
        <v>-1.6</v>
      </c>
      <c r="M56" s="94">
        <f>IF(Q56=1,J56,M49)</f>
        <v>0</v>
      </c>
      <c r="N56" s="94">
        <f t="shared" si="2"/>
        <v>0</v>
      </c>
      <c r="O56" s="94">
        <f t="shared" si="3"/>
        <v>1.6</v>
      </c>
      <c r="P56" s="102" t="s">
        <v>236</v>
      </c>
      <c r="Q56" s="94">
        <f t="shared" si="7"/>
        <v>1</v>
      </c>
      <c r="R56" s="122">
        <f>IF(Q56="","",HLOOKUP(Q56,Headline!$Z$5:$CJ$6,2,FALSE))</f>
        <v>1</v>
      </c>
      <c r="S56" s="147">
        <v>1.0609999999999999</v>
      </c>
      <c r="T56" s="147">
        <v>1.2270000000000001</v>
      </c>
      <c r="U56" s="147">
        <f>1.335-0.005</f>
        <v>1.33</v>
      </c>
      <c r="V56" s="147">
        <v>1.1240000000000001</v>
      </c>
      <c r="W56" s="147">
        <v>1.226</v>
      </c>
      <c r="X56" s="96" t="str">
        <f t="shared" si="1"/>
        <v/>
      </c>
      <c r="Y56" s="101">
        <v>13</v>
      </c>
      <c r="Z56" s="607" t="s">
        <v>330</v>
      </c>
      <c r="AA56" s="608"/>
      <c r="AB56" s="608"/>
      <c r="AC56" s="608"/>
      <c r="AD56" s="62"/>
      <c r="AE56" s="21"/>
      <c r="AF56" s="22"/>
      <c r="AG56" s="651"/>
      <c r="AH56" s="29"/>
      <c r="AI56" s="29"/>
      <c r="AJ56" s="29"/>
      <c r="AK56" s="29"/>
      <c r="AL56" s="29"/>
      <c r="AM56" s="29"/>
      <c r="AN56" s="29"/>
      <c r="AO56" s="83"/>
      <c r="AP56" s="83"/>
      <c r="AQ56" s="83"/>
      <c r="AR56" s="83"/>
      <c r="AS56" s="83"/>
      <c r="AT56" s="105"/>
      <c r="AU56" s="105"/>
    </row>
    <row r="57" spans="1:47" ht="17.25" customHeight="1">
      <c r="A57" s="27"/>
      <c r="B57" s="148">
        <v>3</v>
      </c>
      <c r="C57" s="104"/>
      <c r="D57" s="90"/>
      <c r="E57" s="111"/>
      <c r="F57" s="442"/>
      <c r="G57" s="443"/>
      <c r="H57" s="444"/>
      <c r="I57" s="99"/>
      <c r="J57" s="99"/>
      <c r="K57" s="94">
        <f>IF(Q57=1,F57,K56)</f>
        <v>1.6</v>
      </c>
      <c r="L57" s="94">
        <f>IF(Q57=1,I57,L56)</f>
        <v>-1.6</v>
      </c>
      <c r="M57" s="94">
        <f>IF(Q57=1,J57,M56)</f>
        <v>0</v>
      </c>
      <c r="N57" s="94">
        <f t="shared" si="2"/>
        <v>0</v>
      </c>
      <c r="O57" s="94">
        <f t="shared" si="3"/>
        <v>1.6</v>
      </c>
      <c r="P57" s="102" t="s">
        <v>236</v>
      </c>
      <c r="Q57" s="94">
        <f t="shared" si="7"/>
        <v>2</v>
      </c>
      <c r="R57" s="122">
        <f>IF(Q57="","",HLOOKUP(Q57,Headline!$Z$5:$CJ$6,2,FALSE))</f>
        <v>2</v>
      </c>
      <c r="S57" s="100">
        <v>1.9950000000000001</v>
      </c>
      <c r="T57" s="100">
        <v>1.873</v>
      </c>
      <c r="U57" s="100">
        <v>1.9039999999999999</v>
      </c>
      <c r="V57" s="100">
        <v>1.9530000000000001</v>
      </c>
      <c r="W57" s="100">
        <v>1.9</v>
      </c>
      <c r="X57" s="96" t="str">
        <f t="shared" si="1"/>
        <v/>
      </c>
      <c r="Y57" s="101">
        <v>16</v>
      </c>
      <c r="Z57" s="445" t="s">
        <v>723</v>
      </c>
      <c r="AA57" s="446"/>
      <c r="AB57" s="446"/>
      <c r="AC57" s="446"/>
      <c r="AD57" s="62"/>
      <c r="AE57" s="21"/>
      <c r="AF57" s="249" t="s">
        <v>331</v>
      </c>
      <c r="AG57" s="651"/>
      <c r="AH57" s="29"/>
      <c r="AI57" s="29"/>
      <c r="AJ57" s="29"/>
      <c r="AK57" s="29"/>
      <c r="AL57" s="29"/>
      <c r="AM57" s="29"/>
      <c r="AN57" s="29"/>
      <c r="AO57" s="83"/>
      <c r="AP57" s="83"/>
      <c r="AQ57" s="83"/>
      <c r="AR57" s="83"/>
      <c r="AS57" s="83"/>
      <c r="AT57" s="105"/>
      <c r="AU57" s="105"/>
    </row>
    <row r="58" spans="1:47" ht="17.25" customHeight="1">
      <c r="A58" s="27"/>
      <c r="B58" s="98"/>
      <c r="C58" s="104"/>
      <c r="D58" s="90"/>
      <c r="E58" s="111"/>
      <c r="F58" s="472"/>
      <c r="G58" s="472"/>
      <c r="H58" s="473"/>
      <c r="I58" s="99"/>
      <c r="J58" s="99"/>
      <c r="K58" s="94">
        <f>IF(Q58=1,F58,K51)</f>
        <v>1.6</v>
      </c>
      <c r="L58" s="94">
        <f>IF(Q58=1,I58,L51)</f>
        <v>-1.6</v>
      </c>
      <c r="M58" s="94">
        <f>IF(Q58=1,J58,M51)</f>
        <v>0</v>
      </c>
      <c r="N58" s="94">
        <f t="shared" si="2"/>
        <v>0</v>
      </c>
      <c r="O58" s="94">
        <f t="shared" si="3"/>
        <v>1.6</v>
      </c>
      <c r="P58" s="102"/>
      <c r="Q58" s="94" t="str">
        <f t="shared" si="7"/>
        <v/>
      </c>
      <c r="R58" s="122" t="str">
        <f>IF(Q58="","",HLOOKUP(Q58,Headline!$Z$5:$CJ$6,2,FALSE))</f>
        <v/>
      </c>
      <c r="S58" s="100"/>
      <c r="T58" s="100"/>
      <c r="U58" s="100" t="s">
        <v>255</v>
      </c>
      <c r="V58" s="100" t="s">
        <v>255</v>
      </c>
      <c r="W58" s="100"/>
      <c r="X58" s="96" t="str">
        <f t="shared" si="1"/>
        <v/>
      </c>
      <c r="Y58" s="101"/>
      <c r="Z58" s="445"/>
      <c r="AA58" s="446"/>
      <c r="AB58" s="446"/>
      <c r="AC58" s="446"/>
      <c r="AD58" s="62"/>
      <c r="AE58" s="21"/>
      <c r="AF58" s="22"/>
      <c r="AG58" s="651"/>
      <c r="AH58" s="29"/>
      <c r="AI58" s="29"/>
      <c r="AJ58" s="29"/>
      <c r="AK58" s="29"/>
      <c r="AL58" s="29"/>
      <c r="AM58" s="29"/>
      <c r="AN58" s="29"/>
      <c r="AO58" s="83"/>
      <c r="AP58" s="83"/>
      <c r="AQ58" s="83"/>
      <c r="AR58" s="83"/>
      <c r="AS58" s="83"/>
      <c r="AT58" s="105"/>
      <c r="AU58" s="105"/>
    </row>
    <row r="59" spans="1:47" ht="17.25" customHeight="1">
      <c r="A59" s="27"/>
      <c r="B59" s="98">
        <v>103</v>
      </c>
      <c r="C59" s="104"/>
      <c r="D59" s="144" t="s">
        <v>187</v>
      </c>
      <c r="E59" s="111"/>
      <c r="F59" s="443">
        <v>1.6</v>
      </c>
      <c r="G59" s="443"/>
      <c r="H59" s="444"/>
      <c r="I59" s="99">
        <v>-1.6</v>
      </c>
      <c r="J59" s="99">
        <v>0</v>
      </c>
      <c r="K59" s="94">
        <f>IF(Q59=1,F59,K52)</f>
        <v>1.6</v>
      </c>
      <c r="L59" s="94">
        <f>IF(Q59=1,I59,L52)</f>
        <v>-1.6</v>
      </c>
      <c r="M59" s="94">
        <f>IF(Q59=1,J59,M52)</f>
        <v>0</v>
      </c>
      <c r="N59" s="94">
        <f t="shared" si="2"/>
        <v>0</v>
      </c>
      <c r="O59" s="94">
        <f t="shared" si="3"/>
        <v>1.6</v>
      </c>
      <c r="P59" s="102" t="s">
        <v>236</v>
      </c>
      <c r="Q59" s="94">
        <f t="shared" si="7"/>
        <v>1</v>
      </c>
      <c r="R59" s="122">
        <f>IF(Q59="","",HLOOKUP(Q59,Headline!$Z$5:$CJ$6,2,FALSE))</f>
        <v>1</v>
      </c>
      <c r="S59" s="147">
        <v>1.226</v>
      </c>
      <c r="T59" s="147">
        <v>1.4139999999999999</v>
      </c>
      <c r="U59" s="147">
        <v>1.337</v>
      </c>
      <c r="V59" s="147">
        <v>1.5720000000000001</v>
      </c>
      <c r="W59" s="147">
        <v>1.4690000000000001</v>
      </c>
      <c r="X59" s="96" t="str">
        <f t="shared" si="1"/>
        <v/>
      </c>
      <c r="Y59" s="101">
        <v>13</v>
      </c>
      <c r="Z59" s="607" t="s">
        <v>330</v>
      </c>
      <c r="AA59" s="608"/>
      <c r="AB59" s="608"/>
      <c r="AC59" s="608"/>
      <c r="AD59" s="62"/>
      <c r="AE59" s="21"/>
      <c r="AF59" s="22"/>
      <c r="AG59" s="651"/>
      <c r="AH59" s="29"/>
      <c r="AI59" s="29"/>
      <c r="AJ59" s="29"/>
      <c r="AK59" s="29"/>
      <c r="AL59" s="29"/>
      <c r="AM59" s="29"/>
      <c r="AN59" s="29"/>
      <c r="AO59" s="83"/>
      <c r="AP59" s="83"/>
      <c r="AQ59" s="83"/>
      <c r="AR59" s="83"/>
      <c r="AS59" s="83"/>
      <c r="AT59" s="105"/>
      <c r="AU59" s="105"/>
    </row>
    <row r="60" spans="1:47" ht="17.25" customHeight="1">
      <c r="A60" s="27"/>
      <c r="B60" s="148">
        <v>4</v>
      </c>
      <c r="C60" s="104"/>
      <c r="D60" s="90"/>
      <c r="E60" s="111"/>
      <c r="F60" s="442"/>
      <c r="G60" s="443"/>
      <c r="H60" s="444"/>
      <c r="I60" s="99"/>
      <c r="J60" s="99"/>
      <c r="K60" s="94">
        <f>IF(Q60=1,F60,K59)</f>
        <v>1.6</v>
      </c>
      <c r="L60" s="94">
        <f>IF(Q60=1,I60,L59)</f>
        <v>-1.6</v>
      </c>
      <c r="M60" s="94">
        <f>IF(Q60=1,J60,M59)</f>
        <v>0</v>
      </c>
      <c r="N60" s="94">
        <f t="shared" si="2"/>
        <v>0</v>
      </c>
      <c r="O60" s="94">
        <f t="shared" si="3"/>
        <v>1.6</v>
      </c>
      <c r="P60" s="102" t="s">
        <v>236</v>
      </c>
      <c r="Q60" s="94">
        <f t="shared" si="7"/>
        <v>2</v>
      </c>
      <c r="R60" s="122">
        <f>IF(Q60="","",HLOOKUP(Q60,Headline!$Z$5:$CJ$6,2,FALSE))</f>
        <v>2</v>
      </c>
      <c r="S60" s="100">
        <v>2.8170000000000002</v>
      </c>
      <c r="T60" s="100">
        <v>2.6339999999999999</v>
      </c>
      <c r="U60" s="100">
        <v>2.5680000000000001</v>
      </c>
      <c r="V60" s="100">
        <v>2.6789999999999998</v>
      </c>
      <c r="W60" s="100">
        <v>2.7749999999999999</v>
      </c>
      <c r="X60" s="96" t="str">
        <f t="shared" si="1"/>
        <v/>
      </c>
      <c r="Y60" s="101">
        <v>16</v>
      </c>
      <c r="Z60" s="445" t="s">
        <v>723</v>
      </c>
      <c r="AA60" s="446"/>
      <c r="AB60" s="446"/>
      <c r="AC60" s="446"/>
      <c r="AD60" s="62"/>
      <c r="AE60" s="21"/>
      <c r="AF60" s="249" t="s">
        <v>331</v>
      </c>
      <c r="AG60" s="651"/>
      <c r="AH60" s="29"/>
      <c r="AI60" s="29"/>
      <c r="AJ60" s="29"/>
      <c r="AK60" s="29"/>
      <c r="AL60" s="29"/>
      <c r="AM60" s="29"/>
      <c r="AN60" s="29"/>
      <c r="AO60" s="83"/>
      <c r="AP60" s="83"/>
      <c r="AQ60" s="83"/>
      <c r="AR60" s="83"/>
      <c r="AS60" s="83"/>
      <c r="AT60" s="105"/>
      <c r="AU60" s="105"/>
    </row>
    <row r="61" spans="1:47" ht="17.25" customHeight="1">
      <c r="A61" s="27"/>
      <c r="B61" s="98"/>
      <c r="C61" s="104"/>
      <c r="D61" s="90"/>
      <c r="E61" s="111"/>
      <c r="F61" s="472"/>
      <c r="G61" s="472"/>
      <c r="H61" s="473"/>
      <c r="I61" s="99"/>
      <c r="J61" s="99"/>
      <c r="K61" s="94">
        <f>IF(Q61=1,F61,K54)</f>
        <v>1.6</v>
      </c>
      <c r="L61" s="94">
        <f>IF(Q61=1,I61,L54)</f>
        <v>-1.6</v>
      </c>
      <c r="M61" s="94">
        <f>IF(Q61=1,J61,M54)</f>
        <v>0</v>
      </c>
      <c r="N61" s="94">
        <f t="shared" si="2"/>
        <v>0</v>
      </c>
      <c r="O61" s="94">
        <f t="shared" si="3"/>
        <v>1.6</v>
      </c>
      <c r="P61" s="102"/>
      <c r="Q61" s="94" t="str">
        <f t="shared" si="7"/>
        <v/>
      </c>
      <c r="R61" s="122" t="str">
        <f>IF(Q61="","",HLOOKUP(Q61,Headline!$Z$5:$CJ$6,2,FALSE))</f>
        <v/>
      </c>
      <c r="S61" s="100"/>
      <c r="T61" s="100"/>
      <c r="U61" s="100"/>
      <c r="V61" s="100"/>
      <c r="W61" s="100"/>
      <c r="X61" s="96" t="str">
        <f t="shared" si="1"/>
        <v/>
      </c>
      <c r="Y61" s="101"/>
      <c r="Z61" s="445"/>
      <c r="AA61" s="446"/>
      <c r="AB61" s="446"/>
      <c r="AC61" s="446"/>
      <c r="AD61" s="62"/>
      <c r="AE61" s="21"/>
      <c r="AF61" s="22"/>
      <c r="AH61" s="29"/>
      <c r="AI61" s="29"/>
      <c r="AJ61" s="29"/>
      <c r="AK61" s="29"/>
      <c r="AL61" s="29"/>
      <c r="AM61" s="29"/>
      <c r="AN61" s="29"/>
      <c r="AO61" s="83"/>
      <c r="AP61" s="83"/>
      <c r="AQ61" s="83"/>
      <c r="AR61" s="83"/>
      <c r="AS61" s="83"/>
      <c r="AT61" s="105"/>
      <c r="AU61" s="105"/>
    </row>
    <row r="62" spans="1:47" ht="17.25" customHeight="1">
      <c r="A62" s="27"/>
      <c r="B62" s="98">
        <v>104</v>
      </c>
      <c r="C62" s="104"/>
      <c r="D62" s="144" t="s">
        <v>188</v>
      </c>
      <c r="E62" s="111"/>
      <c r="F62" s="472">
        <v>5</v>
      </c>
      <c r="G62" s="472"/>
      <c r="H62" s="473"/>
      <c r="I62" s="99">
        <v>-0.2</v>
      </c>
      <c r="J62" s="99">
        <v>0.2</v>
      </c>
      <c r="K62" s="94">
        <f>IF(Q62=1,F62,K46)</f>
        <v>5</v>
      </c>
      <c r="L62" s="94">
        <f>IF(Q62=1,I62,L46)</f>
        <v>-0.2</v>
      </c>
      <c r="M62" s="94">
        <f>IF(Q62=1,J62,M46)</f>
        <v>0.2</v>
      </c>
      <c r="N62" s="94">
        <f t="shared" si="2"/>
        <v>4.8</v>
      </c>
      <c r="O62" s="94">
        <f t="shared" si="3"/>
        <v>5.2</v>
      </c>
      <c r="P62" s="102" t="s">
        <v>50</v>
      </c>
      <c r="Q62" s="94">
        <f t="shared" ref="Q62:Q67" si="8">IF(AND(F62&lt;&gt;"",Q43=""),1,IF(AND(Q43&lt;emp,Q43&lt;&gt;""),Q43+1,""))</f>
        <v>1</v>
      </c>
      <c r="R62" s="122">
        <f>IF(Q62="","",HLOOKUP(Q62,Headline!$Z$5:$CJ$6,2,FALSE))</f>
        <v>1</v>
      </c>
      <c r="S62" s="147">
        <v>5.0999999999999996</v>
      </c>
      <c r="T62" s="147">
        <v>5.05</v>
      </c>
      <c r="U62" s="147">
        <v>5.0999999999999996</v>
      </c>
      <c r="V62" s="147">
        <v>5.05</v>
      </c>
      <c r="W62" s="147">
        <v>5.0999999999999996</v>
      </c>
      <c r="X62" s="96" t="str">
        <f t="shared" si="1"/>
        <v/>
      </c>
      <c r="Y62" s="101">
        <v>13</v>
      </c>
      <c r="Z62" s="445" t="s">
        <v>288</v>
      </c>
      <c r="AA62" s="446"/>
      <c r="AB62" s="446"/>
      <c r="AC62" s="446"/>
      <c r="AD62" s="62"/>
      <c r="AE62" s="21"/>
      <c r="AF62" s="22"/>
      <c r="AH62" s="29"/>
      <c r="AI62" s="29"/>
      <c r="AJ62" s="29"/>
      <c r="AK62" s="29"/>
      <c r="AL62" s="29"/>
      <c r="AM62" s="29"/>
      <c r="AN62" s="29"/>
      <c r="AO62" s="83"/>
      <c r="AP62" s="83"/>
      <c r="AQ62" s="83"/>
      <c r="AR62" s="83"/>
      <c r="AS62" s="83"/>
      <c r="AT62" s="105"/>
      <c r="AU62" s="105"/>
    </row>
    <row r="63" spans="1:47" ht="17.25" customHeight="1">
      <c r="A63" s="27"/>
      <c r="B63" s="98"/>
      <c r="C63" s="104"/>
      <c r="D63" s="90"/>
      <c r="E63" s="111"/>
      <c r="F63" s="442"/>
      <c r="G63" s="443"/>
      <c r="H63" s="444"/>
      <c r="I63" s="99"/>
      <c r="J63" s="99"/>
      <c r="K63" s="94">
        <f>IF(Q63=1,F63,K62)</f>
        <v>5</v>
      </c>
      <c r="L63" s="94">
        <f>IF(Q63=1,I63,L62)</f>
        <v>-0.2</v>
      </c>
      <c r="M63" s="94">
        <f>IF(Q63=1,J63,M62)</f>
        <v>0.2</v>
      </c>
      <c r="N63" s="94">
        <f t="shared" si="2"/>
        <v>4.8</v>
      </c>
      <c r="O63" s="94">
        <f t="shared" si="3"/>
        <v>5.2</v>
      </c>
      <c r="P63" s="102" t="s">
        <v>50</v>
      </c>
      <c r="Q63" s="94">
        <f t="shared" si="8"/>
        <v>2</v>
      </c>
      <c r="R63" s="122">
        <f>IF(Q63="","",HLOOKUP(Q63,Headline!$Z$5:$CJ$6,2,FALSE))</f>
        <v>2</v>
      </c>
      <c r="S63" s="147">
        <v>4.9939999999999998</v>
      </c>
      <c r="T63" s="147">
        <v>4.9820000000000002</v>
      </c>
      <c r="U63" s="147">
        <v>5.0389999999999997</v>
      </c>
      <c r="V63" s="147">
        <v>5.0330000000000004</v>
      </c>
      <c r="W63" s="147">
        <v>4.9729999999999999</v>
      </c>
      <c r="X63" s="96" t="str">
        <f t="shared" si="1"/>
        <v/>
      </c>
      <c r="Y63" s="101">
        <v>16</v>
      </c>
      <c r="Z63" s="445"/>
      <c r="AA63" s="446"/>
      <c r="AB63" s="446"/>
      <c r="AC63" s="446"/>
      <c r="AD63" s="62"/>
      <c r="AE63" s="21"/>
      <c r="AF63" s="22"/>
      <c r="AH63" s="29"/>
      <c r="AI63" s="29"/>
      <c r="AJ63" s="29"/>
      <c r="AK63" s="29"/>
      <c r="AL63" s="29"/>
      <c r="AM63" s="29"/>
      <c r="AN63" s="29"/>
      <c r="AO63" s="83"/>
      <c r="AP63" s="83"/>
      <c r="AQ63" s="83"/>
      <c r="AR63" s="83"/>
      <c r="AS63" s="83"/>
      <c r="AT63" s="105"/>
      <c r="AU63" s="105"/>
    </row>
    <row r="64" spans="1:47" ht="17.25" customHeight="1">
      <c r="A64" s="27"/>
      <c r="B64" s="98"/>
      <c r="C64" s="104"/>
      <c r="D64" s="90"/>
      <c r="E64" s="111"/>
      <c r="F64" s="443"/>
      <c r="G64" s="443"/>
      <c r="H64" s="444"/>
      <c r="I64" s="99"/>
      <c r="J64" s="99"/>
      <c r="K64" s="94">
        <f>IF(Q64=1,F64,K63)</f>
        <v>5</v>
      </c>
      <c r="L64" s="94">
        <f>IF(Q64=1,I64,L63)</f>
        <v>-0.2</v>
      </c>
      <c r="M64" s="94">
        <f>IF(Q64=1,J64,M63)</f>
        <v>0.2</v>
      </c>
      <c r="N64" s="94">
        <f t="shared" si="2"/>
        <v>4.8</v>
      </c>
      <c r="O64" s="94">
        <f t="shared" si="3"/>
        <v>5.2</v>
      </c>
      <c r="P64" s="102"/>
      <c r="Q64" s="94" t="str">
        <f t="shared" si="8"/>
        <v/>
      </c>
      <c r="R64" s="122" t="str">
        <f>IF(Q64="","",HLOOKUP(Q64,Headline!$Z$5:$CJ$6,2,FALSE))</f>
        <v/>
      </c>
      <c r="S64" s="147"/>
      <c r="T64" s="147" t="s">
        <v>255</v>
      </c>
      <c r="U64" s="147" t="s">
        <v>255</v>
      </c>
      <c r="V64" s="147" t="s">
        <v>255</v>
      </c>
      <c r="W64" s="147" t="s">
        <v>255</v>
      </c>
      <c r="X64" s="96" t="str">
        <f t="shared" si="1"/>
        <v/>
      </c>
      <c r="Y64" s="101"/>
      <c r="Z64" s="445"/>
      <c r="AA64" s="446"/>
      <c r="AB64" s="446"/>
      <c r="AC64" s="446"/>
      <c r="AD64" s="62"/>
      <c r="AE64" s="21"/>
      <c r="AF64" s="22"/>
      <c r="AH64" s="29"/>
      <c r="AI64" s="29"/>
      <c r="AJ64" s="29"/>
      <c r="AK64" s="29"/>
      <c r="AL64" s="29"/>
      <c r="AM64" s="29"/>
      <c r="AN64" s="29"/>
      <c r="AO64" s="83"/>
      <c r="AP64" s="83"/>
      <c r="AQ64" s="83"/>
      <c r="AR64" s="83"/>
      <c r="AS64" s="83"/>
      <c r="AT64" s="105"/>
      <c r="AU64" s="105"/>
    </row>
    <row r="65" spans="1:47" ht="17.25" customHeight="1">
      <c r="A65" s="27"/>
      <c r="B65" s="98">
        <v>104</v>
      </c>
      <c r="C65" s="104"/>
      <c r="D65" s="144" t="s">
        <v>188</v>
      </c>
      <c r="E65" s="111"/>
      <c r="F65" s="472">
        <v>5</v>
      </c>
      <c r="G65" s="472"/>
      <c r="H65" s="473"/>
      <c r="I65" s="99">
        <v>-0.2</v>
      </c>
      <c r="J65" s="99">
        <v>0.2</v>
      </c>
      <c r="K65" s="94">
        <f>IF(Q65=1,F65,K49)</f>
        <v>5</v>
      </c>
      <c r="L65" s="94">
        <f>IF(Q65=1,I65,L49)</f>
        <v>-0.2</v>
      </c>
      <c r="M65" s="94">
        <f>IF(Q65=1,J65,M49)</f>
        <v>0.2</v>
      </c>
      <c r="N65" s="94">
        <f t="shared" si="2"/>
        <v>4.8</v>
      </c>
      <c r="O65" s="94">
        <f t="shared" si="3"/>
        <v>5.2</v>
      </c>
      <c r="P65" s="102" t="s">
        <v>50</v>
      </c>
      <c r="Q65" s="94">
        <f t="shared" si="8"/>
        <v>1</v>
      </c>
      <c r="R65" s="122">
        <f>IF(Q65="","",HLOOKUP(Q65,Headline!$Z$5:$CJ$6,2,FALSE))</f>
        <v>1</v>
      </c>
      <c r="S65" s="147">
        <v>5</v>
      </c>
      <c r="T65" s="147">
        <v>5</v>
      </c>
      <c r="U65" s="147">
        <v>4.95</v>
      </c>
      <c r="V65" s="147">
        <v>5</v>
      </c>
      <c r="W65" s="147">
        <v>4.95</v>
      </c>
      <c r="X65" s="96" t="str">
        <f t="shared" si="1"/>
        <v/>
      </c>
      <c r="Y65" s="101">
        <v>13</v>
      </c>
      <c r="Z65" s="445" t="s">
        <v>289</v>
      </c>
      <c r="AA65" s="446"/>
      <c r="AB65" s="446"/>
      <c r="AC65" s="446"/>
      <c r="AD65" s="62"/>
      <c r="AE65" s="21"/>
      <c r="AF65" s="22"/>
      <c r="AH65" s="29"/>
      <c r="AI65" s="29"/>
      <c r="AJ65" s="29"/>
      <c r="AK65" s="29"/>
      <c r="AL65" s="29"/>
      <c r="AM65" s="29"/>
      <c r="AN65" s="29"/>
      <c r="AO65" s="83"/>
      <c r="AP65" s="83"/>
      <c r="AQ65" s="83"/>
      <c r="AR65" s="83"/>
      <c r="AS65" s="83"/>
      <c r="AT65" s="105"/>
      <c r="AU65" s="105"/>
    </row>
    <row r="66" spans="1:47" ht="17.25" customHeight="1">
      <c r="A66" s="27"/>
      <c r="B66" s="98"/>
      <c r="C66" s="104"/>
      <c r="D66" s="90"/>
      <c r="E66" s="111"/>
      <c r="F66" s="442"/>
      <c r="G66" s="443"/>
      <c r="H66" s="444"/>
      <c r="I66" s="99"/>
      <c r="J66" s="99"/>
      <c r="K66" s="94">
        <f>IF(Q66=1,F66,K65)</f>
        <v>5</v>
      </c>
      <c r="L66" s="94">
        <f>IF(Q66=1,I66,L65)</f>
        <v>-0.2</v>
      </c>
      <c r="M66" s="94">
        <f>IF(Q66=1,J66,M65)</f>
        <v>0.2</v>
      </c>
      <c r="N66" s="94">
        <f t="shared" si="2"/>
        <v>4.8</v>
      </c>
      <c r="O66" s="94">
        <f t="shared" si="3"/>
        <v>5.2</v>
      </c>
      <c r="P66" s="102" t="s">
        <v>50</v>
      </c>
      <c r="Q66" s="94">
        <f t="shared" si="8"/>
        <v>2</v>
      </c>
      <c r="R66" s="122">
        <f>IF(Q66="","",HLOOKUP(Q66,Headline!$Z$5:$CJ$6,2,FALSE))</f>
        <v>2</v>
      </c>
      <c r="S66" s="147">
        <v>5</v>
      </c>
      <c r="T66" s="147">
        <v>4.97</v>
      </c>
      <c r="U66" s="147">
        <v>5.01</v>
      </c>
      <c r="V66" s="147">
        <v>4.99</v>
      </c>
      <c r="W66" s="147">
        <v>4.9800000000000004</v>
      </c>
      <c r="X66" s="96" t="str">
        <f t="shared" si="1"/>
        <v/>
      </c>
      <c r="Y66" s="101"/>
      <c r="Z66" s="445"/>
      <c r="AA66" s="446"/>
      <c r="AB66" s="446"/>
      <c r="AC66" s="446"/>
      <c r="AD66" s="62"/>
      <c r="AE66" s="21"/>
      <c r="AF66" s="22"/>
      <c r="AH66" s="29"/>
      <c r="AI66" s="29"/>
      <c r="AJ66" s="29"/>
      <c r="AK66" s="29"/>
      <c r="AL66" s="29"/>
      <c r="AM66" s="29"/>
      <c r="AN66" s="29"/>
      <c r="AO66" s="83"/>
      <c r="AP66" s="83"/>
      <c r="AQ66" s="83"/>
      <c r="AR66" s="83"/>
      <c r="AS66" s="83"/>
      <c r="AT66" s="105"/>
      <c r="AU66" s="105"/>
    </row>
    <row r="67" spans="1:47" ht="17.25" customHeight="1">
      <c r="A67" s="27"/>
      <c r="B67" s="98"/>
      <c r="C67" s="104"/>
      <c r="D67" s="90"/>
      <c r="E67" s="111"/>
      <c r="F67" s="443"/>
      <c r="G67" s="443"/>
      <c r="H67" s="444"/>
      <c r="I67" s="99"/>
      <c r="J67" s="99"/>
      <c r="K67" s="94">
        <f>IF(Q67=1,F67,K66)</f>
        <v>5</v>
      </c>
      <c r="L67" s="94">
        <f>IF(Q67=1,I67,L66)</f>
        <v>-0.2</v>
      </c>
      <c r="M67" s="94">
        <f>IF(Q67=1,J67,M66)</f>
        <v>0.2</v>
      </c>
      <c r="N67" s="94">
        <f t="shared" si="2"/>
        <v>4.8</v>
      </c>
      <c r="O67" s="94">
        <f t="shared" si="3"/>
        <v>5.2</v>
      </c>
      <c r="P67" s="102"/>
      <c r="Q67" s="94" t="str">
        <f t="shared" si="8"/>
        <v/>
      </c>
      <c r="R67" s="122" t="str">
        <f>IF(Q67="","",HLOOKUP(Q67,Headline!$Z$5:$CJ$6,2,FALSE))</f>
        <v/>
      </c>
      <c r="S67" s="100"/>
      <c r="T67" s="100"/>
      <c r="U67" s="100"/>
      <c r="V67" s="100"/>
      <c r="W67" s="100"/>
      <c r="X67" s="96" t="str">
        <f t="shared" si="1"/>
        <v/>
      </c>
      <c r="Y67" s="101"/>
      <c r="Z67" s="445"/>
      <c r="AA67" s="446"/>
      <c r="AB67" s="446"/>
      <c r="AC67" s="446"/>
      <c r="AD67" s="62"/>
      <c r="AE67" s="21"/>
      <c r="AF67" s="22"/>
      <c r="AH67" s="29"/>
      <c r="AI67" s="29"/>
      <c r="AJ67" s="29"/>
      <c r="AK67" s="29"/>
      <c r="AL67" s="29"/>
      <c r="AM67" s="29"/>
      <c r="AN67" s="29"/>
      <c r="AO67" s="83"/>
      <c r="AP67" s="83"/>
      <c r="AQ67" s="83"/>
      <c r="AR67" s="83"/>
      <c r="AS67" s="83"/>
      <c r="AT67" s="105"/>
      <c r="AU67" s="105"/>
    </row>
    <row r="68" spans="1:47" ht="17.25" customHeight="1">
      <c r="A68" s="27"/>
      <c r="B68" s="98">
        <v>105</v>
      </c>
      <c r="C68" s="104"/>
      <c r="D68" s="144" t="s">
        <v>189</v>
      </c>
      <c r="E68" s="232" t="s">
        <v>193</v>
      </c>
      <c r="F68" s="442">
        <v>7.7</v>
      </c>
      <c r="G68" s="443"/>
      <c r="H68" s="444"/>
      <c r="I68" s="99">
        <v>0</v>
      </c>
      <c r="J68" s="99">
        <v>0.09</v>
      </c>
      <c r="K68" s="94">
        <f>IF(Q68=1,F68,K64)</f>
        <v>7.7</v>
      </c>
      <c r="L68" s="94">
        <f>IF(Q68=1,I68,L64)</f>
        <v>0</v>
      </c>
      <c r="M68" s="94">
        <f>IF(Q68=1,J68,M64)</f>
        <v>0.09</v>
      </c>
      <c r="N68" s="94">
        <f t="shared" si="2"/>
        <v>7.7</v>
      </c>
      <c r="O68" s="94">
        <f t="shared" si="3"/>
        <v>7.79</v>
      </c>
      <c r="P68" s="102" t="s">
        <v>237</v>
      </c>
      <c r="Q68" s="94">
        <f>IF(AND(F68&lt;&gt;"",Q46=""),1,IF(AND(Q46&lt;emp,Q46&lt;&gt;""),Q46+1,""))</f>
        <v>1</v>
      </c>
      <c r="R68" s="122">
        <f>IF(Q68="","",HLOOKUP(Q68,Headline!$Z$5:$CJ$6,2,FALSE))</f>
        <v>1</v>
      </c>
      <c r="S68" s="147">
        <f>7.808-0.02</f>
        <v>7.7880000000000003</v>
      </c>
      <c r="T68" s="147">
        <f>7.806-0.02</f>
        <v>7.7860000000000005</v>
      </c>
      <c r="U68" s="147">
        <f>7.813-0.023</f>
        <v>7.79</v>
      </c>
      <c r="V68" s="147">
        <f>7.813-0.023</f>
        <v>7.79</v>
      </c>
      <c r="W68" s="147">
        <f>7.809-0.02</f>
        <v>7.7890000000000006</v>
      </c>
      <c r="X68" s="96" t="str">
        <f t="shared" si="1"/>
        <v/>
      </c>
      <c r="Y68" s="101">
        <v>13</v>
      </c>
      <c r="Z68" s="626" t="s">
        <v>193</v>
      </c>
      <c r="AA68" s="627"/>
      <c r="AB68" s="627"/>
      <c r="AC68" s="628"/>
      <c r="AD68" s="62"/>
      <c r="AE68" s="21"/>
      <c r="AF68" s="22"/>
      <c r="AG68" s="6"/>
      <c r="AH68" s="29"/>
      <c r="AI68" s="29"/>
      <c r="AJ68" s="29"/>
      <c r="AK68" s="29"/>
      <c r="AL68" s="29"/>
      <c r="AM68" s="29"/>
      <c r="AN68" s="29"/>
      <c r="AO68" s="83"/>
      <c r="AP68" s="83"/>
      <c r="AQ68" s="83"/>
      <c r="AR68" s="83"/>
      <c r="AS68" s="83"/>
      <c r="AT68" s="105"/>
      <c r="AU68" s="105"/>
    </row>
    <row r="69" spans="1:47" ht="17.25" customHeight="1">
      <c r="A69" s="27"/>
      <c r="B69" s="98"/>
      <c r="C69" s="104"/>
      <c r="D69" s="90"/>
      <c r="E69" s="111"/>
      <c r="F69" s="442" t="s">
        <v>232</v>
      </c>
      <c r="G69" s="443"/>
      <c r="H69" s="444"/>
      <c r="I69" s="99"/>
      <c r="J69" s="99"/>
      <c r="K69" s="94">
        <f>IF(Q69=1,F69,K68)</f>
        <v>7.7</v>
      </c>
      <c r="L69" s="94">
        <f>IF(Q69=1,I69,L68)</f>
        <v>0</v>
      </c>
      <c r="M69" s="94">
        <f>IF(Q69=1,J69,M68)</f>
        <v>0.09</v>
      </c>
      <c r="N69" s="94">
        <f t="shared" si="2"/>
        <v>7.7</v>
      </c>
      <c r="O69" s="94">
        <f t="shared" si="3"/>
        <v>7.79</v>
      </c>
      <c r="P69" s="102" t="s">
        <v>237</v>
      </c>
      <c r="Q69" s="94">
        <f>IF(AND(F69&lt;&gt;"",Q47=""),1,IF(AND(Q47&lt;emp,Q47&lt;&gt;""),Q47+1,""))</f>
        <v>2</v>
      </c>
      <c r="R69" s="122">
        <f>IF(Q69="","",HLOOKUP(Q69,Headline!$Z$5:$CJ$6,2,FALSE))</f>
        <v>2</v>
      </c>
      <c r="S69" s="147">
        <f>'report export 3D'!M21</f>
        <v>7.7503038568999996</v>
      </c>
      <c r="T69" s="147">
        <f>'report export 3D'!N21</f>
        <v>7.7481172671999996</v>
      </c>
      <c r="U69" s="147"/>
      <c r="V69" s="147"/>
      <c r="W69" s="147"/>
      <c r="X69" s="96" t="str">
        <f t="shared" si="1"/>
        <v/>
      </c>
      <c r="Y69" s="101">
        <v>16</v>
      </c>
      <c r="Z69" s="445"/>
      <c r="AA69" s="446"/>
      <c r="AB69" s="446"/>
      <c r="AC69" s="446"/>
      <c r="AD69" s="62"/>
      <c r="AE69" s="21"/>
      <c r="AF69" s="22"/>
      <c r="AH69" s="29"/>
      <c r="AI69" s="29"/>
      <c r="AJ69" s="29"/>
      <c r="AK69" s="29"/>
      <c r="AL69" s="29"/>
      <c r="AM69" s="29"/>
      <c r="AN69" s="29"/>
      <c r="AO69" s="83"/>
      <c r="AP69" s="83"/>
      <c r="AQ69" s="83"/>
      <c r="AR69" s="83"/>
      <c r="AS69" s="83"/>
      <c r="AT69" s="105"/>
      <c r="AU69" s="105"/>
    </row>
    <row r="70" spans="1:47" ht="17.25" customHeight="1">
      <c r="A70" s="27"/>
      <c r="B70" s="98"/>
      <c r="C70" s="104"/>
      <c r="D70" s="90"/>
      <c r="E70" s="111"/>
      <c r="F70" s="442"/>
      <c r="G70" s="443"/>
      <c r="H70" s="444"/>
      <c r="I70" s="99"/>
      <c r="J70" s="99"/>
      <c r="K70" s="94">
        <f>IF(Q70=1,F70,K69)</f>
        <v>7.7</v>
      </c>
      <c r="L70" s="94">
        <f>IF(Q70=1,I70,L69)</f>
        <v>0</v>
      </c>
      <c r="M70" s="94">
        <f>IF(Q70=1,J70,M69)</f>
        <v>0.09</v>
      </c>
      <c r="N70" s="94">
        <f t="shared" si="2"/>
        <v>7.7</v>
      </c>
      <c r="O70" s="94">
        <f t="shared" si="3"/>
        <v>7.79</v>
      </c>
      <c r="P70" s="102"/>
      <c r="Q70" s="94" t="str">
        <f>IF(AND(F70&lt;&gt;"",Q48=""),1,IF(AND(Q48&lt;emp,Q48&lt;&gt;""),Q48+1,""))</f>
        <v/>
      </c>
      <c r="R70" s="122" t="str">
        <f>IF(Q70="","",HLOOKUP(Q70,Headline!$Z$5:$CJ$6,2,FALSE))</f>
        <v/>
      </c>
      <c r="S70" s="147"/>
      <c r="T70" s="147"/>
      <c r="U70" s="147"/>
      <c r="V70" s="147"/>
      <c r="W70" s="147"/>
      <c r="X70" s="96" t="str">
        <f t="shared" si="1"/>
        <v/>
      </c>
      <c r="Y70" s="101"/>
      <c r="Z70" s="445"/>
      <c r="AA70" s="446"/>
      <c r="AB70" s="446"/>
      <c r="AC70" s="446"/>
      <c r="AD70" s="62"/>
      <c r="AE70" s="21"/>
      <c r="AF70" s="22"/>
      <c r="AH70" s="29"/>
      <c r="AI70" s="29"/>
      <c r="AJ70" s="29"/>
      <c r="AK70" s="29"/>
      <c r="AL70" s="29"/>
      <c r="AM70" s="29"/>
      <c r="AN70" s="29"/>
      <c r="AO70" s="83"/>
      <c r="AP70" s="83"/>
      <c r="AQ70" s="83"/>
      <c r="AR70" s="83"/>
      <c r="AS70" s="83"/>
      <c r="AT70" s="105"/>
      <c r="AU70" s="105"/>
    </row>
    <row r="71" spans="1:47" ht="17.25" customHeight="1">
      <c r="A71" s="27"/>
      <c r="B71" s="98">
        <v>105</v>
      </c>
      <c r="C71" s="104"/>
      <c r="D71" s="144" t="s">
        <v>189</v>
      </c>
      <c r="E71" s="232" t="s">
        <v>196</v>
      </c>
      <c r="F71" s="442">
        <v>7.7</v>
      </c>
      <c r="G71" s="443"/>
      <c r="H71" s="444"/>
      <c r="I71" s="99">
        <v>0</v>
      </c>
      <c r="J71" s="99">
        <v>0.09</v>
      </c>
      <c r="K71" s="94">
        <f t="shared" ref="K71:K76" si="9">IF(Q71=1,F71,K70)</f>
        <v>7.7</v>
      </c>
      <c r="L71" s="94">
        <f t="shared" ref="L71:L76" si="10">IF(Q71=1,I71,L70)</f>
        <v>0</v>
      </c>
      <c r="M71" s="94">
        <f t="shared" ref="M71:M76" si="11">IF(Q71=1,J71,M70)</f>
        <v>0.09</v>
      </c>
      <c r="N71" s="94">
        <f t="shared" si="2"/>
        <v>7.7</v>
      </c>
      <c r="O71" s="94">
        <f t="shared" si="3"/>
        <v>7.79</v>
      </c>
      <c r="P71" s="102" t="s">
        <v>237</v>
      </c>
      <c r="Q71" s="94">
        <f>IF(AND(F71&lt;&gt;"",Q49=""),1,IF(AND(Q49&lt;emp,Q49&lt;&gt;""),Q49+1,""))</f>
        <v>1</v>
      </c>
      <c r="R71" s="122">
        <f>IF(Q71="","",HLOOKUP(Q71,Headline!$Z$5:$CJ$6,2,FALSE))</f>
        <v>1</v>
      </c>
      <c r="S71" s="147">
        <f>7.77</f>
        <v>7.77</v>
      </c>
      <c r="T71" s="147">
        <f>7.78</f>
        <v>7.78</v>
      </c>
      <c r="U71" s="147">
        <f>7.78</f>
        <v>7.78</v>
      </c>
      <c r="V71" s="147">
        <f>7.77</f>
        <v>7.77</v>
      </c>
      <c r="W71" s="147">
        <f>7.78</f>
        <v>7.78</v>
      </c>
      <c r="X71" s="96" t="str">
        <f t="shared" si="1"/>
        <v/>
      </c>
      <c r="Y71" s="101">
        <v>13</v>
      </c>
      <c r="Z71" s="626" t="s">
        <v>196</v>
      </c>
      <c r="AA71" s="627"/>
      <c r="AB71" s="627"/>
      <c r="AC71" s="628"/>
      <c r="AD71" s="62"/>
      <c r="AE71" s="21"/>
      <c r="AF71" s="22"/>
      <c r="AH71" s="29"/>
      <c r="AI71" s="29"/>
      <c r="AJ71" s="29"/>
      <c r="AK71" s="29"/>
      <c r="AL71" s="29"/>
      <c r="AM71" s="29"/>
      <c r="AN71" s="29"/>
      <c r="AO71" s="83"/>
      <c r="AP71" s="83"/>
      <c r="AQ71" s="83"/>
      <c r="AR71" s="83"/>
      <c r="AS71" s="83"/>
      <c r="AT71" s="105"/>
      <c r="AU71" s="105"/>
    </row>
    <row r="72" spans="1:47" ht="17.25" customHeight="1">
      <c r="A72" s="27"/>
      <c r="B72" s="98"/>
      <c r="C72" s="104"/>
      <c r="D72" s="90"/>
      <c r="E72" s="111"/>
      <c r="F72" s="442" t="s">
        <v>232</v>
      </c>
      <c r="G72" s="443"/>
      <c r="H72" s="444"/>
      <c r="I72" s="99"/>
      <c r="J72" s="99"/>
      <c r="K72" s="94">
        <f t="shared" si="9"/>
        <v>7.7</v>
      </c>
      <c r="L72" s="94">
        <f t="shared" si="10"/>
        <v>0</v>
      </c>
      <c r="M72" s="94">
        <f t="shared" si="11"/>
        <v>0.09</v>
      </c>
      <c r="N72" s="94">
        <f t="shared" si="2"/>
        <v>7.7</v>
      </c>
      <c r="O72" s="94">
        <f t="shared" si="3"/>
        <v>7.79</v>
      </c>
      <c r="P72" s="102" t="s">
        <v>237</v>
      </c>
      <c r="Q72" s="94">
        <f>IF(AND(F72&lt;&gt;"",Q62=""),1,IF(AND(Q62&lt;emp,Q62&lt;&gt;""),Q62+1,""))</f>
        <v>2</v>
      </c>
      <c r="R72" s="122">
        <f>IF(Q72="","",HLOOKUP(Q72,Headline!$Z$5:$CJ$6,2,FALSE))</f>
        <v>2</v>
      </c>
      <c r="S72" s="147">
        <f>'report export 3D'!M20</f>
        <v>7.7234536865000001</v>
      </c>
      <c r="T72" s="147">
        <f>'report export 3D'!N20</f>
        <v>7.7258308169000003</v>
      </c>
      <c r="U72" s="147"/>
      <c r="V72" s="147"/>
      <c r="W72" s="147"/>
      <c r="X72" s="96" t="str">
        <f t="shared" si="1"/>
        <v/>
      </c>
      <c r="Y72" s="101">
        <v>16</v>
      </c>
      <c r="Z72" s="445"/>
      <c r="AA72" s="446"/>
      <c r="AB72" s="446"/>
      <c r="AC72" s="446"/>
      <c r="AD72" s="62"/>
      <c r="AE72" s="21"/>
      <c r="AF72" s="22"/>
      <c r="AH72" s="29"/>
      <c r="AI72" s="29"/>
      <c r="AJ72" s="29"/>
      <c r="AK72" s="29"/>
      <c r="AL72" s="29"/>
      <c r="AM72" s="29"/>
      <c r="AN72" s="29"/>
      <c r="AO72" s="83"/>
      <c r="AP72" s="83"/>
      <c r="AQ72" s="83"/>
      <c r="AR72" s="83"/>
      <c r="AS72" s="83"/>
      <c r="AT72" s="105"/>
      <c r="AU72" s="105"/>
    </row>
    <row r="73" spans="1:47" ht="17.25" customHeight="1">
      <c r="A73" s="27"/>
      <c r="B73" s="98"/>
      <c r="C73" s="104"/>
      <c r="D73" s="90"/>
      <c r="E73" s="111"/>
      <c r="F73" s="442"/>
      <c r="G73" s="443"/>
      <c r="H73" s="444"/>
      <c r="I73" s="99"/>
      <c r="J73" s="99"/>
      <c r="K73" s="94">
        <f t="shared" si="9"/>
        <v>7.7</v>
      </c>
      <c r="L73" s="94">
        <f t="shared" si="10"/>
        <v>0</v>
      </c>
      <c r="M73" s="94">
        <f t="shared" si="11"/>
        <v>0.09</v>
      </c>
      <c r="N73" s="94">
        <f t="shared" si="2"/>
        <v>7.7</v>
      </c>
      <c r="O73" s="94">
        <f t="shared" si="3"/>
        <v>7.79</v>
      </c>
      <c r="P73" s="102"/>
      <c r="Q73" s="94" t="str">
        <f>IF(AND(F73&lt;&gt;"",Q63=""),1,IF(AND(Q63&lt;emp,Q63&lt;&gt;""),Q63+1,""))</f>
        <v/>
      </c>
      <c r="R73" s="122" t="str">
        <f>IF(Q73="","",HLOOKUP(Q73,Headline!$Z$5:$CJ$6,2,FALSE))</f>
        <v/>
      </c>
      <c r="S73" s="147"/>
      <c r="T73" s="147"/>
      <c r="U73" s="147"/>
      <c r="V73" s="147"/>
      <c r="W73" s="147"/>
      <c r="X73" s="96" t="str">
        <f t="shared" si="1"/>
        <v/>
      </c>
      <c r="Y73" s="101"/>
      <c r="Z73" s="445"/>
      <c r="AA73" s="446"/>
      <c r="AB73" s="446"/>
      <c r="AC73" s="446"/>
      <c r="AD73" s="62"/>
      <c r="AE73" s="21"/>
      <c r="AF73" s="22"/>
      <c r="AH73" s="29"/>
      <c r="AI73" s="29"/>
      <c r="AJ73" s="29"/>
      <c r="AK73" s="29"/>
      <c r="AL73" s="29"/>
      <c r="AM73" s="29"/>
      <c r="AN73" s="29"/>
      <c r="AO73" s="83"/>
      <c r="AP73" s="83"/>
      <c r="AQ73" s="83"/>
      <c r="AR73" s="83"/>
      <c r="AS73" s="83"/>
      <c r="AT73" s="105"/>
      <c r="AU73" s="105"/>
    </row>
    <row r="74" spans="1:47" ht="17.25" customHeight="1">
      <c r="A74" s="27"/>
      <c r="B74" s="98">
        <v>105</v>
      </c>
      <c r="C74" s="104"/>
      <c r="D74" s="144" t="s">
        <v>189</v>
      </c>
      <c r="E74" s="232" t="s">
        <v>194</v>
      </c>
      <c r="F74" s="442">
        <v>7.7</v>
      </c>
      <c r="G74" s="443"/>
      <c r="H74" s="444"/>
      <c r="I74" s="99">
        <v>0</v>
      </c>
      <c r="J74" s="168">
        <v>0.12</v>
      </c>
      <c r="K74" s="94">
        <f t="shared" si="9"/>
        <v>7.7</v>
      </c>
      <c r="L74" s="94">
        <f t="shared" si="10"/>
        <v>0</v>
      </c>
      <c r="M74" s="94">
        <f t="shared" si="11"/>
        <v>0.12</v>
      </c>
      <c r="N74" s="94">
        <f t="shared" si="2"/>
        <v>7.7</v>
      </c>
      <c r="O74" s="94">
        <f t="shared" si="3"/>
        <v>7.82</v>
      </c>
      <c r="P74" s="102" t="s">
        <v>237</v>
      </c>
      <c r="Q74" s="94">
        <f>IF(AND(F74&lt;&gt;"",Q64=""),1,IF(AND(Q64&lt;emp,Q64&lt;&gt;""),Q64+1,""))</f>
        <v>1</v>
      </c>
      <c r="R74" s="122">
        <f>IF(Q74="","",HLOOKUP(Q74,Headline!$Z$5:$CJ$6,2,FALSE))</f>
        <v>1</v>
      </c>
      <c r="S74" s="147">
        <f>7.82</f>
        <v>7.82</v>
      </c>
      <c r="T74" s="147">
        <f>7.82</f>
        <v>7.82</v>
      </c>
      <c r="U74" s="147">
        <f>7.82</f>
        <v>7.82</v>
      </c>
      <c r="V74" s="147">
        <f>7.82</f>
        <v>7.82</v>
      </c>
      <c r="W74" s="147">
        <f>7.82</f>
        <v>7.82</v>
      </c>
      <c r="X74" s="96" t="str">
        <f t="shared" si="1"/>
        <v/>
      </c>
      <c r="Y74" s="101">
        <v>13</v>
      </c>
      <c r="Z74" s="626" t="s">
        <v>194</v>
      </c>
      <c r="AA74" s="627"/>
      <c r="AB74" s="627"/>
      <c r="AC74" s="628"/>
      <c r="AD74" s="62"/>
      <c r="AE74" s="169" t="s">
        <v>331</v>
      </c>
      <c r="AF74" s="22"/>
      <c r="AH74" s="29"/>
      <c r="AI74" s="29"/>
      <c r="AJ74" s="29"/>
      <c r="AK74" s="29"/>
      <c r="AL74" s="29"/>
      <c r="AM74" s="29"/>
      <c r="AN74" s="29"/>
      <c r="AO74" s="83"/>
      <c r="AP74" s="83"/>
      <c r="AQ74" s="83"/>
      <c r="AR74" s="83"/>
      <c r="AS74" s="83"/>
      <c r="AT74" s="105"/>
      <c r="AU74" s="105"/>
    </row>
    <row r="75" spans="1:47" ht="17.25" customHeight="1">
      <c r="A75" s="27"/>
      <c r="B75" s="98"/>
      <c r="C75" s="104"/>
      <c r="D75" s="90"/>
      <c r="E75" s="111"/>
      <c r="F75" s="442" t="s">
        <v>232</v>
      </c>
      <c r="G75" s="443"/>
      <c r="H75" s="444"/>
      <c r="I75" s="99"/>
      <c r="J75" s="99"/>
      <c r="K75" s="94">
        <f t="shared" si="9"/>
        <v>7.7</v>
      </c>
      <c r="L75" s="94">
        <f t="shared" si="10"/>
        <v>0</v>
      </c>
      <c r="M75" s="94">
        <f t="shared" si="11"/>
        <v>0.12</v>
      </c>
      <c r="N75" s="94">
        <f t="shared" si="2"/>
        <v>7.7</v>
      </c>
      <c r="O75" s="94">
        <f t="shared" si="3"/>
        <v>7.82</v>
      </c>
      <c r="P75" s="102" t="s">
        <v>237</v>
      </c>
      <c r="Q75" s="94">
        <f t="shared" si="7"/>
        <v>2</v>
      </c>
      <c r="R75" s="122">
        <f>IF(Q75="","",HLOOKUP(Q75,Headline!$Z$5:$CJ$6,2,FALSE))</f>
        <v>2</v>
      </c>
      <c r="S75" s="147">
        <f>'report export 3D'!M22</f>
        <v>7.7739051641000003</v>
      </c>
      <c r="T75" s="147">
        <f>'report export 3D'!N22</f>
        <v>7.7718232340000002</v>
      </c>
      <c r="U75" s="147"/>
      <c r="V75" s="147"/>
      <c r="W75" s="147"/>
      <c r="X75" s="96" t="str">
        <f t="shared" si="1"/>
        <v/>
      </c>
      <c r="Y75" s="101">
        <v>16</v>
      </c>
      <c r="Z75" s="445"/>
      <c r="AA75" s="446"/>
      <c r="AB75" s="446"/>
      <c r="AC75" s="446"/>
      <c r="AD75" s="62"/>
      <c r="AE75" s="21"/>
      <c r="AF75" s="22"/>
      <c r="AH75" s="29"/>
      <c r="AI75" s="29"/>
      <c r="AJ75" s="29"/>
      <c r="AK75" s="29"/>
      <c r="AL75" s="29"/>
      <c r="AM75" s="29"/>
      <c r="AN75" s="29"/>
      <c r="AO75" s="83"/>
      <c r="AP75" s="83"/>
      <c r="AQ75" s="83"/>
      <c r="AR75" s="83"/>
      <c r="AS75" s="83"/>
      <c r="AT75" s="105"/>
      <c r="AU75" s="105"/>
    </row>
    <row r="76" spans="1:47" ht="17.25" customHeight="1">
      <c r="A76" s="27"/>
      <c r="B76" s="98"/>
      <c r="C76" s="104"/>
      <c r="D76" s="90"/>
      <c r="E76" s="111"/>
      <c r="F76" s="442"/>
      <c r="G76" s="443"/>
      <c r="H76" s="444"/>
      <c r="I76" s="99"/>
      <c r="J76" s="99"/>
      <c r="K76" s="94">
        <f t="shared" si="9"/>
        <v>7.7</v>
      </c>
      <c r="L76" s="94">
        <f t="shared" si="10"/>
        <v>0</v>
      </c>
      <c r="M76" s="94">
        <f t="shared" si="11"/>
        <v>0.12</v>
      </c>
      <c r="N76" s="94">
        <f t="shared" si="2"/>
        <v>7.7</v>
      </c>
      <c r="O76" s="94">
        <f t="shared" si="3"/>
        <v>7.82</v>
      </c>
      <c r="P76" s="102"/>
      <c r="Q76" s="94" t="str">
        <f t="shared" si="7"/>
        <v/>
      </c>
      <c r="R76" s="122" t="str">
        <f>IF(Q76="","",HLOOKUP(Q76,Headline!$Z$5:$CJ$6,2,FALSE))</f>
        <v/>
      </c>
      <c r="S76" s="100"/>
      <c r="T76" s="100"/>
      <c r="U76" s="100"/>
      <c r="V76" s="100"/>
      <c r="W76" s="100"/>
      <c r="X76" s="96" t="str">
        <f t="shared" si="1"/>
        <v/>
      </c>
      <c r="Y76" s="101"/>
      <c r="Z76" s="451" t="s">
        <v>356</v>
      </c>
      <c r="AA76" s="452"/>
      <c r="AB76" s="452"/>
      <c r="AC76" s="452"/>
      <c r="AD76" s="62"/>
      <c r="AE76" s="21"/>
      <c r="AF76" s="22"/>
      <c r="AH76" s="29"/>
      <c r="AI76" s="29"/>
      <c r="AJ76" s="29"/>
      <c r="AK76" s="29"/>
      <c r="AL76" s="29"/>
      <c r="AM76" s="29"/>
      <c r="AN76" s="29"/>
      <c r="AO76" s="83"/>
      <c r="AP76" s="83"/>
      <c r="AQ76" s="83"/>
      <c r="AR76" s="83"/>
      <c r="AS76" s="83"/>
      <c r="AT76" s="105"/>
      <c r="AU76" s="105"/>
    </row>
    <row r="77" spans="1:47" ht="17.25" customHeight="1">
      <c r="A77" s="27"/>
      <c r="B77" s="98">
        <v>106</v>
      </c>
      <c r="C77" s="104"/>
      <c r="D77" s="144" t="s">
        <v>187</v>
      </c>
      <c r="E77" s="111"/>
      <c r="F77" s="442">
        <v>1.6</v>
      </c>
      <c r="G77" s="443"/>
      <c r="H77" s="444"/>
      <c r="I77" s="99">
        <v>-1.6</v>
      </c>
      <c r="J77" s="99">
        <v>0</v>
      </c>
      <c r="K77" s="94">
        <f>IF(Q77=1,F77,K70)</f>
        <v>1.6</v>
      </c>
      <c r="L77" s="94">
        <f>IF(Q77=1,I77,L70)</f>
        <v>-1.6</v>
      </c>
      <c r="M77" s="94">
        <f>IF(Q77=1,J77,M70)</f>
        <v>0</v>
      </c>
      <c r="N77" s="94">
        <f>K77+L77</f>
        <v>0</v>
      </c>
      <c r="O77" s="94">
        <f>K77+M77</f>
        <v>1.6</v>
      </c>
      <c r="P77" s="102" t="s">
        <v>236</v>
      </c>
      <c r="Q77" s="94">
        <f t="shared" si="7"/>
        <v>1</v>
      </c>
      <c r="R77" s="122">
        <f>IF(Q77="","",HLOOKUP(Q77,Headline!$Z$5:$CJ$6,2,FALSE))</f>
        <v>1</v>
      </c>
      <c r="S77" s="147">
        <v>1.0509999999999999</v>
      </c>
      <c r="T77" s="147">
        <v>1.4830000000000001</v>
      </c>
      <c r="U77" s="147">
        <v>0.82099999999999995</v>
      </c>
      <c r="V77" s="147">
        <v>1.1659999999999999</v>
      </c>
      <c r="W77" s="147">
        <v>1.2250000000000001</v>
      </c>
      <c r="X77" s="96" t="str">
        <f t="shared" si="1"/>
        <v/>
      </c>
      <c r="Y77" s="101">
        <v>13</v>
      </c>
      <c r="Z77" s="445" t="s">
        <v>333</v>
      </c>
      <c r="AA77" s="446"/>
      <c r="AB77" s="446"/>
      <c r="AC77" s="446"/>
      <c r="AD77" s="62"/>
      <c r="AE77" s="21"/>
      <c r="AF77" s="22"/>
      <c r="AH77" s="29"/>
      <c r="AI77" s="29"/>
      <c r="AJ77" s="29"/>
      <c r="AK77" s="29"/>
      <c r="AL77" s="29"/>
      <c r="AM77" s="29"/>
      <c r="AN77" s="29"/>
      <c r="AO77" s="83"/>
      <c r="AP77" s="83"/>
      <c r="AQ77" s="83"/>
      <c r="AR77" s="83"/>
      <c r="AS77" s="83"/>
      <c r="AT77" s="105"/>
      <c r="AU77" s="105"/>
    </row>
    <row r="78" spans="1:47" ht="17.25" customHeight="1">
      <c r="A78" s="27"/>
      <c r="B78" s="148">
        <v>1</v>
      </c>
      <c r="C78" s="104"/>
      <c r="D78" s="90"/>
      <c r="E78" s="111"/>
      <c r="F78" s="442"/>
      <c r="G78" s="443"/>
      <c r="H78" s="444"/>
      <c r="I78" s="99"/>
      <c r="J78" s="99"/>
      <c r="K78" s="94">
        <f>IF(Q78=1,F78,K77)</f>
        <v>1.6</v>
      </c>
      <c r="L78" s="94">
        <f>IF(Q78=1,I78,L77)</f>
        <v>-1.6</v>
      </c>
      <c r="M78" s="94">
        <f>IF(Q78=1,J78,M77)</f>
        <v>0</v>
      </c>
      <c r="N78" s="94">
        <f>K78+L78</f>
        <v>0</v>
      </c>
      <c r="O78" s="94">
        <f>K78+M78</f>
        <v>1.6</v>
      </c>
      <c r="P78" s="102" t="s">
        <v>236</v>
      </c>
      <c r="Q78" s="94">
        <f t="shared" si="7"/>
        <v>2</v>
      </c>
      <c r="R78" s="122">
        <f>IF(Q78="","",HLOOKUP(Q78,Headline!$Z$5:$CJ$6,2,FALSE))</f>
        <v>2</v>
      </c>
      <c r="S78" s="147">
        <v>1.7809999999999999</v>
      </c>
      <c r="T78" s="147">
        <v>1.3680000000000001</v>
      </c>
      <c r="U78" s="147">
        <v>1.5469999999999999</v>
      </c>
      <c r="V78" s="147">
        <v>1.72</v>
      </c>
      <c r="W78" s="147">
        <v>1.64</v>
      </c>
      <c r="X78" s="96" t="str">
        <f t="shared" si="1"/>
        <v/>
      </c>
      <c r="Y78" s="101">
        <v>16</v>
      </c>
      <c r="Z78" s="445" t="s">
        <v>723</v>
      </c>
      <c r="AA78" s="446"/>
      <c r="AB78" s="446"/>
      <c r="AC78" s="446"/>
      <c r="AD78" s="62"/>
      <c r="AE78" s="21"/>
      <c r="AF78" s="248" t="s">
        <v>331</v>
      </c>
      <c r="AH78" s="29"/>
      <c r="AI78" s="29"/>
      <c r="AJ78" s="29"/>
      <c r="AK78" s="29"/>
      <c r="AL78" s="29"/>
      <c r="AM78" s="29"/>
      <c r="AN78" s="29"/>
      <c r="AO78" s="83"/>
      <c r="AP78" s="83"/>
      <c r="AQ78" s="83"/>
      <c r="AR78" s="83"/>
      <c r="AS78" s="83"/>
      <c r="AT78" s="105"/>
      <c r="AU78" s="105"/>
    </row>
    <row r="79" spans="1:47" ht="17.25" customHeight="1">
      <c r="A79" s="27"/>
      <c r="B79" s="98"/>
      <c r="C79" s="104"/>
      <c r="D79" s="90"/>
      <c r="E79" s="111"/>
      <c r="F79" s="442"/>
      <c r="G79" s="443"/>
      <c r="H79" s="444"/>
      <c r="I79" s="99"/>
      <c r="J79" s="99"/>
      <c r="K79" s="94">
        <f>IF(Q79=1,F79,K78)</f>
        <v>1.6</v>
      </c>
      <c r="L79" s="94">
        <f>IF(Q79=1,I79,L78)</f>
        <v>-1.6</v>
      </c>
      <c r="M79" s="94">
        <f>IF(Q79=1,J79,M78)</f>
        <v>0</v>
      </c>
      <c r="N79" s="94">
        <f>K79+L79</f>
        <v>0</v>
      </c>
      <c r="O79" s="94">
        <f>K79+M79</f>
        <v>1.6</v>
      </c>
      <c r="P79" s="102"/>
      <c r="Q79" s="94" t="str">
        <f t="shared" si="7"/>
        <v/>
      </c>
      <c r="R79" s="122" t="str">
        <f>IF(Q79="","",HLOOKUP(Q79,Headline!$Z$5:$CJ$6,2,FALSE))</f>
        <v/>
      </c>
      <c r="S79" s="147"/>
      <c r="T79" s="147"/>
      <c r="U79" s="147" t="s">
        <v>255</v>
      </c>
      <c r="V79" s="147" t="s">
        <v>255</v>
      </c>
      <c r="W79" s="147" t="s">
        <v>255</v>
      </c>
      <c r="X79" s="96" t="str">
        <f t="shared" si="1"/>
        <v/>
      </c>
      <c r="Y79" s="101"/>
      <c r="Z79" s="445"/>
      <c r="AA79" s="446"/>
      <c r="AB79" s="446"/>
      <c r="AC79" s="454"/>
      <c r="AD79" s="62"/>
      <c r="AE79" s="21"/>
      <c r="AF79" s="22"/>
      <c r="AH79" s="29"/>
      <c r="AI79" s="29"/>
      <c r="AJ79" s="29"/>
      <c r="AK79" s="29"/>
      <c r="AL79" s="29"/>
      <c r="AM79" s="29"/>
      <c r="AN79" s="29"/>
      <c r="AO79" s="83"/>
      <c r="AP79" s="83"/>
      <c r="AQ79" s="83"/>
      <c r="AR79" s="83"/>
      <c r="AS79" s="83"/>
      <c r="AT79" s="105"/>
      <c r="AU79" s="105"/>
    </row>
    <row r="80" spans="1:47" ht="17.25" customHeight="1">
      <c r="A80" s="27"/>
      <c r="B80" s="98">
        <v>106</v>
      </c>
      <c r="C80" s="104"/>
      <c r="D80" s="144" t="s">
        <v>187</v>
      </c>
      <c r="E80" s="111"/>
      <c r="F80" s="442">
        <v>1.6</v>
      </c>
      <c r="G80" s="443"/>
      <c r="H80" s="444"/>
      <c r="I80" s="99">
        <v>-1.6</v>
      </c>
      <c r="J80" s="99">
        <v>0</v>
      </c>
      <c r="K80" s="94">
        <f>IF(Q80=1,F80,K73)</f>
        <v>1.6</v>
      </c>
      <c r="L80" s="94">
        <f>IF(Q80=1,I80,L73)</f>
        <v>-1.6</v>
      </c>
      <c r="M80" s="94">
        <f>IF(Q80=1,J80,M73)</f>
        <v>0</v>
      </c>
      <c r="N80" s="94">
        <f t="shared" ref="N80:N141" si="12">K80+L80</f>
        <v>0</v>
      </c>
      <c r="O80" s="94">
        <f t="shared" ref="O80:O141" si="13">K80+M80</f>
        <v>1.6</v>
      </c>
      <c r="P80" s="102" t="s">
        <v>236</v>
      </c>
      <c r="Q80" s="94">
        <f t="shared" si="7"/>
        <v>1</v>
      </c>
      <c r="R80" s="122">
        <f>IF(Q80="","",HLOOKUP(Q80,Headline!$Z$5:$CJ$6,2,FALSE))</f>
        <v>1</v>
      </c>
      <c r="S80" s="147">
        <v>1.151</v>
      </c>
      <c r="T80" s="147">
        <v>1.421</v>
      </c>
      <c r="U80" s="147">
        <v>1.1659999999999999</v>
      </c>
      <c r="V80" s="147">
        <v>1.2929999999999999</v>
      </c>
      <c r="W80" s="147">
        <v>1.4279999999999999</v>
      </c>
      <c r="X80" s="96" t="str">
        <f t="shared" si="1"/>
        <v/>
      </c>
      <c r="Y80" s="101">
        <v>13</v>
      </c>
      <c r="Z80" s="445" t="s">
        <v>333</v>
      </c>
      <c r="AA80" s="446"/>
      <c r="AB80" s="446"/>
      <c r="AC80" s="446"/>
      <c r="AD80" s="62"/>
      <c r="AE80" s="21"/>
      <c r="AF80" s="22"/>
      <c r="AH80" s="29"/>
      <c r="AI80" s="29"/>
      <c r="AJ80" s="29"/>
      <c r="AK80" s="29"/>
      <c r="AL80" s="29"/>
      <c r="AM80" s="29"/>
      <c r="AN80" s="29"/>
      <c r="AO80" s="83"/>
      <c r="AP80" s="83"/>
      <c r="AQ80" s="83"/>
      <c r="AR80" s="83"/>
      <c r="AS80" s="83"/>
      <c r="AT80" s="105"/>
      <c r="AU80" s="105"/>
    </row>
    <row r="81" spans="1:47" ht="17.25" customHeight="1">
      <c r="A81" s="27"/>
      <c r="B81" s="148">
        <v>2</v>
      </c>
      <c r="C81" s="104"/>
      <c r="D81" s="90"/>
      <c r="E81" s="111"/>
      <c r="F81" s="442"/>
      <c r="G81" s="443"/>
      <c r="H81" s="444"/>
      <c r="I81" s="99"/>
      <c r="J81" s="99"/>
      <c r="K81" s="94">
        <f>IF(Q81=1,F81,K80)</f>
        <v>1.6</v>
      </c>
      <c r="L81" s="94">
        <f>IF(Q81=1,I81,L80)</f>
        <v>-1.6</v>
      </c>
      <c r="M81" s="94">
        <f>IF(Q81=1,J81,M80)</f>
        <v>0</v>
      </c>
      <c r="N81" s="94">
        <f t="shared" si="12"/>
        <v>0</v>
      </c>
      <c r="O81" s="94">
        <f t="shared" si="13"/>
        <v>1.6</v>
      </c>
      <c r="P81" s="102" t="s">
        <v>236</v>
      </c>
      <c r="Q81" s="94">
        <f t="shared" si="7"/>
        <v>2</v>
      </c>
      <c r="R81" s="122">
        <f>IF(Q81="","",HLOOKUP(Q81,Headline!$Z$5:$CJ$6,2,FALSE))</f>
        <v>2</v>
      </c>
      <c r="S81" s="147">
        <v>2.004</v>
      </c>
      <c r="T81" s="147">
        <v>2.0510000000000002</v>
      </c>
      <c r="U81" s="147">
        <v>2.1240000000000001</v>
      </c>
      <c r="V81" s="147">
        <v>2.15</v>
      </c>
      <c r="W81" s="147">
        <v>2.08</v>
      </c>
      <c r="X81" s="96" t="str">
        <f t="shared" si="1"/>
        <v/>
      </c>
      <c r="Y81" s="101">
        <v>16</v>
      </c>
      <c r="Z81" s="445" t="s">
        <v>723</v>
      </c>
      <c r="AA81" s="446"/>
      <c r="AB81" s="446"/>
      <c r="AC81" s="446"/>
      <c r="AD81" s="62"/>
      <c r="AE81" s="21"/>
      <c r="AF81" s="248" t="s">
        <v>331</v>
      </c>
      <c r="AH81" s="29"/>
      <c r="AI81" s="29"/>
      <c r="AJ81" s="29"/>
      <c r="AK81" s="29"/>
      <c r="AL81" s="29"/>
      <c r="AM81" s="29"/>
      <c r="AN81" s="29"/>
      <c r="AO81" s="83"/>
      <c r="AP81" s="83"/>
      <c r="AQ81" s="83"/>
      <c r="AR81" s="83"/>
      <c r="AS81" s="83"/>
      <c r="AT81" s="105"/>
      <c r="AU81" s="105"/>
    </row>
    <row r="82" spans="1:47" ht="17.25" customHeight="1">
      <c r="A82" s="27"/>
      <c r="B82" s="98"/>
      <c r="C82" s="104"/>
      <c r="D82" s="90"/>
      <c r="E82" s="111"/>
      <c r="F82" s="442"/>
      <c r="G82" s="443"/>
      <c r="H82" s="444"/>
      <c r="I82" s="99"/>
      <c r="J82" s="99"/>
      <c r="K82" s="94">
        <f>IF(Q82=1,F82,K81)</f>
        <v>1.6</v>
      </c>
      <c r="L82" s="94">
        <f>IF(Q82=1,I82,L81)</f>
        <v>-1.6</v>
      </c>
      <c r="M82" s="94">
        <f>IF(Q82=1,J82,M81)</f>
        <v>0</v>
      </c>
      <c r="N82" s="94">
        <f t="shared" si="12"/>
        <v>0</v>
      </c>
      <c r="O82" s="94">
        <f t="shared" si="13"/>
        <v>1.6</v>
      </c>
      <c r="P82" s="102"/>
      <c r="Q82" s="94" t="str">
        <f t="shared" si="7"/>
        <v/>
      </c>
      <c r="R82" s="122" t="str">
        <f>IF(Q82="","",HLOOKUP(Q82,Headline!$Z$5:$CJ$6,2,FALSE))</f>
        <v/>
      </c>
      <c r="S82" s="147"/>
      <c r="T82" s="147"/>
      <c r="U82" s="147" t="s">
        <v>255</v>
      </c>
      <c r="V82" s="147" t="s">
        <v>255</v>
      </c>
      <c r="W82" s="147" t="s">
        <v>255</v>
      </c>
      <c r="X82" s="96" t="str">
        <f t="shared" si="1"/>
        <v/>
      </c>
      <c r="Y82" s="101"/>
      <c r="Z82" s="445"/>
      <c r="AA82" s="446"/>
      <c r="AB82" s="446"/>
      <c r="AC82" s="454"/>
      <c r="AD82" s="62"/>
      <c r="AE82" s="21"/>
      <c r="AF82" s="22"/>
      <c r="AH82" s="29"/>
      <c r="AI82" s="29"/>
      <c r="AJ82" s="29"/>
      <c r="AK82" s="29"/>
      <c r="AL82" s="29"/>
      <c r="AM82" s="29"/>
      <c r="AN82" s="29"/>
      <c r="AO82" s="83"/>
      <c r="AP82" s="83"/>
      <c r="AQ82" s="83"/>
      <c r="AR82" s="83"/>
      <c r="AS82" s="83"/>
      <c r="AT82" s="105"/>
      <c r="AU82" s="105"/>
    </row>
    <row r="83" spans="1:47" ht="20.25" customHeight="1">
      <c r="A83" s="27"/>
      <c r="B83" s="98">
        <v>106</v>
      </c>
      <c r="C83" s="104"/>
      <c r="D83" s="144" t="s">
        <v>187</v>
      </c>
      <c r="E83" s="111"/>
      <c r="F83" s="442">
        <v>6.3</v>
      </c>
      <c r="G83" s="443"/>
      <c r="H83" s="444"/>
      <c r="I83" s="99">
        <v>-6.3</v>
      </c>
      <c r="J83" s="99">
        <v>0</v>
      </c>
      <c r="K83" s="94">
        <f>IF(Q83=1,F83,K76)</f>
        <v>6.3</v>
      </c>
      <c r="L83" s="94">
        <f>IF(Q83=1,I83,L76)</f>
        <v>-6.3</v>
      </c>
      <c r="M83" s="94">
        <f>IF(Q83=1,J83,M76)</f>
        <v>0</v>
      </c>
      <c r="N83" s="94">
        <f t="shared" si="12"/>
        <v>0</v>
      </c>
      <c r="O83" s="94">
        <f t="shared" si="13"/>
        <v>6.3</v>
      </c>
      <c r="P83" s="102" t="s">
        <v>236</v>
      </c>
      <c r="Q83" s="94">
        <f t="shared" si="7"/>
        <v>1</v>
      </c>
      <c r="R83" s="122">
        <f>IF(Q83="","",HLOOKUP(Q83,Headline!$Z$5:$CJ$6,2,FALSE))</f>
        <v>1</v>
      </c>
      <c r="S83" s="147">
        <v>1.117</v>
      </c>
      <c r="T83" s="147">
        <v>1.1830000000000001</v>
      </c>
      <c r="U83" s="147">
        <v>1.069</v>
      </c>
      <c r="V83" s="147">
        <v>0.96499999999999997</v>
      </c>
      <c r="W83" s="147">
        <v>1.224</v>
      </c>
      <c r="X83" s="96" t="str">
        <f t="shared" si="1"/>
        <v/>
      </c>
      <c r="Y83" s="101">
        <v>13</v>
      </c>
      <c r="Z83" s="631" t="s">
        <v>322</v>
      </c>
      <c r="AA83" s="632"/>
      <c r="AB83" s="632"/>
      <c r="AC83" s="632"/>
      <c r="AD83" s="62"/>
      <c r="AE83" s="21"/>
      <c r="AF83" s="22"/>
      <c r="AH83" s="29"/>
      <c r="AI83" s="29"/>
      <c r="AJ83" s="29"/>
      <c r="AK83" s="29"/>
      <c r="AL83" s="29"/>
      <c r="AM83" s="29"/>
      <c r="AN83" s="29"/>
      <c r="AO83" s="83"/>
      <c r="AP83" s="83"/>
      <c r="AQ83" s="83"/>
      <c r="AR83" s="83"/>
      <c r="AS83" s="83"/>
      <c r="AT83" s="105"/>
      <c r="AU83" s="105"/>
    </row>
    <row r="84" spans="1:47" ht="17.25" customHeight="1">
      <c r="A84" s="27"/>
      <c r="B84" s="148">
        <v>3</v>
      </c>
      <c r="C84" s="104"/>
      <c r="D84" s="90"/>
      <c r="E84" s="111"/>
      <c r="F84" s="442"/>
      <c r="G84" s="443"/>
      <c r="H84" s="444"/>
      <c r="I84" s="99"/>
      <c r="J84" s="99"/>
      <c r="K84" s="94">
        <f>IF(Q84=1,F84,K83)</f>
        <v>6.3</v>
      </c>
      <c r="L84" s="94">
        <f>IF(Q84=1,I84,L83)</f>
        <v>-6.3</v>
      </c>
      <c r="M84" s="94">
        <f>IF(Q84=1,J84,M83)</f>
        <v>0</v>
      </c>
      <c r="N84" s="94">
        <f t="shared" si="12"/>
        <v>0</v>
      </c>
      <c r="O84" s="94">
        <f t="shared" si="13"/>
        <v>6.3</v>
      </c>
      <c r="P84" s="102" t="s">
        <v>236</v>
      </c>
      <c r="Q84" s="94">
        <f t="shared" si="7"/>
        <v>2</v>
      </c>
      <c r="R84" s="122">
        <f>IF(Q84="","",HLOOKUP(Q84,Headline!$Z$5:$CJ$6,2,FALSE))</f>
        <v>2</v>
      </c>
      <c r="S84" s="147">
        <v>2.04</v>
      </c>
      <c r="T84" s="147">
        <v>2.0099999999999998</v>
      </c>
      <c r="U84" s="147">
        <v>2.0499999999999998</v>
      </c>
      <c r="V84" s="147">
        <v>2.04</v>
      </c>
      <c r="W84" s="147">
        <v>2.09</v>
      </c>
      <c r="X84" s="96" t="str">
        <f t="shared" si="1"/>
        <v/>
      </c>
      <c r="Y84" s="101">
        <v>16</v>
      </c>
      <c r="Z84" s="445" t="s">
        <v>333</v>
      </c>
      <c r="AA84" s="446"/>
      <c r="AB84" s="446"/>
      <c r="AC84" s="446"/>
      <c r="AD84" s="62"/>
      <c r="AE84" s="21"/>
      <c r="AF84" s="22"/>
      <c r="AH84" s="29"/>
      <c r="AI84" s="29"/>
      <c r="AJ84" s="29"/>
      <c r="AK84" s="29"/>
      <c r="AL84" s="29"/>
      <c r="AM84" s="29"/>
      <c r="AN84" s="29"/>
      <c r="AO84" s="83"/>
      <c r="AP84" s="83"/>
      <c r="AQ84" s="83"/>
      <c r="AR84" s="83"/>
      <c r="AS84" s="83"/>
      <c r="AT84" s="105"/>
      <c r="AU84" s="105"/>
    </row>
    <row r="85" spans="1:47" ht="17.25" customHeight="1">
      <c r="A85" s="27"/>
      <c r="B85" s="98"/>
      <c r="C85" s="104"/>
      <c r="D85" s="90"/>
      <c r="E85" s="111"/>
      <c r="F85" s="442"/>
      <c r="G85" s="443"/>
      <c r="H85" s="444"/>
      <c r="I85" s="99"/>
      <c r="J85" s="99"/>
      <c r="K85" s="94">
        <f>IF(Q85=1,F85,K84)</f>
        <v>6.3</v>
      </c>
      <c r="L85" s="94">
        <f>IF(Q85=1,I85,L84)</f>
        <v>-6.3</v>
      </c>
      <c r="M85" s="94">
        <f>IF(Q85=1,J85,M84)</f>
        <v>0</v>
      </c>
      <c r="N85" s="94">
        <f t="shared" si="12"/>
        <v>0</v>
      </c>
      <c r="O85" s="94">
        <f t="shared" si="13"/>
        <v>6.3</v>
      </c>
      <c r="P85" s="102"/>
      <c r="Q85" s="94" t="str">
        <f t="shared" si="7"/>
        <v/>
      </c>
      <c r="R85" s="122" t="str">
        <f>IF(Q85="","",HLOOKUP(Q85,Headline!$Z$5:$CJ$6,2,FALSE))</f>
        <v/>
      </c>
      <c r="S85" s="147"/>
      <c r="T85" s="147"/>
      <c r="U85" s="147" t="s">
        <v>255</v>
      </c>
      <c r="V85" s="147" t="s">
        <v>255</v>
      </c>
      <c r="W85" s="147" t="s">
        <v>255</v>
      </c>
      <c r="X85" s="96" t="str">
        <f t="shared" si="1"/>
        <v/>
      </c>
      <c r="Y85" s="101"/>
      <c r="Z85" s="445"/>
      <c r="AA85" s="446"/>
      <c r="AB85" s="446"/>
      <c r="AC85" s="454"/>
      <c r="AD85" s="62"/>
      <c r="AE85" s="21"/>
      <c r="AF85" s="22"/>
      <c r="AH85" s="29"/>
      <c r="AI85" s="29"/>
      <c r="AJ85" s="29"/>
      <c r="AK85" s="29"/>
      <c r="AL85" s="29"/>
      <c r="AM85" s="29"/>
      <c r="AN85" s="29"/>
      <c r="AO85" s="83"/>
      <c r="AP85" s="83"/>
      <c r="AQ85" s="83"/>
      <c r="AR85" s="83"/>
      <c r="AS85" s="83"/>
      <c r="AT85" s="105"/>
      <c r="AU85" s="105"/>
    </row>
    <row r="86" spans="1:47" ht="21.75" customHeight="1">
      <c r="A86" s="27"/>
      <c r="B86" s="98">
        <v>106</v>
      </c>
      <c r="C86" s="104"/>
      <c r="D86" s="144" t="s">
        <v>187</v>
      </c>
      <c r="E86" s="111"/>
      <c r="F86" s="442">
        <v>6.3</v>
      </c>
      <c r="G86" s="443"/>
      <c r="H86" s="444"/>
      <c r="I86" s="99">
        <v>-6.3</v>
      </c>
      <c r="J86" s="99">
        <v>0</v>
      </c>
      <c r="K86" s="94">
        <f>IF(Q86=1,F86,K79)</f>
        <v>6.3</v>
      </c>
      <c r="L86" s="94">
        <f>IF(Q86=1,I86,L79)</f>
        <v>-6.3</v>
      </c>
      <c r="M86" s="94">
        <f>IF(Q86=1,J86,M79)</f>
        <v>0</v>
      </c>
      <c r="N86" s="94">
        <f t="shared" si="12"/>
        <v>0</v>
      </c>
      <c r="O86" s="94">
        <f t="shared" si="13"/>
        <v>6.3</v>
      </c>
      <c r="P86" s="102" t="s">
        <v>236</v>
      </c>
      <c r="Q86" s="94">
        <f t="shared" si="7"/>
        <v>1</v>
      </c>
      <c r="R86" s="122">
        <f>IF(Q86="","",HLOOKUP(Q86,Headline!$Z$5:$CJ$6,2,FALSE))</f>
        <v>1</v>
      </c>
      <c r="S86" s="147">
        <v>1.4950000000000001</v>
      </c>
      <c r="T86" s="147">
        <v>1.4490000000000001</v>
      </c>
      <c r="U86" s="147">
        <v>1.482</v>
      </c>
      <c r="V86" s="147">
        <v>1.3240000000000001</v>
      </c>
      <c r="W86" s="147">
        <v>1.167</v>
      </c>
      <c r="X86" s="96" t="str">
        <f t="shared" si="1"/>
        <v/>
      </c>
      <c r="Y86" s="101">
        <v>13</v>
      </c>
      <c r="Z86" s="631" t="s">
        <v>322</v>
      </c>
      <c r="AA86" s="632"/>
      <c r="AB86" s="632"/>
      <c r="AC86" s="632"/>
      <c r="AD86" s="62"/>
      <c r="AE86" s="21"/>
      <c r="AF86" s="22"/>
      <c r="AH86" s="29"/>
      <c r="AI86" s="29"/>
      <c r="AJ86" s="29"/>
      <c r="AK86" s="29"/>
      <c r="AL86" s="29"/>
      <c r="AM86" s="29"/>
      <c r="AN86" s="29"/>
      <c r="AO86" s="83"/>
      <c r="AP86" s="83"/>
      <c r="AQ86" s="83"/>
      <c r="AR86" s="83"/>
      <c r="AS86" s="83"/>
      <c r="AT86" s="105"/>
      <c r="AU86" s="105"/>
    </row>
    <row r="87" spans="1:47" ht="17.25" customHeight="1">
      <c r="A87" s="27"/>
      <c r="B87" s="148">
        <v>4</v>
      </c>
      <c r="C87" s="104"/>
      <c r="D87" s="90"/>
      <c r="E87" s="111"/>
      <c r="F87" s="442"/>
      <c r="G87" s="443"/>
      <c r="H87" s="444"/>
      <c r="I87" s="99"/>
      <c r="J87" s="99"/>
      <c r="K87" s="94">
        <f>IF(Q87=1,F87,K86)</f>
        <v>6.3</v>
      </c>
      <c r="L87" s="94">
        <f>IF(Q87=1,I87,L86)</f>
        <v>-6.3</v>
      </c>
      <c r="M87" s="94">
        <f>IF(Q87=1,J87,M86)</f>
        <v>0</v>
      </c>
      <c r="N87" s="94">
        <f t="shared" si="12"/>
        <v>0</v>
      </c>
      <c r="O87" s="94">
        <f t="shared" si="13"/>
        <v>6.3</v>
      </c>
      <c r="P87" s="102" t="s">
        <v>236</v>
      </c>
      <c r="Q87" s="94">
        <f t="shared" si="7"/>
        <v>2</v>
      </c>
      <c r="R87" s="122">
        <f>IF(Q87="","",HLOOKUP(Q87,Headline!$Z$5:$CJ$6,2,FALSE))</f>
        <v>2</v>
      </c>
      <c r="S87" s="147">
        <v>1.9890000000000001</v>
      </c>
      <c r="T87" s="147">
        <v>2.0169999999999999</v>
      </c>
      <c r="U87" s="147">
        <v>2.21</v>
      </c>
      <c r="V87" s="147">
        <v>1.873</v>
      </c>
      <c r="W87" s="147">
        <v>2.3180000000000001</v>
      </c>
      <c r="X87" s="96" t="str">
        <f t="shared" ref="X87:X94" si="14">IF(S87="","",IF(AND(AM87="-",AN87="+"),"78",IF(AM87="-","7",IF(AN87="+","8",""))))</f>
        <v/>
      </c>
      <c r="Y87" s="101">
        <v>16</v>
      </c>
      <c r="Z87" s="445" t="s">
        <v>333</v>
      </c>
      <c r="AA87" s="446"/>
      <c r="AB87" s="446"/>
      <c r="AC87" s="446"/>
      <c r="AD87" s="62"/>
      <c r="AE87" s="21"/>
      <c r="AF87" s="22"/>
      <c r="AH87" s="29"/>
      <c r="AI87" s="29"/>
      <c r="AJ87" s="29"/>
      <c r="AK87" s="29"/>
      <c r="AL87" s="29"/>
      <c r="AM87" s="29"/>
      <c r="AN87" s="29"/>
      <c r="AO87" s="83"/>
      <c r="AP87" s="83"/>
      <c r="AQ87" s="83"/>
      <c r="AR87" s="83"/>
      <c r="AS87" s="83"/>
      <c r="AT87" s="105"/>
      <c r="AU87" s="105"/>
    </row>
    <row r="88" spans="1:47" ht="17.25" customHeight="1">
      <c r="A88" s="27"/>
      <c r="B88" s="98"/>
      <c r="C88" s="104"/>
      <c r="D88" s="90"/>
      <c r="E88" s="111"/>
      <c r="F88" s="442"/>
      <c r="G88" s="443"/>
      <c r="H88" s="444"/>
      <c r="I88" s="99"/>
      <c r="J88" s="99"/>
      <c r="K88" s="94">
        <f>IF(Q88=1,F88,K87)</f>
        <v>6.3</v>
      </c>
      <c r="L88" s="94">
        <f>IF(Q88=1,I88,L87)</f>
        <v>-6.3</v>
      </c>
      <c r="M88" s="94">
        <f>IF(Q88=1,J88,M87)</f>
        <v>0</v>
      </c>
      <c r="N88" s="94">
        <f t="shared" si="12"/>
        <v>0</v>
      </c>
      <c r="O88" s="94">
        <f t="shared" si="13"/>
        <v>6.3</v>
      </c>
      <c r="P88" s="102"/>
      <c r="Q88" s="94" t="str">
        <f t="shared" si="7"/>
        <v/>
      </c>
      <c r="R88" s="122" t="str">
        <f>IF(Q88="","",HLOOKUP(Q88,Headline!$Z$5:$CJ$6,2,FALSE))</f>
        <v/>
      </c>
      <c r="S88" s="147"/>
      <c r="T88" s="147"/>
      <c r="U88" s="147" t="s">
        <v>255</v>
      </c>
      <c r="V88" s="147" t="s">
        <v>255</v>
      </c>
      <c r="W88" s="147" t="s">
        <v>255</v>
      </c>
      <c r="X88" s="96" t="str">
        <f t="shared" si="14"/>
        <v/>
      </c>
      <c r="Y88" s="101"/>
      <c r="Z88" s="445"/>
      <c r="AA88" s="446"/>
      <c r="AB88" s="446"/>
      <c r="AC88" s="454"/>
      <c r="AD88" s="62"/>
      <c r="AE88" s="21"/>
      <c r="AF88" s="22"/>
      <c r="AH88" s="29"/>
      <c r="AI88" s="29"/>
      <c r="AJ88" s="29"/>
      <c r="AK88" s="29"/>
      <c r="AL88" s="29"/>
      <c r="AM88" s="29"/>
      <c r="AN88" s="29"/>
      <c r="AO88" s="83"/>
      <c r="AP88" s="83"/>
      <c r="AQ88" s="83"/>
      <c r="AR88" s="83"/>
      <c r="AS88" s="83"/>
      <c r="AT88" s="105"/>
      <c r="AU88" s="105"/>
    </row>
    <row r="89" spans="1:47" ht="17.25" customHeight="1">
      <c r="A89" s="27"/>
      <c r="B89" s="98">
        <v>107</v>
      </c>
      <c r="C89" s="104"/>
      <c r="D89" s="144" t="s">
        <v>187</v>
      </c>
      <c r="E89" s="111"/>
      <c r="F89" s="442">
        <v>1.6</v>
      </c>
      <c r="G89" s="443"/>
      <c r="H89" s="443"/>
      <c r="I89" s="99">
        <v>-1.6</v>
      </c>
      <c r="J89" s="99">
        <v>0</v>
      </c>
      <c r="K89" s="94">
        <f>IF(Q89=1,F89,K79)</f>
        <v>1.6</v>
      </c>
      <c r="L89" s="94">
        <f>IF(Q89=1,I89,L79)</f>
        <v>-1.6</v>
      </c>
      <c r="M89" s="94">
        <f>IF(Q89=1,J89,M79)</f>
        <v>0</v>
      </c>
      <c r="N89" s="94">
        <f t="shared" si="12"/>
        <v>0</v>
      </c>
      <c r="O89" s="94">
        <f t="shared" si="13"/>
        <v>1.6</v>
      </c>
      <c r="P89" s="102" t="s">
        <v>236</v>
      </c>
      <c r="Q89" s="94">
        <f t="shared" ref="Q89:Q94" si="15">IF(AND(F89&lt;&gt;"",Q73=""),1,IF(AND(Q73&lt;emp,Q73&lt;&gt;""),Q73+1,""))</f>
        <v>1</v>
      </c>
      <c r="R89" s="122">
        <f>IF(Q89="","",HLOOKUP(Q89,Headline!$Z$5:$CJ$6,2,FALSE))</f>
        <v>1</v>
      </c>
      <c r="S89" s="147">
        <v>1.3160000000000001</v>
      </c>
      <c r="T89" s="147">
        <v>1.254</v>
      </c>
      <c r="U89" s="147">
        <f>1.418-0.008</f>
        <v>1.41</v>
      </c>
      <c r="V89" s="147">
        <v>1.2549999999999999</v>
      </c>
      <c r="W89" s="147">
        <v>1.1299999999999999</v>
      </c>
      <c r="X89" s="96" t="str">
        <f t="shared" si="14"/>
        <v/>
      </c>
      <c r="Y89" s="101">
        <v>13</v>
      </c>
      <c r="Z89" s="445" t="s">
        <v>333</v>
      </c>
      <c r="AA89" s="446"/>
      <c r="AB89" s="446"/>
      <c r="AC89" s="446"/>
      <c r="AD89" s="62"/>
      <c r="AE89" s="21"/>
      <c r="AF89" s="22"/>
      <c r="AH89" s="29"/>
      <c r="AI89" s="29"/>
      <c r="AJ89" s="29"/>
      <c r="AK89" s="29"/>
      <c r="AL89" s="29"/>
      <c r="AM89" s="29"/>
      <c r="AN89" s="29"/>
      <c r="AO89" s="83"/>
      <c r="AP89" s="83"/>
      <c r="AQ89" s="83"/>
      <c r="AR89" s="83"/>
      <c r="AS89" s="83"/>
      <c r="AT89" s="105"/>
      <c r="AU89" s="105"/>
    </row>
    <row r="90" spans="1:47" ht="17.25" customHeight="1">
      <c r="A90" s="27"/>
      <c r="B90" s="148">
        <v>1</v>
      </c>
      <c r="C90" s="104"/>
      <c r="D90" s="90"/>
      <c r="E90" s="111"/>
      <c r="F90" s="442"/>
      <c r="G90" s="443"/>
      <c r="H90" s="443"/>
      <c r="I90" s="99"/>
      <c r="J90" s="99"/>
      <c r="K90" s="94">
        <f>IF(Q90=1,F90,K89)</f>
        <v>1.6</v>
      </c>
      <c r="L90" s="94">
        <f>IF(Q90=1,I90,L89)</f>
        <v>-1.6</v>
      </c>
      <c r="M90" s="94">
        <f>IF(Q90=1,J90,M89)</f>
        <v>0</v>
      </c>
      <c r="N90" s="94">
        <f t="shared" si="12"/>
        <v>0</v>
      </c>
      <c r="O90" s="94">
        <f t="shared" si="13"/>
        <v>1.6</v>
      </c>
      <c r="P90" s="102" t="s">
        <v>236</v>
      </c>
      <c r="Q90" s="94">
        <f t="shared" si="15"/>
        <v>2</v>
      </c>
      <c r="R90" s="122">
        <f>IF(Q90="","",HLOOKUP(Q90,Headline!$Z$5:$CJ$6,2,FALSE))</f>
        <v>2</v>
      </c>
      <c r="S90" s="147">
        <v>1.262</v>
      </c>
      <c r="T90" s="147">
        <v>1.373</v>
      </c>
      <c r="U90" s="147">
        <v>1.2809999999999999</v>
      </c>
      <c r="V90" s="147">
        <v>1.248</v>
      </c>
      <c r="W90" s="147">
        <v>1.365</v>
      </c>
      <c r="X90" s="96" t="str">
        <f t="shared" si="14"/>
        <v/>
      </c>
      <c r="Y90" s="101">
        <v>16</v>
      </c>
      <c r="Z90" s="445" t="s">
        <v>723</v>
      </c>
      <c r="AA90" s="446"/>
      <c r="AB90" s="446"/>
      <c r="AC90" s="446"/>
      <c r="AD90" s="62"/>
      <c r="AE90" s="21"/>
      <c r="AF90" s="22"/>
      <c r="AH90" s="29"/>
      <c r="AI90" s="29"/>
      <c r="AJ90" s="29"/>
      <c r="AK90" s="29"/>
      <c r="AL90" s="29"/>
      <c r="AM90" s="29"/>
      <c r="AN90" s="29"/>
      <c r="AO90" s="83"/>
      <c r="AP90" s="83"/>
      <c r="AQ90" s="83"/>
      <c r="AR90" s="83"/>
      <c r="AS90" s="83"/>
      <c r="AT90" s="105"/>
      <c r="AU90" s="105"/>
    </row>
    <row r="91" spans="1:47" ht="17.25" customHeight="1">
      <c r="A91" s="27"/>
      <c r="B91" s="98"/>
      <c r="C91" s="104"/>
      <c r="D91" s="90"/>
      <c r="E91" s="111"/>
      <c r="F91" s="442"/>
      <c r="G91" s="443"/>
      <c r="H91" s="444"/>
      <c r="I91" s="99"/>
      <c r="J91" s="99"/>
      <c r="K91" s="94">
        <f>IF(Q91=1,F91,K90)</f>
        <v>1.6</v>
      </c>
      <c r="L91" s="94">
        <f>IF(Q91=1,I91,L90)</f>
        <v>-1.6</v>
      </c>
      <c r="M91" s="94">
        <f>IF(Q91=1,J91,M90)</f>
        <v>0</v>
      </c>
      <c r="N91" s="94">
        <f t="shared" si="12"/>
        <v>0</v>
      </c>
      <c r="O91" s="94">
        <f t="shared" si="13"/>
        <v>1.6</v>
      </c>
      <c r="P91" s="102"/>
      <c r="Q91" s="94" t="str">
        <f t="shared" si="15"/>
        <v/>
      </c>
      <c r="R91" s="122" t="str">
        <f>IF(Q91="","",HLOOKUP(Q91,Headline!$Z$5:$CJ$6,2,FALSE))</f>
        <v/>
      </c>
      <c r="S91" s="147"/>
      <c r="T91" s="147"/>
      <c r="U91" s="147" t="s">
        <v>255</v>
      </c>
      <c r="V91" s="147" t="s">
        <v>255</v>
      </c>
      <c r="W91" s="147" t="s">
        <v>255</v>
      </c>
      <c r="X91" s="96" t="str">
        <f t="shared" si="14"/>
        <v/>
      </c>
      <c r="Y91" s="101"/>
      <c r="Z91" s="445"/>
      <c r="AA91" s="446"/>
      <c r="AB91" s="446"/>
      <c r="AC91" s="446"/>
      <c r="AD91" s="62"/>
      <c r="AE91" s="21"/>
      <c r="AF91" s="22"/>
      <c r="AH91" s="29"/>
      <c r="AI91" s="29"/>
      <c r="AJ91" s="29"/>
      <c r="AK91" s="29"/>
      <c r="AL91" s="29"/>
      <c r="AM91" s="29"/>
      <c r="AN91" s="29"/>
      <c r="AO91" s="83"/>
      <c r="AP91" s="83"/>
      <c r="AQ91" s="83"/>
      <c r="AR91" s="83"/>
      <c r="AS91" s="83"/>
      <c r="AT91" s="105"/>
      <c r="AU91" s="105"/>
    </row>
    <row r="92" spans="1:47" ht="17.25" customHeight="1">
      <c r="A92" s="27"/>
      <c r="B92" s="98">
        <v>107</v>
      </c>
      <c r="C92" s="104"/>
      <c r="D92" s="144" t="s">
        <v>187</v>
      </c>
      <c r="E92" s="111"/>
      <c r="F92" s="442">
        <v>1.6</v>
      </c>
      <c r="G92" s="443"/>
      <c r="H92" s="443"/>
      <c r="I92" s="99">
        <v>-1.6</v>
      </c>
      <c r="J92" s="99">
        <v>0</v>
      </c>
      <c r="K92" s="94">
        <f>IF(Q92=1,F92,K82)</f>
        <v>1.6</v>
      </c>
      <c r="L92" s="94">
        <f>IF(Q92=1,I92,L82)</f>
        <v>-1.6</v>
      </c>
      <c r="M92" s="94">
        <f>IF(Q92=1,J92,M82)</f>
        <v>0</v>
      </c>
      <c r="N92" s="94">
        <f t="shared" si="12"/>
        <v>0</v>
      </c>
      <c r="O92" s="94">
        <f t="shared" si="13"/>
        <v>1.6</v>
      </c>
      <c r="P92" s="102" t="s">
        <v>236</v>
      </c>
      <c r="Q92" s="94">
        <f t="shared" si="15"/>
        <v>1</v>
      </c>
      <c r="R92" s="122">
        <f>IF(Q92="","",HLOOKUP(Q92,Headline!$Z$5:$CJ$6,2,FALSE))</f>
        <v>1</v>
      </c>
      <c r="S92" s="147">
        <f>1.67-0.1</f>
        <v>1.5699999999999998</v>
      </c>
      <c r="T92" s="147">
        <f>1.743-0.15</f>
        <v>1.5930000000000002</v>
      </c>
      <c r="U92" s="147">
        <f>1.894-0.3</f>
        <v>1.5939999999999999</v>
      </c>
      <c r="V92" s="147">
        <v>1.5680000000000001</v>
      </c>
      <c r="W92" s="147">
        <f>1.683-0.1</f>
        <v>1.583</v>
      </c>
      <c r="X92" s="96" t="str">
        <f t="shared" si="14"/>
        <v/>
      </c>
      <c r="Y92" s="101">
        <v>13</v>
      </c>
      <c r="Z92" s="445" t="s">
        <v>333</v>
      </c>
      <c r="AA92" s="446"/>
      <c r="AB92" s="446"/>
      <c r="AC92" s="446"/>
      <c r="AD92" s="62"/>
      <c r="AE92" s="21"/>
      <c r="AF92" s="22"/>
      <c r="AH92" s="29"/>
      <c r="AI92" s="29"/>
      <c r="AJ92" s="29"/>
      <c r="AK92" s="29"/>
      <c r="AL92" s="29"/>
      <c r="AM92" s="29"/>
      <c r="AN92" s="29"/>
      <c r="AO92" s="83"/>
      <c r="AP92" s="83"/>
      <c r="AQ92" s="83"/>
      <c r="AR92" s="83"/>
      <c r="AS92" s="83"/>
      <c r="AT92" s="105"/>
      <c r="AU92" s="105"/>
    </row>
    <row r="93" spans="1:47" ht="17.25" customHeight="1">
      <c r="A93" s="27"/>
      <c r="B93" s="148">
        <v>2</v>
      </c>
      <c r="C93" s="104"/>
      <c r="D93" s="90"/>
      <c r="E93" s="111"/>
      <c r="F93" s="442"/>
      <c r="G93" s="443"/>
      <c r="H93" s="443"/>
      <c r="I93" s="99"/>
      <c r="J93" s="99"/>
      <c r="K93" s="94">
        <f>IF(Q93=1,F93,K92)</f>
        <v>1.6</v>
      </c>
      <c r="L93" s="94">
        <f>IF(Q93=1,I93,L92)</f>
        <v>-1.6</v>
      </c>
      <c r="M93" s="94">
        <f>IF(Q93=1,J93,M92)</f>
        <v>0</v>
      </c>
      <c r="N93" s="94">
        <f t="shared" si="12"/>
        <v>0</v>
      </c>
      <c r="O93" s="94">
        <f t="shared" si="13"/>
        <v>1.6</v>
      </c>
      <c r="P93" s="102" t="s">
        <v>236</v>
      </c>
      <c r="Q93" s="94">
        <f t="shared" si="15"/>
        <v>2</v>
      </c>
      <c r="R93" s="122">
        <f>IF(Q93="","",HLOOKUP(Q93,Headline!$Z$5:$CJ$6,2,FALSE))</f>
        <v>2</v>
      </c>
      <c r="S93" s="147">
        <v>0.80400000000000005</v>
      </c>
      <c r="T93" s="147">
        <v>0.92</v>
      </c>
      <c r="U93" s="147">
        <v>0.85299999999999998</v>
      </c>
      <c r="V93" s="147">
        <v>0.77100000000000002</v>
      </c>
      <c r="W93" s="147">
        <v>0.9</v>
      </c>
      <c r="X93" s="96" t="str">
        <f t="shared" si="14"/>
        <v/>
      </c>
      <c r="Y93" s="101">
        <v>16</v>
      </c>
      <c r="Z93" s="445" t="s">
        <v>723</v>
      </c>
      <c r="AA93" s="446"/>
      <c r="AB93" s="446"/>
      <c r="AC93" s="446"/>
      <c r="AD93" s="62"/>
      <c r="AE93" s="21"/>
      <c r="AF93" s="22"/>
      <c r="AH93" s="29"/>
      <c r="AI93" s="29"/>
      <c r="AJ93" s="29"/>
      <c r="AK93" s="29"/>
      <c r="AL93" s="29"/>
      <c r="AM93" s="29"/>
      <c r="AN93" s="29"/>
      <c r="AO93" s="83"/>
      <c r="AP93" s="83"/>
      <c r="AQ93" s="83"/>
      <c r="AR93" s="83"/>
      <c r="AS93" s="83"/>
      <c r="AT93" s="105"/>
      <c r="AU93" s="105"/>
    </row>
    <row r="94" spans="1:47" ht="17.25" customHeight="1">
      <c r="A94" s="27"/>
      <c r="B94" s="98"/>
      <c r="C94" s="104"/>
      <c r="D94" s="90"/>
      <c r="E94" s="111"/>
      <c r="F94" s="442"/>
      <c r="G94" s="443"/>
      <c r="H94" s="444"/>
      <c r="I94" s="99"/>
      <c r="J94" s="99"/>
      <c r="K94" s="94">
        <f>IF(Q94=1,F94,K93)</f>
        <v>1.6</v>
      </c>
      <c r="L94" s="94">
        <f>IF(Q94=1,I94,L93)</f>
        <v>-1.6</v>
      </c>
      <c r="M94" s="94">
        <f>IF(Q94=1,J94,M93)</f>
        <v>0</v>
      </c>
      <c r="N94" s="94">
        <f t="shared" si="12"/>
        <v>0</v>
      </c>
      <c r="O94" s="94">
        <f t="shared" si="13"/>
        <v>1.6</v>
      </c>
      <c r="P94" s="102"/>
      <c r="Q94" s="94" t="str">
        <f t="shared" si="15"/>
        <v/>
      </c>
      <c r="R94" s="122" t="str">
        <f>IF(Q94="","",HLOOKUP(Q94,Headline!$Z$5:$CJ$6,2,FALSE))</f>
        <v/>
      </c>
      <c r="S94" s="100"/>
      <c r="T94" s="100"/>
      <c r="U94" s="100"/>
      <c r="V94" s="100"/>
      <c r="W94" s="100"/>
      <c r="X94" s="96" t="str">
        <f t="shared" si="14"/>
        <v/>
      </c>
      <c r="Y94" s="101"/>
      <c r="Z94" s="445"/>
      <c r="AA94" s="446"/>
      <c r="AB94" s="446"/>
      <c r="AC94" s="446"/>
      <c r="AD94" s="62"/>
      <c r="AE94" s="21"/>
      <c r="AF94" s="22"/>
      <c r="AH94" s="29"/>
      <c r="AI94" s="29"/>
      <c r="AJ94" s="29"/>
      <c r="AK94" s="29"/>
      <c r="AL94" s="29"/>
      <c r="AM94" s="29"/>
      <c r="AN94" s="29"/>
      <c r="AO94" s="83"/>
      <c r="AP94" s="83"/>
      <c r="AQ94" s="83"/>
      <c r="AR94" s="83"/>
      <c r="AS94" s="83"/>
      <c r="AT94" s="105"/>
      <c r="AU94" s="105"/>
    </row>
    <row r="95" spans="1:47" ht="17.25" customHeight="1">
      <c r="A95" s="27"/>
      <c r="B95" s="98">
        <v>108</v>
      </c>
      <c r="C95" s="104"/>
      <c r="D95" s="90"/>
      <c r="E95" s="111"/>
      <c r="F95" s="442">
        <v>2.1</v>
      </c>
      <c r="G95" s="443"/>
      <c r="H95" s="444"/>
      <c r="I95" s="99">
        <v>0</v>
      </c>
      <c r="J95" s="168">
        <v>0.5</v>
      </c>
      <c r="K95" s="94">
        <f>IF(Q95=1,F95,K91)</f>
        <v>2.1</v>
      </c>
      <c r="L95" s="94">
        <f>IF(Q95=1,I95,L91)</f>
        <v>0</v>
      </c>
      <c r="M95" s="94">
        <f>IF(Q95=1,J95,M91)</f>
        <v>0.5</v>
      </c>
      <c r="N95" s="94">
        <f t="shared" si="12"/>
        <v>2.1</v>
      </c>
      <c r="O95" s="94">
        <f t="shared" si="13"/>
        <v>2.6</v>
      </c>
      <c r="P95" s="102" t="s">
        <v>346</v>
      </c>
      <c r="Q95" s="94">
        <f>IF(AND(F95&lt;&gt;"",Q76=""),1,IF(AND(Q76&lt;emp,Q76&lt;&gt;""),Q76+1,""))</f>
        <v>1</v>
      </c>
      <c r="R95" s="122">
        <f>IF(Q95="","",HLOOKUP(Q95,Headline!$Z$5:$CJ$6,2,FALSE))</f>
        <v>1</v>
      </c>
      <c r="S95" s="147">
        <v>2.2090000000000001</v>
      </c>
      <c r="T95" s="147"/>
      <c r="U95" s="147"/>
      <c r="V95" s="147"/>
      <c r="W95" s="147"/>
      <c r="X95" s="96"/>
      <c r="Y95" s="101">
        <v>14</v>
      </c>
      <c r="Z95" s="458" t="s">
        <v>357</v>
      </c>
      <c r="AA95" s="459"/>
      <c r="AB95" s="459"/>
      <c r="AC95" s="460"/>
      <c r="AD95" s="62"/>
      <c r="AE95" s="169" t="s">
        <v>331</v>
      </c>
      <c r="AF95" s="22"/>
      <c r="AH95" s="29"/>
      <c r="AI95" s="29"/>
      <c r="AJ95" s="29"/>
      <c r="AK95" s="29"/>
      <c r="AL95" s="29"/>
      <c r="AM95" s="29"/>
      <c r="AN95" s="29"/>
      <c r="AO95" s="83"/>
      <c r="AP95" s="83"/>
      <c r="AQ95" s="83"/>
      <c r="AR95" s="83"/>
      <c r="AS95" s="83"/>
      <c r="AT95" s="105"/>
      <c r="AU95" s="105"/>
    </row>
    <row r="96" spans="1:47" ht="17.25" customHeight="1">
      <c r="A96" s="27"/>
      <c r="B96" s="98"/>
      <c r="C96" s="104"/>
      <c r="D96" s="90"/>
      <c r="E96" s="111"/>
      <c r="F96" s="442" t="s">
        <v>221</v>
      </c>
      <c r="G96" s="443"/>
      <c r="H96" s="444"/>
      <c r="I96" s="99"/>
      <c r="J96" s="99"/>
      <c r="K96" s="94">
        <f>IF(Q96=1,F96,K95)</f>
        <v>2.1</v>
      </c>
      <c r="L96" s="94">
        <f>IF(Q96=1,I96,L95)</f>
        <v>0</v>
      </c>
      <c r="M96" s="94">
        <f>IF(Q96=1,J96,M95)</f>
        <v>0.5</v>
      </c>
      <c r="N96" s="94">
        <f t="shared" si="12"/>
        <v>2.1</v>
      </c>
      <c r="O96" s="94">
        <f t="shared" si="13"/>
        <v>2.6</v>
      </c>
      <c r="P96" s="102" t="s">
        <v>346</v>
      </c>
      <c r="Q96" s="94">
        <f>IF(AND(F96&lt;&gt;"",Q77=""),1,IF(AND(Q77&lt;emp,Q77&lt;&gt;""),Q77+1,""))</f>
        <v>2</v>
      </c>
      <c r="R96" s="122">
        <f>IF(Q96="","",HLOOKUP(Q96,Headline!$Z$5:$CJ$6,2,FALSE))</f>
        <v>2</v>
      </c>
      <c r="S96" s="147">
        <v>2.1779999999999999</v>
      </c>
      <c r="T96" s="147">
        <v>2.177</v>
      </c>
      <c r="U96" s="147"/>
      <c r="V96" s="147"/>
      <c r="W96" s="147"/>
      <c r="X96" s="96"/>
      <c r="Y96" s="101">
        <v>16</v>
      </c>
      <c r="Z96" s="525"/>
      <c r="AA96" s="526"/>
      <c r="AB96" s="526"/>
      <c r="AC96" s="527"/>
      <c r="AD96" s="62"/>
      <c r="AE96" s="21"/>
      <c r="AF96" s="22"/>
      <c r="AH96" s="29"/>
      <c r="AI96" s="29"/>
      <c r="AJ96" s="29"/>
      <c r="AK96" s="29"/>
      <c r="AL96" s="29"/>
      <c r="AM96" s="29"/>
      <c r="AN96" s="29"/>
      <c r="AO96" s="83"/>
      <c r="AP96" s="83"/>
      <c r="AQ96" s="83"/>
      <c r="AR96" s="83"/>
      <c r="AS96" s="83"/>
      <c r="AT96" s="105"/>
      <c r="AU96" s="105"/>
    </row>
    <row r="97" spans="1:47" ht="17.25" customHeight="1">
      <c r="A97" s="27"/>
      <c r="B97" s="98"/>
      <c r="C97" s="104"/>
      <c r="D97" s="90"/>
      <c r="E97" s="111"/>
      <c r="F97" s="442"/>
      <c r="G97" s="443"/>
      <c r="H97" s="444"/>
      <c r="I97" s="99"/>
      <c r="J97" s="99"/>
      <c r="K97" s="94">
        <f>IF(Q97=1,F97,K96)</f>
        <v>2.1</v>
      </c>
      <c r="L97" s="94">
        <f>IF(Q97=1,I97,L96)</f>
        <v>0</v>
      </c>
      <c r="M97" s="94">
        <f>IF(Q97=1,J97,M96)</f>
        <v>0.5</v>
      </c>
      <c r="N97" s="94">
        <f t="shared" si="12"/>
        <v>2.1</v>
      </c>
      <c r="O97" s="94">
        <f t="shared" si="13"/>
        <v>2.6</v>
      </c>
      <c r="P97" s="102"/>
      <c r="Q97" s="94" t="str">
        <f>IF(AND(F97&lt;&gt;"",Q78=""),1,IF(AND(Q78&lt;emp,Q78&lt;&gt;""),Q78+1,""))</f>
        <v/>
      </c>
      <c r="R97" s="122" t="str">
        <f>IF(Q97="","",HLOOKUP(Q97,Headline!$Z$5:$CJ$6,2,FALSE))</f>
        <v/>
      </c>
      <c r="S97" s="147"/>
      <c r="T97" s="147"/>
      <c r="U97" s="147"/>
      <c r="V97" s="147"/>
      <c r="W97" s="147"/>
      <c r="X97" s="96"/>
      <c r="Y97" s="101"/>
      <c r="Z97" s="445"/>
      <c r="AA97" s="446"/>
      <c r="AB97" s="446"/>
      <c r="AC97" s="446"/>
      <c r="AD97" s="62"/>
      <c r="AE97" s="21"/>
      <c r="AF97" s="22"/>
      <c r="AH97" s="29"/>
      <c r="AI97" s="29"/>
      <c r="AJ97" s="29"/>
      <c r="AK97" s="29"/>
      <c r="AL97" s="29"/>
      <c r="AM97" s="29"/>
      <c r="AN97" s="29"/>
      <c r="AO97" s="83"/>
      <c r="AP97" s="83"/>
      <c r="AQ97" s="83"/>
      <c r="AR97" s="83"/>
      <c r="AS97" s="83"/>
      <c r="AT97" s="105"/>
      <c r="AU97" s="105"/>
    </row>
    <row r="98" spans="1:47" ht="17.25" customHeight="1">
      <c r="A98" s="27"/>
      <c r="B98" s="98">
        <v>108</v>
      </c>
      <c r="C98" s="104"/>
      <c r="D98" s="90"/>
      <c r="E98" s="111"/>
      <c r="F98" s="442">
        <v>2.1</v>
      </c>
      <c r="G98" s="443"/>
      <c r="H98" s="444"/>
      <c r="I98" s="99">
        <v>0</v>
      </c>
      <c r="J98" s="99">
        <v>0.4</v>
      </c>
      <c r="K98" s="94">
        <f>IF(Q98=1,F98,K97)</f>
        <v>2.1</v>
      </c>
      <c r="L98" s="94">
        <f>IF(Q98=1,I98,L97)</f>
        <v>0</v>
      </c>
      <c r="M98" s="94">
        <f>IF(Q98=1,J98,M97)</f>
        <v>0.4</v>
      </c>
      <c r="N98" s="94">
        <f t="shared" si="12"/>
        <v>2.1</v>
      </c>
      <c r="O98" s="94">
        <f t="shared" si="13"/>
        <v>2.5</v>
      </c>
      <c r="P98" s="102" t="s">
        <v>346</v>
      </c>
      <c r="Q98" s="94">
        <f>IF(AND(F98&lt;&gt;"",Q79=""),1,IF(AND(Q79&lt;emp,Q79&lt;&gt;""),Q79+1,""))</f>
        <v>1</v>
      </c>
      <c r="R98" s="122">
        <f>IF(Q98="","",HLOOKUP(Q98,Headline!$Z$5:$CJ$6,2,FALSE))</f>
        <v>1</v>
      </c>
      <c r="S98" s="147">
        <v>2.2090000000000001</v>
      </c>
      <c r="T98" s="147"/>
      <c r="U98" s="147"/>
      <c r="V98" s="147"/>
      <c r="W98" s="147"/>
      <c r="X98" s="96"/>
      <c r="Y98" s="101">
        <v>14</v>
      </c>
      <c r="Z98" s="445"/>
      <c r="AA98" s="446"/>
      <c r="AB98" s="446"/>
      <c r="AC98" s="446"/>
      <c r="AD98" s="62"/>
      <c r="AE98" s="21"/>
      <c r="AF98" s="22"/>
      <c r="AH98" s="29"/>
      <c r="AI98" s="29"/>
      <c r="AJ98" s="29"/>
      <c r="AK98" s="29"/>
      <c r="AL98" s="29"/>
      <c r="AM98" s="29"/>
      <c r="AN98" s="29"/>
      <c r="AO98" s="83"/>
      <c r="AP98" s="83"/>
      <c r="AQ98" s="83"/>
      <c r="AR98" s="83"/>
      <c r="AS98" s="83"/>
      <c r="AT98" s="105"/>
      <c r="AU98" s="105"/>
    </row>
    <row r="99" spans="1:47" ht="17.25" customHeight="1">
      <c r="A99" s="27"/>
      <c r="B99" s="98"/>
      <c r="C99" s="104"/>
      <c r="D99" s="90"/>
      <c r="E99" s="111"/>
      <c r="F99" s="442" t="s">
        <v>222</v>
      </c>
      <c r="G99" s="443"/>
      <c r="H99" s="444"/>
      <c r="I99" s="99"/>
      <c r="J99" s="99"/>
      <c r="K99" s="94">
        <f>IF(Q99=1,F99,K98)</f>
        <v>2.1</v>
      </c>
      <c r="L99" s="94">
        <f>IF(Q99=1,I99,L98)</f>
        <v>0</v>
      </c>
      <c r="M99" s="94">
        <f>IF(Q99=1,J99,M98)</f>
        <v>0.4</v>
      </c>
      <c r="N99" s="94">
        <f t="shared" si="12"/>
        <v>2.1</v>
      </c>
      <c r="O99" s="94">
        <f t="shared" si="13"/>
        <v>2.5</v>
      </c>
      <c r="P99" s="102" t="s">
        <v>346</v>
      </c>
      <c r="Q99" s="94">
        <f>IF(AND(F99&lt;&gt;"",Q89=""),1,IF(AND(Q89&lt;emp,Q89&lt;&gt;""),Q89+1,""))</f>
        <v>2</v>
      </c>
      <c r="R99" s="122">
        <f>IF(Q99="","",HLOOKUP(Q99,Headline!$Z$5:$CJ$6,2,FALSE))</f>
        <v>2</v>
      </c>
      <c r="S99" s="147">
        <v>2.2280000000000002</v>
      </c>
      <c r="T99" s="147">
        <v>2.2269999999999999</v>
      </c>
      <c r="U99" s="147"/>
      <c r="V99" s="147"/>
      <c r="W99" s="147"/>
      <c r="X99" s="96"/>
      <c r="Y99" s="101">
        <v>16</v>
      </c>
      <c r="Z99" s="445"/>
      <c r="AA99" s="446"/>
      <c r="AB99" s="446"/>
      <c r="AC99" s="446"/>
      <c r="AD99" s="62"/>
      <c r="AE99" s="21"/>
      <c r="AF99" s="22"/>
      <c r="AH99" s="29"/>
      <c r="AI99" s="29"/>
      <c r="AJ99" s="29"/>
      <c r="AK99" s="29"/>
      <c r="AL99" s="29"/>
      <c r="AM99" s="29"/>
      <c r="AN99" s="29"/>
      <c r="AO99" s="83"/>
      <c r="AP99" s="83"/>
      <c r="AQ99" s="83"/>
      <c r="AR99" s="83"/>
      <c r="AS99" s="83"/>
      <c r="AT99" s="105"/>
      <c r="AU99" s="105"/>
    </row>
    <row r="100" spans="1:47" ht="17.25" customHeight="1">
      <c r="A100" s="27"/>
      <c r="B100" s="98"/>
      <c r="C100" s="104"/>
      <c r="D100" s="90"/>
      <c r="E100" s="111"/>
      <c r="F100" s="442"/>
      <c r="G100" s="443"/>
      <c r="H100" s="444"/>
      <c r="I100" s="99"/>
      <c r="J100" s="99"/>
      <c r="K100" s="94">
        <f>IF(Q100=1,F100,K96)</f>
        <v>2.1</v>
      </c>
      <c r="L100" s="94">
        <f>IF(Q100=1,I100,L96)</f>
        <v>0</v>
      </c>
      <c r="M100" s="94">
        <f>IF(Q100=1,J100,M96)</f>
        <v>0.5</v>
      </c>
      <c r="N100" s="94">
        <f t="shared" si="12"/>
        <v>2.1</v>
      </c>
      <c r="O100" s="94">
        <f t="shared" si="13"/>
        <v>2.6</v>
      </c>
      <c r="P100" s="102"/>
      <c r="Q100" s="94" t="str">
        <f>IF(AND(F100&lt;&gt;"",Q90=""),1,IF(AND(Q90&lt;emp,Q90&lt;&gt;""),Q90+1,""))</f>
        <v/>
      </c>
      <c r="R100" s="122" t="str">
        <f>IF(Q100="","",HLOOKUP(Q100,Headline!$Z$5:$CJ$6,2,FALSE))</f>
        <v/>
      </c>
      <c r="S100" s="147"/>
      <c r="T100" s="147"/>
      <c r="U100" s="147"/>
      <c r="V100" s="147"/>
      <c r="W100" s="147"/>
      <c r="X100" s="96"/>
      <c r="Y100" s="101"/>
      <c r="Z100" s="445"/>
      <c r="AA100" s="446"/>
      <c r="AB100" s="446"/>
      <c r="AC100" s="446"/>
      <c r="AD100" s="62"/>
      <c r="AE100" s="21"/>
      <c r="AF100" s="22"/>
      <c r="AH100" s="29"/>
      <c r="AI100" s="29"/>
      <c r="AJ100" s="29"/>
      <c r="AK100" s="29"/>
      <c r="AL100" s="29"/>
      <c r="AM100" s="29"/>
      <c r="AN100" s="29"/>
      <c r="AO100" s="83"/>
      <c r="AP100" s="83"/>
      <c r="AQ100" s="83"/>
      <c r="AR100" s="83"/>
      <c r="AS100" s="83"/>
      <c r="AT100" s="105"/>
      <c r="AU100" s="105"/>
    </row>
    <row r="101" spans="1:47" ht="17.25" customHeight="1">
      <c r="A101" s="27"/>
      <c r="B101" s="98">
        <v>108</v>
      </c>
      <c r="C101" s="104"/>
      <c r="D101" s="90"/>
      <c r="E101" s="111"/>
      <c r="F101" s="442">
        <v>2.1</v>
      </c>
      <c r="G101" s="443"/>
      <c r="H101" s="444"/>
      <c r="I101" s="99">
        <v>0</v>
      </c>
      <c r="J101" s="99">
        <v>0.4</v>
      </c>
      <c r="K101" s="94">
        <f>IF(Q101=1,F101,K97)</f>
        <v>2.1</v>
      </c>
      <c r="L101" s="94">
        <f>IF(Q101=1,I101,L97)</f>
        <v>0</v>
      </c>
      <c r="M101" s="94">
        <f>IF(Q101=1,J101,M97)</f>
        <v>0.4</v>
      </c>
      <c r="N101" s="94">
        <f t="shared" si="12"/>
        <v>2.1</v>
      </c>
      <c r="O101" s="94">
        <f t="shared" si="13"/>
        <v>2.5</v>
      </c>
      <c r="P101" s="102" t="s">
        <v>346</v>
      </c>
      <c r="Q101" s="94">
        <f>IF(AND(F101&lt;&gt;"",Q82=""),1,IF(AND(Q82&lt;emp,Q82&lt;&gt;""),Q82+1,""))</f>
        <v>1</v>
      </c>
      <c r="R101" s="122">
        <f>IF(Q101="","",HLOOKUP(Q101,Headline!$Z$5:$CJ$6,2,FALSE))</f>
        <v>1</v>
      </c>
      <c r="S101" s="147">
        <v>2.2090000000000001</v>
      </c>
      <c r="T101" s="147"/>
      <c r="U101" s="147"/>
      <c r="V101" s="147"/>
      <c r="W101" s="147"/>
      <c r="X101" s="96"/>
      <c r="Y101" s="101">
        <v>14</v>
      </c>
      <c r="Z101" s="445"/>
      <c r="AA101" s="446"/>
      <c r="AB101" s="446"/>
      <c r="AC101" s="446"/>
      <c r="AD101" s="62"/>
      <c r="AE101" s="21"/>
      <c r="AF101" s="22"/>
      <c r="AH101" s="29"/>
      <c r="AI101" s="29"/>
      <c r="AJ101" s="29"/>
      <c r="AK101" s="29"/>
      <c r="AL101" s="29"/>
      <c r="AM101" s="29"/>
      <c r="AN101" s="29"/>
      <c r="AO101" s="83"/>
      <c r="AP101" s="83"/>
      <c r="AQ101" s="83"/>
      <c r="AR101" s="83"/>
      <c r="AS101" s="83"/>
      <c r="AT101" s="105"/>
      <c r="AU101" s="105"/>
    </row>
    <row r="102" spans="1:47" ht="17.25" customHeight="1">
      <c r="A102" s="27"/>
      <c r="B102" s="98"/>
      <c r="C102" s="104"/>
      <c r="D102" s="90"/>
      <c r="E102" s="111"/>
      <c r="F102" s="442" t="s">
        <v>223</v>
      </c>
      <c r="G102" s="443"/>
      <c r="H102" s="444"/>
      <c r="I102" s="99"/>
      <c r="J102" s="99"/>
      <c r="K102" s="94">
        <f>IF(Q102=1,F102,K101)</f>
        <v>2.1</v>
      </c>
      <c r="L102" s="94">
        <f>IF(Q102=1,I102,L101)</f>
        <v>0</v>
      </c>
      <c r="M102" s="94">
        <f>IF(Q102=1,J102,M101)</f>
        <v>0.4</v>
      </c>
      <c r="N102" s="94">
        <f t="shared" si="12"/>
        <v>2.1</v>
      </c>
      <c r="O102" s="94">
        <f t="shared" si="13"/>
        <v>2.5</v>
      </c>
      <c r="P102" s="102" t="s">
        <v>346</v>
      </c>
      <c r="Q102" s="94">
        <f>IF(AND(F102&lt;&gt;"",Q83=""),1,IF(AND(Q83&lt;emp,Q83&lt;&gt;""),Q83+1,""))</f>
        <v>2</v>
      </c>
      <c r="R102" s="122">
        <f>IF(Q102="","",HLOOKUP(Q102,Headline!$Z$5:$CJ$6,2,FALSE))</f>
        <v>2</v>
      </c>
      <c r="S102" s="147">
        <v>2.2829999999999999</v>
      </c>
      <c r="T102" s="147">
        <v>2.2839999999999998</v>
      </c>
      <c r="U102" s="147"/>
      <c r="V102" s="147"/>
      <c r="W102" s="147"/>
      <c r="X102" s="96"/>
      <c r="Y102" s="101">
        <v>16</v>
      </c>
      <c r="Z102" s="445"/>
      <c r="AA102" s="446"/>
      <c r="AB102" s="446"/>
      <c r="AC102" s="446"/>
      <c r="AD102" s="62"/>
      <c r="AE102" s="21"/>
      <c r="AF102" s="22"/>
      <c r="AH102" s="29"/>
      <c r="AI102" s="29"/>
      <c r="AJ102" s="29"/>
      <c r="AK102" s="29"/>
      <c r="AL102" s="29"/>
      <c r="AM102" s="29"/>
      <c r="AN102" s="29"/>
      <c r="AO102" s="83"/>
      <c r="AP102" s="83"/>
      <c r="AQ102" s="83"/>
      <c r="AR102" s="83"/>
      <c r="AS102" s="83"/>
      <c r="AT102" s="105"/>
      <c r="AU102" s="105"/>
    </row>
    <row r="103" spans="1:47" ht="17.25" customHeight="1">
      <c r="A103" s="27"/>
      <c r="B103" s="98"/>
      <c r="C103" s="104"/>
      <c r="D103" s="90"/>
      <c r="E103" s="111"/>
      <c r="F103" s="442"/>
      <c r="G103" s="443"/>
      <c r="H103" s="444"/>
      <c r="I103" s="99"/>
      <c r="J103" s="99"/>
      <c r="K103" s="94">
        <f>IF(Q103=1,F103,K102)</f>
        <v>2.1</v>
      </c>
      <c r="L103" s="94">
        <f>IF(Q103=1,I103,L102)</f>
        <v>0</v>
      </c>
      <c r="M103" s="94">
        <f>IF(Q103=1,J103,M102)</f>
        <v>0.4</v>
      </c>
      <c r="N103" s="94">
        <f t="shared" si="12"/>
        <v>2.1</v>
      </c>
      <c r="O103" s="94">
        <f t="shared" si="13"/>
        <v>2.5</v>
      </c>
      <c r="P103" s="102"/>
      <c r="Q103" s="94" t="str">
        <f>IF(AND(F103&lt;&gt;"",Q84=""),1,IF(AND(Q84&lt;emp,Q84&lt;&gt;""),Q84+1,""))</f>
        <v/>
      </c>
      <c r="R103" s="122" t="str">
        <f>IF(Q103="","",HLOOKUP(Q103,Headline!$Z$5:$CJ$6,2,FALSE))</f>
        <v/>
      </c>
      <c r="S103" s="147"/>
      <c r="T103" s="147"/>
      <c r="U103" s="147"/>
      <c r="V103" s="147"/>
      <c r="W103" s="147"/>
      <c r="X103" s="96"/>
      <c r="Y103" s="101"/>
      <c r="Z103" s="445"/>
      <c r="AA103" s="446"/>
      <c r="AB103" s="446"/>
      <c r="AC103" s="446"/>
      <c r="AD103" s="62"/>
      <c r="AE103" s="21"/>
      <c r="AF103" s="22"/>
      <c r="AH103" s="29"/>
      <c r="AI103" s="29"/>
      <c r="AJ103" s="29"/>
      <c r="AK103" s="29"/>
      <c r="AL103" s="29"/>
      <c r="AM103" s="29"/>
      <c r="AN103" s="29"/>
      <c r="AO103" s="83"/>
      <c r="AP103" s="83"/>
      <c r="AQ103" s="83"/>
      <c r="AR103" s="83"/>
      <c r="AS103" s="83"/>
      <c r="AT103" s="105"/>
      <c r="AU103" s="105"/>
    </row>
    <row r="104" spans="1:47" ht="17.25" customHeight="1">
      <c r="A104" s="27"/>
      <c r="B104" s="98">
        <v>108</v>
      </c>
      <c r="C104" s="104"/>
      <c r="D104" s="90"/>
      <c r="E104" s="111"/>
      <c r="F104" s="442">
        <v>2.1</v>
      </c>
      <c r="G104" s="443"/>
      <c r="H104" s="444"/>
      <c r="I104" s="99">
        <v>0</v>
      </c>
      <c r="J104" s="99">
        <v>0.4</v>
      </c>
      <c r="K104" s="94">
        <f>IF(Q104=1,F104,K103)</f>
        <v>2.1</v>
      </c>
      <c r="L104" s="94">
        <f>IF(Q104=1,I104,L103)</f>
        <v>0</v>
      </c>
      <c r="M104" s="94">
        <f>IF(Q104=1,J104,M103)</f>
        <v>0.4</v>
      </c>
      <c r="N104" s="94">
        <f t="shared" si="12"/>
        <v>2.1</v>
      </c>
      <c r="O104" s="94">
        <f t="shared" si="13"/>
        <v>2.5</v>
      </c>
      <c r="P104" s="102" t="s">
        <v>346</v>
      </c>
      <c r="Q104" s="94">
        <f>IF(AND(F104&lt;&gt;"",Q85=""),1,IF(AND(Q85&lt;emp,Q85&lt;&gt;""),Q85+1,""))</f>
        <v>1</v>
      </c>
      <c r="R104" s="122">
        <f>IF(Q104="","",HLOOKUP(Q104,Headline!$Z$5:$CJ$6,2,FALSE))</f>
        <v>1</v>
      </c>
      <c r="S104" s="147">
        <v>2.21</v>
      </c>
      <c r="T104" s="147"/>
      <c r="U104" s="147"/>
      <c r="V104" s="147"/>
      <c r="W104" s="147"/>
      <c r="X104" s="96"/>
      <c r="Y104" s="101">
        <v>14</v>
      </c>
      <c r="Z104" s="445"/>
      <c r="AA104" s="446"/>
      <c r="AB104" s="446"/>
      <c r="AC104" s="446"/>
      <c r="AD104" s="62"/>
      <c r="AE104" s="21"/>
      <c r="AF104" s="22"/>
      <c r="AH104" s="29"/>
      <c r="AI104" s="29"/>
      <c r="AJ104" s="29"/>
      <c r="AK104" s="29"/>
      <c r="AL104" s="29"/>
      <c r="AM104" s="29"/>
      <c r="AN104" s="29"/>
      <c r="AO104" s="83"/>
      <c r="AP104" s="83"/>
      <c r="AQ104" s="83"/>
      <c r="AR104" s="83"/>
      <c r="AS104" s="83"/>
      <c r="AT104" s="105"/>
      <c r="AU104" s="105"/>
    </row>
    <row r="105" spans="1:47" ht="17.25" customHeight="1">
      <c r="A105" s="27"/>
      <c r="B105" s="98"/>
      <c r="C105" s="104"/>
      <c r="D105" s="90"/>
      <c r="E105" s="111"/>
      <c r="F105" s="442" t="s">
        <v>224</v>
      </c>
      <c r="G105" s="443"/>
      <c r="H105" s="444"/>
      <c r="I105" s="99"/>
      <c r="J105" s="99"/>
      <c r="K105" s="94">
        <f>IF(Q105=1,F105,K104)</f>
        <v>2.1</v>
      </c>
      <c r="L105" s="94">
        <f>IF(Q105=1,I105,L104)</f>
        <v>0</v>
      </c>
      <c r="M105" s="94">
        <f>IF(Q105=1,J105,M104)</f>
        <v>0.4</v>
      </c>
      <c r="N105" s="94">
        <f t="shared" si="12"/>
        <v>2.1</v>
      </c>
      <c r="O105" s="94">
        <f t="shared" si="13"/>
        <v>2.5</v>
      </c>
      <c r="P105" s="102" t="s">
        <v>346</v>
      </c>
      <c r="Q105" s="94">
        <f>IF(AND(F105&lt;&gt;"",Q95=""),1,IF(AND(Q95&lt;emp,Q95&lt;&gt;""),Q95+1,""))</f>
        <v>2</v>
      </c>
      <c r="R105" s="122">
        <f>IF(Q105="","",HLOOKUP(Q105,Headline!$Z$5:$CJ$6,2,FALSE))</f>
        <v>2</v>
      </c>
      <c r="S105" s="147">
        <v>2.3340000000000001</v>
      </c>
      <c r="T105" s="147">
        <v>2.34</v>
      </c>
      <c r="U105" s="147"/>
      <c r="V105" s="147"/>
      <c r="W105" s="147"/>
      <c r="X105" s="96"/>
      <c r="Y105" s="101">
        <v>16</v>
      </c>
      <c r="Z105" s="445"/>
      <c r="AA105" s="446"/>
      <c r="AB105" s="446"/>
      <c r="AC105" s="446"/>
      <c r="AD105" s="62"/>
      <c r="AE105" s="21"/>
      <c r="AF105" s="22"/>
      <c r="AH105" s="29"/>
      <c r="AI105" s="29"/>
      <c r="AJ105" s="29"/>
      <c r="AK105" s="29"/>
      <c r="AL105" s="29"/>
      <c r="AM105" s="29"/>
      <c r="AN105" s="29"/>
      <c r="AO105" s="83"/>
      <c r="AP105" s="83"/>
      <c r="AQ105" s="83"/>
      <c r="AR105" s="83"/>
      <c r="AS105" s="83"/>
      <c r="AT105" s="105"/>
      <c r="AU105" s="105"/>
    </row>
    <row r="106" spans="1:47" ht="17.25" customHeight="1">
      <c r="A106" s="27"/>
      <c r="B106" s="98"/>
      <c r="C106" s="104"/>
      <c r="D106" s="90"/>
      <c r="E106" s="111"/>
      <c r="F106" s="442"/>
      <c r="G106" s="443"/>
      <c r="H106" s="444"/>
      <c r="I106" s="99"/>
      <c r="J106" s="99"/>
      <c r="K106" s="94">
        <f>IF(Q106=1,F106,K102)</f>
        <v>2.1</v>
      </c>
      <c r="L106" s="94">
        <f>IF(Q106=1,I106,L102)</f>
        <v>0</v>
      </c>
      <c r="M106" s="94">
        <f>IF(Q106=1,J106,M102)</f>
        <v>0.4</v>
      </c>
      <c r="N106" s="94">
        <f t="shared" si="12"/>
        <v>2.1</v>
      </c>
      <c r="O106" s="94">
        <f t="shared" si="13"/>
        <v>2.5</v>
      </c>
      <c r="P106" s="102"/>
      <c r="Q106" s="94" t="str">
        <f>IF(AND(F106&lt;&gt;"",Q96=""),1,IF(AND(Q96&lt;emp,Q96&lt;&gt;""),Q96+1,""))</f>
        <v/>
      </c>
      <c r="R106" s="122" t="str">
        <f>IF(Q106="","",HLOOKUP(Q106,Headline!$Z$5:$CJ$6,2,FALSE))</f>
        <v/>
      </c>
      <c r="S106" s="147"/>
      <c r="T106" s="147"/>
      <c r="U106" s="147"/>
      <c r="V106" s="147"/>
      <c r="W106" s="147"/>
      <c r="X106" s="96"/>
      <c r="Y106" s="101"/>
      <c r="Z106" s="445"/>
      <c r="AA106" s="446"/>
      <c r="AB106" s="446"/>
      <c r="AC106" s="446"/>
      <c r="AD106" s="62"/>
      <c r="AE106" s="21"/>
      <c r="AF106" s="22"/>
      <c r="AH106" s="29"/>
      <c r="AI106" s="29"/>
      <c r="AJ106" s="29"/>
      <c r="AK106" s="29"/>
      <c r="AL106" s="29"/>
      <c r="AM106" s="29"/>
      <c r="AN106" s="29"/>
      <c r="AO106" s="83"/>
      <c r="AP106" s="83"/>
      <c r="AQ106" s="83"/>
      <c r="AR106" s="83"/>
      <c r="AS106" s="83"/>
      <c r="AT106" s="105"/>
      <c r="AU106" s="105"/>
    </row>
    <row r="107" spans="1:47" ht="17.25" customHeight="1">
      <c r="A107" s="27"/>
      <c r="B107" s="98">
        <v>109</v>
      </c>
      <c r="C107" s="174"/>
      <c r="D107" s="90"/>
      <c r="E107" s="111"/>
      <c r="F107" s="442">
        <v>3.1</v>
      </c>
      <c r="G107" s="443"/>
      <c r="H107" s="444"/>
      <c r="I107" s="99">
        <v>0</v>
      </c>
      <c r="J107" s="99">
        <v>0.25</v>
      </c>
      <c r="K107" s="94">
        <f>IF(Q107=1,F107,K100)</f>
        <v>3.1</v>
      </c>
      <c r="L107" s="94">
        <f>IF(Q107=1,I107,L100)</f>
        <v>0</v>
      </c>
      <c r="M107" s="94">
        <f>IF(Q107=1,J107,M100)</f>
        <v>0.25</v>
      </c>
      <c r="N107" s="94">
        <f t="shared" si="12"/>
        <v>3.1</v>
      </c>
      <c r="O107" s="94">
        <f t="shared" si="13"/>
        <v>3.35</v>
      </c>
      <c r="P107" s="102" t="s">
        <v>346</v>
      </c>
      <c r="Q107" s="94">
        <f>IF(AND(F107&lt;&gt;"",Q91=""),1,IF(AND(Q91&lt;emp,Q91&lt;&gt;""),Q91+1,""))</f>
        <v>1</v>
      </c>
      <c r="R107" s="122">
        <f>IF(Q107="","",HLOOKUP(Q107,Headline!$Z$5:$CJ$6,2,FALSE))</f>
        <v>1</v>
      </c>
      <c r="S107" s="147">
        <v>3.13</v>
      </c>
      <c r="T107" s="147">
        <v>3.14</v>
      </c>
      <c r="U107" s="147">
        <v>3.13</v>
      </c>
      <c r="V107" s="147">
        <v>3.14</v>
      </c>
      <c r="W107" s="147">
        <v>3.13</v>
      </c>
      <c r="X107" s="96" t="s">
        <v>255</v>
      </c>
      <c r="Y107" s="101">
        <v>13</v>
      </c>
      <c r="Z107" s="445"/>
      <c r="AA107" s="446"/>
      <c r="AB107" s="446"/>
      <c r="AC107" s="446"/>
      <c r="AD107" s="62"/>
      <c r="AE107" s="21"/>
      <c r="AF107" s="22"/>
      <c r="AH107" s="29"/>
      <c r="AI107" s="29"/>
      <c r="AJ107" s="29"/>
      <c r="AK107" s="29"/>
      <c r="AL107" s="29"/>
      <c r="AM107" s="29"/>
      <c r="AN107" s="29"/>
      <c r="AO107" s="83"/>
      <c r="AP107" s="83"/>
      <c r="AQ107" s="83"/>
      <c r="AR107" s="83"/>
      <c r="AS107" s="83"/>
      <c r="AT107" s="105"/>
      <c r="AU107" s="105"/>
    </row>
    <row r="108" spans="1:47" ht="17.25" customHeight="1">
      <c r="A108" s="27"/>
      <c r="B108" s="98"/>
      <c r="C108" s="104"/>
      <c r="D108" s="90"/>
      <c r="E108" s="111"/>
      <c r="F108" s="442" t="s">
        <v>221</v>
      </c>
      <c r="G108" s="443"/>
      <c r="H108" s="444"/>
      <c r="I108" s="99"/>
      <c r="J108" s="99"/>
      <c r="K108" s="94">
        <f>IF(Q108=1,F108,K107)</f>
        <v>3.1</v>
      </c>
      <c r="L108" s="94">
        <f>IF(Q108=1,I108,L107)</f>
        <v>0</v>
      </c>
      <c r="M108" s="94">
        <f>IF(Q108=1,J108,M107)</f>
        <v>0.25</v>
      </c>
      <c r="N108" s="94">
        <f t="shared" si="12"/>
        <v>3.1</v>
      </c>
      <c r="O108" s="94">
        <f t="shared" si="13"/>
        <v>3.35</v>
      </c>
      <c r="P108" s="102" t="s">
        <v>346</v>
      </c>
      <c r="Q108" s="94">
        <f t="shared" ref="Q108:Q113" si="16">IF(AND(F108&lt;&gt;"",Q95=""),1,IF(AND(Q95&lt;emp,Q95&lt;&gt;""),Q95+1,""))</f>
        <v>2</v>
      </c>
      <c r="R108" s="122">
        <f>IF(Q108="","",HLOOKUP(Q108,Headline!$Z$5:$CJ$6,2,FALSE))</f>
        <v>2</v>
      </c>
      <c r="S108" s="250">
        <v>3.1850000000000001</v>
      </c>
      <c r="T108" s="250">
        <v>3.177</v>
      </c>
      <c r="U108" s="147"/>
      <c r="V108" s="147"/>
      <c r="W108" s="147"/>
      <c r="X108" s="96"/>
      <c r="Y108" s="101">
        <v>16</v>
      </c>
      <c r="Z108" s="445"/>
      <c r="AA108" s="446"/>
      <c r="AB108" s="446"/>
      <c r="AC108" s="446"/>
      <c r="AD108" s="62"/>
      <c r="AE108" s="21"/>
      <c r="AF108" s="22"/>
      <c r="AH108" s="29"/>
      <c r="AI108" s="29"/>
      <c r="AJ108" s="29"/>
      <c r="AK108" s="29"/>
      <c r="AL108" s="29"/>
      <c r="AM108" s="29"/>
      <c r="AN108" s="29"/>
      <c r="AO108" s="83"/>
      <c r="AP108" s="83"/>
      <c r="AQ108" s="83"/>
      <c r="AR108" s="83"/>
      <c r="AS108" s="83"/>
      <c r="AT108" s="105"/>
      <c r="AU108" s="105"/>
    </row>
    <row r="109" spans="1:47" ht="17.25" customHeight="1">
      <c r="A109" s="27"/>
      <c r="B109" s="98"/>
      <c r="C109" s="104"/>
      <c r="D109" s="90"/>
      <c r="E109" s="111"/>
      <c r="F109" s="442"/>
      <c r="G109" s="443"/>
      <c r="H109" s="444"/>
      <c r="I109" s="99"/>
      <c r="J109" s="99"/>
      <c r="K109" s="94">
        <f>IF(Q109=1,F109,K108)</f>
        <v>3.1</v>
      </c>
      <c r="L109" s="94">
        <f>IF(Q109=1,I109,L108)</f>
        <v>0</v>
      </c>
      <c r="M109" s="94">
        <f>IF(Q109=1,J109,M108)</f>
        <v>0.25</v>
      </c>
      <c r="N109" s="94">
        <f t="shared" si="12"/>
        <v>3.1</v>
      </c>
      <c r="O109" s="94">
        <f t="shared" si="13"/>
        <v>3.35</v>
      </c>
      <c r="P109" s="102"/>
      <c r="Q109" s="94" t="str">
        <f t="shared" si="16"/>
        <v/>
      </c>
      <c r="R109" s="122" t="str">
        <f>IF(Q109="","",HLOOKUP(Q109,Headline!$Z$5:$CJ$6,2,FALSE))</f>
        <v/>
      </c>
      <c r="S109" s="147"/>
      <c r="T109" s="147"/>
      <c r="U109" s="147"/>
      <c r="V109" s="147"/>
      <c r="W109" s="147"/>
      <c r="X109" s="96"/>
      <c r="Y109" s="101"/>
      <c r="Z109" s="445"/>
      <c r="AA109" s="446"/>
      <c r="AB109" s="446"/>
      <c r="AC109" s="446"/>
      <c r="AD109" s="62"/>
      <c r="AE109" s="21"/>
      <c r="AF109" s="22"/>
      <c r="AH109" s="29"/>
      <c r="AI109" s="29"/>
      <c r="AJ109" s="29"/>
      <c r="AK109" s="29"/>
      <c r="AL109" s="29"/>
      <c r="AM109" s="29"/>
      <c r="AN109" s="29"/>
      <c r="AO109" s="83"/>
      <c r="AP109" s="83"/>
      <c r="AQ109" s="83"/>
      <c r="AR109" s="83"/>
      <c r="AS109" s="83"/>
      <c r="AT109" s="105"/>
      <c r="AU109" s="105"/>
    </row>
    <row r="110" spans="1:47" ht="17.25" customHeight="1">
      <c r="A110" s="27"/>
      <c r="B110" s="98">
        <v>109</v>
      </c>
      <c r="C110" s="104">
        <v>1</v>
      </c>
      <c r="D110" s="90"/>
      <c r="E110" s="111"/>
      <c r="F110" s="442">
        <v>3.1</v>
      </c>
      <c r="G110" s="443"/>
      <c r="H110" s="444"/>
      <c r="I110" s="99">
        <v>0</v>
      </c>
      <c r="J110" s="99">
        <v>0.2</v>
      </c>
      <c r="K110" s="94">
        <f t="shared" ref="K110:K118" si="17">IF(Q110=1,F110,K109)</f>
        <v>3.1</v>
      </c>
      <c r="L110" s="94">
        <f t="shared" ref="L110:L118" si="18">IF(Q110=1,I110,L109)</f>
        <v>0</v>
      </c>
      <c r="M110" s="94">
        <f t="shared" ref="M110:M118" si="19">IF(Q110=1,J110,M109)</f>
        <v>0.2</v>
      </c>
      <c r="N110" s="94">
        <f t="shared" si="12"/>
        <v>3.1</v>
      </c>
      <c r="O110" s="94">
        <f t="shared" si="13"/>
        <v>3.3000000000000003</v>
      </c>
      <c r="P110" s="102" t="s">
        <v>346</v>
      </c>
      <c r="Q110" s="94">
        <f t="shared" si="16"/>
        <v>1</v>
      </c>
      <c r="R110" s="122">
        <f>IF(Q110="","",HLOOKUP(Q110,Headline!$Z$5:$CJ$6,2,FALSE))</f>
        <v>1</v>
      </c>
      <c r="S110" s="147">
        <v>3.17</v>
      </c>
      <c r="T110" s="147">
        <v>3.16</v>
      </c>
      <c r="U110" s="147">
        <v>3.17</v>
      </c>
      <c r="V110" s="147">
        <v>3.16</v>
      </c>
      <c r="W110" s="147">
        <v>3.16</v>
      </c>
      <c r="X110" s="96" t="s">
        <v>255</v>
      </c>
      <c r="Y110" s="101">
        <v>13</v>
      </c>
      <c r="Z110" s="445"/>
      <c r="AA110" s="446"/>
      <c r="AB110" s="446"/>
      <c r="AC110" s="446"/>
      <c r="AD110" s="62"/>
      <c r="AE110" s="21"/>
      <c r="AF110" s="22"/>
      <c r="AH110" s="29"/>
      <c r="AI110" s="29"/>
      <c r="AJ110" s="29"/>
      <c r="AK110" s="29"/>
      <c r="AL110" s="29"/>
      <c r="AM110" s="29"/>
      <c r="AN110" s="29"/>
      <c r="AO110" s="83"/>
      <c r="AP110" s="83"/>
      <c r="AQ110" s="83"/>
      <c r="AR110" s="83"/>
      <c r="AS110" s="83"/>
      <c r="AT110" s="105"/>
      <c r="AU110" s="105"/>
    </row>
    <row r="111" spans="1:47" ht="17.25" customHeight="1">
      <c r="A111" s="27"/>
      <c r="B111" s="98"/>
      <c r="C111" s="104"/>
      <c r="D111" s="90"/>
      <c r="E111" s="111"/>
      <c r="F111" s="442" t="s">
        <v>222</v>
      </c>
      <c r="G111" s="443"/>
      <c r="H111" s="444"/>
      <c r="I111" s="99"/>
      <c r="J111" s="99"/>
      <c r="K111" s="94">
        <f t="shared" si="17"/>
        <v>3.1</v>
      </c>
      <c r="L111" s="94">
        <f t="shared" si="18"/>
        <v>0</v>
      </c>
      <c r="M111" s="94">
        <f t="shared" si="19"/>
        <v>0.2</v>
      </c>
      <c r="N111" s="94">
        <f t="shared" si="12"/>
        <v>3.1</v>
      </c>
      <c r="O111" s="94">
        <f t="shared" si="13"/>
        <v>3.3000000000000003</v>
      </c>
      <c r="P111" s="102" t="s">
        <v>346</v>
      </c>
      <c r="Q111" s="94">
        <f t="shared" si="16"/>
        <v>2</v>
      </c>
      <c r="R111" s="122">
        <f>IF(Q111="","",HLOOKUP(Q111,Headline!$Z$5:$CJ$6,2,FALSE))</f>
        <v>2</v>
      </c>
      <c r="S111" s="238">
        <v>3.149</v>
      </c>
      <c r="T111" s="238">
        <v>3.137</v>
      </c>
      <c r="U111" s="147"/>
      <c r="V111" s="147"/>
      <c r="W111" s="147"/>
      <c r="X111" s="96"/>
      <c r="Y111" s="101">
        <v>16</v>
      </c>
      <c r="Z111" s="445"/>
      <c r="AA111" s="446"/>
      <c r="AB111" s="446"/>
      <c r="AC111" s="446"/>
      <c r="AD111" s="62"/>
      <c r="AE111" s="21"/>
      <c r="AF111" s="22"/>
      <c r="AH111" s="29"/>
      <c r="AI111" s="29"/>
      <c r="AJ111" s="29"/>
      <c r="AK111" s="29"/>
      <c r="AL111" s="29"/>
      <c r="AM111" s="29"/>
      <c r="AN111" s="29"/>
      <c r="AO111" s="83"/>
      <c r="AP111" s="83"/>
      <c r="AQ111" s="83"/>
      <c r="AR111" s="83"/>
      <c r="AS111" s="83"/>
      <c r="AT111" s="105"/>
      <c r="AU111" s="105"/>
    </row>
    <row r="112" spans="1:47" ht="17.25" customHeight="1">
      <c r="A112" s="27"/>
      <c r="B112" s="98"/>
      <c r="C112" s="104"/>
      <c r="D112" s="90"/>
      <c r="E112" s="111"/>
      <c r="F112" s="442"/>
      <c r="G112" s="443"/>
      <c r="H112" s="444"/>
      <c r="I112" s="99"/>
      <c r="J112" s="99"/>
      <c r="K112" s="94">
        <f t="shared" si="17"/>
        <v>3.1</v>
      </c>
      <c r="L112" s="94">
        <f t="shared" si="18"/>
        <v>0</v>
      </c>
      <c r="M112" s="94">
        <f t="shared" si="19"/>
        <v>0.2</v>
      </c>
      <c r="N112" s="94">
        <f t="shared" si="12"/>
        <v>3.1</v>
      </c>
      <c r="O112" s="94">
        <f t="shared" si="13"/>
        <v>3.3000000000000003</v>
      </c>
      <c r="P112" s="102"/>
      <c r="Q112" s="94" t="str">
        <f t="shared" si="16"/>
        <v/>
      </c>
      <c r="R112" s="122" t="str">
        <f>IF(Q112="","",HLOOKUP(Q112,Headline!$Z$5:$CJ$6,2,FALSE))</f>
        <v/>
      </c>
      <c r="S112" s="238"/>
      <c r="T112" s="238"/>
      <c r="U112" s="147"/>
      <c r="V112" s="147"/>
      <c r="W112" s="147"/>
      <c r="X112" s="96"/>
      <c r="Y112" s="101"/>
      <c r="Z112" s="445"/>
      <c r="AA112" s="446"/>
      <c r="AB112" s="446"/>
      <c r="AC112" s="446"/>
      <c r="AD112" s="62"/>
      <c r="AE112" s="21"/>
      <c r="AF112" s="22"/>
      <c r="AH112" s="29"/>
      <c r="AI112" s="29"/>
      <c r="AJ112" s="29"/>
      <c r="AK112" s="29"/>
      <c r="AL112" s="29"/>
      <c r="AM112" s="29"/>
      <c r="AN112" s="29"/>
      <c r="AO112" s="83"/>
      <c r="AP112" s="83"/>
      <c r="AQ112" s="83"/>
      <c r="AR112" s="83"/>
      <c r="AS112" s="83"/>
      <c r="AT112" s="105"/>
      <c r="AU112" s="105"/>
    </row>
    <row r="113" spans="1:47" ht="17.25" customHeight="1">
      <c r="A113" s="27"/>
      <c r="B113" s="98">
        <v>109</v>
      </c>
      <c r="C113" s="104">
        <v>1</v>
      </c>
      <c r="D113" s="90"/>
      <c r="E113" s="111"/>
      <c r="F113" s="442">
        <v>3.1</v>
      </c>
      <c r="G113" s="443"/>
      <c r="H113" s="444"/>
      <c r="I113" s="99">
        <v>0</v>
      </c>
      <c r="J113" s="99">
        <v>0.2</v>
      </c>
      <c r="K113" s="94">
        <f t="shared" si="17"/>
        <v>3.1</v>
      </c>
      <c r="L113" s="94">
        <f t="shared" si="18"/>
        <v>0</v>
      </c>
      <c r="M113" s="94">
        <f t="shared" si="19"/>
        <v>0.2</v>
      </c>
      <c r="N113" s="94">
        <f t="shared" si="12"/>
        <v>3.1</v>
      </c>
      <c r="O113" s="94">
        <f t="shared" si="13"/>
        <v>3.3000000000000003</v>
      </c>
      <c r="P113" s="102" t="s">
        <v>346</v>
      </c>
      <c r="Q113" s="94">
        <f t="shared" si="16"/>
        <v>1</v>
      </c>
      <c r="R113" s="122">
        <f>IF(Q113="","",HLOOKUP(Q113,Headline!$Z$5:$CJ$6,2,FALSE))</f>
        <v>1</v>
      </c>
      <c r="S113" s="238">
        <v>3.15</v>
      </c>
      <c r="T113" s="238">
        <v>3.15</v>
      </c>
      <c r="U113" s="147">
        <v>3.14</v>
      </c>
      <c r="V113" s="147">
        <v>3.15</v>
      </c>
      <c r="W113" s="147">
        <v>3.15</v>
      </c>
      <c r="X113" s="96" t="s">
        <v>255</v>
      </c>
      <c r="Y113" s="101">
        <v>13</v>
      </c>
      <c r="Z113" s="445"/>
      <c r="AA113" s="446"/>
      <c r="AB113" s="446"/>
      <c r="AC113" s="446"/>
      <c r="AD113" s="62"/>
      <c r="AE113" s="21"/>
      <c r="AF113" s="22"/>
      <c r="AH113" s="29"/>
      <c r="AI113" s="29"/>
      <c r="AJ113" s="29"/>
      <c r="AK113" s="29"/>
      <c r="AL113" s="29"/>
      <c r="AM113" s="29"/>
      <c r="AN113" s="29"/>
      <c r="AO113" s="83"/>
      <c r="AP113" s="83"/>
      <c r="AQ113" s="83"/>
      <c r="AR113" s="83"/>
      <c r="AS113" s="83"/>
      <c r="AT113" s="105"/>
      <c r="AU113" s="105"/>
    </row>
    <row r="114" spans="1:47" ht="17.25" customHeight="1">
      <c r="A114" s="27"/>
      <c r="B114" s="98"/>
      <c r="C114" s="104"/>
      <c r="D114" s="90"/>
      <c r="E114" s="111"/>
      <c r="F114" s="442" t="s">
        <v>223</v>
      </c>
      <c r="G114" s="443"/>
      <c r="H114" s="444"/>
      <c r="I114" s="99"/>
      <c r="J114" s="99"/>
      <c r="K114" s="94">
        <f t="shared" si="17"/>
        <v>3.1</v>
      </c>
      <c r="L114" s="94">
        <f t="shared" si="18"/>
        <v>0</v>
      </c>
      <c r="M114" s="94">
        <f t="shared" si="19"/>
        <v>0.2</v>
      </c>
      <c r="N114" s="94">
        <f t="shared" si="12"/>
        <v>3.1</v>
      </c>
      <c r="O114" s="94">
        <f t="shared" si="13"/>
        <v>3.3000000000000003</v>
      </c>
      <c r="P114" s="102" t="s">
        <v>346</v>
      </c>
      <c r="Q114" s="94">
        <f>IF(AND(F114&lt;&gt;"",Q107=""),1,IF(AND(Q107&lt;emp,Q107&lt;&gt;""),Q107+1,""))</f>
        <v>2</v>
      </c>
      <c r="R114" s="122">
        <f>IF(Q114="","",HLOOKUP(Q114,Headline!$Z$5:$CJ$6,2,FALSE))</f>
        <v>2</v>
      </c>
      <c r="S114" s="238">
        <v>3.153</v>
      </c>
      <c r="T114" s="238">
        <v>3.1589999999999998</v>
      </c>
      <c r="U114" s="147"/>
      <c r="V114" s="147"/>
      <c r="W114" s="147"/>
      <c r="X114" s="96"/>
      <c r="Y114" s="101">
        <v>16</v>
      </c>
      <c r="Z114" s="445"/>
      <c r="AA114" s="446"/>
      <c r="AB114" s="446"/>
      <c r="AC114" s="446"/>
      <c r="AD114" s="62"/>
      <c r="AE114" s="21"/>
      <c r="AF114" s="22"/>
      <c r="AH114" s="29"/>
      <c r="AI114" s="29"/>
      <c r="AJ114" s="29"/>
      <c r="AK114" s="29"/>
      <c r="AL114" s="29"/>
      <c r="AM114" s="29"/>
      <c r="AN114" s="29"/>
      <c r="AO114" s="83"/>
      <c r="AP114" s="83"/>
      <c r="AQ114" s="83"/>
      <c r="AR114" s="83"/>
      <c r="AS114" s="83"/>
      <c r="AT114" s="105"/>
      <c r="AU114" s="105"/>
    </row>
    <row r="115" spans="1:47" ht="17.25" customHeight="1">
      <c r="A115" s="27"/>
      <c r="B115" s="98"/>
      <c r="C115" s="104"/>
      <c r="D115" s="90"/>
      <c r="E115" s="111"/>
      <c r="F115" s="442"/>
      <c r="G115" s="443"/>
      <c r="H115" s="444"/>
      <c r="I115" s="99"/>
      <c r="J115" s="99"/>
      <c r="K115" s="94">
        <f t="shared" si="17"/>
        <v>3.1</v>
      </c>
      <c r="L115" s="94">
        <f t="shared" si="18"/>
        <v>0</v>
      </c>
      <c r="M115" s="94">
        <f t="shared" si="19"/>
        <v>0.2</v>
      </c>
      <c r="N115" s="94">
        <f t="shared" si="12"/>
        <v>3.1</v>
      </c>
      <c r="O115" s="94">
        <f t="shared" si="13"/>
        <v>3.3000000000000003</v>
      </c>
      <c r="P115" s="102"/>
      <c r="Q115" s="94" t="str">
        <f>IF(AND(F115&lt;&gt;"",Q108=""),1,IF(AND(Q108&lt;emp,Q108&lt;&gt;""),Q108+1,""))</f>
        <v/>
      </c>
      <c r="R115" s="122" t="str">
        <f>IF(Q115="","",HLOOKUP(Q115,Headline!$Z$5:$CJ$6,2,FALSE))</f>
        <v/>
      </c>
      <c r="S115" s="238"/>
      <c r="T115" s="238"/>
      <c r="U115" s="147"/>
      <c r="V115" s="147"/>
      <c r="W115" s="147"/>
      <c r="X115" s="96"/>
      <c r="Y115" s="101"/>
      <c r="Z115" s="445"/>
      <c r="AA115" s="446"/>
      <c r="AB115" s="446"/>
      <c r="AC115" s="446"/>
      <c r="AD115" s="62"/>
      <c r="AE115" s="21"/>
      <c r="AF115" s="22"/>
      <c r="AH115" s="29"/>
      <c r="AI115" s="29"/>
      <c r="AJ115" s="29"/>
      <c r="AK115" s="29"/>
      <c r="AL115" s="29"/>
      <c r="AM115" s="29"/>
      <c r="AN115" s="29"/>
      <c r="AO115" s="83"/>
      <c r="AP115" s="83"/>
      <c r="AQ115" s="83"/>
      <c r="AR115" s="83"/>
      <c r="AS115" s="83"/>
      <c r="AT115" s="105"/>
      <c r="AU115" s="105"/>
    </row>
    <row r="116" spans="1:47" ht="17.25" customHeight="1">
      <c r="A116" s="27"/>
      <c r="B116" s="98">
        <v>109</v>
      </c>
      <c r="C116" s="104">
        <v>1</v>
      </c>
      <c r="D116" s="90"/>
      <c r="E116" s="111"/>
      <c r="F116" s="442">
        <v>3.1</v>
      </c>
      <c r="G116" s="443"/>
      <c r="H116" s="444"/>
      <c r="I116" s="99">
        <v>0</v>
      </c>
      <c r="J116" s="99">
        <v>0.2</v>
      </c>
      <c r="K116" s="94">
        <f t="shared" si="17"/>
        <v>3.1</v>
      </c>
      <c r="L116" s="94">
        <f t="shared" si="18"/>
        <v>0</v>
      </c>
      <c r="M116" s="94">
        <f t="shared" si="19"/>
        <v>0.2</v>
      </c>
      <c r="N116" s="94">
        <f t="shared" si="12"/>
        <v>3.1</v>
      </c>
      <c r="O116" s="94">
        <f t="shared" si="13"/>
        <v>3.3000000000000003</v>
      </c>
      <c r="P116" s="102" t="s">
        <v>346</v>
      </c>
      <c r="Q116" s="94">
        <f>IF(AND(F116&lt;&gt;"",Q109=""),1,IF(AND(Q109&lt;emp,Q109&lt;&gt;""),Q109+1,""))</f>
        <v>1</v>
      </c>
      <c r="R116" s="122">
        <f>IF(Q116="","",HLOOKUP(Q116,Headline!$Z$5:$CJ$6,2,FALSE))</f>
        <v>1</v>
      </c>
      <c r="S116" s="238">
        <v>3.13</v>
      </c>
      <c r="T116" s="238">
        <v>3.13</v>
      </c>
      <c r="U116" s="147">
        <v>3.14</v>
      </c>
      <c r="V116" s="147">
        <v>3.13</v>
      </c>
      <c r="W116" s="147">
        <v>3.13</v>
      </c>
      <c r="X116" s="96" t="s">
        <v>255</v>
      </c>
      <c r="Y116" s="101">
        <v>13</v>
      </c>
      <c r="Z116" s="445"/>
      <c r="AA116" s="446"/>
      <c r="AB116" s="446"/>
      <c r="AC116" s="446"/>
      <c r="AD116" s="62"/>
      <c r="AE116" s="21"/>
      <c r="AF116" s="22"/>
      <c r="AH116" s="29"/>
      <c r="AI116" s="29"/>
      <c r="AJ116" s="29"/>
      <c r="AK116" s="29"/>
      <c r="AL116" s="29"/>
      <c r="AM116" s="29"/>
      <c r="AN116" s="29"/>
      <c r="AO116" s="83"/>
      <c r="AP116" s="83"/>
      <c r="AQ116" s="83"/>
      <c r="AR116" s="83"/>
      <c r="AS116" s="83"/>
      <c r="AT116" s="105"/>
      <c r="AU116" s="105"/>
    </row>
    <row r="117" spans="1:47" ht="17.25" customHeight="1">
      <c r="A117" s="27"/>
      <c r="B117" s="98"/>
      <c r="C117" s="104"/>
      <c r="D117" s="90"/>
      <c r="E117" s="111"/>
      <c r="F117" s="442" t="s">
        <v>224</v>
      </c>
      <c r="G117" s="443"/>
      <c r="H117" s="444"/>
      <c r="I117" s="99"/>
      <c r="J117" s="99"/>
      <c r="K117" s="94">
        <f t="shared" si="17"/>
        <v>3.1</v>
      </c>
      <c r="L117" s="94">
        <f t="shared" si="18"/>
        <v>0</v>
      </c>
      <c r="M117" s="94">
        <f t="shared" si="19"/>
        <v>0.2</v>
      </c>
      <c r="N117" s="94">
        <f t="shared" si="12"/>
        <v>3.1</v>
      </c>
      <c r="O117" s="94">
        <f t="shared" si="13"/>
        <v>3.3000000000000003</v>
      </c>
      <c r="P117" s="102" t="s">
        <v>346</v>
      </c>
      <c r="Q117" s="94">
        <f>IF(AND(F117&lt;&gt;"",Q110=""),1,IF(AND(Q110&lt;emp,Q110&lt;&gt;""),Q110+1,""))</f>
        <v>2</v>
      </c>
      <c r="R117" s="122">
        <f>IF(Q117="","",HLOOKUP(Q117,Headline!$Z$5:$CJ$6,2,FALSE))</f>
        <v>2</v>
      </c>
      <c r="S117" s="238">
        <v>3.18</v>
      </c>
      <c r="T117" s="238">
        <v>3.1819999999999999</v>
      </c>
      <c r="U117" s="147"/>
      <c r="V117" s="147"/>
      <c r="W117" s="147"/>
      <c r="X117" s="96"/>
      <c r="Y117" s="101">
        <v>16</v>
      </c>
      <c r="Z117" s="445"/>
      <c r="AA117" s="446"/>
      <c r="AB117" s="446"/>
      <c r="AC117" s="446"/>
      <c r="AD117" s="62"/>
      <c r="AE117" s="21"/>
      <c r="AF117" s="22"/>
      <c r="AH117" s="29"/>
      <c r="AI117" s="29"/>
      <c r="AJ117" s="29"/>
      <c r="AK117" s="29"/>
      <c r="AL117" s="29"/>
      <c r="AM117" s="29"/>
      <c r="AN117" s="29"/>
      <c r="AO117" s="83"/>
      <c r="AP117" s="83"/>
      <c r="AQ117" s="83"/>
      <c r="AR117" s="83"/>
      <c r="AS117" s="83"/>
      <c r="AT117" s="105"/>
      <c r="AU117" s="105"/>
    </row>
    <row r="118" spans="1:47" ht="17.25" customHeight="1">
      <c r="A118" s="27"/>
      <c r="B118" s="98"/>
      <c r="C118" s="104"/>
      <c r="D118" s="90"/>
      <c r="E118" s="111"/>
      <c r="F118" s="442"/>
      <c r="G118" s="443"/>
      <c r="H118" s="444"/>
      <c r="I118" s="99"/>
      <c r="J118" s="99"/>
      <c r="K118" s="94">
        <f t="shared" si="17"/>
        <v>3.1</v>
      </c>
      <c r="L118" s="94">
        <f t="shared" si="18"/>
        <v>0</v>
      </c>
      <c r="M118" s="94">
        <f t="shared" si="19"/>
        <v>0.2</v>
      </c>
      <c r="N118" s="94">
        <f t="shared" si="12"/>
        <v>3.1</v>
      </c>
      <c r="O118" s="94">
        <f t="shared" si="13"/>
        <v>3.3000000000000003</v>
      </c>
      <c r="P118" s="102"/>
      <c r="Q118" s="94" t="str">
        <f>IF(AND(F118&lt;&gt;"",Q111=""),1,IF(AND(Q111&lt;emp,Q111&lt;&gt;""),Q111+1,""))</f>
        <v/>
      </c>
      <c r="R118" s="122" t="str">
        <f>IF(Q118="","",HLOOKUP(Q118,Headline!$Z$5:$CJ$6,2,FALSE))</f>
        <v/>
      </c>
      <c r="S118" s="100"/>
      <c r="T118" s="100"/>
      <c r="U118" s="100"/>
      <c r="V118" s="100"/>
      <c r="W118" s="100"/>
      <c r="X118" s="96"/>
      <c r="Y118" s="101"/>
      <c r="Z118" s="445"/>
      <c r="AA118" s="446"/>
      <c r="AB118" s="446"/>
      <c r="AC118" s="454"/>
      <c r="AD118" s="62"/>
      <c r="AE118" s="21"/>
      <c r="AF118" s="22"/>
      <c r="AH118" s="29"/>
      <c r="AI118" s="29"/>
      <c r="AJ118" s="29"/>
      <c r="AK118" s="29"/>
      <c r="AL118" s="29"/>
      <c r="AM118" s="29"/>
      <c r="AN118" s="29"/>
      <c r="AO118" s="83"/>
      <c r="AP118" s="83"/>
      <c r="AQ118" s="83"/>
      <c r="AR118" s="83"/>
      <c r="AS118" s="83"/>
      <c r="AT118" s="105"/>
      <c r="AU118" s="105"/>
    </row>
    <row r="119" spans="1:47" ht="17.25" customHeight="1">
      <c r="A119" s="27"/>
      <c r="B119" s="98">
        <v>110</v>
      </c>
      <c r="C119" s="104"/>
      <c r="D119" s="90"/>
      <c r="E119" s="111"/>
      <c r="F119" s="442">
        <v>2.1</v>
      </c>
      <c r="G119" s="443"/>
      <c r="H119" s="443"/>
      <c r="I119" s="99">
        <v>0</v>
      </c>
      <c r="J119" s="99">
        <v>0.4</v>
      </c>
      <c r="K119" s="94">
        <f>IF(Q119=1,F119,K109)</f>
        <v>2.1</v>
      </c>
      <c r="L119" s="94">
        <f>IF(Q119=1,I119,L109)</f>
        <v>0</v>
      </c>
      <c r="M119" s="94">
        <f>IF(Q119=1,J119,M109)</f>
        <v>0.4</v>
      </c>
      <c r="N119" s="94">
        <f t="shared" si="12"/>
        <v>2.1</v>
      </c>
      <c r="O119" s="94">
        <f t="shared" si="13"/>
        <v>2.5</v>
      </c>
      <c r="P119" s="102" t="s">
        <v>346</v>
      </c>
      <c r="Q119" s="94">
        <f t="shared" ref="Q119:Q125" si="20">IF(AND(F119&lt;&gt;"",Q112=""),1,IF(AND(Q112&lt;emp,Q112&lt;&gt;""),Q112+1,""))</f>
        <v>1</v>
      </c>
      <c r="R119" s="122">
        <f>IF(Q119="","",HLOOKUP(Q119,Headline!$Z$5:$CJ$6,2,FALSE))</f>
        <v>1</v>
      </c>
      <c r="S119" s="147">
        <v>2.391</v>
      </c>
      <c r="T119" s="147"/>
      <c r="U119" s="100"/>
      <c r="V119" s="100"/>
      <c r="W119" s="100"/>
      <c r="X119" s="96"/>
      <c r="Y119" s="101">
        <v>14</v>
      </c>
      <c r="Z119" s="513" t="s">
        <v>742</v>
      </c>
      <c r="AA119" s="514"/>
      <c r="AB119" s="514"/>
      <c r="AC119" s="515"/>
      <c r="AD119" s="62"/>
      <c r="AE119" s="21"/>
      <c r="AF119" s="22"/>
      <c r="AH119" s="29"/>
      <c r="AI119" s="29"/>
      <c r="AJ119" s="29"/>
      <c r="AK119" s="29"/>
      <c r="AL119" s="29"/>
      <c r="AM119" s="29"/>
      <c r="AN119" s="29"/>
      <c r="AO119" s="83"/>
      <c r="AP119" s="83"/>
      <c r="AQ119" s="83"/>
      <c r="AR119" s="83"/>
      <c r="AS119" s="83"/>
      <c r="AT119" s="105"/>
      <c r="AU119" s="105"/>
    </row>
    <row r="120" spans="1:47" ht="17.25" customHeight="1">
      <c r="A120" s="27"/>
      <c r="B120" s="98"/>
      <c r="C120" s="104"/>
      <c r="D120" s="90"/>
      <c r="E120" s="111"/>
      <c r="F120" s="442"/>
      <c r="G120" s="443"/>
      <c r="H120" s="443"/>
      <c r="I120" s="99"/>
      <c r="J120" s="99"/>
      <c r="K120" s="94">
        <f>IF(Q120=1,F120,K119)</f>
        <v>2.1</v>
      </c>
      <c r="L120" s="94">
        <f>IF(Q120=1,I120,L119)</f>
        <v>0</v>
      </c>
      <c r="M120" s="94">
        <f>IF(Q120=1,J120,M119)</f>
        <v>0.4</v>
      </c>
      <c r="N120" s="94">
        <f t="shared" si="12"/>
        <v>2.1</v>
      </c>
      <c r="O120" s="94">
        <f t="shared" si="13"/>
        <v>2.5</v>
      </c>
      <c r="P120" s="102" t="s">
        <v>346</v>
      </c>
      <c r="Q120" s="94">
        <f t="shared" si="20"/>
        <v>2</v>
      </c>
      <c r="R120" s="122">
        <f>IF(Q120="","",HLOOKUP(Q120,Headline!$Z$5:$CJ$6,2,FALSE))</f>
        <v>2</v>
      </c>
      <c r="S120" s="147">
        <v>2.4849999999999999</v>
      </c>
      <c r="T120" s="147">
        <v>2.4750000000000001</v>
      </c>
      <c r="U120" s="100"/>
      <c r="V120" s="100"/>
      <c r="W120" s="100"/>
      <c r="X120" s="96"/>
      <c r="Y120" s="101">
        <v>16</v>
      </c>
      <c r="Z120" s="516"/>
      <c r="AA120" s="517"/>
      <c r="AB120" s="517"/>
      <c r="AC120" s="518"/>
      <c r="AD120" s="62"/>
      <c r="AE120" s="21"/>
      <c r="AF120" s="22"/>
      <c r="AH120" s="29"/>
      <c r="AI120" s="29"/>
      <c r="AJ120" s="29"/>
      <c r="AK120" s="29"/>
      <c r="AL120" s="29"/>
      <c r="AM120" s="29"/>
      <c r="AN120" s="29"/>
      <c r="AO120" s="83"/>
      <c r="AP120" s="83"/>
      <c r="AQ120" s="83"/>
      <c r="AR120" s="83"/>
      <c r="AS120" s="83"/>
      <c r="AT120" s="105"/>
      <c r="AU120" s="105"/>
    </row>
    <row r="121" spans="1:47" ht="17.25" customHeight="1">
      <c r="A121" s="27"/>
      <c r="B121" s="98"/>
      <c r="C121" s="104"/>
      <c r="D121" s="90"/>
      <c r="E121" s="111"/>
      <c r="F121" s="442"/>
      <c r="G121" s="443"/>
      <c r="H121" s="444"/>
      <c r="I121" s="99"/>
      <c r="J121" s="99"/>
      <c r="K121" s="94">
        <f>IF(Q121=1,F121,K120)</f>
        <v>2.1</v>
      </c>
      <c r="L121" s="94">
        <f>IF(Q121=1,I121,L120)</f>
        <v>0</v>
      </c>
      <c r="M121" s="94">
        <f>IF(Q121=1,J121,M120)</f>
        <v>0.4</v>
      </c>
      <c r="N121" s="94">
        <f t="shared" si="12"/>
        <v>2.1</v>
      </c>
      <c r="O121" s="94">
        <f t="shared" si="13"/>
        <v>2.5</v>
      </c>
      <c r="P121" s="102"/>
      <c r="Q121" s="94" t="str">
        <f t="shared" si="20"/>
        <v/>
      </c>
      <c r="R121" s="122" t="str">
        <f>IF(Q121="","",HLOOKUP(Q121,Headline!$Z$5:$CJ$6,2,FALSE))</f>
        <v/>
      </c>
      <c r="S121" s="100"/>
      <c r="T121" s="100"/>
      <c r="U121" s="100"/>
      <c r="V121" s="100"/>
      <c r="W121" s="100"/>
      <c r="X121" s="96"/>
      <c r="Y121" s="101"/>
      <c r="Z121" s="445"/>
      <c r="AA121" s="446"/>
      <c r="AB121" s="446"/>
      <c r="AC121" s="446"/>
      <c r="AD121" s="62"/>
      <c r="AE121" s="21"/>
      <c r="AF121" s="22"/>
      <c r="AH121" s="29"/>
      <c r="AI121" s="29"/>
      <c r="AJ121" s="29"/>
      <c r="AK121" s="29"/>
      <c r="AL121" s="29"/>
      <c r="AM121" s="29"/>
      <c r="AN121" s="29"/>
      <c r="AO121" s="83"/>
      <c r="AP121" s="83"/>
      <c r="AQ121" s="83"/>
      <c r="AR121" s="83"/>
      <c r="AS121" s="83"/>
      <c r="AT121" s="105"/>
      <c r="AU121" s="105"/>
    </row>
    <row r="122" spans="1:47" ht="17.25" customHeight="1">
      <c r="A122" s="27"/>
      <c r="B122" s="98">
        <v>110</v>
      </c>
      <c r="C122" s="104"/>
      <c r="D122" s="90"/>
      <c r="E122" s="111"/>
      <c r="F122" s="442">
        <v>2.1</v>
      </c>
      <c r="G122" s="443"/>
      <c r="H122" s="443"/>
      <c r="I122" s="99">
        <v>0</v>
      </c>
      <c r="J122" s="99">
        <v>0.4</v>
      </c>
      <c r="K122" s="94">
        <f>IF(Q122=1,F122,K112)</f>
        <v>2.1</v>
      </c>
      <c r="L122" s="94">
        <f>IF(Q122=1,I122,L112)</f>
        <v>0</v>
      </c>
      <c r="M122" s="94">
        <f>IF(Q122=1,J122,M112)</f>
        <v>0.4</v>
      </c>
      <c r="N122" s="94">
        <f t="shared" si="12"/>
        <v>2.1</v>
      </c>
      <c r="O122" s="94">
        <f t="shared" si="13"/>
        <v>2.5</v>
      </c>
      <c r="P122" s="102" t="s">
        <v>346</v>
      </c>
      <c r="Q122" s="94">
        <f t="shared" si="20"/>
        <v>1</v>
      </c>
      <c r="R122" s="122">
        <f>IF(Q122="","",HLOOKUP(Q122,Headline!$Z$5:$CJ$6,2,FALSE))</f>
        <v>1</v>
      </c>
      <c r="S122" s="147">
        <v>2.2589999999999999</v>
      </c>
      <c r="T122" s="147"/>
      <c r="U122" s="100"/>
      <c r="V122" s="100"/>
      <c r="W122" s="100"/>
      <c r="X122" s="96"/>
      <c r="Y122" s="101">
        <v>14</v>
      </c>
      <c r="Z122" s="513" t="s">
        <v>743</v>
      </c>
      <c r="AA122" s="514"/>
      <c r="AB122" s="514"/>
      <c r="AC122" s="515"/>
      <c r="AD122" s="62"/>
      <c r="AE122" s="21"/>
      <c r="AF122" s="22"/>
      <c r="AH122" s="29"/>
      <c r="AI122" s="29"/>
      <c r="AJ122" s="29"/>
      <c r="AK122" s="29"/>
      <c r="AL122" s="29"/>
      <c r="AM122" s="29"/>
      <c r="AN122" s="29"/>
      <c r="AO122" s="83"/>
      <c r="AP122" s="83"/>
      <c r="AQ122" s="83"/>
      <c r="AR122" s="83"/>
      <c r="AS122" s="83"/>
      <c r="AT122" s="105"/>
      <c r="AU122" s="105"/>
    </row>
    <row r="123" spans="1:47" ht="17.25" customHeight="1">
      <c r="A123" s="27"/>
      <c r="B123" s="98"/>
      <c r="C123" s="104"/>
      <c r="D123" s="90"/>
      <c r="E123" s="111"/>
      <c r="F123" s="442"/>
      <c r="G123" s="443"/>
      <c r="H123" s="443"/>
      <c r="I123" s="99"/>
      <c r="J123" s="99"/>
      <c r="K123" s="94">
        <f>IF(Q123=1,F123,K122)</f>
        <v>2.1</v>
      </c>
      <c r="L123" s="94">
        <f>IF(Q123=1,I123,L122)</f>
        <v>0</v>
      </c>
      <c r="M123" s="94">
        <f>IF(Q123=1,J123,M122)</f>
        <v>0.4</v>
      </c>
      <c r="N123" s="94">
        <f t="shared" si="12"/>
        <v>2.1</v>
      </c>
      <c r="O123" s="94">
        <f t="shared" si="13"/>
        <v>2.5</v>
      </c>
      <c r="P123" s="102" t="s">
        <v>346</v>
      </c>
      <c r="Q123" s="94">
        <f t="shared" si="20"/>
        <v>2</v>
      </c>
      <c r="R123" s="122">
        <f>IF(Q123="","",HLOOKUP(Q123,Headline!$Z$5:$CJ$6,2,FALSE))</f>
        <v>2</v>
      </c>
      <c r="S123" s="147">
        <v>2.3660000000000001</v>
      </c>
      <c r="T123" s="147">
        <v>2.3580000000000001</v>
      </c>
      <c r="U123" s="100"/>
      <c r="V123" s="100"/>
      <c r="W123" s="100"/>
      <c r="X123" s="96"/>
      <c r="Y123" s="101">
        <v>16</v>
      </c>
      <c r="Z123" s="516"/>
      <c r="AA123" s="517"/>
      <c r="AB123" s="517"/>
      <c r="AC123" s="518"/>
      <c r="AD123" s="62"/>
      <c r="AE123" s="21"/>
      <c r="AF123" s="22"/>
      <c r="AH123" s="29"/>
      <c r="AI123" s="29"/>
      <c r="AJ123" s="29"/>
      <c r="AK123" s="29"/>
      <c r="AL123" s="29"/>
      <c r="AM123" s="29"/>
      <c r="AN123" s="29"/>
      <c r="AO123" s="83"/>
      <c r="AP123" s="83"/>
      <c r="AQ123" s="83"/>
      <c r="AR123" s="83"/>
      <c r="AS123" s="83"/>
      <c r="AT123" s="105"/>
      <c r="AU123" s="105"/>
    </row>
    <row r="124" spans="1:47" ht="17.25" customHeight="1">
      <c r="A124" s="27"/>
      <c r="B124" s="98"/>
      <c r="C124" s="104"/>
      <c r="D124" s="90"/>
      <c r="E124" s="111"/>
      <c r="F124" s="442"/>
      <c r="G124" s="443"/>
      <c r="H124" s="444"/>
      <c r="I124" s="99"/>
      <c r="J124" s="99"/>
      <c r="K124" s="94">
        <f>IF(Q124=1,F124,K123)</f>
        <v>2.1</v>
      </c>
      <c r="L124" s="94">
        <f>IF(Q124=1,I124,L123)</f>
        <v>0</v>
      </c>
      <c r="M124" s="94">
        <f>IF(Q124=1,J124,M123)</f>
        <v>0.4</v>
      </c>
      <c r="N124" s="94">
        <f t="shared" si="12"/>
        <v>2.1</v>
      </c>
      <c r="O124" s="94">
        <f t="shared" si="13"/>
        <v>2.5</v>
      </c>
      <c r="P124" s="102"/>
      <c r="Q124" s="94" t="str">
        <f t="shared" si="20"/>
        <v/>
      </c>
      <c r="R124" s="122" t="str">
        <f>IF(Q124="","",HLOOKUP(Q124,Headline!$Z$5:$CJ$6,2,FALSE))</f>
        <v/>
      </c>
      <c r="S124" s="100"/>
      <c r="T124" s="100"/>
      <c r="U124" s="100"/>
      <c r="V124" s="100"/>
      <c r="W124" s="100"/>
      <c r="X124" s="96"/>
      <c r="Y124" s="101"/>
      <c r="Z124" s="445"/>
      <c r="AA124" s="446"/>
      <c r="AB124" s="446"/>
      <c r="AC124" s="446"/>
      <c r="AD124" s="62"/>
      <c r="AE124" s="21"/>
      <c r="AF124" s="22"/>
      <c r="AH124" s="29"/>
      <c r="AI124" s="29"/>
      <c r="AJ124" s="29"/>
      <c r="AK124" s="29"/>
      <c r="AL124" s="29"/>
      <c r="AM124" s="29"/>
      <c r="AN124" s="29"/>
      <c r="AO124" s="83"/>
      <c r="AP124" s="83"/>
      <c r="AQ124" s="83"/>
      <c r="AR124" s="83"/>
      <c r="AS124" s="83"/>
      <c r="AT124" s="105"/>
      <c r="AU124" s="105"/>
    </row>
    <row r="125" spans="1:47" ht="17.25" customHeight="1">
      <c r="A125" s="27"/>
      <c r="B125" s="98">
        <v>110</v>
      </c>
      <c r="C125" s="104"/>
      <c r="D125" s="90"/>
      <c r="E125" s="111"/>
      <c r="F125" s="442">
        <v>2.1</v>
      </c>
      <c r="G125" s="443"/>
      <c r="H125" s="443"/>
      <c r="I125" s="99">
        <v>0</v>
      </c>
      <c r="J125" s="99">
        <v>0.4</v>
      </c>
      <c r="K125" s="94">
        <f>IF(Q125=1,F125,K115)</f>
        <v>2.1</v>
      </c>
      <c r="L125" s="94">
        <f>IF(Q125=1,I125,L115)</f>
        <v>0</v>
      </c>
      <c r="M125" s="94">
        <f>IF(Q125=1,J125,M115)</f>
        <v>0.4</v>
      </c>
      <c r="N125" s="94">
        <f>K125+L125</f>
        <v>2.1</v>
      </c>
      <c r="O125" s="94">
        <f>K125+M125</f>
        <v>2.5</v>
      </c>
      <c r="P125" s="102" t="s">
        <v>346</v>
      </c>
      <c r="Q125" s="94">
        <f t="shared" si="20"/>
        <v>1</v>
      </c>
      <c r="R125" s="122">
        <f>IF(Q125="","",HLOOKUP(Q125,Headline!$Z$5:$CJ$6,2,FALSE))</f>
        <v>1</v>
      </c>
      <c r="S125" s="147">
        <v>2.1</v>
      </c>
      <c r="T125" s="147"/>
      <c r="U125" s="100"/>
      <c r="V125" s="100"/>
      <c r="W125" s="100"/>
      <c r="X125" s="96"/>
      <c r="Y125" s="101">
        <v>14</v>
      </c>
      <c r="Z125" s="490" t="s">
        <v>744</v>
      </c>
      <c r="AA125" s="514"/>
      <c r="AB125" s="514"/>
      <c r="AC125" s="515"/>
      <c r="AD125" s="62"/>
      <c r="AE125" s="21"/>
      <c r="AF125" s="22"/>
      <c r="AH125" s="29"/>
      <c r="AI125" s="29"/>
      <c r="AJ125" s="29"/>
      <c r="AK125" s="29"/>
      <c r="AL125" s="29"/>
      <c r="AM125" s="29"/>
      <c r="AN125" s="29"/>
      <c r="AO125" s="83"/>
      <c r="AP125" s="83"/>
      <c r="AQ125" s="83"/>
      <c r="AR125" s="83"/>
      <c r="AS125" s="83"/>
      <c r="AT125" s="105"/>
      <c r="AU125" s="105"/>
    </row>
    <row r="126" spans="1:47" ht="17.25" customHeight="1">
      <c r="A126" s="27"/>
      <c r="B126" s="98"/>
      <c r="C126" s="104"/>
      <c r="D126" s="90"/>
      <c r="E126" s="111"/>
      <c r="F126" s="442"/>
      <c r="G126" s="443"/>
      <c r="H126" s="443"/>
      <c r="I126" s="99"/>
      <c r="J126" s="99"/>
      <c r="K126" s="94">
        <f>IF(Q126=1,F126,K125)</f>
        <v>2.1</v>
      </c>
      <c r="L126" s="94">
        <f>IF(Q126=1,I126,L125)</f>
        <v>0</v>
      </c>
      <c r="M126" s="94">
        <f>IF(Q126=1,J126,M125)</f>
        <v>0.4</v>
      </c>
      <c r="N126" s="94">
        <f>K126+L126</f>
        <v>2.1</v>
      </c>
      <c r="O126" s="94">
        <f>K126+M126</f>
        <v>2.5</v>
      </c>
      <c r="P126" s="102" t="s">
        <v>346</v>
      </c>
      <c r="Q126" s="94">
        <f>IF(AND(F126&lt;&gt;"",Q119=""),1,IF(AND(Q119&lt;emp,Q119&lt;&gt;""),Q119+1,""))</f>
        <v>2</v>
      </c>
      <c r="R126" s="122">
        <f>IF(Q126="","",HLOOKUP(Q126,Headline!$Z$5:$CJ$6,2,FALSE))</f>
        <v>2</v>
      </c>
      <c r="S126" s="147">
        <v>2.222</v>
      </c>
      <c r="T126" s="147">
        <v>2.2149999999999999</v>
      </c>
      <c r="U126" s="100"/>
      <c r="V126" s="100"/>
      <c r="W126" s="100"/>
      <c r="X126" s="96"/>
      <c r="Y126" s="101">
        <v>16</v>
      </c>
      <c r="Z126" s="516"/>
      <c r="AA126" s="517"/>
      <c r="AB126" s="517"/>
      <c r="AC126" s="518"/>
      <c r="AD126" s="62"/>
      <c r="AE126" s="21"/>
      <c r="AF126" s="22"/>
      <c r="AH126" s="29"/>
      <c r="AI126" s="29"/>
      <c r="AJ126" s="29"/>
      <c r="AK126" s="29"/>
      <c r="AL126" s="29"/>
      <c r="AM126" s="29"/>
      <c r="AN126" s="29"/>
      <c r="AO126" s="83"/>
      <c r="AP126" s="83"/>
      <c r="AQ126" s="83"/>
      <c r="AR126" s="83"/>
      <c r="AS126" s="83"/>
      <c r="AT126" s="105"/>
      <c r="AU126" s="105"/>
    </row>
    <row r="127" spans="1:47" ht="17.25" customHeight="1">
      <c r="A127" s="27"/>
      <c r="B127" s="98"/>
      <c r="C127" s="104"/>
      <c r="D127" s="90"/>
      <c r="E127" s="111"/>
      <c r="F127" s="442"/>
      <c r="G127" s="443"/>
      <c r="H127" s="444"/>
      <c r="I127" s="99"/>
      <c r="J127" s="99"/>
      <c r="K127" s="94">
        <f>IF(Q127=1,F127,K126)</f>
        <v>2.1</v>
      </c>
      <c r="L127" s="94">
        <f>IF(Q127=1,I127,L126)</f>
        <v>0</v>
      </c>
      <c r="M127" s="94">
        <f>IF(Q127=1,J127,M126)</f>
        <v>0.4</v>
      </c>
      <c r="N127" s="94">
        <f>K127+L127</f>
        <v>2.1</v>
      </c>
      <c r="O127" s="94">
        <f>K127+M127</f>
        <v>2.5</v>
      </c>
      <c r="P127" s="102"/>
      <c r="Q127" s="94" t="str">
        <f>IF(AND(F127&lt;&gt;"",Q120=""),1,IF(AND(Q120&lt;emp,Q120&lt;&gt;""),Q120+1,""))</f>
        <v/>
      </c>
      <c r="R127" s="122" t="str">
        <f>IF(Q127="","",HLOOKUP(Q127,Headline!$Z$5:$CJ$6,2,FALSE))</f>
        <v/>
      </c>
      <c r="S127" s="147"/>
      <c r="T127" s="147"/>
      <c r="U127" s="147"/>
      <c r="V127" s="147"/>
      <c r="W127" s="147" t="s">
        <v>255</v>
      </c>
      <c r="X127" s="96" t="str">
        <f t="shared" ref="X127:X136" si="21">IF(S127="","",IF(AND(AM127="-",AN127="+"),"78",IF(AM127="-","7",IF(AN127="+","8",""))))</f>
        <v/>
      </c>
      <c r="Y127" s="101"/>
      <c r="Z127" s="445"/>
      <c r="AA127" s="446"/>
      <c r="AB127" s="446"/>
      <c r="AC127" s="446"/>
      <c r="AD127" s="62"/>
      <c r="AE127" s="21"/>
      <c r="AF127" s="22"/>
      <c r="AH127" s="29"/>
      <c r="AI127" s="29"/>
      <c r="AJ127" s="29"/>
      <c r="AK127" s="29"/>
      <c r="AL127" s="29"/>
      <c r="AM127" s="29"/>
      <c r="AN127" s="29"/>
      <c r="AO127" s="83"/>
      <c r="AP127" s="83"/>
      <c r="AQ127" s="83"/>
      <c r="AR127" s="83"/>
      <c r="AS127" s="83"/>
      <c r="AT127" s="105"/>
      <c r="AU127" s="105"/>
    </row>
    <row r="128" spans="1:47" ht="17.25" customHeight="1">
      <c r="A128" s="27"/>
      <c r="B128" s="98">
        <v>111</v>
      </c>
      <c r="C128" s="104"/>
      <c r="D128" s="144" t="s">
        <v>188</v>
      </c>
      <c r="E128" s="111"/>
      <c r="F128" s="442">
        <v>0.3</v>
      </c>
      <c r="G128" s="443"/>
      <c r="H128" s="444"/>
      <c r="I128" s="99">
        <v>-0.2</v>
      </c>
      <c r="J128" s="99">
        <v>0.2</v>
      </c>
      <c r="K128" s="94">
        <f>IF(Q128=1,F128,K121)</f>
        <v>0.3</v>
      </c>
      <c r="L128" s="94">
        <f>IF(Q128=1,I128,L121)</f>
        <v>-0.2</v>
      </c>
      <c r="M128" s="94">
        <f>IF(Q128=1,J128,M121)</f>
        <v>0.2</v>
      </c>
      <c r="N128" s="94">
        <f t="shared" si="12"/>
        <v>9.9999999999999978E-2</v>
      </c>
      <c r="O128" s="94">
        <f t="shared" si="13"/>
        <v>0.5</v>
      </c>
      <c r="P128" s="102" t="s">
        <v>50</v>
      </c>
      <c r="Q128" s="94">
        <f>IF(AND(F128&lt;&gt;"",Q118=""),1,IF(AND(Q118&lt;emp,Q118&lt;&gt;""),Q118+1,""))</f>
        <v>1</v>
      </c>
      <c r="R128" s="122">
        <f>IF(Q128="","",HLOOKUP(Q128,Headline!$Z$5:$CJ$6,2,FALSE))</f>
        <v>1</v>
      </c>
      <c r="S128" s="147">
        <v>0.24</v>
      </c>
      <c r="T128" s="147">
        <v>0.28000000000000003</v>
      </c>
      <c r="U128" s="147">
        <v>0.25</v>
      </c>
      <c r="V128" s="147">
        <v>0.24</v>
      </c>
      <c r="W128" s="147">
        <v>0.26</v>
      </c>
      <c r="X128" s="96" t="str">
        <f t="shared" si="21"/>
        <v/>
      </c>
      <c r="Y128" s="101">
        <v>13</v>
      </c>
      <c r="Z128" s="445"/>
      <c r="AA128" s="446"/>
      <c r="AB128" s="446"/>
      <c r="AC128" s="446"/>
      <c r="AD128" s="62"/>
      <c r="AE128" s="21"/>
      <c r="AF128" s="22"/>
      <c r="AH128" s="29"/>
      <c r="AI128" s="29"/>
      <c r="AJ128" s="29"/>
      <c r="AK128" s="29"/>
      <c r="AL128" s="29"/>
      <c r="AM128" s="29"/>
      <c r="AN128" s="29"/>
      <c r="AO128" s="83"/>
      <c r="AP128" s="83"/>
      <c r="AQ128" s="83"/>
      <c r="AR128" s="83"/>
      <c r="AS128" s="83"/>
      <c r="AT128" s="105"/>
      <c r="AU128" s="105"/>
    </row>
    <row r="129" spans="1:47" ht="17.25" customHeight="1">
      <c r="A129" s="27"/>
      <c r="B129" s="98"/>
      <c r="C129" s="104"/>
      <c r="D129" s="90"/>
      <c r="E129" s="111"/>
      <c r="F129" s="442"/>
      <c r="G129" s="443"/>
      <c r="H129" s="444"/>
      <c r="I129" s="99"/>
      <c r="J129" s="99"/>
      <c r="K129" s="94">
        <f t="shared" ref="K129:K136" si="22">IF(Q129=1,F129,K128)</f>
        <v>0.3</v>
      </c>
      <c r="L129" s="94">
        <f t="shared" ref="L129:L136" si="23">IF(Q129=1,I129,L128)</f>
        <v>-0.2</v>
      </c>
      <c r="M129" s="94">
        <f t="shared" ref="M129:M136" si="24">IF(Q129=1,J129,M128)</f>
        <v>0.2</v>
      </c>
      <c r="N129" s="94">
        <f t="shared" si="12"/>
        <v>9.9999999999999978E-2</v>
      </c>
      <c r="O129" s="94">
        <f t="shared" si="13"/>
        <v>0.5</v>
      </c>
      <c r="P129" s="102" t="s">
        <v>50</v>
      </c>
      <c r="Q129" s="94">
        <f t="shared" ref="Q129:Q134" si="25">IF(AND(F129&lt;&gt;"",Q119=""),1,IF(AND(Q119&lt;emp,Q119&lt;&gt;""),Q119+1,""))</f>
        <v>2</v>
      </c>
      <c r="R129" s="122">
        <f>IF(Q129="","",HLOOKUP(Q129,Headline!$Z$5:$CJ$6,2,FALSE))</f>
        <v>2</v>
      </c>
      <c r="S129" s="147">
        <v>0.35</v>
      </c>
      <c r="T129" s="147">
        <v>0.26</v>
      </c>
      <c r="U129" s="147">
        <v>0.31</v>
      </c>
      <c r="V129" s="147">
        <v>0.28000000000000003</v>
      </c>
      <c r="W129" s="147">
        <v>0.28000000000000003</v>
      </c>
      <c r="X129" s="96" t="str">
        <f t="shared" si="21"/>
        <v/>
      </c>
      <c r="Y129" s="101"/>
      <c r="Z129" s="445"/>
      <c r="AA129" s="446"/>
      <c r="AB129" s="446"/>
      <c r="AC129" s="446"/>
      <c r="AD129" s="62"/>
      <c r="AE129" s="21"/>
      <c r="AF129" s="22"/>
      <c r="AH129" s="29"/>
      <c r="AI129" s="29"/>
      <c r="AJ129" s="29"/>
      <c r="AK129" s="29"/>
      <c r="AL129" s="29"/>
      <c r="AM129" s="29"/>
      <c r="AN129" s="29"/>
      <c r="AO129" s="83"/>
      <c r="AP129" s="83"/>
      <c r="AQ129" s="83"/>
      <c r="AR129" s="83"/>
      <c r="AS129" s="83"/>
      <c r="AT129" s="105"/>
      <c r="AU129" s="105"/>
    </row>
    <row r="130" spans="1:47" ht="17.25" customHeight="1">
      <c r="A130" s="27"/>
      <c r="B130" s="98"/>
      <c r="C130" s="104"/>
      <c r="D130" s="90"/>
      <c r="E130" s="111"/>
      <c r="F130" s="442"/>
      <c r="G130" s="443"/>
      <c r="H130" s="444"/>
      <c r="I130" s="99"/>
      <c r="J130" s="99"/>
      <c r="K130" s="94">
        <f t="shared" si="22"/>
        <v>0.3</v>
      </c>
      <c r="L130" s="94">
        <f t="shared" si="23"/>
        <v>-0.2</v>
      </c>
      <c r="M130" s="94">
        <f t="shared" si="24"/>
        <v>0.2</v>
      </c>
      <c r="N130" s="94">
        <f t="shared" si="12"/>
        <v>9.9999999999999978E-2</v>
      </c>
      <c r="O130" s="94">
        <f t="shared" si="13"/>
        <v>0.5</v>
      </c>
      <c r="P130" s="102"/>
      <c r="Q130" s="94" t="str">
        <f t="shared" si="25"/>
        <v/>
      </c>
      <c r="R130" s="122" t="str">
        <f>IF(Q130="","",HLOOKUP(Q130,Headline!$Z$5:$CJ$6,2,FALSE))</f>
        <v/>
      </c>
      <c r="S130" s="100"/>
      <c r="T130" s="100"/>
      <c r="U130" s="100"/>
      <c r="V130" s="100"/>
      <c r="W130" s="100"/>
      <c r="X130" s="96" t="str">
        <f t="shared" si="21"/>
        <v/>
      </c>
      <c r="Y130" s="101"/>
      <c r="Z130" s="445"/>
      <c r="AA130" s="446"/>
      <c r="AB130" s="446"/>
      <c r="AC130" s="446"/>
      <c r="AD130" s="62"/>
      <c r="AE130" s="21"/>
      <c r="AF130" s="22"/>
      <c r="AH130" s="29"/>
      <c r="AI130" s="29"/>
      <c r="AJ130" s="29"/>
      <c r="AK130" s="29"/>
      <c r="AL130" s="29"/>
      <c r="AM130" s="29"/>
      <c r="AN130" s="29"/>
      <c r="AO130" s="83"/>
      <c r="AP130" s="83"/>
      <c r="AQ130" s="83"/>
      <c r="AR130" s="83"/>
      <c r="AS130" s="83"/>
      <c r="AT130" s="105"/>
      <c r="AU130" s="105"/>
    </row>
    <row r="131" spans="1:47" ht="17.25" customHeight="1">
      <c r="A131" s="27"/>
      <c r="B131" s="98">
        <v>112</v>
      </c>
      <c r="C131" s="104"/>
      <c r="D131" s="90"/>
      <c r="E131" s="111"/>
      <c r="F131" s="442">
        <v>3.25</v>
      </c>
      <c r="G131" s="443"/>
      <c r="H131" s="444"/>
      <c r="I131" s="99">
        <v>-0.2</v>
      </c>
      <c r="J131" s="99">
        <v>0.2</v>
      </c>
      <c r="K131" s="94">
        <f t="shared" si="22"/>
        <v>3.25</v>
      </c>
      <c r="L131" s="94">
        <f t="shared" si="23"/>
        <v>-0.2</v>
      </c>
      <c r="M131" s="94">
        <f t="shared" si="24"/>
        <v>0.2</v>
      </c>
      <c r="N131" s="94">
        <f t="shared" si="12"/>
        <v>3.05</v>
      </c>
      <c r="O131" s="94">
        <f t="shared" si="13"/>
        <v>3.45</v>
      </c>
      <c r="P131" s="102" t="s">
        <v>235</v>
      </c>
      <c r="Q131" s="94">
        <f t="shared" si="25"/>
        <v>1</v>
      </c>
      <c r="R131" s="122">
        <f>IF(Q131="","",HLOOKUP(Q131,Headline!$Z$5:$CJ$6,2,FALSE))</f>
        <v>1</v>
      </c>
      <c r="S131" s="147">
        <v>3.36</v>
      </c>
      <c r="T131" s="147">
        <v>3.36</v>
      </c>
      <c r="U131" s="147">
        <v>3.35</v>
      </c>
      <c r="V131" s="147">
        <v>3.36</v>
      </c>
      <c r="W131" s="147">
        <v>3.36</v>
      </c>
      <c r="X131" s="96" t="str">
        <f t="shared" si="21"/>
        <v/>
      </c>
      <c r="Y131" s="101">
        <v>13</v>
      </c>
      <c r="Z131" s="490"/>
      <c r="AA131" s="491"/>
      <c r="AB131" s="491"/>
      <c r="AC131" s="492"/>
      <c r="AD131" s="62"/>
      <c r="AE131" s="21"/>
      <c r="AF131" s="22"/>
      <c r="AH131" s="29"/>
      <c r="AI131" s="29"/>
      <c r="AJ131" s="29"/>
      <c r="AK131" s="29"/>
      <c r="AL131" s="29"/>
      <c r="AM131" s="29"/>
      <c r="AN131" s="29"/>
      <c r="AO131" s="83"/>
      <c r="AP131" s="83"/>
      <c r="AQ131" s="83"/>
      <c r="AR131" s="83"/>
      <c r="AS131" s="83"/>
      <c r="AT131" s="105"/>
      <c r="AU131" s="105"/>
    </row>
    <row r="132" spans="1:47" ht="17.25" customHeight="1">
      <c r="A132" s="27"/>
      <c r="B132" s="98"/>
      <c r="C132" s="104"/>
      <c r="D132" s="90"/>
      <c r="E132" s="111"/>
      <c r="F132" s="637">
        <v>1</v>
      </c>
      <c r="G132" s="638"/>
      <c r="H132" s="639"/>
      <c r="I132" s="99"/>
      <c r="J132" s="99"/>
      <c r="K132" s="94">
        <f t="shared" si="22"/>
        <v>3.25</v>
      </c>
      <c r="L132" s="94">
        <f t="shared" si="23"/>
        <v>-0.2</v>
      </c>
      <c r="M132" s="94">
        <f t="shared" si="24"/>
        <v>0.2</v>
      </c>
      <c r="N132" s="94">
        <f t="shared" si="12"/>
        <v>3.05</v>
      </c>
      <c r="O132" s="94">
        <f t="shared" si="13"/>
        <v>3.45</v>
      </c>
      <c r="P132" s="102" t="s">
        <v>235</v>
      </c>
      <c r="Q132" s="94">
        <f t="shared" si="25"/>
        <v>2</v>
      </c>
      <c r="R132" s="122">
        <f>IF(Q132="","",HLOOKUP(Q132,Headline!$Z$5:$CJ$6,2,FALSE))</f>
        <v>2</v>
      </c>
      <c r="S132" s="147">
        <v>3.22</v>
      </c>
      <c r="T132" s="147">
        <v>3.22</v>
      </c>
      <c r="U132" s="147"/>
      <c r="V132" s="147"/>
      <c r="W132" s="147"/>
      <c r="X132" s="96" t="str">
        <f t="shared" si="21"/>
        <v/>
      </c>
      <c r="Y132" s="101">
        <v>15</v>
      </c>
      <c r="Z132" s="490"/>
      <c r="AA132" s="491"/>
      <c r="AB132" s="491"/>
      <c r="AC132" s="492"/>
      <c r="AD132" s="62"/>
      <c r="AE132" s="21"/>
      <c r="AF132" s="22"/>
      <c r="AH132" s="29"/>
      <c r="AI132" s="29"/>
      <c r="AJ132" s="29"/>
      <c r="AK132" s="29"/>
      <c r="AL132" s="29"/>
      <c r="AM132" s="29"/>
      <c r="AN132" s="29"/>
      <c r="AO132" s="83"/>
      <c r="AP132" s="83"/>
      <c r="AQ132" s="83"/>
      <c r="AR132" s="83"/>
      <c r="AS132" s="83"/>
      <c r="AT132" s="105"/>
      <c r="AU132" s="105"/>
    </row>
    <row r="133" spans="1:47" ht="17.25" customHeight="1">
      <c r="A133" s="27"/>
      <c r="B133" s="98"/>
      <c r="C133" s="104"/>
      <c r="D133" s="90"/>
      <c r="E133" s="111"/>
      <c r="F133" s="442"/>
      <c r="G133" s="443"/>
      <c r="H133" s="444"/>
      <c r="I133" s="99"/>
      <c r="J133" s="99"/>
      <c r="K133" s="94">
        <f t="shared" si="22"/>
        <v>3.25</v>
      </c>
      <c r="L133" s="94">
        <f t="shared" si="23"/>
        <v>-0.2</v>
      </c>
      <c r="M133" s="94">
        <f t="shared" si="24"/>
        <v>0.2</v>
      </c>
      <c r="N133" s="94">
        <f t="shared" si="12"/>
        <v>3.05</v>
      </c>
      <c r="O133" s="94">
        <f t="shared" si="13"/>
        <v>3.45</v>
      </c>
      <c r="P133" s="102"/>
      <c r="Q133" s="94" t="str">
        <f t="shared" si="25"/>
        <v/>
      </c>
      <c r="R133" s="122" t="str">
        <f>IF(Q133="","",HLOOKUP(Q133,Headline!$Z$5:$CJ$6,2,FALSE))</f>
        <v/>
      </c>
      <c r="S133" s="147"/>
      <c r="T133" s="147"/>
      <c r="U133" s="147"/>
      <c r="V133" s="147"/>
      <c r="W133" s="147"/>
      <c r="X133" s="96" t="str">
        <f t="shared" si="21"/>
        <v/>
      </c>
      <c r="Y133" s="101"/>
      <c r="Z133" s="490"/>
      <c r="AA133" s="491"/>
      <c r="AB133" s="491"/>
      <c r="AC133" s="492"/>
      <c r="AD133" s="62"/>
      <c r="AE133" s="21"/>
      <c r="AF133" s="22"/>
      <c r="AH133" s="29"/>
      <c r="AI133" s="29"/>
      <c r="AJ133" s="29"/>
      <c r="AK133" s="29"/>
      <c r="AL133" s="29"/>
      <c r="AM133" s="29"/>
      <c r="AN133" s="29"/>
      <c r="AO133" s="83"/>
      <c r="AP133" s="83"/>
      <c r="AQ133" s="83"/>
      <c r="AR133" s="83"/>
      <c r="AS133" s="83"/>
      <c r="AT133" s="105"/>
      <c r="AU133" s="105"/>
    </row>
    <row r="134" spans="1:47" ht="17.25" customHeight="1">
      <c r="A134" s="27"/>
      <c r="B134" s="98">
        <v>112</v>
      </c>
      <c r="C134" s="104"/>
      <c r="D134" s="90"/>
      <c r="E134" s="111"/>
      <c r="F134" s="442">
        <v>3.25</v>
      </c>
      <c r="G134" s="443"/>
      <c r="H134" s="444"/>
      <c r="I134" s="99">
        <v>-0.2</v>
      </c>
      <c r="J134" s="99">
        <v>0.2</v>
      </c>
      <c r="K134" s="94">
        <f t="shared" si="22"/>
        <v>3.25</v>
      </c>
      <c r="L134" s="94">
        <f t="shared" si="23"/>
        <v>-0.2</v>
      </c>
      <c r="M134" s="94">
        <f t="shared" si="24"/>
        <v>0.2</v>
      </c>
      <c r="N134" s="94">
        <f t="shared" si="12"/>
        <v>3.05</v>
      </c>
      <c r="O134" s="94">
        <f t="shared" si="13"/>
        <v>3.45</v>
      </c>
      <c r="P134" s="102" t="s">
        <v>235</v>
      </c>
      <c r="Q134" s="94">
        <f t="shared" si="25"/>
        <v>1</v>
      </c>
      <c r="R134" s="122">
        <f>IF(Q134="","",HLOOKUP(Q134,Headline!$Z$5:$CJ$6,2,FALSE))</f>
        <v>1</v>
      </c>
      <c r="S134" s="147">
        <v>3.35</v>
      </c>
      <c r="T134" s="147">
        <v>3.35</v>
      </c>
      <c r="U134" s="147">
        <v>3.35</v>
      </c>
      <c r="V134" s="147">
        <v>3.34</v>
      </c>
      <c r="W134" s="147">
        <v>3.35</v>
      </c>
      <c r="X134" s="96" t="str">
        <f t="shared" si="21"/>
        <v/>
      </c>
      <c r="Y134" s="101">
        <v>13</v>
      </c>
      <c r="Z134" s="490"/>
      <c r="AA134" s="491"/>
      <c r="AB134" s="491"/>
      <c r="AC134" s="492"/>
      <c r="AD134" s="62"/>
      <c r="AE134" s="21"/>
      <c r="AF134" s="22"/>
      <c r="AH134" s="29"/>
      <c r="AI134" s="29"/>
      <c r="AJ134" s="29"/>
      <c r="AK134" s="29"/>
      <c r="AL134" s="29"/>
      <c r="AM134" s="29"/>
      <c r="AN134" s="29"/>
      <c r="AO134" s="83"/>
      <c r="AP134" s="83"/>
      <c r="AQ134" s="83"/>
      <c r="AR134" s="83"/>
      <c r="AS134" s="83"/>
      <c r="AT134" s="105"/>
      <c r="AU134" s="105"/>
    </row>
    <row r="135" spans="1:47" ht="17.25" customHeight="1">
      <c r="A135" s="27"/>
      <c r="B135" s="98"/>
      <c r="C135" s="104"/>
      <c r="D135" s="90"/>
      <c r="E135" s="111"/>
      <c r="F135" s="637">
        <v>2</v>
      </c>
      <c r="G135" s="638"/>
      <c r="H135" s="639"/>
      <c r="I135" s="99"/>
      <c r="J135" s="99"/>
      <c r="K135" s="94">
        <f t="shared" si="22"/>
        <v>3.25</v>
      </c>
      <c r="L135" s="94">
        <f t="shared" si="23"/>
        <v>-0.2</v>
      </c>
      <c r="M135" s="94">
        <f t="shared" si="24"/>
        <v>0.2</v>
      </c>
      <c r="N135" s="94">
        <f t="shared" si="12"/>
        <v>3.05</v>
      </c>
      <c r="O135" s="94">
        <f t="shared" si="13"/>
        <v>3.45</v>
      </c>
      <c r="P135" s="102" t="s">
        <v>235</v>
      </c>
      <c r="Q135" s="94">
        <f t="shared" ref="Q135:Q149" si="26">IF(AND(F135&lt;&gt;"",Q128=""),1,IF(AND(Q128&lt;emp,Q128&lt;&gt;""),Q128+1,""))</f>
        <v>2</v>
      </c>
      <c r="R135" s="122">
        <f>IF(Q135="","",HLOOKUP(Q135,Headline!$Z$5:$CJ$6,2,FALSE))</f>
        <v>2</v>
      </c>
      <c r="S135" s="147">
        <v>3.25</v>
      </c>
      <c r="T135" s="147">
        <v>3.26</v>
      </c>
      <c r="U135" s="147"/>
      <c r="V135" s="147"/>
      <c r="W135" s="147"/>
      <c r="X135" s="96" t="str">
        <f t="shared" si="21"/>
        <v/>
      </c>
      <c r="Y135" s="101">
        <v>15</v>
      </c>
      <c r="Z135" s="490"/>
      <c r="AA135" s="491"/>
      <c r="AB135" s="491"/>
      <c r="AC135" s="492"/>
      <c r="AD135" s="62"/>
      <c r="AE135" s="21"/>
      <c r="AF135" s="22"/>
      <c r="AH135" s="29"/>
      <c r="AI135" s="29"/>
      <c r="AJ135" s="29"/>
      <c r="AK135" s="29"/>
      <c r="AL135" s="29"/>
      <c r="AM135" s="29"/>
      <c r="AN135" s="29"/>
      <c r="AO135" s="83"/>
      <c r="AP135" s="83"/>
      <c r="AQ135" s="83"/>
      <c r="AR135" s="83"/>
      <c r="AS135" s="83"/>
      <c r="AT135" s="105"/>
      <c r="AU135" s="105"/>
    </row>
    <row r="136" spans="1:47" ht="17.25" customHeight="1">
      <c r="A136" s="27"/>
      <c r="B136" s="98"/>
      <c r="C136" s="104"/>
      <c r="D136" s="90"/>
      <c r="E136" s="111"/>
      <c r="F136" s="442"/>
      <c r="G136" s="443"/>
      <c r="H136" s="444"/>
      <c r="I136" s="99"/>
      <c r="J136" s="99"/>
      <c r="K136" s="94">
        <f t="shared" si="22"/>
        <v>3.25</v>
      </c>
      <c r="L136" s="94">
        <f t="shared" si="23"/>
        <v>-0.2</v>
      </c>
      <c r="M136" s="94">
        <f t="shared" si="24"/>
        <v>0.2</v>
      </c>
      <c r="N136" s="94">
        <f t="shared" si="12"/>
        <v>3.05</v>
      </c>
      <c r="O136" s="94">
        <f t="shared" si="13"/>
        <v>3.45</v>
      </c>
      <c r="P136" s="102"/>
      <c r="Q136" s="94" t="str">
        <f t="shared" si="26"/>
        <v/>
      </c>
      <c r="R136" s="122" t="str">
        <f>IF(Q136="","",HLOOKUP(Q136,Headline!$Z$5:$CJ$6,2,FALSE))</f>
        <v/>
      </c>
      <c r="S136" s="147"/>
      <c r="T136" s="147"/>
      <c r="U136" s="147"/>
      <c r="V136" s="147"/>
      <c r="W136" s="147"/>
      <c r="X136" s="96" t="str">
        <f t="shared" si="21"/>
        <v/>
      </c>
      <c r="Y136" s="101"/>
      <c r="Z136" s="445"/>
      <c r="AA136" s="446"/>
      <c r="AB136" s="446"/>
      <c r="AC136" s="446"/>
      <c r="AD136" s="62"/>
      <c r="AE136" s="21"/>
      <c r="AF136" s="22"/>
      <c r="AH136" s="29"/>
      <c r="AI136" s="29"/>
      <c r="AJ136" s="29"/>
      <c r="AK136" s="29"/>
      <c r="AL136" s="29"/>
      <c r="AM136" s="29"/>
      <c r="AN136" s="29"/>
      <c r="AO136" s="83"/>
      <c r="AP136" s="83"/>
      <c r="AQ136" s="83"/>
      <c r="AR136" s="83"/>
      <c r="AS136" s="83"/>
      <c r="AT136" s="105"/>
      <c r="AU136" s="105"/>
    </row>
    <row r="137" spans="1:47" ht="17.25" customHeight="1">
      <c r="A137" s="27"/>
      <c r="B137" s="98">
        <v>113</v>
      </c>
      <c r="C137" s="104"/>
      <c r="D137" s="90"/>
      <c r="E137" s="111"/>
      <c r="F137" s="442">
        <v>3.1</v>
      </c>
      <c r="G137" s="443"/>
      <c r="H137" s="444"/>
      <c r="I137" s="99">
        <v>0</v>
      </c>
      <c r="J137" s="168">
        <v>0.25</v>
      </c>
      <c r="K137" s="94">
        <f>IF(Q137=1,F137,K133)</f>
        <v>3.1</v>
      </c>
      <c r="L137" s="94">
        <f>IF(Q137=1,I137,L133)</f>
        <v>0</v>
      </c>
      <c r="M137" s="94">
        <f>IF(Q137=1,J137,M133)</f>
        <v>0.25</v>
      </c>
      <c r="N137" s="94">
        <f t="shared" si="12"/>
        <v>3.1</v>
      </c>
      <c r="O137" s="94">
        <f t="shared" si="13"/>
        <v>3.35</v>
      </c>
      <c r="P137" s="102" t="s">
        <v>346</v>
      </c>
      <c r="Q137" s="94">
        <f t="shared" si="26"/>
        <v>1</v>
      </c>
      <c r="R137" s="122">
        <f>IF(Q137="","",HLOOKUP(Q137,Headline!$Z$5:$CJ$6,2,FALSE))</f>
        <v>1</v>
      </c>
      <c r="S137" s="147">
        <v>3.3570000000000002</v>
      </c>
      <c r="T137" s="147"/>
      <c r="U137" s="147"/>
      <c r="V137" s="147"/>
      <c r="W137" s="147"/>
      <c r="X137" s="96"/>
      <c r="Y137" s="101">
        <v>14</v>
      </c>
      <c r="Z137" s="513" t="s">
        <v>742</v>
      </c>
      <c r="AA137" s="514"/>
      <c r="AB137" s="514"/>
      <c r="AC137" s="515"/>
      <c r="AD137" s="62"/>
      <c r="AE137" s="169" t="s">
        <v>331</v>
      </c>
      <c r="AF137" s="22"/>
      <c r="AH137" s="29"/>
      <c r="AI137" s="29"/>
      <c r="AJ137" s="29"/>
      <c r="AK137" s="29"/>
      <c r="AL137" s="29"/>
      <c r="AM137" s="29"/>
      <c r="AN137" s="29"/>
      <c r="AO137" s="83"/>
      <c r="AP137" s="83"/>
      <c r="AQ137" s="83"/>
      <c r="AR137" s="83"/>
      <c r="AS137" s="83"/>
      <c r="AT137" s="105"/>
      <c r="AU137" s="105"/>
    </row>
    <row r="138" spans="1:47" ht="17.25" customHeight="1">
      <c r="A138" s="27"/>
      <c r="B138" s="98"/>
      <c r="C138" s="104"/>
      <c r="D138" s="90"/>
      <c r="E138" s="111"/>
      <c r="F138" s="442"/>
      <c r="G138" s="443"/>
      <c r="H138" s="444"/>
      <c r="I138" s="99"/>
      <c r="J138" s="99"/>
      <c r="K138" s="94">
        <f>IF(Q138=1,F138,K137)</f>
        <v>3.1</v>
      </c>
      <c r="L138" s="94">
        <f>IF(Q138=1,I138,L137)</f>
        <v>0</v>
      </c>
      <c r="M138" s="94">
        <f>IF(Q138=1,J138,M137)</f>
        <v>0.25</v>
      </c>
      <c r="N138" s="94">
        <f t="shared" si="12"/>
        <v>3.1</v>
      </c>
      <c r="O138" s="94">
        <f t="shared" si="13"/>
        <v>3.35</v>
      </c>
      <c r="P138" s="102" t="s">
        <v>346</v>
      </c>
      <c r="Q138" s="94">
        <f t="shared" si="26"/>
        <v>2</v>
      </c>
      <c r="R138" s="122">
        <f>IF(Q138="","",HLOOKUP(Q138,Headline!$Z$5:$CJ$6,2,FALSE))</f>
        <v>2</v>
      </c>
      <c r="S138" s="147">
        <v>3.0529999999999999</v>
      </c>
      <c r="T138" s="147">
        <v>3.0609999999999999</v>
      </c>
      <c r="U138" s="147"/>
      <c r="V138" s="147"/>
      <c r="W138" s="147"/>
      <c r="X138" s="96"/>
      <c r="Y138" s="101">
        <v>16</v>
      </c>
      <c r="Z138" s="516"/>
      <c r="AA138" s="517"/>
      <c r="AB138" s="517"/>
      <c r="AC138" s="518"/>
      <c r="AD138" s="62"/>
      <c r="AE138" s="245" t="s">
        <v>331</v>
      </c>
      <c r="AF138" s="22"/>
      <c r="AH138" s="29"/>
      <c r="AI138" s="29"/>
      <c r="AJ138" s="29"/>
      <c r="AK138" s="29"/>
      <c r="AL138" s="29"/>
      <c r="AM138" s="29"/>
      <c r="AN138" s="29"/>
      <c r="AO138" s="83"/>
      <c r="AP138" s="83"/>
      <c r="AQ138" s="83"/>
      <c r="AR138" s="83"/>
      <c r="AS138" s="83"/>
      <c r="AT138" s="105"/>
      <c r="AU138" s="105"/>
    </row>
    <row r="139" spans="1:47" ht="17.25" customHeight="1">
      <c r="A139" s="27"/>
      <c r="B139" s="98"/>
      <c r="C139" s="104"/>
      <c r="D139" s="90"/>
      <c r="E139" s="111"/>
      <c r="F139" s="442"/>
      <c r="G139" s="443"/>
      <c r="H139" s="444"/>
      <c r="I139" s="99"/>
      <c r="J139" s="99"/>
      <c r="K139" s="94">
        <f>IF(Q139=1,F139,K138)</f>
        <v>3.1</v>
      </c>
      <c r="L139" s="94">
        <f>IF(Q139=1,I139,L138)</f>
        <v>0</v>
      </c>
      <c r="M139" s="94">
        <f>IF(Q139=1,J139,M138)</f>
        <v>0.25</v>
      </c>
      <c r="N139" s="94">
        <f t="shared" si="12"/>
        <v>3.1</v>
      </c>
      <c r="O139" s="94">
        <f t="shared" si="13"/>
        <v>3.35</v>
      </c>
      <c r="P139" s="102"/>
      <c r="Q139" s="94" t="str">
        <f t="shared" si="26"/>
        <v/>
      </c>
      <c r="R139" s="122" t="str">
        <f>IF(Q139="","",HLOOKUP(Q139,Headline!$Z$5:$CJ$6,2,FALSE))</f>
        <v/>
      </c>
      <c r="S139" s="147"/>
      <c r="T139" s="147"/>
      <c r="U139" s="147"/>
      <c r="V139" s="147"/>
      <c r="W139" s="147"/>
      <c r="X139" s="96"/>
      <c r="Y139" s="101"/>
      <c r="Z139" s="451" t="s">
        <v>332</v>
      </c>
      <c r="AA139" s="452"/>
      <c r="AB139" s="452"/>
      <c r="AC139" s="452"/>
      <c r="AD139" s="62"/>
      <c r="AE139" s="21"/>
      <c r="AF139" s="22"/>
      <c r="AH139" s="29"/>
      <c r="AI139" s="29"/>
      <c r="AJ139" s="29"/>
      <c r="AK139" s="29"/>
      <c r="AL139" s="29"/>
      <c r="AM139" s="29"/>
      <c r="AN139" s="29"/>
      <c r="AO139" s="83"/>
      <c r="AP139" s="83"/>
      <c r="AQ139" s="83"/>
      <c r="AR139" s="83"/>
      <c r="AS139" s="83"/>
      <c r="AT139" s="105"/>
      <c r="AU139" s="105"/>
    </row>
    <row r="140" spans="1:47" ht="17.25" customHeight="1">
      <c r="A140" s="27"/>
      <c r="B140" s="98">
        <v>113</v>
      </c>
      <c r="C140" s="104"/>
      <c r="D140" s="90"/>
      <c r="E140" s="111"/>
      <c r="F140" s="442">
        <v>3.1</v>
      </c>
      <c r="G140" s="443"/>
      <c r="H140" s="444"/>
      <c r="I140" s="99">
        <v>0</v>
      </c>
      <c r="J140" s="168">
        <v>0.25</v>
      </c>
      <c r="K140" s="94">
        <f>IF(Q140=1,F140,K139)</f>
        <v>3.1</v>
      </c>
      <c r="L140" s="94">
        <f>IF(Q140=1,I140,L139)</f>
        <v>0</v>
      </c>
      <c r="M140" s="94">
        <f>IF(Q140=1,J140,M139)</f>
        <v>0.25</v>
      </c>
      <c r="N140" s="94">
        <f t="shared" si="12"/>
        <v>3.1</v>
      </c>
      <c r="O140" s="94">
        <f t="shared" si="13"/>
        <v>3.35</v>
      </c>
      <c r="P140" s="102" t="s">
        <v>346</v>
      </c>
      <c r="Q140" s="94">
        <f t="shared" si="26"/>
        <v>1</v>
      </c>
      <c r="R140" s="122">
        <f>IF(Q140="","",HLOOKUP(Q140,Headline!$Z$5:$CJ$6,2,FALSE))</f>
        <v>1</v>
      </c>
      <c r="S140" s="147">
        <v>3.3660000000000001</v>
      </c>
      <c r="T140" s="147"/>
      <c r="U140" s="147"/>
      <c r="V140" s="147"/>
      <c r="W140" s="147"/>
      <c r="X140" s="96"/>
      <c r="Y140" s="101">
        <v>14</v>
      </c>
      <c r="Z140" s="513" t="s">
        <v>743</v>
      </c>
      <c r="AA140" s="514"/>
      <c r="AB140" s="514"/>
      <c r="AC140" s="515"/>
      <c r="AD140" s="62"/>
      <c r="AE140" s="169" t="s">
        <v>331</v>
      </c>
      <c r="AF140" s="22"/>
      <c r="AH140" s="29"/>
      <c r="AI140" s="29"/>
      <c r="AJ140" s="29"/>
      <c r="AK140" s="29"/>
      <c r="AL140" s="29"/>
      <c r="AM140" s="29"/>
      <c r="AN140" s="29"/>
      <c r="AO140" s="83"/>
      <c r="AP140" s="83"/>
      <c r="AQ140" s="83"/>
      <c r="AR140" s="83"/>
      <c r="AS140" s="83"/>
      <c r="AT140" s="105"/>
      <c r="AU140" s="105"/>
    </row>
    <row r="141" spans="1:47" ht="17.25" customHeight="1">
      <c r="A141" s="27"/>
      <c r="B141" s="98"/>
      <c r="C141" s="104"/>
      <c r="D141" s="90"/>
      <c r="E141" s="111"/>
      <c r="F141" s="442"/>
      <c r="G141" s="443"/>
      <c r="H141" s="444"/>
      <c r="I141" s="99"/>
      <c r="J141" s="99"/>
      <c r="K141" s="94">
        <f>IF(Q141=1,F141,K140)</f>
        <v>3.1</v>
      </c>
      <c r="L141" s="94">
        <f>IF(Q141=1,I141,L140)</f>
        <v>0</v>
      </c>
      <c r="M141" s="94">
        <f>IF(Q141=1,J141,M140)</f>
        <v>0.25</v>
      </c>
      <c r="N141" s="94">
        <f t="shared" si="12"/>
        <v>3.1</v>
      </c>
      <c r="O141" s="94">
        <f t="shared" si="13"/>
        <v>3.35</v>
      </c>
      <c r="P141" s="102" t="s">
        <v>346</v>
      </c>
      <c r="Q141" s="94">
        <f t="shared" si="26"/>
        <v>2</v>
      </c>
      <c r="R141" s="122">
        <f>IF(Q141="","",HLOOKUP(Q141,Headline!$Z$5:$CJ$6,2,FALSE))</f>
        <v>2</v>
      </c>
      <c r="S141" s="147">
        <v>3.1179999999999999</v>
      </c>
      <c r="T141" s="147">
        <v>3.1240000000000001</v>
      </c>
      <c r="U141" s="147"/>
      <c r="V141" s="147"/>
      <c r="W141" s="147"/>
      <c r="X141" s="96"/>
      <c r="Y141" s="101">
        <v>16</v>
      </c>
      <c r="Z141" s="516"/>
      <c r="AA141" s="517"/>
      <c r="AB141" s="517"/>
      <c r="AC141" s="518"/>
      <c r="AD141" s="62"/>
      <c r="AE141" s="21"/>
      <c r="AF141" s="22"/>
      <c r="AH141" s="29"/>
      <c r="AI141" s="29"/>
      <c r="AJ141" s="29"/>
      <c r="AK141" s="29"/>
      <c r="AL141" s="29"/>
      <c r="AM141" s="29"/>
      <c r="AN141" s="29"/>
      <c r="AO141" s="83"/>
      <c r="AP141" s="83"/>
      <c r="AQ141" s="83"/>
      <c r="AR141" s="83"/>
      <c r="AS141" s="83"/>
      <c r="AT141" s="105"/>
      <c r="AU141" s="105"/>
    </row>
    <row r="142" spans="1:47" ht="17.25" customHeight="1">
      <c r="A142" s="27"/>
      <c r="B142" s="98"/>
      <c r="C142" s="104"/>
      <c r="D142" s="90"/>
      <c r="E142" s="111"/>
      <c r="F142" s="442"/>
      <c r="G142" s="443"/>
      <c r="H142" s="444"/>
      <c r="I142" s="99"/>
      <c r="J142" s="99"/>
      <c r="K142" s="94">
        <f>IF(Q142=1,F142,K141)</f>
        <v>3.1</v>
      </c>
      <c r="L142" s="94">
        <f>IF(Q142=1,I142,L141)</f>
        <v>0</v>
      </c>
      <c r="M142" s="94">
        <f>IF(Q142=1,J142,M141)</f>
        <v>0.25</v>
      </c>
      <c r="N142" s="94">
        <f>K142+L142</f>
        <v>3.1</v>
      </c>
      <c r="O142" s="94">
        <f>K142+M142</f>
        <v>3.35</v>
      </c>
      <c r="P142" s="102"/>
      <c r="Q142" s="94" t="str">
        <f t="shared" si="26"/>
        <v/>
      </c>
      <c r="R142" s="122" t="str">
        <f>IF(Q142="","",HLOOKUP(Q142,Headline!$Z$5:$CJ$6,2,FALSE))</f>
        <v/>
      </c>
      <c r="S142" s="147"/>
      <c r="T142" s="147"/>
      <c r="U142" s="147"/>
      <c r="V142" s="147"/>
      <c r="W142" s="147"/>
      <c r="X142" s="96"/>
      <c r="Y142" s="101"/>
      <c r="Z142" s="451" t="s">
        <v>332</v>
      </c>
      <c r="AA142" s="452"/>
      <c r="AB142" s="452"/>
      <c r="AC142" s="452"/>
      <c r="AD142" s="62"/>
      <c r="AE142" s="21"/>
      <c r="AF142" s="22"/>
      <c r="AH142" s="29"/>
      <c r="AI142" s="29"/>
      <c r="AJ142" s="29"/>
      <c r="AK142" s="29"/>
      <c r="AL142" s="29"/>
      <c r="AM142" s="29"/>
      <c r="AN142" s="29"/>
      <c r="AO142" s="83"/>
      <c r="AP142" s="83"/>
      <c r="AQ142" s="83"/>
      <c r="AR142" s="83"/>
      <c r="AS142" s="83"/>
      <c r="AT142" s="105"/>
      <c r="AU142" s="105"/>
    </row>
    <row r="143" spans="1:47" ht="17.25" customHeight="1">
      <c r="A143" s="27"/>
      <c r="B143" s="98">
        <v>113</v>
      </c>
      <c r="C143" s="104"/>
      <c r="D143" s="90"/>
      <c r="E143" s="111"/>
      <c r="F143" s="442">
        <v>3.1</v>
      </c>
      <c r="G143" s="443"/>
      <c r="H143" s="444"/>
      <c r="I143" s="99">
        <v>0</v>
      </c>
      <c r="J143" s="168">
        <v>0.25</v>
      </c>
      <c r="K143" s="94">
        <f>IF(Q143=1,F143,K139)</f>
        <v>3.1</v>
      </c>
      <c r="L143" s="94">
        <f>IF(Q143=1,I143,L139)</f>
        <v>0</v>
      </c>
      <c r="M143" s="94">
        <f>IF(Q143=1,J143,M139)</f>
        <v>0.25</v>
      </c>
      <c r="N143" s="94">
        <f>K143+L143</f>
        <v>3.1</v>
      </c>
      <c r="O143" s="94">
        <f>K143+M143</f>
        <v>3.35</v>
      </c>
      <c r="P143" s="102" t="s">
        <v>346</v>
      </c>
      <c r="Q143" s="94">
        <f t="shared" si="26"/>
        <v>1</v>
      </c>
      <c r="R143" s="122">
        <f>IF(Q143="","",HLOOKUP(Q143,Headline!$Z$5:$CJ$6,2,FALSE))</f>
        <v>1</v>
      </c>
      <c r="S143" s="147">
        <v>3.3730000000000002</v>
      </c>
      <c r="T143" s="147"/>
      <c r="U143" s="147"/>
      <c r="V143" s="147"/>
      <c r="W143" s="147"/>
      <c r="X143" s="96"/>
      <c r="Y143" s="101">
        <v>14</v>
      </c>
      <c r="Z143" s="490" t="s">
        <v>744</v>
      </c>
      <c r="AA143" s="514"/>
      <c r="AB143" s="514"/>
      <c r="AC143" s="515"/>
      <c r="AD143" s="62"/>
      <c r="AE143" s="169" t="s">
        <v>331</v>
      </c>
      <c r="AF143" s="22"/>
      <c r="AH143" s="29"/>
      <c r="AI143" s="29"/>
      <c r="AJ143" s="29"/>
      <c r="AK143" s="29"/>
      <c r="AL143" s="29"/>
      <c r="AM143" s="29"/>
      <c r="AN143" s="29"/>
      <c r="AO143" s="83"/>
      <c r="AP143" s="83"/>
      <c r="AQ143" s="83"/>
      <c r="AR143" s="83"/>
      <c r="AS143" s="83"/>
      <c r="AT143" s="105"/>
      <c r="AU143" s="105"/>
    </row>
    <row r="144" spans="1:47" ht="17.25" customHeight="1">
      <c r="A144" s="27"/>
      <c r="B144" s="98"/>
      <c r="C144" s="104"/>
      <c r="D144" s="90"/>
      <c r="E144" s="111"/>
      <c r="F144" s="442"/>
      <c r="G144" s="443"/>
      <c r="H144" s="444"/>
      <c r="I144" s="99"/>
      <c r="J144" s="99"/>
      <c r="K144" s="94">
        <f>IF(Q144=1,F144,K143)</f>
        <v>3.1</v>
      </c>
      <c r="L144" s="94">
        <f>IF(Q144=1,I144,L143)</f>
        <v>0</v>
      </c>
      <c r="M144" s="94">
        <f>IF(Q144=1,J144,M143)</f>
        <v>0.25</v>
      </c>
      <c r="N144" s="94">
        <f>K144+L144</f>
        <v>3.1</v>
      </c>
      <c r="O144" s="94">
        <f>K144+M144</f>
        <v>3.35</v>
      </c>
      <c r="P144" s="102" t="s">
        <v>346</v>
      </c>
      <c r="Q144" s="94">
        <f t="shared" si="26"/>
        <v>2</v>
      </c>
      <c r="R144" s="122">
        <f>IF(Q144="","",HLOOKUP(Q144,Headline!$Z$5:$CJ$6,2,FALSE))</f>
        <v>2</v>
      </c>
      <c r="S144" s="147">
        <v>3.2090000000000001</v>
      </c>
      <c r="T144" s="147">
        <v>3.2130000000000001</v>
      </c>
      <c r="U144" s="147"/>
      <c r="V144" s="147"/>
      <c r="W144" s="147"/>
      <c r="X144" s="96"/>
      <c r="Y144" s="101">
        <v>16</v>
      </c>
      <c r="Z144" s="516"/>
      <c r="AA144" s="517"/>
      <c r="AB144" s="517"/>
      <c r="AC144" s="518"/>
      <c r="AD144" s="62"/>
      <c r="AE144" s="21"/>
      <c r="AF144" s="22"/>
      <c r="AH144" s="29"/>
      <c r="AI144" s="29"/>
      <c r="AJ144" s="29"/>
      <c r="AK144" s="29"/>
      <c r="AL144" s="29"/>
      <c r="AM144" s="29"/>
      <c r="AN144" s="29"/>
      <c r="AO144" s="83"/>
      <c r="AP144" s="83"/>
      <c r="AQ144" s="83"/>
      <c r="AR144" s="83"/>
      <c r="AS144" s="83"/>
      <c r="AT144" s="105"/>
      <c r="AU144" s="105"/>
    </row>
    <row r="145" spans="1:47" ht="17.25" customHeight="1">
      <c r="A145" s="27"/>
      <c r="B145" s="98"/>
      <c r="C145" s="104"/>
      <c r="D145" s="90"/>
      <c r="E145" s="111"/>
      <c r="F145" s="442"/>
      <c r="G145" s="443"/>
      <c r="H145" s="444"/>
      <c r="I145" s="99"/>
      <c r="J145" s="99"/>
      <c r="K145" s="94">
        <f>IF(Q145=1,F145,K144)</f>
        <v>3.1</v>
      </c>
      <c r="L145" s="94">
        <f>IF(Q145=1,I145,L144)</f>
        <v>0</v>
      </c>
      <c r="M145" s="94">
        <f>IF(Q145=1,J145,M144)</f>
        <v>0.25</v>
      </c>
      <c r="N145" s="94">
        <f>K145+L145</f>
        <v>3.1</v>
      </c>
      <c r="O145" s="94">
        <f>K145+M145</f>
        <v>3.35</v>
      </c>
      <c r="P145" s="102"/>
      <c r="Q145" s="94" t="str">
        <f t="shared" si="26"/>
        <v/>
      </c>
      <c r="R145" s="122" t="str">
        <f>IF(Q145="","",HLOOKUP(Q145,Headline!$Z$5:$CJ$6,2,FALSE))</f>
        <v/>
      </c>
      <c r="S145" s="147"/>
      <c r="T145" s="147"/>
      <c r="U145" s="147"/>
      <c r="V145" s="147"/>
      <c r="W145" s="147"/>
      <c r="X145" s="96" t="str">
        <f t="shared" ref="X145:X208" si="27">IF(S145="","",IF(AND(AM145="-",AN145="+"),"78",IF(AM145="-","7",IF(AN145="+","8",""))))</f>
        <v/>
      </c>
      <c r="Y145" s="101"/>
      <c r="Z145" s="451" t="s">
        <v>332</v>
      </c>
      <c r="AA145" s="452"/>
      <c r="AB145" s="452"/>
      <c r="AC145" s="452"/>
      <c r="AD145" s="62"/>
      <c r="AE145" s="21"/>
      <c r="AF145" s="22"/>
      <c r="AH145" s="29"/>
      <c r="AI145" s="29"/>
      <c r="AJ145" s="29"/>
      <c r="AK145" s="29"/>
      <c r="AL145" s="29"/>
      <c r="AM145" s="29"/>
      <c r="AN145" s="29"/>
      <c r="AO145" s="83"/>
      <c r="AP145" s="83"/>
      <c r="AQ145" s="83"/>
      <c r="AR145" s="83"/>
      <c r="AS145" s="83"/>
      <c r="AT145" s="105"/>
      <c r="AU145" s="105"/>
    </row>
    <row r="146" spans="1:47" ht="17.25" customHeight="1">
      <c r="A146" s="27"/>
      <c r="B146" s="98">
        <v>114</v>
      </c>
      <c r="C146" s="104"/>
      <c r="D146" s="90"/>
      <c r="E146" s="111"/>
      <c r="F146" s="442">
        <v>5.5</v>
      </c>
      <c r="G146" s="443"/>
      <c r="H146" s="443"/>
      <c r="I146" s="99">
        <v>-0.1</v>
      </c>
      <c r="J146" s="168">
        <v>0.2</v>
      </c>
      <c r="K146" s="94">
        <f>IF(Q146=1,F146,K139)</f>
        <v>5.5</v>
      </c>
      <c r="L146" s="94">
        <f>IF(Q146=1,I146,L139)</f>
        <v>-0.1</v>
      </c>
      <c r="M146" s="94">
        <f>IF(Q146=1,J146,M139)</f>
        <v>0.2</v>
      </c>
      <c r="N146" s="94">
        <f t="shared" ref="N146:N209" si="28">K146+L146</f>
        <v>5.4</v>
      </c>
      <c r="O146" s="94">
        <f t="shared" ref="O146:O209" si="29">K146+M146</f>
        <v>5.7</v>
      </c>
      <c r="P146" s="102" t="s">
        <v>50</v>
      </c>
      <c r="Q146" s="94">
        <f t="shared" si="26"/>
        <v>1</v>
      </c>
      <c r="R146" s="122">
        <f>IF(Q146="","",HLOOKUP(Q146,Headline!$Z$5:$CJ$6,2,FALSE))</f>
        <v>1</v>
      </c>
      <c r="S146" s="147">
        <v>5.56</v>
      </c>
      <c r="T146" s="147">
        <v>5.54</v>
      </c>
      <c r="U146" s="147">
        <v>5.56</v>
      </c>
      <c r="V146" s="147">
        <v>5.55</v>
      </c>
      <c r="W146" s="147">
        <v>5.56</v>
      </c>
      <c r="X146" s="96" t="str">
        <f t="shared" si="27"/>
        <v/>
      </c>
      <c r="Y146" s="101">
        <v>13</v>
      </c>
      <c r="Z146" s="458" t="s">
        <v>357</v>
      </c>
      <c r="AA146" s="459"/>
      <c r="AB146" s="459"/>
      <c r="AC146" s="460"/>
      <c r="AD146" s="62"/>
      <c r="AE146" s="169" t="s">
        <v>331</v>
      </c>
      <c r="AF146" s="22"/>
      <c r="AH146" s="29"/>
      <c r="AI146" s="29"/>
      <c r="AJ146" s="29"/>
      <c r="AK146" s="29"/>
      <c r="AL146" s="29"/>
      <c r="AM146" s="29"/>
      <c r="AN146" s="29"/>
      <c r="AO146" s="83"/>
      <c r="AP146" s="83"/>
      <c r="AQ146" s="83"/>
      <c r="AR146" s="83"/>
      <c r="AS146" s="83"/>
      <c r="AT146" s="105"/>
      <c r="AU146" s="105"/>
    </row>
    <row r="147" spans="1:47" ht="17.25" customHeight="1">
      <c r="A147" s="27"/>
      <c r="B147" s="98"/>
      <c r="C147" s="104"/>
      <c r="D147" s="90"/>
      <c r="E147" s="111"/>
      <c r="F147" s="442"/>
      <c r="G147" s="443"/>
      <c r="H147" s="444"/>
      <c r="I147" s="99"/>
      <c r="J147" s="99"/>
      <c r="K147" s="94">
        <f t="shared" ref="K147:K210" si="30">IF(Q147=1,F147,K146)</f>
        <v>5.5</v>
      </c>
      <c r="L147" s="94">
        <f t="shared" ref="L147:L210" si="31">IF(Q147=1,I147,L146)</f>
        <v>-0.1</v>
      </c>
      <c r="M147" s="94">
        <f t="shared" ref="M147:M210" si="32">IF(Q147=1,J147,M146)</f>
        <v>0.2</v>
      </c>
      <c r="N147" s="94">
        <f t="shared" si="28"/>
        <v>5.4</v>
      </c>
      <c r="O147" s="94">
        <f t="shared" si="29"/>
        <v>5.7</v>
      </c>
      <c r="P147" s="102" t="s">
        <v>50</v>
      </c>
      <c r="Q147" s="94">
        <f t="shared" si="26"/>
        <v>2</v>
      </c>
      <c r="R147" s="122">
        <f>IF(Q147="","",HLOOKUP(Q147,Headline!$Z$5:$CJ$6,2,FALSE))</f>
        <v>2</v>
      </c>
      <c r="S147" s="147">
        <v>5.48</v>
      </c>
      <c r="T147" s="147">
        <v>5.49</v>
      </c>
      <c r="U147" s="147">
        <v>5.49</v>
      </c>
      <c r="V147" s="147">
        <v>5.47</v>
      </c>
      <c r="W147" s="147">
        <v>5.46</v>
      </c>
      <c r="X147" s="96" t="str">
        <f t="shared" si="27"/>
        <v/>
      </c>
      <c r="Y147" s="101">
        <v>16</v>
      </c>
      <c r="Z147" s="525"/>
      <c r="AA147" s="526"/>
      <c r="AB147" s="526"/>
      <c r="AC147" s="527"/>
      <c r="AD147" s="62"/>
      <c r="AE147" s="21"/>
      <c r="AF147" s="22"/>
      <c r="AH147" s="29"/>
      <c r="AI147" s="29"/>
      <c r="AJ147" s="29"/>
      <c r="AK147" s="29"/>
      <c r="AL147" s="29"/>
      <c r="AM147" s="29"/>
      <c r="AN147" s="29"/>
      <c r="AO147" s="83"/>
      <c r="AP147" s="83"/>
      <c r="AQ147" s="83"/>
      <c r="AR147" s="83"/>
      <c r="AS147" s="83"/>
      <c r="AT147" s="105"/>
      <c r="AU147" s="105"/>
    </row>
    <row r="148" spans="1:47" ht="17.25" customHeight="1">
      <c r="A148" s="27"/>
      <c r="B148" s="98"/>
      <c r="C148" s="104"/>
      <c r="D148" s="90"/>
      <c r="E148" s="111"/>
      <c r="F148" s="442"/>
      <c r="G148" s="443"/>
      <c r="H148" s="444"/>
      <c r="I148" s="99"/>
      <c r="J148" s="99"/>
      <c r="K148" s="94">
        <f t="shared" si="30"/>
        <v>5.5</v>
      </c>
      <c r="L148" s="94">
        <f t="shared" si="31"/>
        <v>-0.1</v>
      </c>
      <c r="M148" s="94">
        <f t="shared" si="32"/>
        <v>0.2</v>
      </c>
      <c r="N148" s="94">
        <f t="shared" si="28"/>
        <v>5.4</v>
      </c>
      <c r="O148" s="94">
        <f t="shared" si="29"/>
        <v>5.7</v>
      </c>
      <c r="P148" s="102"/>
      <c r="Q148" s="94" t="str">
        <f t="shared" si="26"/>
        <v/>
      </c>
      <c r="R148" s="122" t="str">
        <f>IF(Q148="","",HLOOKUP(Q148,Headline!$Z$5:$CJ$6,2,FALSE))</f>
        <v/>
      </c>
      <c r="S148" s="100"/>
      <c r="T148" s="100"/>
      <c r="U148" s="100"/>
      <c r="V148" s="100"/>
      <c r="W148" s="100"/>
      <c r="X148" s="96" t="str">
        <f t="shared" si="27"/>
        <v/>
      </c>
      <c r="Y148" s="101"/>
      <c r="Z148" s="445"/>
      <c r="AA148" s="446"/>
      <c r="AB148" s="446"/>
      <c r="AC148" s="446"/>
      <c r="AD148" s="62"/>
      <c r="AE148" s="21"/>
      <c r="AF148" s="22"/>
      <c r="AH148" s="29"/>
      <c r="AI148" s="29"/>
      <c r="AJ148" s="29"/>
      <c r="AK148" s="29"/>
      <c r="AL148" s="29"/>
      <c r="AM148" s="29"/>
      <c r="AN148" s="29"/>
      <c r="AO148" s="83"/>
      <c r="AP148" s="83"/>
      <c r="AQ148" s="83"/>
      <c r="AR148" s="83"/>
      <c r="AS148" s="83"/>
      <c r="AT148" s="105"/>
      <c r="AU148" s="105"/>
    </row>
    <row r="149" spans="1:47" ht="17.25" customHeight="1">
      <c r="A149" s="27"/>
      <c r="B149" s="98">
        <v>115</v>
      </c>
      <c r="C149" s="104"/>
      <c r="D149" s="144" t="s">
        <v>189</v>
      </c>
      <c r="E149" s="111"/>
      <c r="F149" s="442">
        <v>9.6999999999999993</v>
      </c>
      <c r="G149" s="443"/>
      <c r="H149" s="444"/>
      <c r="I149" s="99">
        <v>-0.11</v>
      </c>
      <c r="J149" s="99">
        <v>0.11</v>
      </c>
      <c r="K149" s="94">
        <f t="shared" si="30"/>
        <v>9.6999999999999993</v>
      </c>
      <c r="L149" s="94">
        <f t="shared" si="31"/>
        <v>-0.11</v>
      </c>
      <c r="M149" s="94">
        <f t="shared" si="32"/>
        <v>0.11</v>
      </c>
      <c r="N149" s="94">
        <f t="shared" si="28"/>
        <v>9.59</v>
      </c>
      <c r="O149" s="94">
        <f t="shared" si="29"/>
        <v>9.8099999999999987</v>
      </c>
      <c r="P149" s="102" t="s">
        <v>50</v>
      </c>
      <c r="Q149" s="94">
        <f t="shared" si="26"/>
        <v>1</v>
      </c>
      <c r="R149" s="122">
        <f>IF(Q149="","",HLOOKUP(Q149,Headline!$Z$5:$CJ$6,2,FALSE))</f>
        <v>1</v>
      </c>
      <c r="S149" s="147">
        <v>9.65</v>
      </c>
      <c r="T149" s="147">
        <v>9.64</v>
      </c>
      <c r="U149" s="147">
        <v>9.65</v>
      </c>
      <c r="V149" s="147">
        <v>9.64</v>
      </c>
      <c r="W149" s="147">
        <v>9.65</v>
      </c>
      <c r="X149" s="96" t="str">
        <f t="shared" si="27"/>
        <v/>
      </c>
      <c r="Y149" s="101">
        <v>13</v>
      </c>
      <c r="Z149" s="445"/>
      <c r="AA149" s="446"/>
      <c r="AB149" s="446"/>
      <c r="AC149" s="446"/>
      <c r="AD149" s="62"/>
      <c r="AE149" s="21"/>
      <c r="AF149" s="22"/>
      <c r="AH149" s="29"/>
      <c r="AI149" s="29"/>
      <c r="AJ149" s="29"/>
      <c r="AK149" s="29"/>
      <c r="AL149" s="29"/>
      <c r="AM149" s="29"/>
      <c r="AN149" s="29"/>
      <c r="AO149" s="83"/>
      <c r="AP149" s="83"/>
      <c r="AQ149" s="83"/>
      <c r="AR149" s="83"/>
      <c r="AS149" s="83"/>
      <c r="AT149" s="105"/>
      <c r="AU149" s="105"/>
    </row>
    <row r="150" spans="1:47" ht="17.25" customHeight="1">
      <c r="A150" s="27"/>
      <c r="B150" s="98"/>
      <c r="C150" s="104"/>
      <c r="D150" s="90"/>
      <c r="E150" s="111"/>
      <c r="F150" s="442"/>
      <c r="G150" s="443"/>
      <c r="H150" s="444"/>
      <c r="I150" s="99"/>
      <c r="J150" s="99"/>
      <c r="K150" s="94">
        <f t="shared" si="30"/>
        <v>9.6999999999999993</v>
      </c>
      <c r="L150" s="94">
        <f t="shared" si="31"/>
        <v>-0.11</v>
      </c>
      <c r="M150" s="94">
        <f t="shared" si="32"/>
        <v>0.11</v>
      </c>
      <c r="N150" s="94">
        <f t="shared" si="28"/>
        <v>9.59</v>
      </c>
      <c r="O150" s="94">
        <f t="shared" si="29"/>
        <v>9.8099999999999987</v>
      </c>
      <c r="P150" s="102" t="s">
        <v>50</v>
      </c>
      <c r="Q150" s="94">
        <f t="shared" ref="Q150:Q199" si="33">IF(AND(F150&lt;&gt;"",Q146=""),1,IF(AND(Q146&lt;emp,Q146&lt;&gt;""),Q146+1,""))</f>
        <v>2</v>
      </c>
      <c r="R150" s="122">
        <f>IF(Q150="","",HLOOKUP(Q150,Headline!$Z$5:$CJ$6,2,FALSE))</f>
        <v>2</v>
      </c>
      <c r="S150" s="147">
        <v>10.44</v>
      </c>
      <c r="T150" s="147">
        <v>10.42</v>
      </c>
      <c r="U150" s="147">
        <v>10.45</v>
      </c>
      <c r="V150" s="147">
        <v>10.4</v>
      </c>
      <c r="W150" s="147">
        <v>10.39</v>
      </c>
      <c r="X150" s="96" t="str">
        <f t="shared" si="27"/>
        <v/>
      </c>
      <c r="Y150" s="101">
        <v>17</v>
      </c>
      <c r="Z150" s="445"/>
      <c r="AA150" s="446"/>
      <c r="AB150" s="446"/>
      <c r="AC150" s="446"/>
      <c r="AD150" s="62"/>
      <c r="AE150" s="21"/>
      <c r="AF150" s="255" t="s">
        <v>95</v>
      </c>
      <c r="AH150" s="29"/>
      <c r="AI150" s="29"/>
      <c r="AJ150" s="29"/>
      <c r="AK150" s="29"/>
      <c r="AL150" s="29"/>
      <c r="AM150" s="29"/>
      <c r="AN150" s="29"/>
      <c r="AO150" s="83"/>
      <c r="AP150" s="83"/>
      <c r="AQ150" s="83"/>
      <c r="AR150" s="83"/>
      <c r="AS150" s="83"/>
      <c r="AT150" s="105"/>
      <c r="AU150" s="105"/>
    </row>
    <row r="151" spans="1:47" ht="17.25" customHeight="1">
      <c r="A151" s="27"/>
      <c r="B151" s="98"/>
      <c r="C151" s="104"/>
      <c r="D151" s="90"/>
      <c r="E151" s="111"/>
      <c r="F151" s="442"/>
      <c r="G151" s="443"/>
      <c r="H151" s="444"/>
      <c r="I151" s="99"/>
      <c r="J151" s="99"/>
      <c r="K151" s="94">
        <f t="shared" si="30"/>
        <v>9.6999999999999993</v>
      </c>
      <c r="L151" s="94">
        <f t="shared" si="31"/>
        <v>-0.11</v>
      </c>
      <c r="M151" s="94">
        <f t="shared" si="32"/>
        <v>0.11</v>
      </c>
      <c r="N151" s="94">
        <f t="shared" si="28"/>
        <v>9.59</v>
      </c>
      <c r="O151" s="94">
        <f t="shared" si="29"/>
        <v>9.8099999999999987</v>
      </c>
      <c r="P151" s="102"/>
      <c r="Q151" s="94" t="str">
        <f t="shared" si="33"/>
        <v/>
      </c>
      <c r="R151" s="122" t="str">
        <f>IF(Q151="","",HLOOKUP(Q151,Headline!$Z$5:$CJ$6,2,FALSE))</f>
        <v/>
      </c>
      <c r="S151" s="100"/>
      <c r="T151" s="100"/>
      <c r="U151" s="100"/>
      <c r="V151" s="100"/>
      <c r="W151" s="100"/>
      <c r="X151" s="96" t="str">
        <f t="shared" si="27"/>
        <v/>
      </c>
      <c r="Y151" s="101"/>
      <c r="Z151" s="445"/>
      <c r="AA151" s="446"/>
      <c r="AB151" s="446"/>
      <c r="AC151" s="446"/>
      <c r="AD151" s="62"/>
      <c r="AE151" s="21"/>
      <c r="AF151" s="22"/>
      <c r="AH151" s="29"/>
      <c r="AI151" s="29"/>
      <c r="AJ151" s="29"/>
      <c r="AK151" s="29"/>
      <c r="AL151" s="29"/>
      <c r="AM151" s="29"/>
      <c r="AN151" s="29"/>
      <c r="AO151" s="83"/>
      <c r="AP151" s="83"/>
      <c r="AQ151" s="83"/>
      <c r="AR151" s="83"/>
      <c r="AS151" s="83"/>
      <c r="AT151" s="105"/>
      <c r="AU151" s="105"/>
    </row>
    <row r="152" spans="1:47" ht="17.25" customHeight="1">
      <c r="A152" s="27"/>
      <c r="B152" s="98">
        <v>116</v>
      </c>
      <c r="C152" s="104"/>
      <c r="D152" s="90"/>
      <c r="E152" s="111"/>
      <c r="F152" s="442">
        <v>24.2</v>
      </c>
      <c r="G152" s="443"/>
      <c r="H152" s="444"/>
      <c r="I152" s="99"/>
      <c r="J152" s="99"/>
      <c r="K152" s="94">
        <f t="shared" si="30"/>
        <v>24.2</v>
      </c>
      <c r="L152" s="94">
        <f t="shared" si="31"/>
        <v>0</v>
      </c>
      <c r="M152" s="94">
        <f t="shared" si="32"/>
        <v>0</v>
      </c>
      <c r="N152" s="94">
        <f t="shared" si="28"/>
        <v>24.2</v>
      </c>
      <c r="O152" s="94">
        <f t="shared" si="29"/>
        <v>24.2</v>
      </c>
      <c r="P152" s="102" t="s">
        <v>238</v>
      </c>
      <c r="Q152" s="94">
        <f t="shared" si="33"/>
        <v>1</v>
      </c>
      <c r="R152" s="122">
        <f>IF(Q152="","",HLOOKUP(Q152,Headline!$Z$5:$CJ$6,2,FALSE))</f>
        <v>1</v>
      </c>
      <c r="S152" s="502" t="s">
        <v>239</v>
      </c>
      <c r="T152" s="503"/>
      <c r="U152" s="503"/>
      <c r="V152" s="503"/>
      <c r="W152" s="504"/>
      <c r="X152" s="96"/>
      <c r="Y152" s="101"/>
      <c r="Z152" s="445"/>
      <c r="AA152" s="446"/>
      <c r="AB152" s="446"/>
      <c r="AC152" s="446"/>
      <c r="AD152" s="62"/>
      <c r="AE152" s="21"/>
      <c r="AF152" s="22"/>
      <c r="AH152" s="29"/>
      <c r="AI152" s="29"/>
      <c r="AJ152" s="29"/>
      <c r="AK152" s="29"/>
      <c r="AL152" s="29"/>
      <c r="AM152" s="29"/>
      <c r="AN152" s="29"/>
      <c r="AO152" s="83"/>
      <c r="AP152" s="83"/>
      <c r="AQ152" s="83"/>
      <c r="AR152" s="83"/>
      <c r="AS152" s="83"/>
      <c r="AT152" s="105"/>
      <c r="AU152" s="105"/>
    </row>
    <row r="153" spans="1:47" ht="17.25" customHeight="1">
      <c r="A153" s="27"/>
      <c r="B153" s="98"/>
      <c r="C153" s="104"/>
      <c r="D153" s="90"/>
      <c r="E153" s="111"/>
      <c r="F153" s="442"/>
      <c r="G153" s="443"/>
      <c r="H153" s="444"/>
      <c r="I153" s="99"/>
      <c r="J153" s="99"/>
      <c r="K153" s="94">
        <f t="shared" si="30"/>
        <v>24.2</v>
      </c>
      <c r="L153" s="94">
        <f t="shared" si="31"/>
        <v>0</v>
      </c>
      <c r="M153" s="94">
        <f t="shared" si="32"/>
        <v>0</v>
      </c>
      <c r="N153" s="94">
        <f t="shared" si="28"/>
        <v>24.2</v>
      </c>
      <c r="O153" s="94">
        <f t="shared" si="29"/>
        <v>24.2</v>
      </c>
      <c r="P153" s="102" t="s">
        <v>238</v>
      </c>
      <c r="Q153" s="94">
        <f t="shared" si="33"/>
        <v>2</v>
      </c>
      <c r="R153" s="122">
        <f>IF(Q153="","",HLOOKUP(Q153,Headline!$Z$5:$CJ$6,2,FALSE))</f>
        <v>2</v>
      </c>
      <c r="S153" s="505"/>
      <c r="T153" s="506"/>
      <c r="U153" s="506"/>
      <c r="V153" s="506"/>
      <c r="W153" s="507"/>
      <c r="X153" s="96"/>
      <c r="Y153" s="101"/>
      <c r="Z153" s="445"/>
      <c r="AA153" s="446"/>
      <c r="AB153" s="446"/>
      <c r="AC153" s="446"/>
      <c r="AD153" s="62"/>
      <c r="AE153" s="21"/>
      <c r="AF153" s="22"/>
      <c r="AH153" s="29"/>
      <c r="AI153" s="29"/>
      <c r="AJ153" s="29"/>
      <c r="AK153" s="29"/>
      <c r="AL153" s="29"/>
      <c r="AM153" s="29"/>
      <c r="AN153" s="29"/>
      <c r="AO153" s="83"/>
      <c r="AP153" s="83"/>
      <c r="AQ153" s="83"/>
      <c r="AR153" s="83"/>
      <c r="AS153" s="83"/>
      <c r="AT153" s="105"/>
      <c r="AU153" s="105"/>
    </row>
    <row r="154" spans="1:47" ht="17.25" customHeight="1">
      <c r="A154" s="27"/>
      <c r="B154" s="98"/>
      <c r="C154" s="104"/>
      <c r="D154" s="90"/>
      <c r="E154" s="111"/>
      <c r="F154" s="442"/>
      <c r="G154" s="443"/>
      <c r="H154" s="443"/>
      <c r="I154" s="99"/>
      <c r="J154" s="99"/>
      <c r="K154" s="94">
        <f t="shared" si="30"/>
        <v>24.2</v>
      </c>
      <c r="L154" s="94">
        <f t="shared" si="31"/>
        <v>0</v>
      </c>
      <c r="M154" s="94">
        <f t="shared" si="32"/>
        <v>0</v>
      </c>
      <c r="N154" s="94">
        <f t="shared" si="28"/>
        <v>24.2</v>
      </c>
      <c r="O154" s="94">
        <f t="shared" si="29"/>
        <v>24.2</v>
      </c>
      <c r="P154" s="102"/>
      <c r="Q154" s="94" t="str">
        <f t="shared" si="33"/>
        <v/>
      </c>
      <c r="R154" s="122" t="str">
        <f>IF(Q154="","",HLOOKUP(Q154,Headline!$Z$5:$CJ$6,2,FALSE))</f>
        <v/>
      </c>
      <c r="S154" s="100"/>
      <c r="T154" s="100"/>
      <c r="U154" s="100"/>
      <c r="V154" s="100"/>
      <c r="W154" s="100"/>
      <c r="X154" s="96"/>
      <c r="Y154" s="101"/>
      <c r="Z154" s="445"/>
      <c r="AA154" s="446"/>
      <c r="AB154" s="446"/>
      <c r="AC154" s="446"/>
      <c r="AD154" s="62"/>
      <c r="AE154" s="21"/>
      <c r="AF154" s="22"/>
      <c r="AH154" s="29"/>
      <c r="AI154" s="29"/>
      <c r="AJ154" s="29"/>
      <c r="AK154" s="29"/>
      <c r="AL154" s="29"/>
      <c r="AM154" s="29"/>
      <c r="AN154" s="29"/>
      <c r="AO154" s="83"/>
      <c r="AP154" s="83"/>
      <c r="AQ154" s="83"/>
      <c r="AR154" s="83"/>
      <c r="AS154" s="83"/>
      <c r="AT154" s="105"/>
      <c r="AU154" s="105"/>
    </row>
    <row r="155" spans="1:47" ht="17.25" customHeight="1">
      <c r="A155" s="27"/>
      <c r="B155" s="98">
        <v>116</v>
      </c>
      <c r="C155" s="104"/>
      <c r="D155" s="90"/>
      <c r="E155" s="111"/>
      <c r="F155" s="442">
        <v>24.2</v>
      </c>
      <c r="G155" s="443"/>
      <c r="H155" s="443"/>
      <c r="I155" s="99"/>
      <c r="J155" s="99"/>
      <c r="K155" s="94">
        <f t="shared" si="30"/>
        <v>24.2</v>
      </c>
      <c r="L155" s="94">
        <f t="shared" si="31"/>
        <v>0</v>
      </c>
      <c r="M155" s="94">
        <f t="shared" si="32"/>
        <v>0</v>
      </c>
      <c r="N155" s="94">
        <f t="shared" si="28"/>
        <v>24.2</v>
      </c>
      <c r="O155" s="94">
        <f t="shared" si="29"/>
        <v>24.2</v>
      </c>
      <c r="P155" s="102" t="s">
        <v>238</v>
      </c>
      <c r="Q155" s="94">
        <f t="shared" si="33"/>
        <v>1</v>
      </c>
      <c r="R155" s="122">
        <f>IF(Q155="","",HLOOKUP(Q155,Headline!$Z$5:$CJ$6,2,FALSE))</f>
        <v>1</v>
      </c>
      <c r="S155" s="502" t="s">
        <v>239</v>
      </c>
      <c r="T155" s="503"/>
      <c r="U155" s="503"/>
      <c r="V155" s="503"/>
      <c r="W155" s="504"/>
      <c r="X155" s="96"/>
      <c r="Y155" s="101"/>
      <c r="Z155" s="445"/>
      <c r="AA155" s="446"/>
      <c r="AB155" s="446"/>
      <c r="AC155" s="446"/>
      <c r="AD155" s="62"/>
      <c r="AE155" s="21"/>
      <c r="AF155" s="22"/>
      <c r="AH155" s="29"/>
      <c r="AI155" s="29"/>
      <c r="AJ155" s="29"/>
      <c r="AK155" s="29"/>
      <c r="AL155" s="29"/>
      <c r="AM155" s="29"/>
      <c r="AN155" s="29"/>
      <c r="AO155" s="83"/>
      <c r="AP155" s="83"/>
      <c r="AQ155" s="83"/>
      <c r="AR155" s="83"/>
      <c r="AS155" s="83"/>
      <c r="AT155" s="105"/>
      <c r="AU155" s="105"/>
    </row>
    <row r="156" spans="1:47" ht="17.25" customHeight="1">
      <c r="A156" s="27"/>
      <c r="B156" s="98"/>
      <c r="C156" s="104"/>
      <c r="D156" s="90"/>
      <c r="E156" s="111"/>
      <c r="F156" s="442"/>
      <c r="G156" s="443"/>
      <c r="H156" s="443"/>
      <c r="I156" s="99"/>
      <c r="J156" s="99"/>
      <c r="K156" s="94">
        <f t="shared" si="30"/>
        <v>24.2</v>
      </c>
      <c r="L156" s="94">
        <f t="shared" si="31"/>
        <v>0</v>
      </c>
      <c r="M156" s="94">
        <f t="shared" si="32"/>
        <v>0</v>
      </c>
      <c r="N156" s="94">
        <f t="shared" si="28"/>
        <v>24.2</v>
      </c>
      <c r="O156" s="94">
        <f t="shared" si="29"/>
        <v>24.2</v>
      </c>
      <c r="P156" s="102" t="s">
        <v>238</v>
      </c>
      <c r="Q156" s="94">
        <f t="shared" si="33"/>
        <v>2</v>
      </c>
      <c r="R156" s="122">
        <f>IF(Q156="","",HLOOKUP(Q156,Headline!$Z$5:$CJ$6,2,FALSE))</f>
        <v>2</v>
      </c>
      <c r="S156" s="505"/>
      <c r="T156" s="506"/>
      <c r="U156" s="506"/>
      <c r="V156" s="506"/>
      <c r="W156" s="507"/>
      <c r="X156" s="96"/>
      <c r="Y156" s="101"/>
      <c r="Z156" s="445"/>
      <c r="AA156" s="446"/>
      <c r="AB156" s="446"/>
      <c r="AC156" s="446"/>
      <c r="AD156" s="62"/>
      <c r="AE156" s="21"/>
      <c r="AF156" s="22"/>
      <c r="AH156" s="29"/>
      <c r="AI156" s="29"/>
      <c r="AJ156" s="29"/>
      <c r="AK156" s="29"/>
      <c r="AL156" s="29"/>
      <c r="AM156" s="29"/>
      <c r="AN156" s="29"/>
      <c r="AO156" s="83"/>
      <c r="AP156" s="83"/>
      <c r="AQ156" s="83"/>
      <c r="AR156" s="83"/>
      <c r="AS156" s="83"/>
      <c r="AT156" s="105"/>
      <c r="AU156" s="105"/>
    </row>
    <row r="157" spans="1:47" ht="17.25" customHeight="1">
      <c r="A157" s="27"/>
      <c r="B157" s="98"/>
      <c r="C157" s="104"/>
      <c r="D157" s="90"/>
      <c r="E157" s="111"/>
      <c r="F157" s="442"/>
      <c r="G157" s="443"/>
      <c r="H157" s="444"/>
      <c r="I157" s="99"/>
      <c r="J157" s="99"/>
      <c r="K157" s="94">
        <f t="shared" si="30"/>
        <v>24.2</v>
      </c>
      <c r="L157" s="94">
        <f t="shared" si="31"/>
        <v>0</v>
      </c>
      <c r="M157" s="94">
        <f t="shared" si="32"/>
        <v>0</v>
      </c>
      <c r="N157" s="94">
        <f t="shared" si="28"/>
        <v>24.2</v>
      </c>
      <c r="O157" s="94">
        <f t="shared" si="29"/>
        <v>24.2</v>
      </c>
      <c r="P157" s="102"/>
      <c r="Q157" s="94" t="str">
        <f t="shared" si="33"/>
        <v/>
      </c>
      <c r="R157" s="122" t="str">
        <f>IF(Q157="","",HLOOKUP(Q157,Headline!$Z$5:$CJ$6,2,FALSE))</f>
        <v/>
      </c>
      <c r="S157" s="100"/>
      <c r="T157" s="100"/>
      <c r="U157" s="100"/>
      <c r="V157" s="100"/>
      <c r="W157" s="100"/>
      <c r="X157" s="96"/>
      <c r="Y157" s="101"/>
      <c r="Z157" s="445"/>
      <c r="AA157" s="446"/>
      <c r="AB157" s="446"/>
      <c r="AC157" s="446"/>
      <c r="AD157" s="62"/>
      <c r="AE157" s="21"/>
      <c r="AF157" s="22"/>
      <c r="AH157" s="29"/>
      <c r="AI157" s="29"/>
      <c r="AJ157" s="29"/>
      <c r="AK157" s="29"/>
      <c r="AL157" s="29"/>
      <c r="AM157" s="29"/>
      <c r="AN157" s="29"/>
      <c r="AO157" s="83"/>
      <c r="AP157" s="83"/>
      <c r="AQ157" s="83"/>
      <c r="AR157" s="83"/>
      <c r="AS157" s="83"/>
      <c r="AT157" s="105"/>
      <c r="AU157" s="105"/>
    </row>
    <row r="158" spans="1:47" ht="17.25" customHeight="1">
      <c r="A158" s="27"/>
      <c r="B158" s="98">
        <v>117</v>
      </c>
      <c r="C158" s="104"/>
      <c r="D158" s="90"/>
      <c r="E158" s="111"/>
      <c r="F158" s="442">
        <v>18.5</v>
      </c>
      <c r="G158" s="443"/>
      <c r="H158" s="444"/>
      <c r="I158" s="99"/>
      <c r="J158" s="99"/>
      <c r="K158" s="94">
        <f t="shared" si="30"/>
        <v>18.5</v>
      </c>
      <c r="L158" s="94">
        <f t="shared" si="31"/>
        <v>0</v>
      </c>
      <c r="M158" s="94">
        <f t="shared" si="32"/>
        <v>0</v>
      </c>
      <c r="N158" s="94">
        <f t="shared" si="28"/>
        <v>18.5</v>
      </c>
      <c r="O158" s="94">
        <f t="shared" si="29"/>
        <v>18.5</v>
      </c>
      <c r="P158" s="102" t="s">
        <v>238</v>
      </c>
      <c r="Q158" s="94">
        <f t="shared" si="33"/>
        <v>1</v>
      </c>
      <c r="R158" s="122">
        <f>IF(Q158="","",HLOOKUP(Q158,Headline!$Z$5:$CJ$6,2,FALSE))</f>
        <v>1</v>
      </c>
      <c r="S158" s="502" t="s">
        <v>239</v>
      </c>
      <c r="T158" s="503"/>
      <c r="U158" s="503"/>
      <c r="V158" s="503"/>
      <c r="W158" s="504"/>
      <c r="X158" s="96"/>
      <c r="Y158" s="101"/>
      <c r="Z158" s="445"/>
      <c r="AA158" s="446"/>
      <c r="AB158" s="446"/>
      <c r="AC158" s="446"/>
      <c r="AD158" s="62"/>
      <c r="AE158" s="21"/>
      <c r="AF158" s="22"/>
      <c r="AH158" s="29"/>
      <c r="AI158" s="29"/>
      <c r="AJ158" s="29"/>
      <c r="AK158" s="29"/>
      <c r="AL158" s="29"/>
      <c r="AM158" s="29"/>
      <c r="AN158" s="29"/>
      <c r="AO158" s="83"/>
      <c r="AP158" s="83"/>
      <c r="AQ158" s="83"/>
      <c r="AR158" s="83"/>
      <c r="AS158" s="83"/>
      <c r="AT158" s="105"/>
      <c r="AU158" s="105"/>
    </row>
    <row r="159" spans="1:47" ht="17.25" customHeight="1">
      <c r="A159" s="27"/>
      <c r="B159" s="98"/>
      <c r="C159" s="104"/>
      <c r="D159" s="90"/>
      <c r="E159" s="111"/>
      <c r="F159" s="442"/>
      <c r="G159" s="443"/>
      <c r="H159" s="444"/>
      <c r="I159" s="99"/>
      <c r="J159" s="99"/>
      <c r="K159" s="94">
        <f t="shared" si="30"/>
        <v>18.5</v>
      </c>
      <c r="L159" s="94">
        <f t="shared" si="31"/>
        <v>0</v>
      </c>
      <c r="M159" s="94">
        <f t="shared" si="32"/>
        <v>0</v>
      </c>
      <c r="N159" s="94">
        <f t="shared" si="28"/>
        <v>18.5</v>
      </c>
      <c r="O159" s="94">
        <f t="shared" si="29"/>
        <v>18.5</v>
      </c>
      <c r="P159" s="102" t="s">
        <v>238</v>
      </c>
      <c r="Q159" s="94">
        <f t="shared" si="33"/>
        <v>2</v>
      </c>
      <c r="R159" s="122">
        <f>IF(Q159="","",HLOOKUP(Q159,Headline!$Z$5:$CJ$6,2,FALSE))</f>
        <v>2</v>
      </c>
      <c r="S159" s="505"/>
      <c r="T159" s="506"/>
      <c r="U159" s="506"/>
      <c r="V159" s="506"/>
      <c r="W159" s="507"/>
      <c r="X159" s="96"/>
      <c r="Y159" s="101"/>
      <c r="Z159" s="445"/>
      <c r="AA159" s="446"/>
      <c r="AB159" s="446"/>
      <c r="AC159" s="446"/>
      <c r="AD159" s="62"/>
      <c r="AE159" s="21"/>
      <c r="AF159" s="22"/>
      <c r="AH159" s="29"/>
      <c r="AI159" s="29"/>
      <c r="AJ159" s="29"/>
      <c r="AK159" s="29"/>
      <c r="AL159" s="29"/>
      <c r="AM159" s="29"/>
      <c r="AN159" s="29"/>
      <c r="AO159" s="83"/>
      <c r="AP159" s="83"/>
      <c r="AQ159" s="83"/>
      <c r="AR159" s="83"/>
      <c r="AS159" s="83"/>
      <c r="AT159" s="105"/>
      <c r="AU159" s="105"/>
    </row>
    <row r="160" spans="1:47" ht="17.25" customHeight="1">
      <c r="A160" s="27"/>
      <c r="B160" s="98"/>
      <c r="C160" s="104"/>
      <c r="D160" s="90"/>
      <c r="E160" s="111"/>
      <c r="F160" s="442"/>
      <c r="G160" s="443"/>
      <c r="H160" s="444"/>
      <c r="I160" s="99"/>
      <c r="J160" s="99"/>
      <c r="K160" s="94">
        <f t="shared" si="30"/>
        <v>18.5</v>
      </c>
      <c r="L160" s="94">
        <f t="shared" si="31"/>
        <v>0</v>
      </c>
      <c r="M160" s="94">
        <f t="shared" si="32"/>
        <v>0</v>
      </c>
      <c r="N160" s="94">
        <f t="shared" si="28"/>
        <v>18.5</v>
      </c>
      <c r="O160" s="94">
        <f t="shared" si="29"/>
        <v>18.5</v>
      </c>
      <c r="P160" s="102"/>
      <c r="Q160" s="94" t="str">
        <f t="shared" si="33"/>
        <v/>
      </c>
      <c r="R160" s="122" t="str">
        <f>IF(Q160="","",HLOOKUP(Q160,Headline!$Z$5:$CJ$6,2,FALSE))</f>
        <v/>
      </c>
      <c r="S160" s="100"/>
      <c r="T160" s="100"/>
      <c r="U160" s="100"/>
      <c r="V160" s="100"/>
      <c r="W160" s="100"/>
      <c r="X160" s="96"/>
      <c r="Y160" s="101"/>
      <c r="Z160" s="445"/>
      <c r="AA160" s="446"/>
      <c r="AB160" s="446"/>
      <c r="AC160" s="446"/>
      <c r="AD160" s="62"/>
      <c r="AE160" s="21"/>
      <c r="AF160" s="22"/>
      <c r="AH160" s="29"/>
      <c r="AI160" s="29"/>
      <c r="AJ160" s="29"/>
      <c r="AK160" s="29"/>
      <c r="AL160" s="29"/>
      <c r="AM160" s="29"/>
      <c r="AN160" s="29"/>
      <c r="AO160" s="83"/>
      <c r="AP160" s="83"/>
      <c r="AQ160" s="83"/>
      <c r="AR160" s="83"/>
      <c r="AS160" s="83"/>
      <c r="AT160" s="105"/>
      <c r="AU160" s="105"/>
    </row>
    <row r="161" spans="1:47" ht="17.25" customHeight="1">
      <c r="A161" s="27"/>
      <c r="B161" s="98">
        <v>117</v>
      </c>
      <c r="C161" s="104"/>
      <c r="D161" s="90"/>
      <c r="E161" s="111"/>
      <c r="F161" s="442">
        <v>18.5</v>
      </c>
      <c r="G161" s="443"/>
      <c r="H161" s="444"/>
      <c r="I161" s="99"/>
      <c r="J161" s="99"/>
      <c r="K161" s="94">
        <f t="shared" si="30"/>
        <v>18.5</v>
      </c>
      <c r="L161" s="94">
        <f t="shared" si="31"/>
        <v>0</v>
      </c>
      <c r="M161" s="94">
        <f t="shared" si="32"/>
        <v>0</v>
      </c>
      <c r="N161" s="94">
        <f t="shared" si="28"/>
        <v>18.5</v>
      </c>
      <c r="O161" s="94">
        <f t="shared" si="29"/>
        <v>18.5</v>
      </c>
      <c r="P161" s="102" t="s">
        <v>238</v>
      </c>
      <c r="Q161" s="94">
        <f t="shared" si="33"/>
        <v>1</v>
      </c>
      <c r="R161" s="122">
        <f>IF(Q161="","",HLOOKUP(Q161,Headline!$Z$5:$CJ$6,2,FALSE))</f>
        <v>1</v>
      </c>
      <c r="S161" s="502" t="s">
        <v>239</v>
      </c>
      <c r="T161" s="503"/>
      <c r="U161" s="503"/>
      <c r="V161" s="503"/>
      <c r="W161" s="504"/>
      <c r="X161" s="96"/>
      <c r="Y161" s="101"/>
      <c r="Z161" s="445"/>
      <c r="AA161" s="446"/>
      <c r="AB161" s="446"/>
      <c r="AC161" s="446"/>
      <c r="AD161" s="62"/>
      <c r="AE161" s="21"/>
      <c r="AF161" s="22"/>
      <c r="AH161" s="29"/>
      <c r="AI161" s="29"/>
      <c r="AJ161" s="29"/>
      <c r="AK161" s="29"/>
      <c r="AL161" s="29"/>
      <c r="AM161" s="29"/>
      <c r="AN161" s="29"/>
      <c r="AO161" s="83"/>
      <c r="AP161" s="83"/>
      <c r="AQ161" s="83"/>
      <c r="AR161" s="83"/>
      <c r="AS161" s="83"/>
      <c r="AT161" s="105"/>
      <c r="AU161" s="105"/>
    </row>
    <row r="162" spans="1:47" ht="17.25" customHeight="1">
      <c r="A162" s="27"/>
      <c r="B162" s="98"/>
      <c r="C162" s="104"/>
      <c r="D162" s="90"/>
      <c r="E162" s="111"/>
      <c r="F162" s="442"/>
      <c r="G162" s="443"/>
      <c r="H162" s="444"/>
      <c r="I162" s="99"/>
      <c r="J162" s="99"/>
      <c r="K162" s="94">
        <f t="shared" si="30"/>
        <v>18.5</v>
      </c>
      <c r="L162" s="94">
        <f t="shared" si="31"/>
        <v>0</v>
      </c>
      <c r="M162" s="94">
        <f t="shared" si="32"/>
        <v>0</v>
      </c>
      <c r="N162" s="94">
        <f t="shared" si="28"/>
        <v>18.5</v>
      </c>
      <c r="O162" s="94">
        <f t="shared" si="29"/>
        <v>18.5</v>
      </c>
      <c r="P162" s="102" t="s">
        <v>238</v>
      </c>
      <c r="Q162" s="94">
        <f t="shared" si="33"/>
        <v>2</v>
      </c>
      <c r="R162" s="122">
        <f>IF(Q162="","",HLOOKUP(Q162,Headline!$Z$5:$CJ$6,2,FALSE))</f>
        <v>2</v>
      </c>
      <c r="S162" s="505"/>
      <c r="T162" s="506"/>
      <c r="U162" s="506"/>
      <c r="V162" s="506"/>
      <c r="W162" s="507"/>
      <c r="X162" s="96"/>
      <c r="Y162" s="101"/>
      <c r="Z162" s="445"/>
      <c r="AA162" s="446"/>
      <c r="AB162" s="446"/>
      <c r="AC162" s="446"/>
      <c r="AD162" s="62"/>
      <c r="AE162" s="21"/>
      <c r="AF162" s="22"/>
      <c r="AH162" s="29"/>
      <c r="AI162" s="29"/>
      <c r="AJ162" s="29"/>
      <c r="AK162" s="29"/>
      <c r="AL162" s="29"/>
      <c r="AM162" s="29"/>
      <c r="AN162" s="29"/>
      <c r="AO162" s="83"/>
      <c r="AP162" s="83"/>
      <c r="AQ162" s="83"/>
      <c r="AR162" s="83"/>
      <c r="AS162" s="83"/>
      <c r="AT162" s="105"/>
      <c r="AU162" s="105"/>
    </row>
    <row r="163" spans="1:47" ht="17.25" customHeight="1">
      <c r="A163" s="27"/>
      <c r="B163" s="98"/>
      <c r="C163" s="104"/>
      <c r="D163" s="90"/>
      <c r="E163" s="111"/>
      <c r="F163" s="442"/>
      <c r="G163" s="443"/>
      <c r="H163" s="444"/>
      <c r="I163" s="99"/>
      <c r="J163" s="99"/>
      <c r="K163" s="94">
        <f t="shared" si="30"/>
        <v>18.5</v>
      </c>
      <c r="L163" s="94">
        <f t="shared" si="31"/>
        <v>0</v>
      </c>
      <c r="M163" s="94">
        <f t="shared" si="32"/>
        <v>0</v>
      </c>
      <c r="N163" s="94">
        <f t="shared" si="28"/>
        <v>18.5</v>
      </c>
      <c r="O163" s="94">
        <f t="shared" si="29"/>
        <v>18.5</v>
      </c>
      <c r="P163" s="102"/>
      <c r="Q163" s="94" t="str">
        <f t="shared" si="33"/>
        <v/>
      </c>
      <c r="R163" s="122" t="str">
        <f>IF(Q163="","",HLOOKUP(Q163,Headline!$Z$5:$CJ$6,2,FALSE))</f>
        <v/>
      </c>
      <c r="S163" s="100"/>
      <c r="T163" s="100"/>
      <c r="U163" s="100"/>
      <c r="V163" s="100"/>
      <c r="W163" s="100"/>
      <c r="X163" s="96"/>
      <c r="Y163" s="101"/>
      <c r="Z163" s="445"/>
      <c r="AA163" s="446"/>
      <c r="AB163" s="446"/>
      <c r="AC163" s="446"/>
      <c r="AD163" s="62"/>
      <c r="AE163" s="21"/>
      <c r="AF163" s="22"/>
      <c r="AH163" s="29"/>
      <c r="AI163" s="29"/>
      <c r="AJ163" s="29"/>
      <c r="AK163" s="29"/>
      <c r="AL163" s="29"/>
      <c r="AM163" s="29"/>
      <c r="AN163" s="29"/>
      <c r="AO163" s="83"/>
      <c r="AP163" s="83"/>
      <c r="AQ163" s="83"/>
      <c r="AR163" s="83"/>
      <c r="AS163" s="83"/>
      <c r="AT163" s="105"/>
      <c r="AU163" s="105"/>
    </row>
    <row r="164" spans="1:47" ht="17.25" customHeight="1">
      <c r="A164" s="27"/>
      <c r="B164" s="98">
        <v>118</v>
      </c>
      <c r="C164" s="104"/>
      <c r="D164" s="90"/>
      <c r="E164" s="111"/>
      <c r="F164" s="442">
        <v>10</v>
      </c>
      <c r="G164" s="443"/>
      <c r="H164" s="443"/>
      <c r="I164" s="99"/>
      <c r="J164" s="99"/>
      <c r="K164" s="94">
        <f t="shared" si="30"/>
        <v>10</v>
      </c>
      <c r="L164" s="94">
        <f t="shared" si="31"/>
        <v>0</v>
      </c>
      <c r="M164" s="94">
        <f t="shared" si="32"/>
        <v>0</v>
      </c>
      <c r="N164" s="94">
        <f t="shared" si="28"/>
        <v>10</v>
      </c>
      <c r="O164" s="94">
        <f t="shared" si="29"/>
        <v>10</v>
      </c>
      <c r="P164" s="102" t="s">
        <v>238</v>
      </c>
      <c r="Q164" s="94">
        <f t="shared" si="33"/>
        <v>1</v>
      </c>
      <c r="R164" s="122">
        <f>IF(Q164="","",HLOOKUP(Q164,Headline!$Z$5:$CJ$6,2,FALSE))</f>
        <v>1</v>
      </c>
      <c r="S164" s="502" t="s">
        <v>239</v>
      </c>
      <c r="T164" s="503"/>
      <c r="U164" s="503"/>
      <c r="V164" s="503"/>
      <c r="W164" s="504"/>
      <c r="X164" s="96"/>
      <c r="Y164" s="101"/>
      <c r="Z164" s="445"/>
      <c r="AA164" s="446"/>
      <c r="AB164" s="446"/>
      <c r="AC164" s="446"/>
      <c r="AD164" s="62"/>
      <c r="AE164" s="21"/>
      <c r="AF164" s="22"/>
      <c r="AH164" s="29"/>
      <c r="AI164" s="29"/>
      <c r="AJ164" s="29"/>
      <c r="AK164" s="29"/>
      <c r="AL164" s="29"/>
      <c r="AM164" s="29"/>
      <c r="AN164" s="29"/>
      <c r="AO164" s="83"/>
      <c r="AP164" s="83"/>
      <c r="AQ164" s="83"/>
      <c r="AR164" s="83"/>
      <c r="AS164" s="83"/>
      <c r="AT164" s="105"/>
      <c r="AU164" s="105"/>
    </row>
    <row r="165" spans="1:47" ht="17.25" customHeight="1">
      <c r="A165" s="27"/>
      <c r="B165" s="98"/>
      <c r="C165" s="104"/>
      <c r="D165" s="90"/>
      <c r="E165" s="111"/>
      <c r="F165" s="442"/>
      <c r="G165" s="443"/>
      <c r="H165" s="444"/>
      <c r="I165" s="99"/>
      <c r="J165" s="99"/>
      <c r="K165" s="94">
        <f t="shared" si="30"/>
        <v>10</v>
      </c>
      <c r="L165" s="94">
        <f t="shared" si="31"/>
        <v>0</v>
      </c>
      <c r="M165" s="94">
        <f t="shared" si="32"/>
        <v>0</v>
      </c>
      <c r="N165" s="94">
        <f t="shared" si="28"/>
        <v>10</v>
      </c>
      <c r="O165" s="94">
        <f t="shared" si="29"/>
        <v>10</v>
      </c>
      <c r="P165" s="102" t="s">
        <v>238</v>
      </c>
      <c r="Q165" s="94">
        <f t="shared" si="33"/>
        <v>2</v>
      </c>
      <c r="R165" s="122">
        <f>IF(Q165="","",HLOOKUP(Q165,Headline!$Z$5:$CJ$6,2,FALSE))</f>
        <v>2</v>
      </c>
      <c r="S165" s="505"/>
      <c r="T165" s="506"/>
      <c r="U165" s="506"/>
      <c r="V165" s="506"/>
      <c r="W165" s="507"/>
      <c r="X165" s="96"/>
      <c r="Y165" s="101"/>
      <c r="Z165" s="445"/>
      <c r="AA165" s="446"/>
      <c r="AB165" s="446"/>
      <c r="AC165" s="446"/>
      <c r="AD165" s="62"/>
      <c r="AE165" s="21"/>
      <c r="AF165" s="22"/>
      <c r="AH165" s="29"/>
      <c r="AI165" s="29"/>
      <c r="AJ165" s="29"/>
      <c r="AK165" s="29"/>
      <c r="AL165" s="29"/>
      <c r="AM165" s="29"/>
      <c r="AN165" s="29"/>
      <c r="AO165" s="83"/>
      <c r="AP165" s="83"/>
      <c r="AQ165" s="83"/>
      <c r="AR165" s="83"/>
      <c r="AS165" s="83"/>
      <c r="AT165" s="105"/>
      <c r="AU165" s="105"/>
    </row>
    <row r="166" spans="1:47" ht="17.25" customHeight="1">
      <c r="A166" s="27"/>
      <c r="B166" s="98"/>
      <c r="C166" s="104"/>
      <c r="D166" s="90"/>
      <c r="E166" s="111"/>
      <c r="F166" s="442"/>
      <c r="G166" s="443"/>
      <c r="H166" s="443"/>
      <c r="I166" s="99"/>
      <c r="J166" s="99"/>
      <c r="K166" s="94">
        <f t="shared" si="30"/>
        <v>10</v>
      </c>
      <c r="L166" s="94">
        <f t="shared" si="31"/>
        <v>0</v>
      </c>
      <c r="M166" s="94">
        <f t="shared" si="32"/>
        <v>0</v>
      </c>
      <c r="N166" s="94">
        <f t="shared" si="28"/>
        <v>10</v>
      </c>
      <c r="O166" s="94">
        <f t="shared" si="29"/>
        <v>10</v>
      </c>
      <c r="P166" s="102"/>
      <c r="Q166" s="94" t="str">
        <f t="shared" si="33"/>
        <v/>
      </c>
      <c r="R166" s="122" t="str">
        <f>IF(Q166="","",HLOOKUP(Q166,Headline!$Z$5:$CJ$6,2,FALSE))</f>
        <v/>
      </c>
      <c r="S166" s="100"/>
      <c r="T166" s="100"/>
      <c r="U166" s="100"/>
      <c r="V166" s="100"/>
      <c r="W166" s="100"/>
      <c r="X166" s="96"/>
      <c r="Y166" s="101"/>
      <c r="Z166" s="445"/>
      <c r="AA166" s="446"/>
      <c r="AB166" s="446"/>
      <c r="AC166" s="446"/>
      <c r="AD166" s="62"/>
      <c r="AE166" s="21"/>
      <c r="AF166" s="22"/>
      <c r="AH166" s="29"/>
      <c r="AI166" s="29"/>
      <c r="AJ166" s="29"/>
      <c r="AK166" s="29"/>
      <c r="AL166" s="29"/>
      <c r="AM166" s="29"/>
      <c r="AN166" s="29"/>
      <c r="AO166" s="83"/>
      <c r="AP166" s="83"/>
      <c r="AQ166" s="83"/>
      <c r="AR166" s="83"/>
      <c r="AS166" s="83"/>
      <c r="AT166" s="105"/>
      <c r="AU166" s="105"/>
    </row>
    <row r="167" spans="1:47" ht="17.25" customHeight="1">
      <c r="A167" s="27"/>
      <c r="B167" s="98">
        <v>119</v>
      </c>
      <c r="C167" s="104"/>
      <c r="D167" s="90"/>
      <c r="E167" s="111"/>
      <c r="F167" s="442">
        <v>4</v>
      </c>
      <c r="G167" s="443"/>
      <c r="H167" s="443"/>
      <c r="I167" s="99"/>
      <c r="J167" s="99"/>
      <c r="K167" s="94">
        <f t="shared" si="30"/>
        <v>4</v>
      </c>
      <c r="L167" s="94">
        <f t="shared" si="31"/>
        <v>0</v>
      </c>
      <c r="M167" s="94">
        <f t="shared" si="32"/>
        <v>0</v>
      </c>
      <c r="N167" s="94">
        <f t="shared" si="28"/>
        <v>4</v>
      </c>
      <c r="O167" s="94">
        <f t="shared" si="29"/>
        <v>4</v>
      </c>
      <c r="P167" s="102" t="s">
        <v>238</v>
      </c>
      <c r="Q167" s="94">
        <f t="shared" si="33"/>
        <v>1</v>
      </c>
      <c r="R167" s="122">
        <f>IF(Q167="","",HLOOKUP(Q167,Headline!$Z$5:$CJ$6,2,FALSE))</f>
        <v>1</v>
      </c>
      <c r="S167" s="502" t="s">
        <v>239</v>
      </c>
      <c r="T167" s="503"/>
      <c r="U167" s="503"/>
      <c r="V167" s="503"/>
      <c r="W167" s="504"/>
      <c r="X167" s="96"/>
      <c r="Y167" s="101"/>
      <c r="Z167" s="445"/>
      <c r="AA167" s="446"/>
      <c r="AB167" s="446"/>
      <c r="AC167" s="446"/>
      <c r="AD167" s="62"/>
      <c r="AE167" s="21"/>
      <c r="AF167" s="22"/>
      <c r="AH167" s="29"/>
      <c r="AI167" s="29"/>
      <c r="AJ167" s="29"/>
      <c r="AK167" s="29"/>
      <c r="AL167" s="29"/>
      <c r="AM167" s="29"/>
      <c r="AN167" s="29"/>
      <c r="AO167" s="83"/>
      <c r="AP167" s="83"/>
      <c r="AQ167" s="83"/>
      <c r="AR167" s="83"/>
      <c r="AS167" s="83"/>
      <c r="AT167" s="105"/>
      <c r="AU167" s="105"/>
    </row>
    <row r="168" spans="1:47" ht="17.25" customHeight="1">
      <c r="A168" s="27"/>
      <c r="B168" s="98"/>
      <c r="C168" s="104"/>
      <c r="D168" s="90"/>
      <c r="E168" s="111"/>
      <c r="F168" s="442"/>
      <c r="G168" s="443"/>
      <c r="H168" s="444"/>
      <c r="I168" s="99"/>
      <c r="J168" s="99"/>
      <c r="K168" s="94">
        <f t="shared" si="30"/>
        <v>4</v>
      </c>
      <c r="L168" s="94">
        <f t="shared" si="31"/>
        <v>0</v>
      </c>
      <c r="M168" s="94">
        <f t="shared" si="32"/>
        <v>0</v>
      </c>
      <c r="N168" s="94">
        <f t="shared" si="28"/>
        <v>4</v>
      </c>
      <c r="O168" s="94">
        <f t="shared" si="29"/>
        <v>4</v>
      </c>
      <c r="P168" s="102" t="s">
        <v>238</v>
      </c>
      <c r="Q168" s="94">
        <f t="shared" si="33"/>
        <v>2</v>
      </c>
      <c r="R168" s="122">
        <f>IF(Q168="","",HLOOKUP(Q168,Headline!$Z$5:$CJ$6,2,FALSE))</f>
        <v>2</v>
      </c>
      <c r="S168" s="505"/>
      <c r="T168" s="506"/>
      <c r="U168" s="506"/>
      <c r="V168" s="506"/>
      <c r="W168" s="507"/>
      <c r="X168" s="96"/>
      <c r="Y168" s="101"/>
      <c r="Z168" s="445"/>
      <c r="AA168" s="446"/>
      <c r="AB168" s="446"/>
      <c r="AC168" s="446"/>
      <c r="AD168" s="62"/>
      <c r="AE168" s="21"/>
      <c r="AF168" s="22"/>
      <c r="AH168" s="29"/>
      <c r="AI168" s="29"/>
      <c r="AJ168" s="29"/>
      <c r="AK168" s="29"/>
      <c r="AL168" s="29"/>
      <c r="AM168" s="29"/>
      <c r="AN168" s="29"/>
      <c r="AO168" s="83"/>
      <c r="AP168" s="83"/>
      <c r="AQ168" s="83"/>
      <c r="AR168" s="83"/>
      <c r="AS168" s="83"/>
      <c r="AT168" s="105"/>
      <c r="AU168" s="105"/>
    </row>
    <row r="169" spans="1:47" ht="17.25" customHeight="1">
      <c r="A169" s="27"/>
      <c r="B169" s="98"/>
      <c r="C169" s="104"/>
      <c r="D169" s="90"/>
      <c r="E169" s="111"/>
      <c r="F169" s="442"/>
      <c r="G169" s="443"/>
      <c r="H169" s="444"/>
      <c r="I169" s="99"/>
      <c r="J169" s="99"/>
      <c r="K169" s="94">
        <f t="shared" si="30"/>
        <v>4</v>
      </c>
      <c r="L169" s="94">
        <f t="shared" si="31"/>
        <v>0</v>
      </c>
      <c r="M169" s="94">
        <f t="shared" si="32"/>
        <v>0</v>
      </c>
      <c r="N169" s="94">
        <f t="shared" si="28"/>
        <v>4</v>
      </c>
      <c r="O169" s="94">
        <f t="shared" si="29"/>
        <v>4</v>
      </c>
      <c r="P169" s="102"/>
      <c r="Q169" s="94" t="str">
        <f t="shared" si="33"/>
        <v/>
      </c>
      <c r="R169" s="122" t="str">
        <f>IF(Q169="","",HLOOKUP(Q169,Headline!$Z$5:$CJ$6,2,FALSE))</f>
        <v/>
      </c>
      <c r="S169" s="100"/>
      <c r="T169" s="100"/>
      <c r="U169" s="100"/>
      <c r="V169" s="100"/>
      <c r="W169" s="100"/>
      <c r="X169" s="96"/>
      <c r="Y169" s="101"/>
      <c r="Z169" s="445"/>
      <c r="AA169" s="446"/>
      <c r="AB169" s="446"/>
      <c r="AC169" s="446"/>
      <c r="AD169" s="62"/>
      <c r="AE169" s="21"/>
      <c r="AF169" s="22"/>
      <c r="AH169" s="29"/>
      <c r="AI169" s="29"/>
      <c r="AJ169" s="29"/>
      <c r="AK169" s="29"/>
      <c r="AL169" s="29"/>
      <c r="AM169" s="29"/>
      <c r="AN169" s="29"/>
      <c r="AO169" s="83"/>
      <c r="AP169" s="83"/>
      <c r="AQ169" s="83"/>
      <c r="AR169" s="83"/>
      <c r="AS169" s="83"/>
      <c r="AT169" s="105"/>
      <c r="AU169" s="105"/>
    </row>
    <row r="170" spans="1:47" ht="17.25" customHeight="1">
      <c r="A170" s="27"/>
      <c r="B170" s="98">
        <v>120</v>
      </c>
      <c r="C170" s="104"/>
      <c r="D170" s="90"/>
      <c r="E170" s="111"/>
      <c r="F170" s="442">
        <v>4</v>
      </c>
      <c r="G170" s="443"/>
      <c r="H170" s="444"/>
      <c r="I170" s="99"/>
      <c r="J170" s="99"/>
      <c r="K170" s="94">
        <f t="shared" si="30"/>
        <v>4</v>
      </c>
      <c r="L170" s="94">
        <f t="shared" si="31"/>
        <v>0</v>
      </c>
      <c r="M170" s="94">
        <f t="shared" si="32"/>
        <v>0</v>
      </c>
      <c r="N170" s="94">
        <f t="shared" si="28"/>
        <v>4</v>
      </c>
      <c r="O170" s="94">
        <f t="shared" si="29"/>
        <v>4</v>
      </c>
      <c r="P170" s="102" t="s">
        <v>238</v>
      </c>
      <c r="Q170" s="94">
        <f t="shared" si="33"/>
        <v>1</v>
      </c>
      <c r="R170" s="122">
        <f>IF(Q170="","",HLOOKUP(Q170,Headline!$Z$5:$CJ$6,2,FALSE))</f>
        <v>1</v>
      </c>
      <c r="S170" s="502" t="s">
        <v>239</v>
      </c>
      <c r="T170" s="503"/>
      <c r="U170" s="503"/>
      <c r="V170" s="503"/>
      <c r="W170" s="504"/>
      <c r="X170" s="96"/>
      <c r="Y170" s="101"/>
      <c r="Z170" s="445"/>
      <c r="AA170" s="446"/>
      <c r="AB170" s="446"/>
      <c r="AC170" s="446"/>
      <c r="AD170" s="62"/>
      <c r="AE170" s="21"/>
      <c r="AF170" s="22"/>
      <c r="AH170" s="29"/>
      <c r="AI170" s="29"/>
      <c r="AJ170" s="29"/>
      <c r="AK170" s="29"/>
      <c r="AL170" s="29"/>
      <c r="AM170" s="29"/>
      <c r="AN170" s="29"/>
      <c r="AO170" s="83"/>
      <c r="AP170" s="83"/>
      <c r="AQ170" s="83"/>
      <c r="AR170" s="83"/>
      <c r="AS170" s="83"/>
      <c r="AT170" s="105"/>
      <c r="AU170" s="105"/>
    </row>
    <row r="171" spans="1:47" ht="17.25" customHeight="1">
      <c r="A171" s="27"/>
      <c r="B171" s="98"/>
      <c r="C171" s="104"/>
      <c r="D171" s="90"/>
      <c r="E171" s="111"/>
      <c r="F171" s="442"/>
      <c r="G171" s="443"/>
      <c r="H171" s="444"/>
      <c r="I171" s="99"/>
      <c r="J171" s="99"/>
      <c r="K171" s="94">
        <f t="shared" si="30"/>
        <v>4</v>
      </c>
      <c r="L171" s="94">
        <f t="shared" si="31"/>
        <v>0</v>
      </c>
      <c r="M171" s="94">
        <f t="shared" si="32"/>
        <v>0</v>
      </c>
      <c r="N171" s="94">
        <f t="shared" si="28"/>
        <v>4</v>
      </c>
      <c r="O171" s="94">
        <f t="shared" si="29"/>
        <v>4</v>
      </c>
      <c r="P171" s="102" t="s">
        <v>238</v>
      </c>
      <c r="Q171" s="94">
        <f t="shared" si="33"/>
        <v>2</v>
      </c>
      <c r="R171" s="122">
        <f>IF(Q171="","",HLOOKUP(Q171,Headline!$Z$5:$CJ$6,2,FALSE))</f>
        <v>2</v>
      </c>
      <c r="S171" s="505"/>
      <c r="T171" s="506"/>
      <c r="U171" s="506"/>
      <c r="V171" s="506"/>
      <c r="W171" s="507"/>
      <c r="X171" s="96"/>
      <c r="Y171" s="101"/>
      <c r="Z171" s="445"/>
      <c r="AA171" s="446"/>
      <c r="AB171" s="446"/>
      <c r="AC171" s="446"/>
      <c r="AD171" s="62"/>
      <c r="AE171" s="21"/>
      <c r="AF171" s="22"/>
      <c r="AH171" s="29"/>
      <c r="AI171" s="29"/>
      <c r="AJ171" s="29"/>
      <c r="AK171" s="29"/>
      <c r="AL171" s="29"/>
      <c r="AM171" s="29"/>
      <c r="AN171" s="29"/>
      <c r="AO171" s="83"/>
      <c r="AP171" s="83"/>
      <c r="AQ171" s="83"/>
      <c r="AR171" s="83"/>
      <c r="AS171" s="83"/>
      <c r="AT171" s="105"/>
      <c r="AU171" s="105"/>
    </row>
    <row r="172" spans="1:47" ht="17.25" customHeight="1">
      <c r="A172" s="27"/>
      <c r="B172" s="98"/>
      <c r="C172" s="104"/>
      <c r="D172" s="90"/>
      <c r="E172" s="111"/>
      <c r="F172" s="442"/>
      <c r="G172" s="443"/>
      <c r="H172" s="444"/>
      <c r="I172" s="99"/>
      <c r="J172" s="99"/>
      <c r="K172" s="94">
        <f t="shared" si="30"/>
        <v>4</v>
      </c>
      <c r="L172" s="94">
        <f t="shared" si="31"/>
        <v>0</v>
      </c>
      <c r="M172" s="94">
        <f t="shared" si="32"/>
        <v>0</v>
      </c>
      <c r="N172" s="94">
        <f t="shared" si="28"/>
        <v>4</v>
      </c>
      <c r="O172" s="94">
        <f t="shared" si="29"/>
        <v>4</v>
      </c>
      <c r="P172" s="102"/>
      <c r="Q172" s="94" t="str">
        <f t="shared" si="33"/>
        <v/>
      </c>
      <c r="R172" s="122" t="str">
        <f>IF(Q172="","",HLOOKUP(Q172,Headline!$Z$5:$CJ$6,2,FALSE))</f>
        <v/>
      </c>
      <c r="S172" s="100"/>
      <c r="T172" s="100"/>
      <c r="U172" s="100"/>
      <c r="V172" s="100"/>
      <c r="W172" s="100"/>
      <c r="X172" s="96"/>
      <c r="Y172" s="101"/>
      <c r="Z172" s="445"/>
      <c r="AA172" s="446"/>
      <c r="AB172" s="446"/>
      <c r="AC172" s="446"/>
      <c r="AD172" s="62"/>
      <c r="AE172" s="21"/>
      <c r="AF172" s="22"/>
      <c r="AH172" s="29"/>
      <c r="AI172" s="29"/>
      <c r="AJ172" s="29"/>
      <c r="AK172" s="29"/>
      <c r="AL172" s="29"/>
      <c r="AM172" s="29"/>
      <c r="AN172" s="29"/>
      <c r="AO172" s="83"/>
      <c r="AP172" s="83"/>
      <c r="AQ172" s="83"/>
      <c r="AR172" s="83"/>
      <c r="AS172" s="83"/>
      <c r="AT172" s="105"/>
      <c r="AU172" s="105"/>
    </row>
    <row r="173" spans="1:47" ht="17.25" customHeight="1">
      <c r="A173" s="27"/>
      <c r="B173" s="98">
        <v>121</v>
      </c>
      <c r="C173" s="104"/>
      <c r="D173" s="90"/>
      <c r="E173" s="111"/>
      <c r="F173" s="442">
        <v>10</v>
      </c>
      <c r="G173" s="443"/>
      <c r="H173" s="444"/>
      <c r="I173" s="99"/>
      <c r="J173" s="99"/>
      <c r="K173" s="94">
        <f t="shared" si="30"/>
        <v>10</v>
      </c>
      <c r="L173" s="94">
        <f t="shared" si="31"/>
        <v>0</v>
      </c>
      <c r="M173" s="94">
        <f t="shared" si="32"/>
        <v>0</v>
      </c>
      <c r="N173" s="94">
        <f t="shared" si="28"/>
        <v>10</v>
      </c>
      <c r="O173" s="94">
        <f t="shared" si="29"/>
        <v>10</v>
      </c>
      <c r="P173" s="102" t="s">
        <v>238</v>
      </c>
      <c r="Q173" s="94">
        <f t="shared" si="33"/>
        <v>1</v>
      </c>
      <c r="R173" s="122">
        <f>IF(Q173="","",HLOOKUP(Q173,Headline!$Z$5:$CJ$6,2,FALSE))</f>
        <v>1</v>
      </c>
      <c r="S173" s="502" t="s">
        <v>239</v>
      </c>
      <c r="T173" s="503"/>
      <c r="U173" s="503"/>
      <c r="V173" s="503"/>
      <c r="W173" s="504"/>
      <c r="X173" s="96"/>
      <c r="Y173" s="101"/>
      <c r="Z173" s="445"/>
      <c r="AA173" s="446"/>
      <c r="AB173" s="446"/>
      <c r="AC173" s="446"/>
      <c r="AD173" s="62"/>
      <c r="AE173" s="21"/>
      <c r="AF173" s="22"/>
      <c r="AH173" s="29"/>
      <c r="AI173" s="29"/>
      <c r="AJ173" s="29"/>
      <c r="AK173" s="29"/>
      <c r="AL173" s="29"/>
      <c r="AM173" s="29"/>
      <c r="AN173" s="29"/>
      <c r="AO173" s="83"/>
      <c r="AP173" s="83"/>
      <c r="AQ173" s="83"/>
      <c r="AR173" s="83"/>
      <c r="AS173" s="83"/>
      <c r="AT173" s="105"/>
      <c r="AU173" s="105"/>
    </row>
    <row r="174" spans="1:47" ht="17.25" customHeight="1">
      <c r="A174" s="27"/>
      <c r="B174" s="98"/>
      <c r="C174" s="104"/>
      <c r="D174" s="90"/>
      <c r="E174" s="111"/>
      <c r="F174" s="442"/>
      <c r="G174" s="443"/>
      <c r="H174" s="444"/>
      <c r="I174" s="99"/>
      <c r="J174" s="99"/>
      <c r="K174" s="94">
        <f t="shared" si="30"/>
        <v>10</v>
      </c>
      <c r="L174" s="94">
        <f t="shared" si="31"/>
        <v>0</v>
      </c>
      <c r="M174" s="94">
        <f t="shared" si="32"/>
        <v>0</v>
      </c>
      <c r="N174" s="94">
        <f t="shared" si="28"/>
        <v>10</v>
      </c>
      <c r="O174" s="94">
        <f t="shared" si="29"/>
        <v>10</v>
      </c>
      <c r="P174" s="102" t="s">
        <v>238</v>
      </c>
      <c r="Q174" s="94">
        <f t="shared" si="33"/>
        <v>2</v>
      </c>
      <c r="R174" s="122">
        <f>IF(Q174="","",HLOOKUP(Q174,Headline!$Z$5:$CJ$6,2,FALSE))</f>
        <v>2</v>
      </c>
      <c r="S174" s="505"/>
      <c r="T174" s="506"/>
      <c r="U174" s="506"/>
      <c r="V174" s="506"/>
      <c r="W174" s="507"/>
      <c r="X174" s="96" t="str">
        <f t="shared" si="27"/>
        <v/>
      </c>
      <c r="Y174" s="101"/>
      <c r="Z174" s="445"/>
      <c r="AA174" s="446"/>
      <c r="AB174" s="446"/>
      <c r="AC174" s="446"/>
      <c r="AD174" s="62"/>
      <c r="AE174" s="21"/>
      <c r="AF174" s="22"/>
      <c r="AH174" s="29"/>
      <c r="AI174" s="29"/>
      <c r="AJ174" s="29"/>
      <c r="AK174" s="29"/>
      <c r="AL174" s="29"/>
      <c r="AM174" s="29"/>
      <c r="AN174" s="29"/>
      <c r="AO174" s="83"/>
      <c r="AP174" s="83"/>
      <c r="AQ174" s="83"/>
      <c r="AR174" s="83"/>
      <c r="AS174" s="83"/>
      <c r="AT174" s="105"/>
      <c r="AU174" s="105"/>
    </row>
    <row r="175" spans="1:47" ht="17.25" customHeight="1">
      <c r="A175" s="27"/>
      <c r="B175" s="98"/>
      <c r="C175" s="104"/>
      <c r="D175" s="90"/>
      <c r="E175" s="111"/>
      <c r="F175" s="442"/>
      <c r="G175" s="443"/>
      <c r="H175" s="443"/>
      <c r="I175" s="99"/>
      <c r="J175" s="99"/>
      <c r="K175" s="94">
        <f t="shared" si="30"/>
        <v>10</v>
      </c>
      <c r="L175" s="94">
        <f t="shared" si="31"/>
        <v>0</v>
      </c>
      <c r="M175" s="94">
        <f t="shared" si="32"/>
        <v>0</v>
      </c>
      <c r="N175" s="94">
        <f t="shared" si="28"/>
        <v>10</v>
      </c>
      <c r="O175" s="94">
        <f t="shared" si="29"/>
        <v>10</v>
      </c>
      <c r="P175" s="102"/>
      <c r="Q175" s="94" t="str">
        <f t="shared" si="33"/>
        <v/>
      </c>
      <c r="R175" s="122" t="str">
        <f>IF(Q175="","",HLOOKUP(Q175,Headline!$Z$5:$CJ$6,2,FALSE))</f>
        <v/>
      </c>
      <c r="S175" s="100"/>
      <c r="T175" s="100"/>
      <c r="U175" s="100"/>
      <c r="V175" s="100"/>
      <c r="W175" s="100"/>
      <c r="X175" s="96" t="str">
        <f t="shared" si="27"/>
        <v/>
      </c>
      <c r="Y175" s="101"/>
      <c r="Z175" s="445"/>
      <c r="AA175" s="446"/>
      <c r="AB175" s="446"/>
      <c r="AC175" s="446"/>
      <c r="AD175" s="62"/>
      <c r="AE175" s="21"/>
      <c r="AF175" s="22"/>
      <c r="AH175" s="29"/>
      <c r="AI175" s="29"/>
      <c r="AJ175" s="29"/>
      <c r="AK175" s="29"/>
      <c r="AL175" s="29"/>
      <c r="AM175" s="29"/>
      <c r="AN175" s="29"/>
      <c r="AO175" s="83"/>
      <c r="AP175" s="83"/>
      <c r="AQ175" s="83"/>
      <c r="AR175" s="83"/>
      <c r="AS175" s="83"/>
      <c r="AT175" s="105"/>
      <c r="AU175" s="105"/>
    </row>
    <row r="176" spans="1:47" ht="17.25" customHeight="1">
      <c r="A176" s="27"/>
      <c r="B176" s="98">
        <v>122</v>
      </c>
      <c r="C176" s="104"/>
      <c r="D176" s="144" t="s">
        <v>190</v>
      </c>
      <c r="E176" s="144" t="s">
        <v>189</v>
      </c>
      <c r="F176" s="442">
        <v>1.5</v>
      </c>
      <c r="G176" s="443"/>
      <c r="H176" s="443"/>
      <c r="I176" s="99">
        <v>-0.2</v>
      </c>
      <c r="J176" s="99">
        <v>0</v>
      </c>
      <c r="K176" s="94">
        <f t="shared" si="30"/>
        <v>1.5</v>
      </c>
      <c r="L176" s="94">
        <f t="shared" si="31"/>
        <v>-0.2</v>
      </c>
      <c r="M176" s="94">
        <f t="shared" si="32"/>
        <v>0</v>
      </c>
      <c r="N176" s="94">
        <f t="shared" si="28"/>
        <v>1.3</v>
      </c>
      <c r="O176" s="94">
        <f t="shared" si="29"/>
        <v>1.5</v>
      </c>
      <c r="P176" s="102" t="s">
        <v>50</v>
      </c>
      <c r="Q176" s="94">
        <f t="shared" si="33"/>
        <v>1</v>
      </c>
      <c r="R176" s="122">
        <f>IF(Q176="","",HLOOKUP(Q176,Headline!$Z$5:$CJ$6,2,FALSE))</f>
        <v>1</v>
      </c>
      <c r="S176" s="147">
        <v>1.1000000000000001</v>
      </c>
      <c r="T176" s="147">
        <v>1.1000000000000001</v>
      </c>
      <c r="U176" s="147">
        <v>1.1000000000000001</v>
      </c>
      <c r="V176" s="147">
        <v>1.1000000000000001</v>
      </c>
      <c r="W176" s="147">
        <v>1.1000000000000001</v>
      </c>
      <c r="X176" s="96" t="str">
        <f t="shared" si="27"/>
        <v/>
      </c>
      <c r="Y176" s="101">
        <v>13</v>
      </c>
      <c r="Z176" s="487" t="s">
        <v>708</v>
      </c>
      <c r="AA176" s="488"/>
      <c r="AB176" s="488"/>
      <c r="AC176" s="488"/>
      <c r="AD176" s="62"/>
      <c r="AE176" s="245" t="s">
        <v>331</v>
      </c>
      <c r="AF176" s="22"/>
      <c r="AH176" s="29"/>
      <c r="AI176" s="29"/>
      <c r="AJ176" s="29"/>
      <c r="AK176" s="29"/>
      <c r="AL176" s="29"/>
      <c r="AM176" s="29"/>
      <c r="AN176" s="29"/>
      <c r="AO176" s="83"/>
      <c r="AP176" s="83"/>
      <c r="AQ176" s="83"/>
      <c r="AR176" s="83"/>
      <c r="AS176" s="83"/>
      <c r="AT176" s="105"/>
      <c r="AU176" s="105"/>
    </row>
    <row r="177" spans="1:47" ht="17.25" customHeight="1">
      <c r="A177" s="27"/>
      <c r="B177" s="98"/>
      <c r="C177" s="104"/>
      <c r="D177" s="90"/>
      <c r="E177" s="111"/>
      <c r="F177" s="442"/>
      <c r="G177" s="443"/>
      <c r="H177" s="444"/>
      <c r="I177" s="99"/>
      <c r="J177" s="99"/>
      <c r="K177" s="94">
        <f t="shared" si="30"/>
        <v>1.5</v>
      </c>
      <c r="L177" s="94">
        <f t="shared" si="31"/>
        <v>-0.2</v>
      </c>
      <c r="M177" s="94">
        <f t="shared" si="32"/>
        <v>0</v>
      </c>
      <c r="N177" s="94">
        <f t="shared" si="28"/>
        <v>1.3</v>
      </c>
      <c r="O177" s="94">
        <f t="shared" si="29"/>
        <v>1.5</v>
      </c>
      <c r="P177" s="102" t="s">
        <v>50</v>
      </c>
      <c r="Q177" s="94">
        <f t="shared" si="33"/>
        <v>2</v>
      </c>
      <c r="R177" s="122">
        <f>IF(Q177="","",HLOOKUP(Q177,Headline!$Z$5:$CJ$6,2,FALSE))</f>
        <v>2</v>
      </c>
      <c r="S177" s="147">
        <v>1.38</v>
      </c>
      <c r="T177" s="147">
        <v>1.35</v>
      </c>
      <c r="U177" s="147">
        <v>1.37</v>
      </c>
      <c r="V177" s="147">
        <v>1.37</v>
      </c>
      <c r="W177" s="147">
        <v>1.38</v>
      </c>
      <c r="X177" s="96" t="str">
        <f t="shared" si="27"/>
        <v/>
      </c>
      <c r="Y177" s="101">
        <v>16</v>
      </c>
      <c r="Z177" s="487"/>
      <c r="AA177" s="488"/>
      <c r="AB177" s="488"/>
      <c r="AC177" s="488"/>
      <c r="AD177" s="62"/>
      <c r="AE177" s="245" t="s">
        <v>331</v>
      </c>
      <c r="AF177" s="22"/>
      <c r="AH177" s="29"/>
      <c r="AI177" s="29"/>
      <c r="AJ177" s="29"/>
      <c r="AK177" s="29"/>
      <c r="AL177" s="29"/>
      <c r="AM177" s="29"/>
      <c r="AN177" s="29"/>
      <c r="AO177" s="83"/>
      <c r="AP177" s="83"/>
      <c r="AQ177" s="83"/>
      <c r="AR177" s="83"/>
      <c r="AS177" s="83"/>
      <c r="AT177" s="105"/>
      <c r="AU177" s="105"/>
    </row>
    <row r="178" spans="1:47" ht="17.25" customHeight="1">
      <c r="A178" s="27"/>
      <c r="B178" s="98"/>
      <c r="C178" s="104"/>
      <c r="D178" s="90"/>
      <c r="E178" s="111"/>
      <c r="F178" s="442"/>
      <c r="G178" s="443"/>
      <c r="H178" s="444"/>
      <c r="I178" s="99"/>
      <c r="J178" s="99"/>
      <c r="K178" s="94">
        <f t="shared" si="30"/>
        <v>1.5</v>
      </c>
      <c r="L178" s="94">
        <f t="shared" si="31"/>
        <v>-0.2</v>
      </c>
      <c r="M178" s="94">
        <f t="shared" si="32"/>
        <v>0</v>
      </c>
      <c r="N178" s="94">
        <f t="shared" si="28"/>
        <v>1.3</v>
      </c>
      <c r="O178" s="94">
        <f t="shared" si="29"/>
        <v>1.5</v>
      </c>
      <c r="P178" s="102"/>
      <c r="Q178" s="94" t="str">
        <f t="shared" si="33"/>
        <v/>
      </c>
      <c r="R178" s="122" t="str">
        <f>IF(Q178="","",HLOOKUP(Q178,Headline!$Z$5:$CJ$6,2,FALSE))</f>
        <v/>
      </c>
      <c r="S178" s="100"/>
      <c r="T178" s="100"/>
      <c r="U178" s="100" t="s">
        <v>255</v>
      </c>
      <c r="V178" s="100" t="s">
        <v>255</v>
      </c>
      <c r="W178" s="100" t="s">
        <v>255</v>
      </c>
      <c r="X178" s="96" t="str">
        <f t="shared" si="27"/>
        <v/>
      </c>
      <c r="Y178" s="101"/>
      <c r="Z178" s="487"/>
      <c r="AA178" s="488"/>
      <c r="AB178" s="488"/>
      <c r="AC178" s="488"/>
      <c r="AD178" s="62"/>
      <c r="AE178" s="21"/>
      <c r="AF178" s="22"/>
      <c r="AH178" s="29"/>
      <c r="AI178" s="29"/>
      <c r="AJ178" s="29"/>
      <c r="AK178" s="29"/>
      <c r="AL178" s="29"/>
      <c r="AM178" s="29"/>
      <c r="AN178" s="29"/>
      <c r="AO178" s="83"/>
      <c r="AP178" s="83"/>
      <c r="AQ178" s="83"/>
      <c r="AR178" s="83"/>
      <c r="AS178" s="83"/>
      <c r="AT178" s="105"/>
      <c r="AU178" s="105"/>
    </row>
    <row r="179" spans="1:47" ht="17.25" customHeight="1">
      <c r="A179" s="27"/>
      <c r="B179" s="98">
        <v>122</v>
      </c>
      <c r="C179" s="104"/>
      <c r="D179" s="144" t="s">
        <v>190</v>
      </c>
      <c r="E179" s="144" t="s">
        <v>189</v>
      </c>
      <c r="F179" s="442">
        <v>-0.2</v>
      </c>
      <c r="G179" s="443"/>
      <c r="H179" s="443"/>
      <c r="I179" s="99">
        <v>0</v>
      </c>
      <c r="J179" s="99">
        <v>0.2</v>
      </c>
      <c r="K179" s="94">
        <f t="shared" si="30"/>
        <v>-0.2</v>
      </c>
      <c r="L179" s="94">
        <f t="shared" si="31"/>
        <v>0</v>
      </c>
      <c r="M179" s="94">
        <f t="shared" si="32"/>
        <v>0.2</v>
      </c>
      <c r="N179" s="94">
        <f t="shared" si="28"/>
        <v>-0.2</v>
      </c>
      <c r="O179" s="94">
        <f t="shared" si="29"/>
        <v>0</v>
      </c>
      <c r="P179" s="102" t="s">
        <v>50</v>
      </c>
      <c r="Q179" s="94">
        <f t="shared" si="33"/>
        <v>1</v>
      </c>
      <c r="R179" s="122">
        <f>IF(Q179="","",HLOOKUP(Q179,Headline!$Z$5:$CJ$6,2,FALSE))</f>
        <v>1</v>
      </c>
      <c r="S179" s="147">
        <v>0.12</v>
      </c>
      <c r="T179" s="147">
        <v>0.11</v>
      </c>
      <c r="U179" s="147">
        <v>0.11</v>
      </c>
      <c r="V179" s="147">
        <v>0.1</v>
      </c>
      <c r="W179" s="147">
        <v>0.12</v>
      </c>
      <c r="X179" s="96" t="str">
        <f t="shared" si="27"/>
        <v/>
      </c>
      <c r="Y179" s="101">
        <v>13</v>
      </c>
      <c r="Z179" s="487" t="s">
        <v>708</v>
      </c>
      <c r="AA179" s="488"/>
      <c r="AB179" s="488"/>
      <c r="AC179" s="488"/>
      <c r="AD179" s="62"/>
      <c r="AE179" s="245" t="s">
        <v>331</v>
      </c>
      <c r="AF179" s="22"/>
      <c r="AH179" s="29"/>
      <c r="AI179" s="29"/>
      <c r="AJ179" s="29"/>
      <c r="AK179" s="29"/>
      <c r="AL179" s="29"/>
      <c r="AM179" s="29"/>
      <c r="AN179" s="29"/>
      <c r="AO179" s="83"/>
      <c r="AP179" s="83"/>
      <c r="AQ179" s="83"/>
      <c r="AR179" s="83"/>
      <c r="AS179" s="83"/>
      <c r="AT179" s="105"/>
      <c r="AU179" s="105"/>
    </row>
    <row r="180" spans="1:47" ht="17.25" customHeight="1">
      <c r="A180" s="27"/>
      <c r="B180" s="98"/>
      <c r="C180" s="104"/>
      <c r="D180" s="90"/>
      <c r="E180" s="111"/>
      <c r="F180" s="442"/>
      <c r="G180" s="443"/>
      <c r="H180" s="444"/>
      <c r="I180" s="99"/>
      <c r="J180" s="99"/>
      <c r="K180" s="94">
        <f t="shared" si="30"/>
        <v>-0.2</v>
      </c>
      <c r="L180" s="94">
        <f t="shared" si="31"/>
        <v>0</v>
      </c>
      <c r="M180" s="94">
        <f t="shared" si="32"/>
        <v>0.2</v>
      </c>
      <c r="N180" s="94">
        <f t="shared" si="28"/>
        <v>-0.2</v>
      </c>
      <c r="O180" s="94">
        <f t="shared" si="29"/>
        <v>0</v>
      </c>
      <c r="P180" s="102" t="s">
        <v>52</v>
      </c>
      <c r="Q180" s="94">
        <f t="shared" si="33"/>
        <v>2</v>
      </c>
      <c r="R180" s="122">
        <f>IF(Q180="","",HLOOKUP(Q180,Headline!$Z$5:$CJ$6,2,FALSE))</f>
        <v>2</v>
      </c>
      <c r="S180" s="147">
        <v>0.08</v>
      </c>
      <c r="T180" s="147">
        <v>7.0000000000000007E-2</v>
      </c>
      <c r="U180" s="147">
        <v>0.08</v>
      </c>
      <c r="V180" s="147">
        <v>0.08</v>
      </c>
      <c r="W180" s="147">
        <v>7.0000000000000007E-2</v>
      </c>
      <c r="X180" s="96" t="str">
        <f t="shared" si="27"/>
        <v/>
      </c>
      <c r="Y180" s="101">
        <v>16</v>
      </c>
      <c r="Z180" s="487"/>
      <c r="AA180" s="488"/>
      <c r="AB180" s="488"/>
      <c r="AC180" s="488"/>
      <c r="AD180" s="62"/>
      <c r="AE180" s="245" t="s">
        <v>331</v>
      </c>
      <c r="AF180" s="22"/>
      <c r="AH180" s="29"/>
      <c r="AI180" s="29"/>
      <c r="AJ180" s="29"/>
      <c r="AK180" s="29"/>
      <c r="AL180" s="29"/>
      <c r="AM180" s="29"/>
      <c r="AN180" s="29"/>
      <c r="AO180" s="83"/>
      <c r="AP180" s="83"/>
      <c r="AQ180" s="83"/>
      <c r="AR180" s="83"/>
      <c r="AS180" s="83"/>
      <c r="AT180" s="105"/>
      <c r="AU180" s="105"/>
    </row>
    <row r="181" spans="1:47" ht="17.25" customHeight="1">
      <c r="A181" s="27"/>
      <c r="B181" s="98"/>
      <c r="C181" s="104"/>
      <c r="D181" s="90"/>
      <c r="E181" s="111"/>
      <c r="F181" s="442"/>
      <c r="G181" s="443"/>
      <c r="H181" s="444"/>
      <c r="I181" s="99"/>
      <c r="J181" s="99"/>
      <c r="K181" s="94">
        <f t="shared" si="30"/>
        <v>-0.2</v>
      </c>
      <c r="L181" s="94">
        <f t="shared" si="31"/>
        <v>0</v>
      </c>
      <c r="M181" s="94">
        <f t="shared" si="32"/>
        <v>0.2</v>
      </c>
      <c r="N181" s="94">
        <f t="shared" si="28"/>
        <v>-0.2</v>
      </c>
      <c r="O181" s="94">
        <f t="shared" si="29"/>
        <v>0</v>
      </c>
      <c r="P181" s="102"/>
      <c r="Q181" s="94" t="str">
        <f t="shared" si="33"/>
        <v/>
      </c>
      <c r="R181" s="122" t="str">
        <f>IF(Q181="","",HLOOKUP(Q181,Headline!$Z$5:$CJ$6,2,FALSE))</f>
        <v/>
      </c>
      <c r="S181" s="147"/>
      <c r="T181" s="147"/>
      <c r="U181" s="147"/>
      <c r="V181" s="147"/>
      <c r="W181" s="147"/>
      <c r="X181" s="96" t="str">
        <f t="shared" si="27"/>
        <v/>
      </c>
      <c r="Y181" s="101"/>
      <c r="Z181" s="487"/>
      <c r="AA181" s="488"/>
      <c r="AB181" s="488"/>
      <c r="AC181" s="488"/>
      <c r="AD181" s="62"/>
      <c r="AE181" s="21"/>
      <c r="AF181" s="22"/>
      <c r="AH181" s="29"/>
      <c r="AI181" s="29"/>
      <c r="AJ181" s="29"/>
      <c r="AK181" s="29"/>
      <c r="AL181" s="29"/>
      <c r="AM181" s="29"/>
      <c r="AN181" s="29"/>
      <c r="AO181" s="83"/>
      <c r="AP181" s="83"/>
      <c r="AQ181" s="83"/>
      <c r="AR181" s="83"/>
      <c r="AS181" s="83"/>
      <c r="AT181" s="105"/>
      <c r="AU181" s="105"/>
    </row>
    <row r="182" spans="1:47" ht="17.25" customHeight="1">
      <c r="A182" s="27"/>
      <c r="B182" s="98">
        <v>122</v>
      </c>
      <c r="C182" s="104"/>
      <c r="D182" s="144" t="s">
        <v>190</v>
      </c>
      <c r="E182" s="144" t="s">
        <v>189</v>
      </c>
      <c r="F182" s="442">
        <v>1.5</v>
      </c>
      <c r="G182" s="443"/>
      <c r="H182" s="443"/>
      <c r="I182" s="99">
        <v>-0.2</v>
      </c>
      <c r="J182" s="99">
        <v>0</v>
      </c>
      <c r="K182" s="94">
        <f t="shared" si="30"/>
        <v>1.5</v>
      </c>
      <c r="L182" s="94">
        <f t="shared" si="31"/>
        <v>-0.2</v>
      </c>
      <c r="M182" s="94">
        <f t="shared" si="32"/>
        <v>0</v>
      </c>
      <c r="N182" s="94">
        <f t="shared" si="28"/>
        <v>1.3</v>
      </c>
      <c r="O182" s="94">
        <f t="shared" si="29"/>
        <v>1.5</v>
      </c>
      <c r="P182" s="102" t="s">
        <v>50</v>
      </c>
      <c r="Q182" s="94">
        <f t="shared" si="33"/>
        <v>1</v>
      </c>
      <c r="R182" s="122">
        <f>IF(Q182="","",HLOOKUP(Q182,Headline!$Z$5:$CJ$6,2,FALSE))</f>
        <v>1</v>
      </c>
      <c r="S182" s="147">
        <v>1.1000000000000001</v>
      </c>
      <c r="T182" s="147">
        <v>1.1000000000000001</v>
      </c>
      <c r="U182" s="147">
        <v>1.1000000000000001</v>
      </c>
      <c r="V182" s="147">
        <v>1.1000000000000001</v>
      </c>
      <c r="W182" s="147">
        <v>1.1000000000000001</v>
      </c>
      <c r="X182" s="96" t="str">
        <f t="shared" si="27"/>
        <v/>
      </c>
      <c r="Y182" s="101">
        <v>13</v>
      </c>
      <c r="Z182" s="487" t="s">
        <v>709</v>
      </c>
      <c r="AA182" s="488"/>
      <c r="AB182" s="488"/>
      <c r="AC182" s="488"/>
      <c r="AD182" s="62"/>
      <c r="AE182" s="245" t="s">
        <v>331</v>
      </c>
      <c r="AF182" s="22"/>
      <c r="AH182" s="29"/>
      <c r="AI182" s="29"/>
      <c r="AJ182" s="29"/>
      <c r="AK182" s="29"/>
      <c r="AL182" s="29"/>
      <c r="AM182" s="29"/>
      <c r="AN182" s="29"/>
      <c r="AO182" s="83"/>
      <c r="AP182" s="83"/>
      <c r="AQ182" s="83"/>
      <c r="AR182" s="83"/>
      <c r="AS182" s="83"/>
      <c r="AT182" s="105"/>
      <c r="AU182" s="105"/>
    </row>
    <row r="183" spans="1:47" ht="17.25" customHeight="1">
      <c r="A183" s="27"/>
      <c r="B183" s="98"/>
      <c r="C183" s="104"/>
      <c r="D183" s="90"/>
      <c r="E183" s="111"/>
      <c r="F183" s="442"/>
      <c r="G183" s="443"/>
      <c r="H183" s="444"/>
      <c r="I183" s="99"/>
      <c r="J183" s="99"/>
      <c r="K183" s="94">
        <f t="shared" si="30"/>
        <v>1.5</v>
      </c>
      <c r="L183" s="94">
        <f t="shared" si="31"/>
        <v>-0.2</v>
      </c>
      <c r="M183" s="94">
        <f t="shared" si="32"/>
        <v>0</v>
      </c>
      <c r="N183" s="94">
        <f t="shared" si="28"/>
        <v>1.3</v>
      </c>
      <c r="O183" s="94">
        <f t="shared" si="29"/>
        <v>1.5</v>
      </c>
      <c r="P183" s="102" t="s">
        <v>50</v>
      </c>
      <c r="Q183" s="94">
        <f t="shared" si="33"/>
        <v>2</v>
      </c>
      <c r="R183" s="122">
        <f>IF(Q183="","",HLOOKUP(Q183,Headline!$Z$5:$CJ$6,2,FALSE))</f>
        <v>2</v>
      </c>
      <c r="S183" s="147">
        <v>1.24</v>
      </c>
      <c r="T183" s="147">
        <v>1.25</v>
      </c>
      <c r="U183" s="147">
        <v>1.28</v>
      </c>
      <c r="V183" s="147">
        <v>1.23</v>
      </c>
      <c r="W183" s="147">
        <v>1.23</v>
      </c>
      <c r="X183" s="96" t="str">
        <f t="shared" si="27"/>
        <v/>
      </c>
      <c r="Y183" s="101">
        <v>16</v>
      </c>
      <c r="Z183" s="487"/>
      <c r="AA183" s="488"/>
      <c r="AB183" s="488"/>
      <c r="AC183" s="488"/>
      <c r="AD183" s="62"/>
      <c r="AE183" s="245" t="s">
        <v>331</v>
      </c>
      <c r="AF183" s="22"/>
      <c r="AH183" s="29"/>
      <c r="AI183" s="29"/>
      <c r="AJ183" s="29"/>
      <c r="AK183" s="29"/>
      <c r="AL183" s="29"/>
      <c r="AM183" s="29"/>
      <c r="AN183" s="29"/>
      <c r="AO183" s="83"/>
      <c r="AP183" s="83"/>
      <c r="AQ183" s="83"/>
      <c r="AR183" s="83"/>
      <c r="AS183" s="83"/>
      <c r="AT183" s="105"/>
      <c r="AU183" s="105"/>
    </row>
    <row r="184" spans="1:47" ht="17.25" customHeight="1">
      <c r="A184" s="27"/>
      <c r="B184" s="98"/>
      <c r="C184" s="104"/>
      <c r="D184" s="90"/>
      <c r="E184" s="111"/>
      <c r="F184" s="442"/>
      <c r="G184" s="443"/>
      <c r="H184" s="444"/>
      <c r="I184" s="99"/>
      <c r="J184" s="99"/>
      <c r="K184" s="94">
        <f t="shared" si="30"/>
        <v>1.5</v>
      </c>
      <c r="L184" s="94">
        <f t="shared" si="31"/>
        <v>-0.2</v>
      </c>
      <c r="M184" s="94">
        <f t="shared" si="32"/>
        <v>0</v>
      </c>
      <c r="N184" s="94">
        <f t="shared" si="28"/>
        <v>1.3</v>
      </c>
      <c r="O184" s="94">
        <f t="shared" si="29"/>
        <v>1.5</v>
      </c>
      <c r="P184" s="102"/>
      <c r="Q184" s="94" t="str">
        <f t="shared" si="33"/>
        <v/>
      </c>
      <c r="R184" s="122" t="str">
        <f>IF(Q184="","",HLOOKUP(Q184,Headline!$Z$5:$CJ$6,2,FALSE))</f>
        <v/>
      </c>
      <c r="S184" s="147"/>
      <c r="T184" s="147"/>
      <c r="U184" s="147"/>
      <c r="V184" s="147"/>
      <c r="W184" s="147"/>
      <c r="X184" s="96" t="str">
        <f t="shared" si="27"/>
        <v/>
      </c>
      <c r="Y184" s="101"/>
      <c r="Z184" s="487"/>
      <c r="AA184" s="488"/>
      <c r="AB184" s="488"/>
      <c r="AC184" s="488"/>
      <c r="AD184" s="62"/>
      <c r="AE184" s="21"/>
      <c r="AF184" s="22"/>
      <c r="AH184" s="29"/>
      <c r="AI184" s="29"/>
      <c r="AJ184" s="29"/>
      <c r="AK184" s="29"/>
      <c r="AL184" s="29"/>
      <c r="AM184" s="29"/>
      <c r="AN184" s="29"/>
      <c r="AO184" s="83"/>
      <c r="AP184" s="83"/>
      <c r="AQ184" s="83"/>
      <c r="AR184" s="83"/>
      <c r="AS184" s="83"/>
      <c r="AT184" s="105"/>
      <c r="AU184" s="105"/>
    </row>
    <row r="185" spans="1:47" ht="17.25" customHeight="1">
      <c r="A185" s="27"/>
      <c r="B185" s="98">
        <v>122</v>
      </c>
      <c r="C185" s="104"/>
      <c r="D185" s="144" t="s">
        <v>190</v>
      </c>
      <c r="E185" s="144" t="s">
        <v>189</v>
      </c>
      <c r="F185" s="442">
        <v>-0.2</v>
      </c>
      <c r="G185" s="443"/>
      <c r="H185" s="444"/>
      <c r="I185" s="99">
        <v>0</v>
      </c>
      <c r="J185" s="99">
        <v>0.2</v>
      </c>
      <c r="K185" s="94">
        <f>IF(Q185=1,F185,K178)</f>
        <v>-0.2</v>
      </c>
      <c r="L185" s="94">
        <f>IF(Q185=1,I185,L178)</f>
        <v>0</v>
      </c>
      <c r="M185" s="94">
        <f>IF(Q185=1,J185,M178)</f>
        <v>0.2</v>
      </c>
      <c r="N185" s="94">
        <f t="shared" si="28"/>
        <v>-0.2</v>
      </c>
      <c r="O185" s="94">
        <f t="shared" si="29"/>
        <v>0</v>
      </c>
      <c r="P185" s="102" t="s">
        <v>50</v>
      </c>
      <c r="Q185" s="94">
        <f t="shared" si="33"/>
        <v>1</v>
      </c>
      <c r="R185" s="122">
        <f>IF(Q185="","",HLOOKUP(Q185,Headline!$Z$5:$CJ$6,2,FALSE))</f>
        <v>1</v>
      </c>
      <c r="S185" s="147">
        <v>0.12</v>
      </c>
      <c r="T185" s="147">
        <v>0.13</v>
      </c>
      <c r="U185" s="147">
        <v>0.12</v>
      </c>
      <c r="V185" s="147">
        <v>0.11</v>
      </c>
      <c r="W185" s="147">
        <v>0.13</v>
      </c>
      <c r="X185" s="96" t="str">
        <f t="shared" si="27"/>
        <v/>
      </c>
      <c r="Y185" s="101">
        <v>13</v>
      </c>
      <c r="Z185" s="487" t="s">
        <v>709</v>
      </c>
      <c r="AA185" s="488"/>
      <c r="AB185" s="488"/>
      <c r="AC185" s="488"/>
      <c r="AD185" s="62"/>
      <c r="AE185" s="245" t="s">
        <v>331</v>
      </c>
      <c r="AF185" s="22"/>
      <c r="AH185" s="29"/>
      <c r="AI185" s="29"/>
      <c r="AJ185" s="29"/>
      <c r="AK185" s="29"/>
      <c r="AL185" s="29"/>
      <c r="AM185" s="29"/>
      <c r="AN185" s="29"/>
      <c r="AO185" s="83"/>
      <c r="AP185" s="83"/>
      <c r="AQ185" s="83"/>
      <c r="AR185" s="83"/>
      <c r="AS185" s="83"/>
      <c r="AT185" s="105"/>
      <c r="AU185" s="105"/>
    </row>
    <row r="186" spans="1:47" ht="17.25" customHeight="1">
      <c r="A186" s="27"/>
      <c r="B186" s="98"/>
      <c r="C186" s="104"/>
      <c r="D186" s="90"/>
      <c r="E186" s="111"/>
      <c r="F186" s="442"/>
      <c r="G186" s="443"/>
      <c r="H186" s="444"/>
      <c r="I186" s="99"/>
      <c r="J186" s="99"/>
      <c r="K186" s="94">
        <f t="shared" si="30"/>
        <v>-0.2</v>
      </c>
      <c r="L186" s="94">
        <f t="shared" si="31"/>
        <v>0</v>
      </c>
      <c r="M186" s="94">
        <f t="shared" si="32"/>
        <v>0.2</v>
      </c>
      <c r="N186" s="94">
        <f t="shared" si="28"/>
        <v>-0.2</v>
      </c>
      <c r="O186" s="94">
        <f t="shared" si="29"/>
        <v>0</v>
      </c>
      <c r="P186" s="102" t="s">
        <v>52</v>
      </c>
      <c r="Q186" s="94">
        <f t="shared" si="33"/>
        <v>2</v>
      </c>
      <c r="R186" s="122">
        <f>IF(Q186="","",HLOOKUP(Q186,Headline!$Z$5:$CJ$6,2,FALSE))</f>
        <v>2</v>
      </c>
      <c r="S186" s="147">
        <v>7.0000000000000007E-2</v>
      </c>
      <c r="T186" s="147">
        <v>7.0000000000000007E-2</v>
      </c>
      <c r="U186" s="147">
        <v>0.08</v>
      </c>
      <c r="V186" s="147">
        <v>7.0000000000000007E-2</v>
      </c>
      <c r="W186" s="147">
        <v>0.06</v>
      </c>
      <c r="X186" s="96" t="str">
        <f t="shared" si="27"/>
        <v/>
      </c>
      <c r="Y186" s="101">
        <v>16</v>
      </c>
      <c r="Z186" s="487"/>
      <c r="AA186" s="488"/>
      <c r="AB186" s="488"/>
      <c r="AC186" s="488"/>
      <c r="AD186" s="62"/>
      <c r="AE186" s="245" t="s">
        <v>331</v>
      </c>
      <c r="AF186" s="22"/>
      <c r="AH186" s="29"/>
      <c r="AI186" s="29"/>
      <c r="AJ186" s="29"/>
      <c r="AK186" s="29"/>
      <c r="AL186" s="29"/>
      <c r="AM186" s="29"/>
      <c r="AN186" s="29"/>
      <c r="AO186" s="83"/>
      <c r="AP186" s="83"/>
      <c r="AQ186" s="83"/>
      <c r="AR186" s="83"/>
      <c r="AS186" s="83"/>
      <c r="AT186" s="105"/>
      <c r="AU186" s="105"/>
    </row>
    <row r="187" spans="1:47" ht="17.25" customHeight="1">
      <c r="A187" s="27"/>
      <c r="B187" s="98"/>
      <c r="C187" s="104"/>
      <c r="D187" s="90"/>
      <c r="E187" s="111"/>
      <c r="F187" s="442"/>
      <c r="G187" s="443"/>
      <c r="H187" s="444"/>
      <c r="I187" s="99"/>
      <c r="J187" s="99"/>
      <c r="K187" s="94">
        <f t="shared" si="30"/>
        <v>-0.2</v>
      </c>
      <c r="L187" s="94">
        <f t="shared" si="31"/>
        <v>0</v>
      </c>
      <c r="M187" s="94">
        <f t="shared" si="32"/>
        <v>0.2</v>
      </c>
      <c r="N187" s="94">
        <f t="shared" si="28"/>
        <v>-0.2</v>
      </c>
      <c r="O187" s="94">
        <f t="shared" si="29"/>
        <v>0</v>
      </c>
      <c r="P187" s="102"/>
      <c r="Q187" s="94" t="str">
        <f t="shared" si="33"/>
        <v/>
      </c>
      <c r="R187" s="122" t="str">
        <f>IF(Q187="","",HLOOKUP(Q187,Headline!$Z$5:$CJ$6,2,FALSE))</f>
        <v/>
      </c>
      <c r="S187" s="147"/>
      <c r="T187" s="147"/>
      <c r="U187" s="147"/>
      <c r="V187" s="147"/>
      <c r="W187" s="147"/>
      <c r="X187" s="96" t="str">
        <f t="shared" si="27"/>
        <v/>
      </c>
      <c r="Y187" s="101"/>
      <c r="Z187" s="487"/>
      <c r="AA187" s="488"/>
      <c r="AB187" s="488"/>
      <c r="AC187" s="488"/>
      <c r="AD187" s="62"/>
      <c r="AE187" s="21"/>
      <c r="AF187" s="22"/>
      <c r="AH187" s="29"/>
      <c r="AI187" s="29"/>
      <c r="AJ187" s="29"/>
      <c r="AK187" s="29"/>
      <c r="AL187" s="29"/>
      <c r="AM187" s="29"/>
      <c r="AN187" s="29"/>
      <c r="AO187" s="83"/>
      <c r="AP187" s="83"/>
      <c r="AQ187" s="83"/>
      <c r="AR187" s="83"/>
      <c r="AS187" s="83"/>
      <c r="AT187" s="105"/>
      <c r="AU187" s="105"/>
    </row>
    <row r="188" spans="1:47" ht="17.25" customHeight="1">
      <c r="A188" s="27"/>
      <c r="B188" s="98">
        <v>123</v>
      </c>
      <c r="C188" s="104"/>
      <c r="D188" s="144" t="s">
        <v>190</v>
      </c>
      <c r="E188" s="144" t="s">
        <v>189</v>
      </c>
      <c r="F188" s="442">
        <v>2</v>
      </c>
      <c r="G188" s="443"/>
      <c r="H188" s="444"/>
      <c r="I188" s="99">
        <v>-0.2</v>
      </c>
      <c r="J188" s="99">
        <v>0</v>
      </c>
      <c r="K188" s="94">
        <f>IF(Q188=1,F188,K181)</f>
        <v>2</v>
      </c>
      <c r="L188" s="94">
        <f>IF(Q188=1,I188,L181)</f>
        <v>-0.2</v>
      </c>
      <c r="M188" s="94">
        <f>IF(Q188=1,J188,M181)</f>
        <v>0</v>
      </c>
      <c r="N188" s="94">
        <f t="shared" si="28"/>
        <v>1.8</v>
      </c>
      <c r="O188" s="94">
        <f t="shared" si="29"/>
        <v>2</v>
      </c>
      <c r="P188" s="102" t="s">
        <v>50</v>
      </c>
      <c r="Q188" s="94">
        <f t="shared" si="33"/>
        <v>1</v>
      </c>
      <c r="R188" s="122">
        <f>IF(Q188="","",HLOOKUP(Q188,Headline!$Z$5:$CJ$6,2,FALSE))</f>
        <v>1</v>
      </c>
      <c r="S188" s="147">
        <v>2</v>
      </c>
      <c r="T188" s="147">
        <v>2</v>
      </c>
      <c r="U188" s="147">
        <v>2</v>
      </c>
      <c r="V188" s="147">
        <v>2</v>
      </c>
      <c r="W188" s="147">
        <v>2</v>
      </c>
      <c r="X188" s="96" t="str">
        <f t="shared" si="27"/>
        <v/>
      </c>
      <c r="Y188" s="101">
        <v>13</v>
      </c>
      <c r="Z188" s="487" t="s">
        <v>708</v>
      </c>
      <c r="AA188" s="488"/>
      <c r="AB188" s="488"/>
      <c r="AC188" s="488"/>
      <c r="AD188" s="62"/>
      <c r="AE188" s="21"/>
      <c r="AF188" s="22"/>
      <c r="AH188" s="29"/>
      <c r="AI188" s="29"/>
      <c r="AJ188" s="29"/>
      <c r="AK188" s="29"/>
      <c r="AL188" s="29"/>
      <c r="AM188" s="29"/>
      <c r="AN188" s="29"/>
      <c r="AO188" s="83"/>
      <c r="AP188" s="83"/>
      <c r="AQ188" s="83"/>
      <c r="AR188" s="83"/>
      <c r="AS188" s="83"/>
      <c r="AT188" s="105"/>
      <c r="AU188" s="105"/>
    </row>
    <row r="189" spans="1:47" ht="17.25" customHeight="1">
      <c r="A189" s="27"/>
      <c r="B189" s="98"/>
      <c r="C189" s="104"/>
      <c r="D189" s="90"/>
      <c r="E189" s="111"/>
      <c r="F189" s="442"/>
      <c r="G189" s="443"/>
      <c r="H189" s="444"/>
      <c r="I189" s="99"/>
      <c r="J189" s="99"/>
      <c r="K189" s="94">
        <f>IF(Q189=1,F189,K188)</f>
        <v>2</v>
      </c>
      <c r="L189" s="94">
        <f>IF(Q189=1,I189,L188)</f>
        <v>-0.2</v>
      </c>
      <c r="M189" s="94">
        <f>IF(Q189=1,J189,M188)</f>
        <v>0</v>
      </c>
      <c r="N189" s="94">
        <f t="shared" si="28"/>
        <v>1.8</v>
      </c>
      <c r="O189" s="94">
        <f t="shared" si="29"/>
        <v>2</v>
      </c>
      <c r="P189" s="102" t="s">
        <v>50</v>
      </c>
      <c r="Q189" s="94">
        <f t="shared" si="33"/>
        <v>2</v>
      </c>
      <c r="R189" s="122">
        <f>IF(Q189="","",HLOOKUP(Q189,Headline!$Z$5:$CJ$6,2,FALSE))</f>
        <v>2</v>
      </c>
      <c r="S189" s="147">
        <v>2.0699999999999998</v>
      </c>
      <c r="T189" s="147">
        <v>2.02</v>
      </c>
      <c r="U189" s="147">
        <v>2.04</v>
      </c>
      <c r="V189" s="147">
        <v>2.0299999999999998</v>
      </c>
      <c r="W189" s="147">
        <v>2.0499999999999998</v>
      </c>
      <c r="X189" s="96" t="str">
        <f t="shared" si="27"/>
        <v/>
      </c>
      <c r="Y189" s="101">
        <v>16</v>
      </c>
      <c r="Z189" s="487"/>
      <c r="AA189" s="488"/>
      <c r="AB189" s="488"/>
      <c r="AC189" s="488"/>
      <c r="AD189" s="62"/>
      <c r="AE189" s="245" t="s">
        <v>331</v>
      </c>
      <c r="AF189" s="22"/>
      <c r="AH189" s="29"/>
      <c r="AI189" s="29"/>
      <c r="AJ189" s="29"/>
      <c r="AK189" s="29"/>
      <c r="AL189" s="29"/>
      <c r="AM189" s="29"/>
      <c r="AN189" s="29"/>
      <c r="AO189" s="83"/>
      <c r="AP189" s="83"/>
      <c r="AQ189" s="83"/>
      <c r="AR189" s="83"/>
      <c r="AS189" s="83"/>
      <c r="AT189" s="105"/>
      <c r="AU189" s="105"/>
    </row>
    <row r="190" spans="1:47" ht="17.25" customHeight="1">
      <c r="A190" s="27"/>
      <c r="B190" s="98"/>
      <c r="C190" s="104"/>
      <c r="D190" s="90"/>
      <c r="E190" s="111"/>
      <c r="F190" s="442"/>
      <c r="G190" s="443"/>
      <c r="H190" s="443"/>
      <c r="I190" s="99"/>
      <c r="J190" s="99"/>
      <c r="K190" s="94">
        <f>IF(Q190=1,F190,K189)</f>
        <v>2</v>
      </c>
      <c r="L190" s="94">
        <f>IF(Q190=1,I190,L189)</f>
        <v>-0.2</v>
      </c>
      <c r="M190" s="94">
        <f>IF(Q190=1,J190,M189)</f>
        <v>0</v>
      </c>
      <c r="N190" s="94">
        <f t="shared" si="28"/>
        <v>1.8</v>
      </c>
      <c r="O190" s="94">
        <f t="shared" si="29"/>
        <v>2</v>
      </c>
      <c r="P190" s="102"/>
      <c r="Q190" s="94" t="str">
        <f t="shared" si="33"/>
        <v/>
      </c>
      <c r="R190" s="122" t="str">
        <f>IF(Q190="","",HLOOKUP(Q190,Headline!$Z$5:$CJ$6,2,FALSE))</f>
        <v/>
      </c>
      <c r="S190" s="147"/>
      <c r="T190" s="147"/>
      <c r="U190" s="147" t="s">
        <v>255</v>
      </c>
      <c r="V190" s="147" t="s">
        <v>255</v>
      </c>
      <c r="W190" s="147" t="s">
        <v>255</v>
      </c>
      <c r="X190" s="96" t="str">
        <f t="shared" si="27"/>
        <v/>
      </c>
      <c r="Y190" s="101"/>
      <c r="Z190" s="487"/>
      <c r="AA190" s="488"/>
      <c r="AB190" s="488"/>
      <c r="AC190" s="488"/>
      <c r="AD190" s="62"/>
      <c r="AE190" s="21"/>
      <c r="AF190" s="22"/>
      <c r="AH190" s="29"/>
      <c r="AI190" s="29"/>
      <c r="AJ190" s="29"/>
      <c r="AK190" s="29"/>
      <c r="AL190" s="29"/>
      <c r="AM190" s="29"/>
      <c r="AN190" s="29"/>
      <c r="AO190" s="83"/>
      <c r="AP190" s="83"/>
      <c r="AQ190" s="83"/>
      <c r="AR190" s="83"/>
      <c r="AS190" s="83"/>
      <c r="AT190" s="105"/>
      <c r="AU190" s="105"/>
    </row>
    <row r="191" spans="1:47" ht="17.25" customHeight="1">
      <c r="A191" s="27"/>
      <c r="B191" s="98">
        <v>123</v>
      </c>
      <c r="C191" s="104"/>
      <c r="D191" s="144" t="s">
        <v>190</v>
      </c>
      <c r="E191" s="144" t="s">
        <v>189</v>
      </c>
      <c r="F191" s="442">
        <v>-0.2</v>
      </c>
      <c r="G191" s="443"/>
      <c r="H191" s="444"/>
      <c r="I191" s="99">
        <v>0</v>
      </c>
      <c r="J191" s="99">
        <v>0.2</v>
      </c>
      <c r="K191" s="94">
        <f>IF(Q191=1,F191,K190)</f>
        <v>-0.2</v>
      </c>
      <c r="L191" s="94">
        <f>IF(Q191=1,I191,L190)</f>
        <v>0</v>
      </c>
      <c r="M191" s="94">
        <f>IF(Q191=1,J191,M190)</f>
        <v>0.2</v>
      </c>
      <c r="N191" s="94">
        <f t="shared" si="28"/>
        <v>-0.2</v>
      </c>
      <c r="O191" s="94">
        <f t="shared" si="29"/>
        <v>0</v>
      </c>
      <c r="P191" s="102" t="s">
        <v>50</v>
      </c>
      <c r="Q191" s="94">
        <f t="shared" si="33"/>
        <v>1</v>
      </c>
      <c r="R191" s="122">
        <f>IF(Q191="","",HLOOKUP(Q191,Headline!$Z$5:$CJ$6,2,FALSE))</f>
        <v>1</v>
      </c>
      <c r="S191" s="147">
        <v>3.5000000000000003E-2</v>
      </c>
      <c r="T191" s="147">
        <v>3.5000000000000003E-2</v>
      </c>
      <c r="U191" s="147">
        <v>0.03</v>
      </c>
      <c r="V191" s="147">
        <v>0.04</v>
      </c>
      <c r="W191" s="147">
        <v>0.03</v>
      </c>
      <c r="X191" s="96" t="str">
        <f t="shared" si="27"/>
        <v/>
      </c>
      <c r="Y191" s="101">
        <v>13</v>
      </c>
      <c r="Z191" s="487" t="s">
        <v>708</v>
      </c>
      <c r="AA191" s="488"/>
      <c r="AB191" s="488"/>
      <c r="AC191" s="488"/>
      <c r="AD191" s="62"/>
      <c r="AE191" s="245" t="s">
        <v>331</v>
      </c>
      <c r="AF191" s="22"/>
      <c r="AH191" s="29"/>
      <c r="AI191" s="29"/>
      <c r="AJ191" s="29"/>
      <c r="AK191" s="29"/>
      <c r="AL191" s="29"/>
      <c r="AM191" s="29"/>
      <c r="AN191" s="29"/>
      <c r="AO191" s="83"/>
      <c r="AP191" s="83"/>
      <c r="AQ191" s="83"/>
      <c r="AR191" s="83"/>
      <c r="AS191" s="83"/>
      <c r="AT191" s="105"/>
      <c r="AU191" s="105"/>
    </row>
    <row r="192" spans="1:47" ht="17.25" customHeight="1">
      <c r="A192" s="27"/>
      <c r="B192" s="98"/>
      <c r="C192" s="104"/>
      <c r="D192" s="90"/>
      <c r="E192" s="111"/>
      <c r="F192" s="442"/>
      <c r="G192" s="443"/>
      <c r="H192" s="443"/>
      <c r="I192" s="99"/>
      <c r="J192" s="99"/>
      <c r="K192" s="94">
        <f>IF(Q192=1,F192,K191)</f>
        <v>-0.2</v>
      </c>
      <c r="L192" s="94">
        <f>IF(Q192=1,I192,L191)</f>
        <v>0</v>
      </c>
      <c r="M192" s="94">
        <f>IF(Q192=1,J192,M191)</f>
        <v>0.2</v>
      </c>
      <c r="N192" s="94">
        <f t="shared" si="28"/>
        <v>-0.2</v>
      </c>
      <c r="O192" s="94">
        <f t="shared" si="29"/>
        <v>0</v>
      </c>
      <c r="P192" s="102" t="s">
        <v>52</v>
      </c>
      <c r="Q192" s="94">
        <f t="shared" si="33"/>
        <v>2</v>
      </c>
      <c r="R192" s="122">
        <f>IF(Q192="","",HLOOKUP(Q192,Headline!$Z$5:$CJ$6,2,FALSE))</f>
        <v>2</v>
      </c>
      <c r="S192" s="147">
        <v>0.04</v>
      </c>
      <c r="T192" s="147">
        <v>0.03</v>
      </c>
      <c r="U192" s="147">
        <v>0.03</v>
      </c>
      <c r="V192" s="147">
        <v>0.04</v>
      </c>
      <c r="W192" s="147">
        <v>0.03</v>
      </c>
      <c r="X192" s="96" t="str">
        <f t="shared" si="27"/>
        <v/>
      </c>
      <c r="Y192" s="101">
        <v>16</v>
      </c>
      <c r="Z192" s="487"/>
      <c r="AA192" s="488"/>
      <c r="AB192" s="488"/>
      <c r="AC192" s="488"/>
      <c r="AD192" s="62"/>
      <c r="AE192" s="245" t="s">
        <v>331</v>
      </c>
      <c r="AF192" s="22"/>
      <c r="AH192" s="29"/>
      <c r="AI192" s="29"/>
      <c r="AJ192" s="29"/>
      <c r="AK192" s="29"/>
      <c r="AL192" s="29"/>
      <c r="AM192" s="29"/>
      <c r="AN192" s="29"/>
      <c r="AO192" s="83"/>
      <c r="AP192" s="83"/>
      <c r="AQ192" s="83"/>
      <c r="AR192" s="83"/>
      <c r="AS192" s="83"/>
      <c r="AT192" s="105"/>
      <c r="AU192" s="105"/>
    </row>
    <row r="193" spans="1:47" ht="17.25" customHeight="1">
      <c r="A193" s="27"/>
      <c r="B193" s="98"/>
      <c r="C193" s="104"/>
      <c r="D193" s="90"/>
      <c r="E193" s="111"/>
      <c r="F193" s="489"/>
      <c r="G193" s="443"/>
      <c r="H193" s="444"/>
      <c r="I193" s="99"/>
      <c r="J193" s="99"/>
      <c r="K193" s="94">
        <f>IF(Q193=1,F193,K192)</f>
        <v>-0.2</v>
      </c>
      <c r="L193" s="94">
        <f>IF(Q193=1,I193,L192)</f>
        <v>0</v>
      </c>
      <c r="M193" s="94">
        <f>IF(Q193=1,J193,M192)</f>
        <v>0.2</v>
      </c>
      <c r="N193" s="94">
        <f t="shared" si="28"/>
        <v>-0.2</v>
      </c>
      <c r="O193" s="94">
        <f t="shared" si="29"/>
        <v>0</v>
      </c>
      <c r="P193" s="102"/>
      <c r="Q193" s="94" t="str">
        <f t="shared" si="33"/>
        <v/>
      </c>
      <c r="R193" s="122" t="str">
        <f>IF(Q193="","",HLOOKUP(Q193,Headline!$Z$5:$CJ$6,2,FALSE))</f>
        <v/>
      </c>
      <c r="S193" s="147"/>
      <c r="T193" s="147"/>
      <c r="U193" s="147"/>
      <c r="V193" s="147"/>
      <c r="W193" s="147"/>
      <c r="X193" s="96" t="str">
        <f t="shared" si="27"/>
        <v/>
      </c>
      <c r="Y193" s="101"/>
      <c r="Z193" s="487"/>
      <c r="AA193" s="488"/>
      <c r="AB193" s="488"/>
      <c r="AC193" s="636"/>
      <c r="AD193" s="62"/>
      <c r="AE193" s="21"/>
      <c r="AF193" s="22"/>
      <c r="AH193" s="29"/>
      <c r="AI193" s="29"/>
      <c r="AJ193" s="29"/>
      <c r="AK193" s="29"/>
      <c r="AL193" s="29"/>
      <c r="AM193" s="29"/>
      <c r="AN193" s="29"/>
      <c r="AO193" s="83"/>
      <c r="AP193" s="83"/>
      <c r="AQ193" s="83"/>
      <c r="AR193" s="83"/>
      <c r="AS193" s="83"/>
      <c r="AT193" s="105"/>
      <c r="AU193" s="105"/>
    </row>
    <row r="194" spans="1:47" ht="17.25" customHeight="1">
      <c r="A194" s="27"/>
      <c r="B194" s="98">
        <v>123</v>
      </c>
      <c r="C194" s="104"/>
      <c r="D194" s="144" t="s">
        <v>190</v>
      </c>
      <c r="E194" s="144" t="s">
        <v>189</v>
      </c>
      <c r="F194" s="442">
        <v>2</v>
      </c>
      <c r="G194" s="443"/>
      <c r="H194" s="444"/>
      <c r="I194" s="99">
        <v>-0.2</v>
      </c>
      <c r="J194" s="99">
        <v>0</v>
      </c>
      <c r="K194" s="94">
        <f>IF(Q194=1,F194,K187)</f>
        <v>2</v>
      </c>
      <c r="L194" s="94">
        <f>IF(Q194=1,I194,L187)</f>
        <v>-0.2</v>
      </c>
      <c r="M194" s="94">
        <f>IF(Q194=1,J194,M187)</f>
        <v>0</v>
      </c>
      <c r="N194" s="94">
        <f t="shared" si="28"/>
        <v>1.8</v>
      </c>
      <c r="O194" s="94">
        <f t="shared" si="29"/>
        <v>2</v>
      </c>
      <c r="P194" s="102" t="s">
        <v>50</v>
      </c>
      <c r="Q194" s="94">
        <f t="shared" si="33"/>
        <v>1</v>
      </c>
      <c r="R194" s="122">
        <f>IF(Q194="","",HLOOKUP(Q194,Headline!$Z$5:$CJ$6,2,FALSE))</f>
        <v>1</v>
      </c>
      <c r="S194" s="147">
        <v>2</v>
      </c>
      <c r="T194" s="147">
        <v>2</v>
      </c>
      <c r="U194" s="147">
        <v>2</v>
      </c>
      <c r="V194" s="147">
        <v>2</v>
      </c>
      <c r="W194" s="147">
        <v>2</v>
      </c>
      <c r="X194" s="96" t="str">
        <f t="shared" si="27"/>
        <v/>
      </c>
      <c r="Y194" s="101">
        <v>13</v>
      </c>
      <c r="Z194" s="487" t="s">
        <v>709</v>
      </c>
      <c r="AA194" s="488"/>
      <c r="AB194" s="488"/>
      <c r="AC194" s="488"/>
      <c r="AD194" s="62"/>
      <c r="AE194" s="21"/>
      <c r="AF194" s="22"/>
      <c r="AH194" s="29"/>
      <c r="AI194" s="29"/>
      <c r="AJ194" s="29"/>
      <c r="AK194" s="29"/>
      <c r="AL194" s="29"/>
      <c r="AM194" s="29"/>
      <c r="AN194" s="29"/>
      <c r="AO194" s="83"/>
      <c r="AP194" s="83"/>
      <c r="AQ194" s="83"/>
      <c r="AR194" s="83"/>
      <c r="AS194" s="83"/>
      <c r="AT194" s="105"/>
      <c r="AU194" s="105"/>
    </row>
    <row r="195" spans="1:47" ht="17.25" customHeight="1">
      <c r="A195" s="27"/>
      <c r="B195" s="98"/>
      <c r="C195" s="104"/>
      <c r="D195" s="90"/>
      <c r="E195" s="111"/>
      <c r="F195" s="442"/>
      <c r="G195" s="443"/>
      <c r="H195" s="444"/>
      <c r="I195" s="99"/>
      <c r="J195" s="99"/>
      <c r="K195" s="94">
        <f t="shared" si="30"/>
        <v>2</v>
      </c>
      <c r="L195" s="94">
        <f t="shared" si="31"/>
        <v>-0.2</v>
      </c>
      <c r="M195" s="94">
        <f t="shared" si="32"/>
        <v>0</v>
      </c>
      <c r="N195" s="94">
        <f t="shared" si="28"/>
        <v>1.8</v>
      </c>
      <c r="O195" s="94">
        <f t="shared" si="29"/>
        <v>2</v>
      </c>
      <c r="P195" s="102" t="s">
        <v>50</v>
      </c>
      <c r="Q195" s="94">
        <f t="shared" si="33"/>
        <v>2</v>
      </c>
      <c r="R195" s="122">
        <f>IF(Q195="","",HLOOKUP(Q195,Headline!$Z$5:$CJ$6,2,FALSE))</f>
        <v>2</v>
      </c>
      <c r="S195" s="147">
        <v>2.06</v>
      </c>
      <c r="T195" s="147">
        <v>2.0499999999999998</v>
      </c>
      <c r="U195" s="147">
        <v>2.04</v>
      </c>
      <c r="V195" s="147">
        <v>2.0499999999999998</v>
      </c>
      <c r="W195" s="147">
        <v>2.0699999999999998</v>
      </c>
      <c r="X195" s="96" t="str">
        <f t="shared" si="27"/>
        <v/>
      </c>
      <c r="Y195" s="101">
        <v>16</v>
      </c>
      <c r="Z195" s="487"/>
      <c r="AA195" s="488"/>
      <c r="AB195" s="488"/>
      <c r="AC195" s="488"/>
      <c r="AD195" s="62"/>
      <c r="AE195" s="245" t="s">
        <v>331</v>
      </c>
      <c r="AF195" s="22"/>
      <c r="AH195" s="29"/>
      <c r="AI195" s="29"/>
      <c r="AJ195" s="29"/>
      <c r="AK195" s="29"/>
      <c r="AL195" s="29"/>
      <c r="AM195" s="29"/>
      <c r="AN195" s="29"/>
      <c r="AO195" s="83"/>
      <c r="AP195" s="83"/>
      <c r="AQ195" s="83"/>
      <c r="AR195" s="83"/>
      <c r="AS195" s="83"/>
      <c r="AT195" s="105"/>
      <c r="AU195" s="105"/>
    </row>
    <row r="196" spans="1:47" ht="17.25" customHeight="1">
      <c r="A196" s="27"/>
      <c r="B196" s="98"/>
      <c r="C196" s="104"/>
      <c r="D196" s="90"/>
      <c r="E196" s="111"/>
      <c r="F196" s="442"/>
      <c r="G196" s="443"/>
      <c r="H196" s="443"/>
      <c r="I196" s="99"/>
      <c r="J196" s="99"/>
      <c r="K196" s="94">
        <f t="shared" si="30"/>
        <v>2</v>
      </c>
      <c r="L196" s="94">
        <f t="shared" si="31"/>
        <v>-0.2</v>
      </c>
      <c r="M196" s="94">
        <f t="shared" si="32"/>
        <v>0</v>
      </c>
      <c r="N196" s="94">
        <f t="shared" si="28"/>
        <v>1.8</v>
      </c>
      <c r="O196" s="94">
        <f t="shared" si="29"/>
        <v>2</v>
      </c>
      <c r="P196" s="102"/>
      <c r="Q196" s="94" t="str">
        <f t="shared" si="33"/>
        <v/>
      </c>
      <c r="R196" s="122" t="str">
        <f>IF(Q196="","",HLOOKUP(Q196,Headline!$Z$5:$CJ$6,2,FALSE))</f>
        <v/>
      </c>
      <c r="S196" s="147"/>
      <c r="T196" s="147"/>
      <c r="U196" s="147" t="s">
        <v>255</v>
      </c>
      <c r="V196" s="147" t="s">
        <v>255</v>
      </c>
      <c r="W196" s="147" t="s">
        <v>255</v>
      </c>
      <c r="X196" s="96" t="str">
        <f t="shared" si="27"/>
        <v/>
      </c>
      <c r="Y196" s="101"/>
      <c r="Z196" s="487"/>
      <c r="AA196" s="488"/>
      <c r="AB196" s="488"/>
      <c r="AC196" s="488"/>
      <c r="AD196" s="62"/>
      <c r="AE196" s="21"/>
      <c r="AF196" s="22"/>
      <c r="AH196" s="29"/>
      <c r="AI196" s="29"/>
      <c r="AJ196" s="29"/>
      <c r="AK196" s="29"/>
      <c r="AL196" s="29"/>
      <c r="AM196" s="29"/>
      <c r="AN196" s="29"/>
      <c r="AO196" s="83"/>
      <c r="AP196" s="83"/>
      <c r="AQ196" s="83"/>
      <c r="AR196" s="83"/>
      <c r="AS196" s="83"/>
      <c r="AT196" s="105"/>
      <c r="AU196" s="105"/>
    </row>
    <row r="197" spans="1:47" ht="17.25" customHeight="1">
      <c r="A197" s="27"/>
      <c r="B197" s="98">
        <v>123</v>
      </c>
      <c r="C197" s="104"/>
      <c r="D197" s="144" t="s">
        <v>190</v>
      </c>
      <c r="E197" s="144" t="s">
        <v>189</v>
      </c>
      <c r="F197" s="442">
        <v>-0.2</v>
      </c>
      <c r="G197" s="443"/>
      <c r="H197" s="444"/>
      <c r="I197" s="99">
        <v>0</v>
      </c>
      <c r="J197" s="99">
        <v>0.2</v>
      </c>
      <c r="K197" s="94">
        <f t="shared" si="30"/>
        <v>-0.2</v>
      </c>
      <c r="L197" s="94">
        <f t="shared" si="31"/>
        <v>0</v>
      </c>
      <c r="M197" s="94">
        <f t="shared" si="32"/>
        <v>0.2</v>
      </c>
      <c r="N197" s="94">
        <f t="shared" si="28"/>
        <v>-0.2</v>
      </c>
      <c r="O197" s="94">
        <f t="shared" si="29"/>
        <v>0</v>
      </c>
      <c r="P197" s="102" t="s">
        <v>50</v>
      </c>
      <c r="Q197" s="94">
        <f t="shared" si="33"/>
        <v>1</v>
      </c>
      <c r="R197" s="122">
        <f>IF(Q197="","",HLOOKUP(Q197,Headline!$Z$5:$CJ$6,2,FALSE))</f>
        <v>1</v>
      </c>
      <c r="S197" s="147">
        <v>0.04</v>
      </c>
      <c r="T197" s="147">
        <v>0.05</v>
      </c>
      <c r="U197" s="147">
        <v>0.04</v>
      </c>
      <c r="V197" s="147">
        <v>0.05</v>
      </c>
      <c r="W197" s="147">
        <v>0.05</v>
      </c>
      <c r="X197" s="96" t="str">
        <f t="shared" si="27"/>
        <v/>
      </c>
      <c r="Y197" s="101">
        <v>13</v>
      </c>
      <c r="Z197" s="487" t="s">
        <v>709</v>
      </c>
      <c r="AA197" s="488"/>
      <c r="AB197" s="488"/>
      <c r="AC197" s="488"/>
      <c r="AD197" s="62"/>
      <c r="AE197" s="245" t="s">
        <v>331</v>
      </c>
      <c r="AF197" s="22"/>
      <c r="AH197" s="29"/>
      <c r="AI197" s="29"/>
      <c r="AJ197" s="29"/>
      <c r="AK197" s="29"/>
      <c r="AL197" s="29"/>
      <c r="AM197" s="29"/>
      <c r="AN197" s="29"/>
      <c r="AO197" s="83"/>
      <c r="AP197" s="83"/>
      <c r="AQ197" s="83"/>
      <c r="AR197" s="83"/>
      <c r="AS197" s="83"/>
      <c r="AT197" s="105"/>
      <c r="AU197" s="105"/>
    </row>
    <row r="198" spans="1:47" ht="17.25" customHeight="1">
      <c r="A198" s="27"/>
      <c r="B198" s="98"/>
      <c r="C198" s="104"/>
      <c r="D198" s="90"/>
      <c r="E198" s="111"/>
      <c r="F198" s="442"/>
      <c r="G198" s="443"/>
      <c r="H198" s="443"/>
      <c r="I198" s="99"/>
      <c r="J198" s="99"/>
      <c r="K198" s="94">
        <f t="shared" si="30"/>
        <v>-0.2</v>
      </c>
      <c r="L198" s="94">
        <f t="shared" si="31"/>
        <v>0</v>
      </c>
      <c r="M198" s="94">
        <f t="shared" si="32"/>
        <v>0.2</v>
      </c>
      <c r="N198" s="94">
        <f t="shared" si="28"/>
        <v>-0.2</v>
      </c>
      <c r="O198" s="94">
        <f t="shared" si="29"/>
        <v>0</v>
      </c>
      <c r="P198" s="102" t="s">
        <v>52</v>
      </c>
      <c r="Q198" s="94">
        <f t="shared" si="33"/>
        <v>2</v>
      </c>
      <c r="R198" s="122">
        <f>IF(Q198="","",HLOOKUP(Q198,Headline!$Z$5:$CJ$6,2,FALSE))</f>
        <v>2</v>
      </c>
      <c r="S198" s="147">
        <v>0.04</v>
      </c>
      <c r="T198" s="147">
        <v>0.04</v>
      </c>
      <c r="U198" s="147">
        <v>0.04</v>
      </c>
      <c r="V198" s="147">
        <v>0.04</v>
      </c>
      <c r="W198" s="147">
        <v>0.03</v>
      </c>
      <c r="X198" s="96" t="str">
        <f t="shared" si="27"/>
        <v/>
      </c>
      <c r="Y198" s="101">
        <v>16</v>
      </c>
      <c r="Z198" s="487"/>
      <c r="AA198" s="488"/>
      <c r="AB198" s="488"/>
      <c r="AC198" s="488"/>
      <c r="AD198" s="62"/>
      <c r="AE198" s="245" t="s">
        <v>331</v>
      </c>
      <c r="AF198" s="22"/>
      <c r="AH198" s="29"/>
      <c r="AI198" s="29"/>
      <c r="AJ198" s="29"/>
      <c r="AK198" s="29"/>
      <c r="AL198" s="29"/>
      <c r="AM198" s="29"/>
      <c r="AN198" s="29"/>
      <c r="AO198" s="83"/>
      <c r="AP198" s="83"/>
      <c r="AQ198" s="83"/>
      <c r="AR198" s="83"/>
      <c r="AS198" s="83"/>
      <c r="AT198" s="105"/>
      <c r="AU198" s="105"/>
    </row>
    <row r="199" spans="1:47" ht="17.25" customHeight="1" thickBot="1">
      <c r="A199" s="27"/>
      <c r="B199" s="98"/>
      <c r="C199" s="104"/>
      <c r="D199" s="90"/>
      <c r="E199" s="111"/>
      <c r="F199" s="489"/>
      <c r="G199" s="443"/>
      <c r="H199" s="444"/>
      <c r="I199" s="99"/>
      <c r="J199" s="99"/>
      <c r="K199" s="94">
        <f t="shared" si="30"/>
        <v>-0.2</v>
      </c>
      <c r="L199" s="94">
        <f t="shared" si="31"/>
        <v>0</v>
      </c>
      <c r="M199" s="94">
        <f t="shared" si="32"/>
        <v>0.2</v>
      </c>
      <c r="N199" s="94">
        <f t="shared" si="28"/>
        <v>-0.2</v>
      </c>
      <c r="O199" s="94">
        <f t="shared" si="29"/>
        <v>0</v>
      </c>
      <c r="P199" s="102"/>
      <c r="Q199" s="94" t="str">
        <f t="shared" si="33"/>
        <v/>
      </c>
      <c r="R199" s="122" t="str">
        <f>IF(Q199="","",HLOOKUP(Q199,Headline!$Z$5:$CJ$6,2,FALSE))</f>
        <v/>
      </c>
      <c r="S199" s="100"/>
      <c r="T199" s="100"/>
      <c r="U199" s="100"/>
      <c r="V199" s="100"/>
      <c r="W199" s="100"/>
      <c r="X199" s="96" t="str">
        <f t="shared" si="27"/>
        <v/>
      </c>
      <c r="Y199" s="101"/>
      <c r="Z199" s="445"/>
      <c r="AA199" s="446"/>
      <c r="AB199" s="446"/>
      <c r="AC199" s="454"/>
      <c r="AD199" s="62"/>
      <c r="AE199" s="21"/>
      <c r="AF199" s="22"/>
      <c r="AH199" s="29"/>
      <c r="AI199" s="29"/>
      <c r="AJ199" s="29"/>
      <c r="AK199" s="29"/>
      <c r="AL199" s="29"/>
      <c r="AM199" s="29"/>
      <c r="AN199" s="29"/>
      <c r="AO199" s="83"/>
      <c r="AP199" s="83"/>
      <c r="AQ199" s="83"/>
      <c r="AR199" s="83"/>
      <c r="AS199" s="83"/>
      <c r="AT199" s="105"/>
      <c r="AU199" s="105"/>
    </row>
    <row r="200" spans="1:47" ht="26.25" customHeight="1" thickBot="1">
      <c r="A200" s="27"/>
      <c r="B200" s="466" t="s">
        <v>191</v>
      </c>
      <c r="C200" s="467"/>
      <c r="D200" s="467"/>
      <c r="E200" s="467"/>
      <c r="F200" s="467"/>
      <c r="G200" s="467"/>
      <c r="H200" s="467"/>
      <c r="I200" s="467"/>
      <c r="J200" s="467"/>
      <c r="K200" s="467"/>
      <c r="L200" s="467"/>
      <c r="M200" s="467"/>
      <c r="N200" s="467"/>
      <c r="O200" s="467"/>
      <c r="P200" s="467"/>
      <c r="Q200" s="467"/>
      <c r="R200" s="467"/>
      <c r="S200" s="467"/>
      <c r="T200" s="467"/>
      <c r="U200" s="467"/>
      <c r="V200" s="467"/>
      <c r="W200" s="467"/>
      <c r="X200" s="467"/>
      <c r="Y200" s="467"/>
      <c r="Z200" s="467"/>
      <c r="AA200" s="467"/>
      <c r="AB200" s="467"/>
      <c r="AC200" s="467"/>
      <c r="AD200" s="467"/>
      <c r="AE200" s="467"/>
      <c r="AF200" s="468"/>
      <c r="AH200" s="29"/>
      <c r="AI200" s="29"/>
      <c r="AJ200" s="29"/>
      <c r="AK200" s="29"/>
      <c r="AL200" s="29"/>
      <c r="AM200" s="29"/>
      <c r="AN200" s="29"/>
      <c r="AO200" s="83"/>
      <c r="AP200" s="83"/>
      <c r="AQ200" s="83"/>
      <c r="AR200" s="83"/>
      <c r="AS200" s="83"/>
      <c r="AT200" s="105"/>
      <c r="AU200" s="105"/>
    </row>
    <row r="201" spans="1:47" ht="17.25" customHeight="1">
      <c r="A201" s="27"/>
      <c r="B201" s="98"/>
      <c r="C201" s="104"/>
      <c r="D201" s="90"/>
      <c r="E201" s="111"/>
      <c r="F201" s="442"/>
      <c r="G201" s="443"/>
      <c r="H201" s="444"/>
      <c r="I201" s="99"/>
      <c r="J201" s="99"/>
      <c r="K201" s="94">
        <f t="shared" si="30"/>
        <v>0</v>
      </c>
      <c r="L201" s="94">
        <f t="shared" si="31"/>
        <v>0</v>
      </c>
      <c r="M201" s="94">
        <f t="shared" si="32"/>
        <v>0</v>
      </c>
      <c r="N201" s="94">
        <f t="shared" si="28"/>
        <v>0</v>
      </c>
      <c r="O201" s="94">
        <f t="shared" si="29"/>
        <v>0</v>
      </c>
      <c r="P201" s="102"/>
      <c r="Q201" s="94" t="str">
        <f t="shared" ref="Q201:Q264" si="34">IF(AND(F201&lt;&gt;"",Q200=""),1,IF(AND(Q200&lt;emp,Q200&lt;&gt;""),Q200+1,""))</f>
        <v/>
      </c>
      <c r="R201" s="122" t="str">
        <f>IF(Q201="","",HLOOKUP(Q201,Headline!$Z$5:$CJ$6,2,FALSE))</f>
        <v/>
      </c>
      <c r="S201" s="100"/>
      <c r="T201" s="100"/>
      <c r="U201" s="100"/>
      <c r="V201" s="100"/>
      <c r="W201" s="100"/>
      <c r="X201" s="96" t="str">
        <f t="shared" si="27"/>
        <v/>
      </c>
      <c r="Y201" s="101"/>
      <c r="Z201" s="445"/>
      <c r="AA201" s="446"/>
      <c r="AB201" s="446"/>
      <c r="AC201" s="446"/>
      <c r="AD201" s="62"/>
      <c r="AE201" s="21"/>
      <c r="AF201" s="22"/>
      <c r="AH201" s="29"/>
      <c r="AI201" s="29"/>
      <c r="AJ201" s="29"/>
      <c r="AK201" s="29"/>
      <c r="AL201" s="29"/>
      <c r="AM201" s="29"/>
      <c r="AN201" s="29"/>
      <c r="AO201" s="83"/>
      <c r="AP201" s="83"/>
      <c r="AQ201" s="83"/>
      <c r="AR201" s="83"/>
      <c r="AS201" s="83"/>
      <c r="AT201" s="105"/>
      <c r="AU201" s="105"/>
    </row>
    <row r="202" spans="1:47" ht="17.25" customHeight="1">
      <c r="A202" s="27"/>
      <c r="B202" s="98">
        <v>201</v>
      </c>
      <c r="C202" s="104"/>
      <c r="D202" s="144" t="s">
        <v>189</v>
      </c>
      <c r="E202" s="111"/>
      <c r="F202" s="442">
        <v>64.5</v>
      </c>
      <c r="G202" s="443"/>
      <c r="H202" s="444"/>
      <c r="I202" s="99">
        <v>-0.15</v>
      </c>
      <c r="J202" s="99">
        <v>0.15</v>
      </c>
      <c r="K202" s="94">
        <f t="shared" si="30"/>
        <v>64.5</v>
      </c>
      <c r="L202" s="94">
        <f t="shared" si="31"/>
        <v>-0.15</v>
      </c>
      <c r="M202" s="94">
        <f t="shared" si="32"/>
        <v>0.15</v>
      </c>
      <c r="N202" s="94">
        <f t="shared" si="28"/>
        <v>64.349999999999994</v>
      </c>
      <c r="O202" s="94">
        <f t="shared" si="29"/>
        <v>64.650000000000006</v>
      </c>
      <c r="P202" s="102" t="s">
        <v>237</v>
      </c>
      <c r="Q202" s="94">
        <f t="shared" si="34"/>
        <v>1</v>
      </c>
      <c r="R202" s="122">
        <f>IF(Q202="","",HLOOKUP(Q202,Headline!$Z$5:$CJ$6,2,FALSE))</f>
        <v>1</v>
      </c>
      <c r="S202" s="147">
        <v>64.55</v>
      </c>
      <c r="T202" s="147">
        <v>64.53</v>
      </c>
      <c r="U202" s="147">
        <v>64.56</v>
      </c>
      <c r="V202" s="147">
        <v>64.53</v>
      </c>
      <c r="W202" s="147">
        <v>64.540000000000006</v>
      </c>
      <c r="X202" s="96" t="str">
        <f t="shared" si="27"/>
        <v/>
      </c>
      <c r="Y202" s="101">
        <v>13</v>
      </c>
      <c r="Z202" s="445"/>
      <c r="AA202" s="446"/>
      <c r="AB202" s="446"/>
      <c r="AC202" s="446"/>
      <c r="AD202" s="62"/>
      <c r="AE202" s="21"/>
      <c r="AF202" s="22"/>
      <c r="AH202" s="29"/>
      <c r="AI202" s="29"/>
      <c r="AJ202" s="29"/>
      <c r="AK202" s="29"/>
      <c r="AL202" s="29"/>
      <c r="AM202" s="29"/>
      <c r="AN202" s="29"/>
      <c r="AO202" s="83"/>
      <c r="AP202" s="83"/>
      <c r="AQ202" s="83"/>
      <c r="AR202" s="83"/>
      <c r="AS202" s="83"/>
      <c r="AT202" s="105"/>
      <c r="AU202" s="105"/>
    </row>
    <row r="203" spans="1:47" ht="17.25" customHeight="1">
      <c r="A203" s="27"/>
      <c r="B203" s="98"/>
      <c r="C203" s="104"/>
      <c r="D203" s="90"/>
      <c r="E203" s="111"/>
      <c r="F203" s="442"/>
      <c r="G203" s="443"/>
      <c r="H203" s="444"/>
      <c r="I203" s="99"/>
      <c r="J203" s="99"/>
      <c r="K203" s="94">
        <f t="shared" si="30"/>
        <v>64.5</v>
      </c>
      <c r="L203" s="94">
        <f t="shared" si="31"/>
        <v>-0.15</v>
      </c>
      <c r="M203" s="94">
        <f t="shared" si="32"/>
        <v>0.15</v>
      </c>
      <c r="N203" s="94">
        <f t="shared" si="28"/>
        <v>64.349999999999994</v>
      </c>
      <c r="O203" s="94">
        <f t="shared" si="29"/>
        <v>64.650000000000006</v>
      </c>
      <c r="P203" s="102" t="s">
        <v>237</v>
      </c>
      <c r="Q203" s="94">
        <f t="shared" si="34"/>
        <v>2</v>
      </c>
      <c r="R203" s="122">
        <f>IF(Q203="","",HLOOKUP(Q203,Headline!$Z$5:$CJ$6,2,FALSE))</f>
        <v>2</v>
      </c>
      <c r="S203" s="147">
        <f>'report export 3D'!W66</f>
        <v>64.553046123000001</v>
      </c>
      <c r="T203" s="147">
        <f>'report export 3D'!X66</f>
        <v>64.551698591999994</v>
      </c>
      <c r="U203" s="147">
        <f>'report export 3D'!Y66</f>
        <v>64.551145121000005</v>
      </c>
      <c r="V203" s="147">
        <f>'report export 3D'!Z66</f>
        <v>64.555778425</v>
      </c>
      <c r="W203" s="147">
        <f>'report export 3D'!AA66</f>
        <v>64.548314644000001</v>
      </c>
      <c r="X203" s="96" t="str">
        <f t="shared" si="27"/>
        <v/>
      </c>
      <c r="Y203" s="101">
        <v>16</v>
      </c>
      <c r="Z203" s="445"/>
      <c r="AA203" s="446"/>
      <c r="AB203" s="446"/>
      <c r="AC203" s="446"/>
      <c r="AD203" s="62"/>
      <c r="AE203" s="21"/>
      <c r="AF203" s="22"/>
      <c r="AH203" s="29"/>
      <c r="AI203" s="29"/>
      <c r="AJ203" s="29"/>
      <c r="AK203" s="29"/>
      <c r="AL203" s="29"/>
      <c r="AM203" s="29"/>
      <c r="AN203" s="29"/>
      <c r="AO203" s="83"/>
      <c r="AP203" s="83"/>
      <c r="AQ203" s="83"/>
      <c r="AR203" s="83"/>
      <c r="AS203" s="83"/>
      <c r="AT203" s="105"/>
      <c r="AU203" s="105"/>
    </row>
    <row r="204" spans="1:47" ht="17.25" customHeight="1">
      <c r="A204" s="27"/>
      <c r="B204" s="98"/>
      <c r="C204" s="104"/>
      <c r="D204" s="90"/>
      <c r="E204" s="111"/>
      <c r="F204" s="442"/>
      <c r="G204" s="443"/>
      <c r="H204" s="444"/>
      <c r="I204" s="99"/>
      <c r="J204" s="99"/>
      <c r="K204" s="94">
        <f t="shared" si="30"/>
        <v>64.5</v>
      </c>
      <c r="L204" s="94">
        <f t="shared" si="31"/>
        <v>-0.15</v>
      </c>
      <c r="M204" s="94">
        <f t="shared" si="32"/>
        <v>0.15</v>
      </c>
      <c r="N204" s="94">
        <f t="shared" si="28"/>
        <v>64.349999999999994</v>
      </c>
      <c r="O204" s="94">
        <f t="shared" si="29"/>
        <v>64.650000000000006</v>
      </c>
      <c r="P204" s="102"/>
      <c r="Q204" s="94" t="str">
        <f t="shared" si="34"/>
        <v/>
      </c>
      <c r="R204" s="122" t="str">
        <f>IF(Q204="","",HLOOKUP(Q204,Headline!$Z$5:$CJ$6,2,FALSE))</f>
        <v/>
      </c>
      <c r="S204" s="147"/>
      <c r="T204" s="147"/>
      <c r="U204" s="147"/>
      <c r="V204" s="147"/>
      <c r="W204" s="147"/>
      <c r="X204" s="96" t="str">
        <f t="shared" si="27"/>
        <v/>
      </c>
      <c r="Y204" s="101"/>
      <c r="Z204" s="445"/>
      <c r="AA204" s="446"/>
      <c r="AB204" s="446"/>
      <c r="AC204" s="446"/>
      <c r="AD204" s="62"/>
      <c r="AE204" s="21"/>
      <c r="AF204" s="22"/>
      <c r="AH204" s="29"/>
      <c r="AI204" s="29"/>
      <c r="AJ204" s="29"/>
      <c r="AK204" s="29"/>
      <c r="AL204" s="29"/>
      <c r="AM204" s="29"/>
      <c r="AN204" s="29"/>
      <c r="AO204" s="83"/>
      <c r="AP204" s="83"/>
      <c r="AQ204" s="83"/>
      <c r="AR204" s="83"/>
      <c r="AS204" s="83"/>
      <c r="AT204" s="105"/>
      <c r="AU204" s="105"/>
    </row>
    <row r="205" spans="1:47" ht="17.25" customHeight="1">
      <c r="A205" s="27"/>
      <c r="B205" s="98">
        <v>202</v>
      </c>
      <c r="C205" s="104"/>
      <c r="D205" s="144" t="s">
        <v>189</v>
      </c>
      <c r="E205" s="111"/>
      <c r="F205" s="442">
        <v>62.5</v>
      </c>
      <c r="G205" s="443"/>
      <c r="H205" s="444"/>
      <c r="I205" s="99">
        <v>0</v>
      </c>
      <c r="J205" s="99">
        <v>0.2</v>
      </c>
      <c r="K205" s="94">
        <f t="shared" si="30"/>
        <v>62.5</v>
      </c>
      <c r="L205" s="94">
        <f t="shared" si="31"/>
        <v>0</v>
      </c>
      <c r="M205" s="94">
        <f t="shared" si="32"/>
        <v>0.2</v>
      </c>
      <c r="N205" s="94">
        <f t="shared" si="28"/>
        <v>62.5</v>
      </c>
      <c r="O205" s="94">
        <f t="shared" si="29"/>
        <v>62.7</v>
      </c>
      <c r="P205" s="102" t="s">
        <v>50</v>
      </c>
      <c r="Q205" s="94">
        <f t="shared" si="34"/>
        <v>1</v>
      </c>
      <c r="R205" s="122">
        <f>IF(Q205="","",HLOOKUP(Q205,Headline!$Z$5:$CJ$6,2,FALSE))</f>
        <v>1</v>
      </c>
      <c r="S205" s="147">
        <v>62.57</v>
      </c>
      <c r="T205" s="147">
        <v>62.58</v>
      </c>
      <c r="U205" s="147">
        <v>62.56</v>
      </c>
      <c r="V205" s="147">
        <v>62.57</v>
      </c>
      <c r="W205" s="147">
        <v>62.57</v>
      </c>
      <c r="X205" s="96" t="str">
        <f t="shared" si="27"/>
        <v/>
      </c>
      <c r="Y205" s="101">
        <v>13</v>
      </c>
      <c r="Z205" s="445"/>
      <c r="AA205" s="446"/>
      <c r="AB205" s="446"/>
      <c r="AC205" s="446"/>
      <c r="AD205" s="62"/>
      <c r="AE205" s="21"/>
      <c r="AF205" s="22"/>
      <c r="AH205" s="29"/>
      <c r="AI205" s="29"/>
      <c r="AJ205" s="29"/>
      <c r="AK205" s="29"/>
      <c r="AL205" s="29"/>
      <c r="AM205" s="29"/>
      <c r="AN205" s="29"/>
      <c r="AO205" s="83"/>
      <c r="AP205" s="83"/>
      <c r="AQ205" s="83"/>
      <c r="AR205" s="83"/>
      <c r="AS205" s="83"/>
      <c r="AT205" s="105"/>
      <c r="AU205" s="105"/>
    </row>
    <row r="206" spans="1:47" ht="17.25" customHeight="1">
      <c r="A206" s="27"/>
      <c r="B206" s="98"/>
      <c r="C206" s="104"/>
      <c r="D206" s="90"/>
      <c r="E206" s="111"/>
      <c r="F206" s="442"/>
      <c r="G206" s="443"/>
      <c r="H206" s="444"/>
      <c r="I206" s="99"/>
      <c r="J206" s="99"/>
      <c r="K206" s="94">
        <f t="shared" si="30"/>
        <v>62.5</v>
      </c>
      <c r="L206" s="94">
        <f t="shared" si="31"/>
        <v>0</v>
      </c>
      <c r="M206" s="94">
        <f t="shared" si="32"/>
        <v>0.2</v>
      </c>
      <c r="N206" s="94">
        <f t="shared" si="28"/>
        <v>62.5</v>
      </c>
      <c r="O206" s="94">
        <f t="shared" si="29"/>
        <v>62.7</v>
      </c>
      <c r="P206" s="102" t="s">
        <v>50</v>
      </c>
      <c r="Q206" s="94">
        <f t="shared" si="34"/>
        <v>2</v>
      </c>
      <c r="R206" s="122">
        <f>IF(Q206="","",HLOOKUP(Q206,Headline!$Z$5:$CJ$6,2,FALSE))</f>
        <v>2</v>
      </c>
      <c r="S206" s="147">
        <v>62.54</v>
      </c>
      <c r="T206" s="147">
        <v>62.55</v>
      </c>
      <c r="U206" s="147">
        <v>62.54</v>
      </c>
      <c r="V206" s="147">
        <v>62.55</v>
      </c>
      <c r="W206" s="147">
        <v>62.54</v>
      </c>
      <c r="X206" s="96" t="str">
        <f t="shared" si="27"/>
        <v/>
      </c>
      <c r="Y206" s="101">
        <v>16</v>
      </c>
      <c r="Z206" s="445"/>
      <c r="AA206" s="446"/>
      <c r="AB206" s="446"/>
      <c r="AC206" s="446"/>
      <c r="AD206" s="62"/>
      <c r="AE206" s="21"/>
      <c r="AF206" s="22"/>
      <c r="AH206" s="29"/>
      <c r="AI206" s="29"/>
      <c r="AJ206" s="29"/>
      <c r="AK206" s="29"/>
      <c r="AL206" s="29"/>
      <c r="AM206" s="29"/>
      <c r="AN206" s="29"/>
      <c r="AO206" s="83"/>
      <c r="AP206" s="83"/>
      <c r="AQ206" s="83"/>
      <c r="AR206" s="83"/>
      <c r="AS206" s="83"/>
      <c r="AT206" s="105"/>
      <c r="AU206" s="105"/>
    </row>
    <row r="207" spans="1:47" ht="17.25" customHeight="1">
      <c r="A207" s="27"/>
      <c r="B207" s="98"/>
      <c r="C207" s="104"/>
      <c r="D207" s="90"/>
      <c r="E207" s="111"/>
      <c r="F207" s="442"/>
      <c r="G207" s="443"/>
      <c r="H207" s="443"/>
      <c r="I207" s="99"/>
      <c r="J207" s="99"/>
      <c r="K207" s="94">
        <f t="shared" si="30"/>
        <v>62.5</v>
      </c>
      <c r="L207" s="94">
        <f t="shared" si="31"/>
        <v>0</v>
      </c>
      <c r="M207" s="94">
        <f t="shared" si="32"/>
        <v>0.2</v>
      </c>
      <c r="N207" s="94">
        <f t="shared" si="28"/>
        <v>62.5</v>
      </c>
      <c r="O207" s="94">
        <f t="shared" si="29"/>
        <v>62.7</v>
      </c>
      <c r="P207" s="102"/>
      <c r="Q207" s="94" t="str">
        <f t="shared" si="34"/>
        <v/>
      </c>
      <c r="R207" s="122" t="str">
        <f>IF(Q207="","",HLOOKUP(Q207,Headline!$Z$5:$CJ$6,2,FALSE))</f>
        <v/>
      </c>
      <c r="S207" s="147"/>
      <c r="T207" s="147"/>
      <c r="U207" s="147"/>
      <c r="V207" s="147"/>
      <c r="W207" s="147"/>
      <c r="X207" s="96" t="str">
        <f t="shared" si="27"/>
        <v/>
      </c>
      <c r="Y207" s="101"/>
      <c r="Z207" s="445"/>
      <c r="AA207" s="446"/>
      <c r="AB207" s="446"/>
      <c r="AC207" s="446"/>
      <c r="AD207" s="62"/>
      <c r="AE207" s="21"/>
      <c r="AF207" s="22"/>
      <c r="AH207" s="29"/>
      <c r="AI207" s="29"/>
      <c r="AJ207" s="29"/>
      <c r="AK207" s="29"/>
      <c r="AL207" s="29"/>
      <c r="AM207" s="29"/>
      <c r="AN207" s="29"/>
      <c r="AO207" s="83"/>
      <c r="AP207" s="83"/>
      <c r="AQ207" s="83"/>
      <c r="AR207" s="83"/>
      <c r="AS207" s="83"/>
      <c r="AT207" s="105"/>
      <c r="AU207" s="105"/>
    </row>
    <row r="208" spans="1:47" ht="17.25" customHeight="1">
      <c r="A208" s="27"/>
      <c r="B208" s="98">
        <v>203</v>
      </c>
      <c r="C208" s="104"/>
      <c r="D208" s="144" t="s">
        <v>189</v>
      </c>
      <c r="E208" s="111"/>
      <c r="F208" s="442">
        <v>60</v>
      </c>
      <c r="G208" s="443"/>
      <c r="H208" s="443"/>
      <c r="I208" s="99">
        <v>-0.3</v>
      </c>
      <c r="J208" s="99">
        <v>0.3</v>
      </c>
      <c r="K208" s="94">
        <f t="shared" si="30"/>
        <v>60</v>
      </c>
      <c r="L208" s="94">
        <f t="shared" si="31"/>
        <v>-0.3</v>
      </c>
      <c r="M208" s="94">
        <f t="shared" si="32"/>
        <v>0.3</v>
      </c>
      <c r="N208" s="94">
        <f t="shared" si="28"/>
        <v>59.7</v>
      </c>
      <c r="O208" s="94">
        <f t="shared" si="29"/>
        <v>60.3</v>
      </c>
      <c r="P208" s="102" t="s">
        <v>50</v>
      </c>
      <c r="Q208" s="94">
        <f t="shared" si="34"/>
        <v>1</v>
      </c>
      <c r="R208" s="122">
        <f>IF(Q208="","",HLOOKUP(Q208,Headline!$Z$5:$CJ$6,2,FALSE))</f>
        <v>1</v>
      </c>
      <c r="S208" s="147">
        <v>59.95</v>
      </c>
      <c r="T208" s="147">
        <v>59.98</v>
      </c>
      <c r="U208" s="147">
        <v>59.99</v>
      </c>
      <c r="V208" s="147">
        <v>59.96</v>
      </c>
      <c r="W208" s="147">
        <v>60.01</v>
      </c>
      <c r="X208" s="96" t="str">
        <f t="shared" si="27"/>
        <v/>
      </c>
      <c r="Y208" s="101">
        <v>13</v>
      </c>
      <c r="Z208" s="445"/>
      <c r="AA208" s="446"/>
      <c r="AB208" s="446"/>
      <c r="AC208" s="446"/>
      <c r="AD208" s="62"/>
      <c r="AE208" s="21"/>
      <c r="AF208" s="22"/>
      <c r="AH208" s="29"/>
      <c r="AI208" s="29"/>
      <c r="AJ208" s="29"/>
      <c r="AK208" s="29"/>
      <c r="AL208" s="29"/>
      <c r="AM208" s="29"/>
      <c r="AN208" s="29"/>
      <c r="AO208" s="83"/>
      <c r="AP208" s="83"/>
      <c r="AQ208" s="83"/>
      <c r="AR208" s="83"/>
      <c r="AS208" s="83"/>
      <c r="AT208" s="105"/>
      <c r="AU208" s="105"/>
    </row>
    <row r="209" spans="1:47" ht="17.25" customHeight="1">
      <c r="A209" s="27"/>
      <c r="B209" s="98"/>
      <c r="C209" s="104"/>
      <c r="D209" s="90"/>
      <c r="E209" s="111"/>
      <c r="F209" s="442"/>
      <c r="G209" s="443"/>
      <c r="H209" s="443"/>
      <c r="I209" s="99"/>
      <c r="J209" s="99"/>
      <c r="K209" s="94">
        <f t="shared" si="30"/>
        <v>60</v>
      </c>
      <c r="L209" s="94">
        <f t="shared" si="31"/>
        <v>-0.3</v>
      </c>
      <c r="M209" s="94">
        <f t="shared" si="32"/>
        <v>0.3</v>
      </c>
      <c r="N209" s="94">
        <f t="shared" si="28"/>
        <v>59.7</v>
      </c>
      <c r="O209" s="94">
        <f t="shared" si="29"/>
        <v>60.3</v>
      </c>
      <c r="P209" s="102" t="s">
        <v>50</v>
      </c>
      <c r="Q209" s="94">
        <f t="shared" si="34"/>
        <v>2</v>
      </c>
      <c r="R209" s="122">
        <f>IF(Q209="","",HLOOKUP(Q209,Headline!$Z$5:$CJ$6,2,FALSE))</f>
        <v>2</v>
      </c>
      <c r="S209" s="147">
        <v>59.94</v>
      </c>
      <c r="T209" s="147">
        <v>59.94</v>
      </c>
      <c r="U209" s="147">
        <v>59.93</v>
      </c>
      <c r="V209" s="147">
        <v>59.92</v>
      </c>
      <c r="W209" s="147">
        <v>59.93</v>
      </c>
      <c r="X209" s="96" t="str">
        <f t="shared" ref="X209:X272" si="35">IF(S209="","",IF(AND(AM209="-",AN209="+"),"78",IF(AM209="-","7",IF(AN209="+","8",""))))</f>
        <v/>
      </c>
      <c r="Y209" s="101">
        <v>16</v>
      </c>
      <c r="Z209" s="445"/>
      <c r="AA209" s="446"/>
      <c r="AB209" s="446"/>
      <c r="AC209" s="446"/>
      <c r="AD209" s="62"/>
      <c r="AE209" s="21"/>
      <c r="AF209" s="22"/>
      <c r="AH209" s="29"/>
      <c r="AI209" s="29"/>
      <c r="AJ209" s="29"/>
      <c r="AK209" s="29"/>
      <c r="AL209" s="29"/>
      <c r="AM209" s="29"/>
      <c r="AN209" s="29"/>
      <c r="AO209" s="83"/>
      <c r="AP209" s="83"/>
      <c r="AQ209" s="83"/>
      <c r="AR209" s="83"/>
      <c r="AS209" s="83"/>
      <c r="AT209" s="105"/>
      <c r="AU209" s="105"/>
    </row>
    <row r="210" spans="1:47" ht="17.25" customHeight="1">
      <c r="A210" s="27"/>
      <c r="B210" s="98"/>
      <c r="C210" s="104"/>
      <c r="D210" s="90"/>
      <c r="E210" s="111"/>
      <c r="F210" s="442"/>
      <c r="G210" s="443"/>
      <c r="H210" s="444"/>
      <c r="I210" s="99"/>
      <c r="J210" s="99"/>
      <c r="K210" s="94">
        <f t="shared" si="30"/>
        <v>60</v>
      </c>
      <c r="L210" s="94">
        <f t="shared" si="31"/>
        <v>-0.3</v>
      </c>
      <c r="M210" s="94">
        <f t="shared" si="32"/>
        <v>0.3</v>
      </c>
      <c r="N210" s="94">
        <f t="shared" ref="N210:N264" si="36">K210+L210</f>
        <v>59.7</v>
      </c>
      <c r="O210" s="94">
        <f t="shared" ref="O210:O264" si="37">K210+M210</f>
        <v>60.3</v>
      </c>
      <c r="P210" s="102"/>
      <c r="Q210" s="94" t="str">
        <f t="shared" si="34"/>
        <v/>
      </c>
      <c r="R210" s="122" t="str">
        <f>IF(Q210="","",HLOOKUP(Q210,Headline!$Z$5:$CJ$6,2,FALSE))</f>
        <v/>
      </c>
      <c r="S210" s="147"/>
      <c r="T210" s="147"/>
      <c r="U210" s="147"/>
      <c r="V210" s="147"/>
      <c r="W210" s="147"/>
      <c r="X210" s="96" t="str">
        <f t="shared" si="35"/>
        <v/>
      </c>
      <c r="Y210" s="101"/>
      <c r="Z210" s="445"/>
      <c r="AA210" s="446"/>
      <c r="AB210" s="446"/>
      <c r="AC210" s="446"/>
      <c r="AD210" s="62"/>
      <c r="AE210" s="21"/>
      <c r="AF210" s="22"/>
      <c r="AH210" s="29"/>
      <c r="AI210" s="29"/>
      <c r="AJ210" s="29"/>
      <c r="AK210" s="29"/>
      <c r="AL210" s="29"/>
      <c r="AM210" s="29"/>
      <c r="AN210" s="29"/>
      <c r="AO210" s="83"/>
      <c r="AP210" s="83"/>
      <c r="AQ210" s="83"/>
      <c r="AR210" s="83"/>
      <c r="AS210" s="83"/>
      <c r="AT210" s="105"/>
      <c r="AU210" s="105"/>
    </row>
    <row r="211" spans="1:47" ht="17.25" customHeight="1">
      <c r="A211" s="27"/>
      <c r="B211" s="98">
        <v>204</v>
      </c>
      <c r="C211" s="104"/>
      <c r="D211" s="144" t="s">
        <v>189</v>
      </c>
      <c r="E211" s="111"/>
      <c r="F211" s="442">
        <v>54.3</v>
      </c>
      <c r="G211" s="443"/>
      <c r="H211" s="444"/>
      <c r="I211" s="99">
        <v>-0.1</v>
      </c>
      <c r="J211" s="99">
        <v>0</v>
      </c>
      <c r="K211" s="94">
        <f t="shared" ref="K211:K270" si="38">IF(Q211=1,F211,K210)</f>
        <v>54.3</v>
      </c>
      <c r="L211" s="94">
        <f t="shared" ref="L211:L270" si="39">IF(Q211=1,I211,L210)</f>
        <v>-0.1</v>
      </c>
      <c r="M211" s="94">
        <f t="shared" ref="M211:M270" si="40">IF(Q211=1,J211,M210)</f>
        <v>0</v>
      </c>
      <c r="N211" s="94">
        <f t="shared" si="36"/>
        <v>54.199999999999996</v>
      </c>
      <c r="O211" s="94">
        <f t="shared" si="37"/>
        <v>54.3</v>
      </c>
      <c r="P211" s="102" t="s">
        <v>50</v>
      </c>
      <c r="Q211" s="94">
        <f t="shared" si="34"/>
        <v>1</v>
      </c>
      <c r="R211" s="122">
        <f>IF(Q211="","",HLOOKUP(Q211,Headline!$Z$5:$CJ$6,2,FALSE))</f>
        <v>1</v>
      </c>
      <c r="S211" s="147">
        <v>54.24</v>
      </c>
      <c r="T211" s="147">
        <v>54.25</v>
      </c>
      <c r="U211" s="147">
        <v>54.26</v>
      </c>
      <c r="V211" s="147">
        <v>54.26</v>
      </c>
      <c r="W211" s="147">
        <v>54.25</v>
      </c>
      <c r="X211" s="96" t="str">
        <f t="shared" si="35"/>
        <v/>
      </c>
      <c r="Y211" s="101">
        <v>13</v>
      </c>
      <c r="Z211" s="445"/>
      <c r="AA211" s="446"/>
      <c r="AB211" s="446"/>
      <c r="AC211" s="446"/>
      <c r="AD211" s="62"/>
      <c r="AE211" s="21"/>
      <c r="AF211" s="22"/>
      <c r="AH211" s="29"/>
      <c r="AI211" s="29"/>
      <c r="AJ211" s="29"/>
      <c r="AK211" s="29"/>
      <c r="AL211" s="29"/>
      <c r="AM211" s="29"/>
      <c r="AN211" s="29"/>
      <c r="AO211" s="83"/>
      <c r="AP211" s="83"/>
      <c r="AQ211" s="83"/>
      <c r="AR211" s="83"/>
      <c r="AS211" s="83"/>
      <c r="AT211" s="105"/>
      <c r="AU211" s="105"/>
    </row>
    <row r="212" spans="1:47" ht="17.25" customHeight="1">
      <c r="A212" s="27"/>
      <c r="B212" s="98"/>
      <c r="C212" s="104"/>
      <c r="D212" s="90"/>
      <c r="E212" s="111"/>
      <c r="F212" s="442"/>
      <c r="G212" s="443"/>
      <c r="H212" s="444"/>
      <c r="I212" s="99"/>
      <c r="J212" s="99"/>
      <c r="K212" s="94">
        <f t="shared" si="38"/>
        <v>54.3</v>
      </c>
      <c r="L212" s="94">
        <f t="shared" si="39"/>
        <v>-0.1</v>
      </c>
      <c r="M212" s="94">
        <f t="shared" si="40"/>
        <v>0</v>
      </c>
      <c r="N212" s="94">
        <f t="shared" si="36"/>
        <v>54.199999999999996</v>
      </c>
      <c r="O212" s="94">
        <f t="shared" si="37"/>
        <v>54.3</v>
      </c>
      <c r="P212" s="102" t="s">
        <v>50</v>
      </c>
      <c r="Q212" s="94">
        <f t="shared" si="34"/>
        <v>2</v>
      </c>
      <c r="R212" s="122">
        <f>IF(Q212="","",HLOOKUP(Q212,Headline!$Z$5:$CJ$6,2,FALSE))</f>
        <v>2</v>
      </c>
      <c r="S212" s="147">
        <v>54.14</v>
      </c>
      <c r="T212" s="147">
        <v>54.14</v>
      </c>
      <c r="U212" s="147">
        <v>54.14</v>
      </c>
      <c r="V212" s="147">
        <v>54.14</v>
      </c>
      <c r="W212" s="147">
        <v>54.14</v>
      </c>
      <c r="X212" s="96" t="str">
        <f t="shared" si="35"/>
        <v/>
      </c>
      <c r="Y212" s="101">
        <v>16</v>
      </c>
      <c r="Z212" s="445"/>
      <c r="AA212" s="446"/>
      <c r="AB212" s="446"/>
      <c r="AC212" s="446"/>
      <c r="AD212" s="62"/>
      <c r="AE212" s="21"/>
      <c r="AF212" s="255" t="s">
        <v>95</v>
      </c>
      <c r="AH212" s="29"/>
      <c r="AI212" s="29"/>
      <c r="AJ212" s="29"/>
      <c r="AK212" s="29"/>
      <c r="AL212" s="29"/>
      <c r="AM212" s="29"/>
      <c r="AN212" s="29"/>
      <c r="AO212" s="83"/>
      <c r="AP212" s="83"/>
      <c r="AQ212" s="83"/>
      <c r="AR212" s="83"/>
      <c r="AS212" s="83"/>
      <c r="AT212" s="105"/>
      <c r="AU212" s="105"/>
    </row>
    <row r="213" spans="1:47" ht="17.25" customHeight="1">
      <c r="A213" s="27"/>
      <c r="B213" s="98"/>
      <c r="C213" s="104"/>
      <c r="D213" s="90"/>
      <c r="E213" s="111"/>
      <c r="F213" s="442"/>
      <c r="G213" s="443"/>
      <c r="H213" s="444"/>
      <c r="I213" s="99"/>
      <c r="J213" s="99"/>
      <c r="K213" s="94">
        <f t="shared" si="38"/>
        <v>54.3</v>
      </c>
      <c r="L213" s="94">
        <f t="shared" si="39"/>
        <v>-0.1</v>
      </c>
      <c r="M213" s="94">
        <f t="shared" si="40"/>
        <v>0</v>
      </c>
      <c r="N213" s="94">
        <f t="shared" si="36"/>
        <v>54.199999999999996</v>
      </c>
      <c r="O213" s="94">
        <f t="shared" si="37"/>
        <v>54.3</v>
      </c>
      <c r="P213" s="102"/>
      <c r="Q213" s="94" t="str">
        <f t="shared" si="34"/>
        <v/>
      </c>
      <c r="R213" s="122" t="str">
        <f>IF(Q213="","",HLOOKUP(Q213,Headline!$Z$5:$CJ$6,2,FALSE))</f>
        <v/>
      </c>
      <c r="S213" s="100"/>
      <c r="T213" s="100"/>
      <c r="U213" s="100"/>
      <c r="V213" s="100"/>
      <c r="W213" s="100"/>
      <c r="X213" s="96" t="str">
        <f t="shared" si="35"/>
        <v/>
      </c>
      <c r="Y213" s="101"/>
      <c r="Z213" s="445"/>
      <c r="AA213" s="446"/>
      <c r="AB213" s="446"/>
      <c r="AC213" s="446"/>
      <c r="AD213" s="62"/>
      <c r="AE213" s="21"/>
      <c r="AF213" s="22"/>
      <c r="AH213" s="29"/>
      <c r="AI213" s="29"/>
      <c r="AJ213" s="29"/>
      <c r="AK213" s="29"/>
      <c r="AL213" s="29"/>
      <c r="AM213" s="29"/>
      <c r="AN213" s="29"/>
      <c r="AO213" s="83"/>
      <c r="AP213" s="83"/>
      <c r="AQ213" s="83"/>
      <c r="AR213" s="83"/>
      <c r="AS213" s="83"/>
      <c r="AT213" s="105"/>
      <c r="AU213" s="105"/>
    </row>
    <row r="214" spans="1:47" ht="17.25" customHeight="1">
      <c r="A214" s="27"/>
      <c r="B214" s="98">
        <v>205</v>
      </c>
      <c r="C214" s="104"/>
      <c r="D214" s="144" t="s">
        <v>189</v>
      </c>
      <c r="E214" s="111"/>
      <c r="F214" s="442">
        <v>40</v>
      </c>
      <c r="G214" s="443"/>
      <c r="H214" s="444"/>
      <c r="I214" s="99">
        <v>-0.2</v>
      </c>
      <c r="J214" s="99">
        <v>0.2</v>
      </c>
      <c r="K214" s="94">
        <f t="shared" si="38"/>
        <v>40</v>
      </c>
      <c r="L214" s="94">
        <f t="shared" si="39"/>
        <v>-0.2</v>
      </c>
      <c r="M214" s="94">
        <f t="shared" si="40"/>
        <v>0.2</v>
      </c>
      <c r="N214" s="94">
        <f t="shared" si="36"/>
        <v>39.799999999999997</v>
      </c>
      <c r="O214" s="94">
        <f t="shared" si="37"/>
        <v>40.200000000000003</v>
      </c>
      <c r="P214" s="102" t="s">
        <v>237</v>
      </c>
      <c r="Q214" s="94">
        <f t="shared" si="34"/>
        <v>1</v>
      </c>
      <c r="R214" s="122">
        <f>IF(Q214="","",HLOOKUP(Q214,Headline!$Z$5:$CJ$6,2,FALSE))</f>
        <v>1</v>
      </c>
      <c r="S214" s="147">
        <f>+'report export 3D'!R67</f>
        <v>39.907653863</v>
      </c>
      <c r="T214" s="147">
        <f>+'report export 3D'!S67</f>
        <v>39.906417738000002</v>
      </c>
      <c r="U214" s="147">
        <f>+'report export 3D'!T67</f>
        <v>39.907667482999997</v>
      </c>
      <c r="V214" s="147">
        <f>+'report export 3D'!U67</f>
        <v>39.908483844000003</v>
      </c>
      <c r="W214" s="147">
        <f>+'report export 3D'!V67</f>
        <v>39.901776128000002</v>
      </c>
      <c r="X214" s="96" t="str">
        <f t="shared" si="35"/>
        <v/>
      </c>
      <c r="Y214" s="101">
        <v>13</v>
      </c>
      <c r="Z214" s="445"/>
      <c r="AA214" s="446"/>
      <c r="AB214" s="446"/>
      <c r="AC214" s="446"/>
      <c r="AD214" s="62"/>
      <c r="AE214" s="21"/>
      <c r="AF214" s="22"/>
      <c r="AH214" s="29"/>
      <c r="AI214" s="29"/>
      <c r="AJ214" s="29"/>
      <c r="AK214" s="29"/>
      <c r="AL214" s="29"/>
      <c r="AM214" s="29"/>
      <c r="AN214" s="29"/>
      <c r="AO214" s="83"/>
      <c r="AP214" s="83"/>
      <c r="AQ214" s="83"/>
      <c r="AR214" s="83"/>
      <c r="AS214" s="83"/>
      <c r="AT214" s="105"/>
      <c r="AU214" s="105"/>
    </row>
    <row r="215" spans="1:47" ht="17.25" customHeight="1">
      <c r="A215" s="27"/>
      <c r="B215" s="98"/>
      <c r="C215" s="104"/>
      <c r="D215" s="90"/>
      <c r="E215" s="111"/>
      <c r="F215" s="442"/>
      <c r="G215" s="443"/>
      <c r="H215" s="444"/>
      <c r="I215" s="99"/>
      <c r="J215" s="99"/>
      <c r="K215" s="94">
        <f t="shared" si="38"/>
        <v>40</v>
      </c>
      <c r="L215" s="94">
        <f t="shared" si="39"/>
        <v>-0.2</v>
      </c>
      <c r="M215" s="94">
        <f t="shared" si="40"/>
        <v>0.2</v>
      </c>
      <c r="N215" s="94">
        <f t="shared" si="36"/>
        <v>39.799999999999997</v>
      </c>
      <c r="O215" s="94">
        <f t="shared" si="37"/>
        <v>40.200000000000003</v>
      </c>
      <c r="P215" s="102" t="s">
        <v>237</v>
      </c>
      <c r="Q215" s="94">
        <f t="shared" si="34"/>
        <v>2</v>
      </c>
      <c r="R215" s="122">
        <f>IF(Q215="","",HLOOKUP(Q215,Headline!$Z$5:$CJ$6,2,FALSE))</f>
        <v>2</v>
      </c>
      <c r="S215" s="147">
        <f>'report export 3D'!W67</f>
        <v>39.882425812999998</v>
      </c>
      <c r="T215" s="147">
        <f>'report export 3D'!X67</f>
        <v>39.882524402999998</v>
      </c>
      <c r="U215" s="147">
        <f>'report export 3D'!Y67</f>
        <v>39.888343796000001</v>
      </c>
      <c r="V215" s="147">
        <f>'report export 3D'!Z67</f>
        <v>39.880739267000003</v>
      </c>
      <c r="W215" s="147">
        <f>'report export 3D'!AA67</f>
        <v>39.882803205999998</v>
      </c>
      <c r="X215" s="96" t="str">
        <f t="shared" si="35"/>
        <v/>
      </c>
      <c r="Y215" s="101">
        <v>16</v>
      </c>
      <c r="Z215" s="445"/>
      <c r="AA215" s="446"/>
      <c r="AB215" s="446"/>
      <c r="AC215" s="446"/>
      <c r="AD215" s="62"/>
      <c r="AE215" s="21"/>
      <c r="AF215" s="22"/>
      <c r="AH215" s="29"/>
      <c r="AI215" s="29"/>
      <c r="AJ215" s="29"/>
      <c r="AK215" s="29"/>
      <c r="AL215" s="29"/>
      <c r="AM215" s="29"/>
      <c r="AN215" s="29"/>
      <c r="AO215" s="83"/>
      <c r="AP215" s="83"/>
      <c r="AQ215" s="83"/>
      <c r="AR215" s="83"/>
      <c r="AS215" s="83"/>
      <c r="AT215" s="105"/>
      <c r="AU215" s="105"/>
    </row>
    <row r="216" spans="1:47" ht="17.25" customHeight="1">
      <c r="A216" s="27"/>
      <c r="B216" s="98"/>
      <c r="C216" s="104"/>
      <c r="D216" s="90"/>
      <c r="E216" s="111"/>
      <c r="F216" s="442"/>
      <c r="G216" s="443"/>
      <c r="H216" s="444"/>
      <c r="I216" s="99"/>
      <c r="J216" s="99"/>
      <c r="K216" s="94">
        <f t="shared" si="38"/>
        <v>40</v>
      </c>
      <c r="L216" s="94">
        <f t="shared" si="39"/>
        <v>-0.2</v>
      </c>
      <c r="M216" s="94">
        <f t="shared" si="40"/>
        <v>0.2</v>
      </c>
      <c r="N216" s="94">
        <f t="shared" si="36"/>
        <v>39.799999999999997</v>
      </c>
      <c r="O216" s="94">
        <f t="shared" si="37"/>
        <v>40.200000000000003</v>
      </c>
      <c r="P216" s="102"/>
      <c r="Q216" s="94" t="str">
        <f t="shared" si="34"/>
        <v/>
      </c>
      <c r="R216" s="122" t="str">
        <f>IF(Q216="","",HLOOKUP(Q216,Headline!$Z$5:$CJ$6,2,FALSE))</f>
        <v/>
      </c>
      <c r="S216" s="147"/>
      <c r="T216" s="147"/>
      <c r="U216" s="147"/>
      <c r="V216" s="147"/>
      <c r="W216" s="147"/>
      <c r="X216" s="96" t="str">
        <f t="shared" si="35"/>
        <v/>
      </c>
      <c r="Y216" s="101"/>
      <c r="Z216" s="445"/>
      <c r="AA216" s="446"/>
      <c r="AB216" s="446"/>
      <c r="AC216" s="446"/>
      <c r="AD216" s="62"/>
      <c r="AE216" s="21"/>
      <c r="AF216" s="22"/>
      <c r="AH216" s="29"/>
      <c r="AI216" s="29"/>
      <c r="AJ216" s="29"/>
      <c r="AK216" s="29"/>
      <c r="AL216" s="29"/>
      <c r="AM216" s="29"/>
      <c r="AN216" s="29"/>
      <c r="AO216" s="83"/>
      <c r="AP216" s="83"/>
      <c r="AQ216" s="83"/>
      <c r="AR216" s="83"/>
      <c r="AS216" s="83"/>
      <c r="AT216" s="105"/>
      <c r="AU216" s="105"/>
    </row>
    <row r="217" spans="1:47" ht="17.25" customHeight="1">
      <c r="A217" s="27"/>
      <c r="B217" s="98">
        <v>206</v>
      </c>
      <c r="C217" s="104"/>
      <c r="D217" s="144" t="s">
        <v>189</v>
      </c>
      <c r="E217" s="111"/>
      <c r="F217" s="442">
        <v>23</v>
      </c>
      <c r="G217" s="443"/>
      <c r="H217" s="443"/>
      <c r="I217" s="99">
        <v>-0.2</v>
      </c>
      <c r="J217" s="99">
        <v>0.2</v>
      </c>
      <c r="K217" s="94">
        <f t="shared" si="38"/>
        <v>23</v>
      </c>
      <c r="L217" s="94">
        <f t="shared" si="39"/>
        <v>-0.2</v>
      </c>
      <c r="M217" s="94">
        <f t="shared" si="40"/>
        <v>0.2</v>
      </c>
      <c r="N217" s="94">
        <f t="shared" si="36"/>
        <v>22.8</v>
      </c>
      <c r="O217" s="94">
        <f t="shared" si="37"/>
        <v>23.2</v>
      </c>
      <c r="P217" s="102" t="s">
        <v>237</v>
      </c>
      <c r="Q217" s="94">
        <f t="shared" si="34"/>
        <v>1</v>
      </c>
      <c r="R217" s="122">
        <f>IF(Q217="","",HLOOKUP(Q217,Headline!$Z$5:$CJ$6,2,FALSE))</f>
        <v>1</v>
      </c>
      <c r="S217" s="147">
        <f>+'report export 3D'!R68</f>
        <v>22.880005209</v>
      </c>
      <c r="T217" s="147">
        <f>+'report export 3D'!S68</f>
        <v>22.858408781000001</v>
      </c>
      <c r="U217" s="147">
        <f>+'report export 3D'!T68</f>
        <v>22.885469349000001</v>
      </c>
      <c r="V217" s="147">
        <f>+'report export 3D'!U68</f>
        <v>22.892088764</v>
      </c>
      <c r="W217" s="147">
        <f>+'report export 3D'!V68</f>
        <v>22.982009167000001</v>
      </c>
      <c r="X217" s="96" t="str">
        <f t="shared" si="35"/>
        <v/>
      </c>
      <c r="Y217" s="101">
        <v>13</v>
      </c>
      <c r="Z217" s="445"/>
      <c r="AA217" s="446"/>
      <c r="AB217" s="446"/>
      <c r="AC217" s="446"/>
      <c r="AD217" s="62"/>
      <c r="AE217" s="21"/>
      <c r="AF217" s="22"/>
      <c r="AH217" s="29"/>
      <c r="AI217" s="29"/>
      <c r="AJ217" s="29"/>
      <c r="AK217" s="29"/>
      <c r="AL217" s="29"/>
      <c r="AM217" s="29"/>
      <c r="AN217" s="29"/>
      <c r="AO217" s="83"/>
      <c r="AP217" s="83"/>
      <c r="AQ217" s="83"/>
      <c r="AR217" s="83"/>
      <c r="AS217" s="83"/>
      <c r="AT217" s="105"/>
      <c r="AU217" s="105"/>
    </row>
    <row r="218" spans="1:47" ht="17.25" customHeight="1">
      <c r="A218" s="27"/>
      <c r="B218" s="98"/>
      <c r="C218" s="104"/>
      <c r="D218" s="90"/>
      <c r="E218" s="111"/>
      <c r="F218" s="442"/>
      <c r="G218" s="443"/>
      <c r="H218" s="444"/>
      <c r="I218" s="99"/>
      <c r="J218" s="99"/>
      <c r="K218" s="94">
        <f t="shared" si="38"/>
        <v>23</v>
      </c>
      <c r="L218" s="94">
        <f t="shared" si="39"/>
        <v>-0.2</v>
      </c>
      <c r="M218" s="94">
        <f t="shared" si="40"/>
        <v>0.2</v>
      </c>
      <c r="N218" s="94">
        <f t="shared" si="36"/>
        <v>22.8</v>
      </c>
      <c r="O218" s="94">
        <f t="shared" si="37"/>
        <v>23.2</v>
      </c>
      <c r="P218" s="102" t="s">
        <v>237</v>
      </c>
      <c r="Q218" s="94">
        <f t="shared" si="34"/>
        <v>2</v>
      </c>
      <c r="R218" s="122">
        <f>IF(Q218="","",HLOOKUP(Q218,Headline!$Z$5:$CJ$6,2,FALSE))</f>
        <v>2</v>
      </c>
      <c r="S218" s="147">
        <f>'report export 3D'!W68</f>
        <v>22.978794323999999</v>
      </c>
      <c r="T218" s="147">
        <f>'report export 3D'!X68</f>
        <v>22.978025966000001</v>
      </c>
      <c r="U218" s="147">
        <f>'report export 3D'!Y68</f>
        <v>22.977445395</v>
      </c>
      <c r="V218" s="147">
        <f>'report export 3D'!Z68</f>
        <v>22.977477951000001</v>
      </c>
      <c r="W218" s="147">
        <f>'report export 3D'!AA68</f>
        <v>22.981111090999999</v>
      </c>
      <c r="X218" s="96" t="str">
        <f t="shared" si="35"/>
        <v/>
      </c>
      <c r="Y218" s="101">
        <v>16</v>
      </c>
      <c r="Z218" s="445"/>
      <c r="AA218" s="446"/>
      <c r="AB218" s="446"/>
      <c r="AC218" s="446"/>
      <c r="AD218" s="62"/>
      <c r="AE218" s="21"/>
      <c r="AF218" s="22"/>
      <c r="AH218" s="29"/>
      <c r="AI218" s="29"/>
      <c r="AJ218" s="29"/>
      <c r="AK218" s="29"/>
      <c r="AL218" s="29"/>
      <c r="AM218" s="29"/>
      <c r="AN218" s="29"/>
      <c r="AO218" s="83"/>
      <c r="AP218" s="83"/>
      <c r="AQ218" s="83"/>
      <c r="AR218" s="83"/>
      <c r="AS218" s="83"/>
      <c r="AT218" s="105"/>
      <c r="AU218" s="105"/>
    </row>
    <row r="219" spans="1:47" ht="17.25" customHeight="1">
      <c r="A219" s="27"/>
      <c r="B219" s="98"/>
      <c r="C219" s="104"/>
      <c r="D219" s="90"/>
      <c r="E219" s="111"/>
      <c r="F219" s="442"/>
      <c r="G219" s="443"/>
      <c r="H219" s="443"/>
      <c r="I219" s="99"/>
      <c r="J219" s="99"/>
      <c r="K219" s="94">
        <f t="shared" si="38"/>
        <v>23</v>
      </c>
      <c r="L219" s="94">
        <f t="shared" si="39"/>
        <v>-0.2</v>
      </c>
      <c r="M219" s="94">
        <f t="shared" si="40"/>
        <v>0.2</v>
      </c>
      <c r="N219" s="94">
        <f t="shared" si="36"/>
        <v>22.8</v>
      </c>
      <c r="O219" s="94">
        <f t="shared" si="37"/>
        <v>23.2</v>
      </c>
      <c r="P219" s="102"/>
      <c r="Q219" s="94" t="str">
        <f t="shared" si="34"/>
        <v/>
      </c>
      <c r="R219" s="122" t="str">
        <f>IF(Q219="","",HLOOKUP(Q219,Headline!$Z$5:$CJ$6,2,FALSE))</f>
        <v/>
      </c>
      <c r="S219" s="147"/>
      <c r="T219" s="147"/>
      <c r="U219" s="147"/>
      <c r="V219" s="147"/>
      <c r="W219" s="147"/>
      <c r="X219" s="96" t="str">
        <f t="shared" si="35"/>
        <v/>
      </c>
      <c r="Y219" s="101"/>
      <c r="Z219" s="445"/>
      <c r="AA219" s="446"/>
      <c r="AB219" s="446"/>
      <c r="AC219" s="446"/>
      <c r="AD219" s="62"/>
      <c r="AE219" s="21"/>
      <c r="AF219" s="22"/>
      <c r="AH219" s="29"/>
      <c r="AI219" s="29"/>
      <c r="AJ219" s="29"/>
      <c r="AK219" s="29"/>
      <c r="AL219" s="29"/>
      <c r="AM219" s="29"/>
      <c r="AN219" s="29"/>
      <c r="AO219" s="83"/>
      <c r="AP219" s="83"/>
      <c r="AQ219" s="83"/>
      <c r="AR219" s="83"/>
      <c r="AS219" s="83"/>
      <c r="AT219" s="105"/>
      <c r="AU219" s="105"/>
    </row>
    <row r="220" spans="1:47" ht="17.25" customHeight="1">
      <c r="A220" s="27"/>
      <c r="B220" s="98">
        <v>207</v>
      </c>
      <c r="C220" s="104"/>
      <c r="D220" s="144" t="s">
        <v>189</v>
      </c>
      <c r="E220" s="111"/>
      <c r="F220" s="442">
        <v>45</v>
      </c>
      <c r="G220" s="443"/>
      <c r="H220" s="443"/>
      <c r="I220" s="99">
        <v>-0.2</v>
      </c>
      <c r="J220" s="99">
        <v>0.2</v>
      </c>
      <c r="K220" s="94">
        <f t="shared" si="38"/>
        <v>45</v>
      </c>
      <c r="L220" s="94">
        <f t="shared" si="39"/>
        <v>-0.2</v>
      </c>
      <c r="M220" s="94">
        <f t="shared" si="40"/>
        <v>0.2</v>
      </c>
      <c r="N220" s="94">
        <f t="shared" si="36"/>
        <v>44.8</v>
      </c>
      <c r="O220" s="94">
        <f t="shared" si="37"/>
        <v>45.2</v>
      </c>
      <c r="P220" s="102" t="s">
        <v>50</v>
      </c>
      <c r="Q220" s="94">
        <f t="shared" si="34"/>
        <v>1</v>
      </c>
      <c r="R220" s="122">
        <f>IF(Q220="","",HLOOKUP(Q220,Headline!$Z$5:$CJ$6,2,FALSE))</f>
        <v>1</v>
      </c>
      <c r="S220" s="147">
        <v>44.92</v>
      </c>
      <c r="T220" s="147">
        <v>44.93</v>
      </c>
      <c r="U220" s="147">
        <v>44.95</v>
      </c>
      <c r="V220" s="147">
        <v>44.94</v>
      </c>
      <c r="W220" s="147">
        <v>44.96</v>
      </c>
      <c r="X220" s="96" t="str">
        <f t="shared" si="35"/>
        <v/>
      </c>
      <c r="Y220" s="101">
        <v>13</v>
      </c>
      <c r="Z220" s="445"/>
      <c r="AA220" s="446"/>
      <c r="AB220" s="446"/>
      <c r="AC220" s="446"/>
      <c r="AD220" s="62"/>
      <c r="AE220" s="21"/>
      <c r="AF220" s="22"/>
      <c r="AH220" s="29"/>
      <c r="AI220" s="29"/>
      <c r="AJ220" s="29"/>
      <c r="AK220" s="29"/>
      <c r="AL220" s="29"/>
      <c r="AM220" s="29"/>
      <c r="AN220" s="29"/>
      <c r="AO220" s="83"/>
      <c r="AP220" s="83"/>
      <c r="AQ220" s="83"/>
      <c r="AR220" s="83"/>
      <c r="AS220" s="83"/>
      <c r="AT220" s="105"/>
      <c r="AU220" s="105"/>
    </row>
    <row r="221" spans="1:47" ht="17.25" customHeight="1">
      <c r="A221" s="27"/>
      <c r="B221" s="98"/>
      <c r="C221" s="104"/>
      <c r="D221" s="90"/>
      <c r="E221" s="111"/>
      <c r="F221" s="442"/>
      <c r="G221" s="443"/>
      <c r="H221" s="444"/>
      <c r="I221" s="99"/>
      <c r="J221" s="99"/>
      <c r="K221" s="94">
        <f t="shared" si="38"/>
        <v>45</v>
      </c>
      <c r="L221" s="94">
        <f t="shared" si="39"/>
        <v>-0.2</v>
      </c>
      <c r="M221" s="94">
        <f t="shared" si="40"/>
        <v>0.2</v>
      </c>
      <c r="N221" s="94">
        <f t="shared" si="36"/>
        <v>44.8</v>
      </c>
      <c r="O221" s="94">
        <f t="shared" si="37"/>
        <v>45.2</v>
      </c>
      <c r="P221" s="102" t="s">
        <v>50</v>
      </c>
      <c r="Q221" s="94">
        <f t="shared" si="34"/>
        <v>2</v>
      </c>
      <c r="R221" s="122">
        <f>IF(Q221="","",HLOOKUP(Q221,Headline!$Z$5:$CJ$6,2,FALSE))</f>
        <v>2</v>
      </c>
      <c r="S221" s="147">
        <v>44.85</v>
      </c>
      <c r="T221" s="147">
        <v>44.87</v>
      </c>
      <c r="U221" s="147">
        <v>44.86</v>
      </c>
      <c r="V221" s="147">
        <v>44.88</v>
      </c>
      <c r="W221" s="147">
        <v>44.86</v>
      </c>
      <c r="X221" s="96" t="str">
        <f t="shared" si="35"/>
        <v/>
      </c>
      <c r="Y221" s="101">
        <v>16</v>
      </c>
      <c r="Z221" s="445"/>
      <c r="AA221" s="446"/>
      <c r="AB221" s="446"/>
      <c r="AC221" s="446"/>
      <c r="AD221" s="62"/>
      <c r="AE221" s="21"/>
      <c r="AF221" s="22"/>
      <c r="AH221" s="29"/>
      <c r="AI221" s="29"/>
      <c r="AJ221" s="29"/>
      <c r="AK221" s="29"/>
      <c r="AL221" s="29"/>
      <c r="AM221" s="29"/>
      <c r="AN221" s="29"/>
      <c r="AO221" s="83"/>
      <c r="AP221" s="83"/>
      <c r="AQ221" s="83"/>
      <c r="AR221" s="83"/>
      <c r="AS221" s="83"/>
      <c r="AT221" s="105"/>
      <c r="AU221" s="105"/>
    </row>
    <row r="222" spans="1:47" ht="17.25" customHeight="1">
      <c r="A222" s="27"/>
      <c r="B222" s="98"/>
      <c r="C222" s="104"/>
      <c r="D222" s="90"/>
      <c r="E222" s="111"/>
      <c r="F222" s="442"/>
      <c r="G222" s="443"/>
      <c r="H222" s="444"/>
      <c r="I222" s="99"/>
      <c r="J222" s="99"/>
      <c r="K222" s="94">
        <f t="shared" si="38"/>
        <v>45</v>
      </c>
      <c r="L222" s="94">
        <f t="shared" si="39"/>
        <v>-0.2</v>
      </c>
      <c r="M222" s="94">
        <f t="shared" si="40"/>
        <v>0.2</v>
      </c>
      <c r="N222" s="94">
        <f t="shared" si="36"/>
        <v>44.8</v>
      </c>
      <c r="O222" s="94">
        <f t="shared" si="37"/>
        <v>45.2</v>
      </c>
      <c r="P222" s="102"/>
      <c r="Q222" s="94" t="str">
        <f t="shared" si="34"/>
        <v/>
      </c>
      <c r="R222" s="122" t="str">
        <f>IF(Q222="","",HLOOKUP(Q222,Headline!$Z$5:$CJ$6,2,FALSE))</f>
        <v/>
      </c>
      <c r="S222" s="100"/>
      <c r="T222" s="100"/>
      <c r="U222" s="100"/>
      <c r="V222" s="100"/>
      <c r="W222" s="100"/>
      <c r="X222" s="96" t="str">
        <f t="shared" si="35"/>
        <v/>
      </c>
      <c r="Y222" s="101"/>
      <c r="Z222" s="445"/>
      <c r="AA222" s="446"/>
      <c r="AB222" s="446"/>
      <c r="AC222" s="446"/>
      <c r="AD222" s="62"/>
      <c r="AE222" s="21"/>
      <c r="AF222" s="22"/>
      <c r="AH222" s="29"/>
      <c r="AI222" s="29"/>
      <c r="AJ222" s="29"/>
      <c r="AK222" s="29"/>
      <c r="AL222" s="29"/>
      <c r="AM222" s="29"/>
      <c r="AN222" s="29"/>
      <c r="AO222" s="83"/>
      <c r="AP222" s="83"/>
      <c r="AQ222" s="83"/>
      <c r="AR222" s="83"/>
      <c r="AS222" s="83"/>
      <c r="AT222" s="105"/>
      <c r="AU222" s="105"/>
    </row>
    <row r="223" spans="1:47" ht="17.25" customHeight="1">
      <c r="A223" s="27"/>
      <c r="B223" s="98">
        <v>208</v>
      </c>
      <c r="C223" s="104"/>
      <c r="D223" s="90"/>
      <c r="E223" s="111"/>
      <c r="F223" s="442">
        <v>9.85</v>
      </c>
      <c r="G223" s="443"/>
      <c r="H223" s="444"/>
      <c r="I223" s="99">
        <v>-0.1</v>
      </c>
      <c r="J223" s="99">
        <v>0</v>
      </c>
      <c r="K223" s="94">
        <f>IF(Q223=1,F223,K219)</f>
        <v>9.85</v>
      </c>
      <c r="L223" s="94">
        <f>IF(Q223=1,I223,L219)</f>
        <v>-0.1</v>
      </c>
      <c r="M223" s="94">
        <f>IF(Q223=1,J223,M219)</f>
        <v>0</v>
      </c>
      <c r="N223" s="94">
        <f>K223+L223</f>
        <v>9.75</v>
      </c>
      <c r="O223" s="94">
        <f>K223+M223</f>
        <v>9.85</v>
      </c>
      <c r="P223" s="102" t="s">
        <v>237</v>
      </c>
      <c r="Q223" s="94">
        <f>IF(AND(F223&lt;&gt;"",Q219=""),1,IF(AND(Q219&lt;emp,Q219&lt;&gt;""),Q219+1,""))</f>
        <v>1</v>
      </c>
      <c r="R223" s="122">
        <f>IF(Q223="","",HLOOKUP(Q223,Headline!$Z$5:$CJ$6,2,FALSE))</f>
        <v>1</v>
      </c>
      <c r="S223" s="147">
        <v>9.7591034499999996</v>
      </c>
      <c r="T223" s="147">
        <v>9.7513312449999994</v>
      </c>
      <c r="U223" s="147">
        <v>9.7504762799999991</v>
      </c>
      <c r="V223" s="147">
        <v>9.7528633450000015</v>
      </c>
      <c r="W223" s="147">
        <v>9.7641139199999998</v>
      </c>
      <c r="X223" s="96" t="str">
        <f>IF(S223="","",IF(AND(AM223="-",AN223="+"),"78",IF(AM223="-","7",IF(AN223="+","8",""))))</f>
        <v/>
      </c>
      <c r="Y223" s="101">
        <v>13</v>
      </c>
      <c r="Z223" s="445"/>
      <c r="AA223" s="446"/>
      <c r="AB223" s="446"/>
      <c r="AC223" s="446"/>
      <c r="AD223" s="62"/>
      <c r="AE223" s="21"/>
      <c r="AF223" s="22"/>
      <c r="AH223" s="29"/>
      <c r="AI223" s="29"/>
      <c r="AJ223" s="29"/>
      <c r="AK223" s="29"/>
      <c r="AL223" s="29"/>
      <c r="AM223" s="29"/>
      <c r="AN223" s="29"/>
      <c r="AO223" s="83"/>
      <c r="AP223" s="83"/>
      <c r="AQ223" s="83"/>
      <c r="AR223" s="83"/>
      <c r="AS223" s="83"/>
      <c r="AT223" s="105"/>
      <c r="AU223" s="105"/>
    </row>
    <row r="224" spans="1:47" ht="17.25" customHeight="1">
      <c r="A224" s="27"/>
      <c r="B224" s="98"/>
      <c r="C224" s="104"/>
      <c r="D224" s="90"/>
      <c r="E224" s="111"/>
      <c r="F224" s="442"/>
      <c r="G224" s="443"/>
      <c r="H224" s="444"/>
      <c r="I224" s="99"/>
      <c r="J224" s="99"/>
      <c r="K224" s="94">
        <f>IF(Q224=1,F224,K223)</f>
        <v>9.85</v>
      </c>
      <c r="L224" s="94">
        <f>IF(Q224=1,I224,L223)</f>
        <v>-0.1</v>
      </c>
      <c r="M224" s="94">
        <f>IF(Q224=1,J224,M223)</f>
        <v>0</v>
      </c>
      <c r="N224" s="94">
        <f>K224+L224</f>
        <v>9.75</v>
      </c>
      <c r="O224" s="94">
        <f>K224+M224</f>
        <v>9.85</v>
      </c>
      <c r="P224" s="102" t="s">
        <v>237</v>
      </c>
      <c r="Q224" s="94">
        <f>IF(AND(F224&lt;&gt;"",Q223=""),1,IF(AND(Q223&lt;emp,Q223&lt;&gt;""),Q223+1,""))</f>
        <v>2</v>
      </c>
      <c r="R224" s="122">
        <f>IF(Q224="","",HLOOKUP(Q224,Headline!$Z$5:$CJ$6,2,FALSE))</f>
        <v>2</v>
      </c>
      <c r="S224" s="147">
        <f>ABS('report export 3D'!W69)</f>
        <v>9.7820206299999999</v>
      </c>
      <c r="T224" s="147">
        <f>ABS('report export 3D'!X69)</f>
        <v>9.7889476999999996</v>
      </c>
      <c r="U224" s="147">
        <f>ABS('report export 3D'!Y69)</f>
        <v>9.7995239600000001</v>
      </c>
      <c r="V224" s="147">
        <f>ABS('report export 3D'!Z69)</f>
        <v>9.7812882200000004</v>
      </c>
      <c r="W224" s="147">
        <f>ABS('report export 3D'!AA69)</f>
        <v>9.7821624099999998</v>
      </c>
      <c r="X224" s="96" t="str">
        <f>IF(S224="","",IF(AND(AM224="-",AN224="+"),"78",IF(AM224="-","7",IF(AN224="+","8",""))))</f>
        <v/>
      </c>
      <c r="Y224" s="101">
        <v>16</v>
      </c>
      <c r="Z224" s="445"/>
      <c r="AA224" s="446"/>
      <c r="AB224" s="446"/>
      <c r="AC224" s="446"/>
      <c r="AD224" s="62"/>
      <c r="AE224" s="21"/>
      <c r="AF224" s="22"/>
      <c r="AH224" s="29"/>
      <c r="AI224" s="29"/>
      <c r="AJ224" s="29"/>
      <c r="AK224" s="29"/>
      <c r="AL224" s="29"/>
      <c r="AM224" s="29"/>
      <c r="AN224" s="29"/>
      <c r="AO224" s="83"/>
      <c r="AP224" s="83"/>
      <c r="AQ224" s="83"/>
      <c r="AR224" s="83"/>
      <c r="AS224" s="83"/>
      <c r="AT224" s="105"/>
      <c r="AU224" s="105"/>
    </row>
    <row r="225" spans="1:47" ht="17.25" customHeight="1">
      <c r="A225" s="27"/>
      <c r="B225" s="98"/>
      <c r="C225" s="104"/>
      <c r="D225" s="90"/>
      <c r="E225" s="111"/>
      <c r="F225" s="132"/>
      <c r="G225" s="133"/>
      <c r="H225" s="134"/>
      <c r="I225" s="99"/>
      <c r="J225" s="99"/>
      <c r="K225" s="94"/>
      <c r="L225" s="94"/>
      <c r="M225" s="94"/>
      <c r="N225" s="94"/>
      <c r="O225" s="94"/>
      <c r="P225" s="102"/>
      <c r="Q225" s="94" t="str">
        <f>IF(AND(F225&lt;&gt;"",Q224=""),1,IF(AND(Q224&lt;emp,Q224&lt;&gt;""),Q224+1,""))</f>
        <v/>
      </c>
      <c r="R225" s="122" t="str">
        <f>IF(Q225="","",HLOOKUP(Q225,Headline!$Z$5:$CJ$6,2,FALSE))</f>
        <v/>
      </c>
      <c r="S225" s="100"/>
      <c r="T225" s="100"/>
      <c r="U225" s="100"/>
      <c r="V225" s="100"/>
      <c r="W225" s="100"/>
      <c r="X225" s="96" t="str">
        <f>IF(S225="","",IF(AND(AM225="-",AN225="+"),"78",IF(AM225="-","7",IF(AN225="+","8",""))))</f>
        <v/>
      </c>
      <c r="Y225" s="101"/>
      <c r="Z225" s="445"/>
      <c r="AA225" s="446"/>
      <c r="AB225" s="446"/>
      <c r="AC225" s="446"/>
      <c r="AD225" s="62"/>
      <c r="AE225" s="21"/>
      <c r="AF225" s="22"/>
      <c r="AH225" s="29"/>
      <c r="AI225" s="29"/>
      <c r="AJ225" s="29"/>
      <c r="AK225" s="29"/>
      <c r="AL225" s="29"/>
      <c r="AM225" s="29"/>
      <c r="AN225" s="29"/>
      <c r="AO225" s="83"/>
      <c r="AP225" s="83"/>
      <c r="AQ225" s="83"/>
      <c r="AR225" s="83"/>
      <c r="AS225" s="83"/>
      <c r="AT225" s="105"/>
      <c r="AU225" s="105"/>
    </row>
    <row r="226" spans="1:47" ht="17.25" hidden="1" customHeight="1">
      <c r="A226" s="27"/>
      <c r="B226" s="98"/>
      <c r="C226" s="104"/>
      <c r="D226" s="90"/>
      <c r="E226" s="111"/>
      <c r="F226" s="442"/>
      <c r="G226" s="443"/>
      <c r="H226" s="444"/>
      <c r="I226" s="99"/>
      <c r="J226" s="99"/>
      <c r="K226" s="94"/>
      <c r="L226" s="94"/>
      <c r="M226" s="94"/>
      <c r="N226" s="94"/>
      <c r="O226" s="94"/>
      <c r="P226" s="102"/>
      <c r="Q226" s="94"/>
      <c r="R226" s="122"/>
      <c r="S226" s="147"/>
      <c r="T226" s="147"/>
      <c r="U226" s="147"/>
      <c r="V226" s="147"/>
      <c r="W226" s="147"/>
      <c r="X226" s="96"/>
      <c r="Y226" s="101"/>
      <c r="Z226" s="445"/>
      <c r="AA226" s="446"/>
      <c r="AB226" s="446"/>
      <c r="AC226" s="446"/>
      <c r="AD226" s="62"/>
      <c r="AE226" s="246" t="s">
        <v>95</v>
      </c>
      <c r="AF226" s="22"/>
      <c r="AH226" s="29"/>
      <c r="AI226" s="29"/>
      <c r="AJ226" s="29"/>
      <c r="AK226" s="29"/>
      <c r="AL226" s="29"/>
      <c r="AM226" s="29"/>
      <c r="AN226" s="29"/>
      <c r="AO226" s="83"/>
      <c r="AP226" s="83"/>
      <c r="AQ226" s="83"/>
      <c r="AR226" s="83"/>
      <c r="AS226" s="83"/>
      <c r="AT226" s="105"/>
      <c r="AU226" s="105"/>
    </row>
    <row r="227" spans="1:47" ht="17.25" hidden="1" customHeight="1">
      <c r="A227" s="27"/>
      <c r="B227" s="98"/>
      <c r="C227" s="104"/>
      <c r="D227" s="90"/>
      <c r="E227" s="111"/>
      <c r="F227" s="442"/>
      <c r="G227" s="443"/>
      <c r="H227" s="444"/>
      <c r="I227" s="99"/>
      <c r="J227" s="99"/>
      <c r="K227" s="94"/>
      <c r="L227" s="94"/>
      <c r="M227" s="94"/>
      <c r="N227" s="94"/>
      <c r="O227" s="94"/>
      <c r="P227" s="102"/>
      <c r="Q227" s="94"/>
      <c r="R227" s="122"/>
      <c r="S227" s="147"/>
      <c r="T227" s="147"/>
      <c r="U227" s="147"/>
      <c r="V227" s="147"/>
      <c r="W227" s="147"/>
      <c r="X227" s="96"/>
      <c r="Y227" s="101"/>
      <c r="Z227" s="445"/>
      <c r="AA227" s="446"/>
      <c r="AB227" s="446"/>
      <c r="AC227" s="446"/>
      <c r="AD227" s="62"/>
      <c r="AE227" s="246" t="s">
        <v>95</v>
      </c>
      <c r="AF227" s="22"/>
      <c r="AH227" s="29"/>
      <c r="AI227" s="29"/>
      <c r="AJ227" s="29"/>
      <c r="AK227" s="29"/>
      <c r="AL227" s="29"/>
      <c r="AM227" s="29"/>
      <c r="AN227" s="29"/>
      <c r="AO227" s="83"/>
      <c r="AP227" s="83"/>
      <c r="AQ227" s="83"/>
      <c r="AR227" s="83"/>
      <c r="AS227" s="83"/>
      <c r="AT227" s="105"/>
      <c r="AU227" s="105"/>
    </row>
    <row r="228" spans="1:47" ht="17.25" hidden="1" customHeight="1">
      <c r="A228" s="27"/>
      <c r="B228" s="98"/>
      <c r="C228" s="104"/>
      <c r="D228" s="90"/>
      <c r="E228" s="111"/>
      <c r="F228" s="132"/>
      <c r="G228" s="133"/>
      <c r="H228" s="134"/>
      <c r="I228" s="99"/>
      <c r="J228" s="99"/>
      <c r="K228" s="94"/>
      <c r="L228" s="94"/>
      <c r="M228" s="94"/>
      <c r="N228" s="94"/>
      <c r="O228" s="94"/>
      <c r="P228" s="102"/>
      <c r="Q228" s="94"/>
      <c r="R228" s="122"/>
      <c r="S228" s="100"/>
      <c r="T228" s="100"/>
      <c r="U228" s="100"/>
      <c r="V228" s="100"/>
      <c r="W228" s="100"/>
      <c r="X228" s="96"/>
      <c r="Y228" s="101"/>
      <c r="Z228" s="445"/>
      <c r="AA228" s="446"/>
      <c r="AB228" s="446"/>
      <c r="AC228" s="446"/>
      <c r="AD228" s="62"/>
      <c r="AE228" s="21"/>
      <c r="AF228" s="22"/>
      <c r="AH228" s="29"/>
      <c r="AI228" s="29"/>
      <c r="AJ228" s="29"/>
      <c r="AK228" s="29"/>
      <c r="AL228" s="29"/>
      <c r="AM228" s="29"/>
      <c r="AN228" s="29"/>
      <c r="AO228" s="83"/>
      <c r="AP228" s="83"/>
      <c r="AQ228" s="83"/>
      <c r="AR228" s="83"/>
      <c r="AS228" s="83"/>
      <c r="AT228" s="105"/>
      <c r="AU228" s="105"/>
    </row>
    <row r="229" spans="1:47" ht="17.25" hidden="1" customHeight="1">
      <c r="A229" s="27"/>
      <c r="B229" s="98"/>
      <c r="C229" s="104"/>
      <c r="D229" s="90"/>
      <c r="E229" s="111"/>
      <c r="F229" s="442"/>
      <c r="G229" s="443"/>
      <c r="H229" s="444"/>
      <c r="I229" s="99"/>
      <c r="J229" s="99"/>
      <c r="K229" s="94"/>
      <c r="L229" s="94"/>
      <c r="M229" s="94"/>
      <c r="N229" s="94"/>
      <c r="O229" s="94"/>
      <c r="P229" s="102"/>
      <c r="Q229" s="94"/>
      <c r="R229" s="122"/>
      <c r="S229" s="147"/>
      <c r="T229" s="147"/>
      <c r="U229" s="147"/>
      <c r="V229" s="147"/>
      <c r="W229" s="147"/>
      <c r="X229" s="96"/>
      <c r="Y229" s="101"/>
      <c r="Z229" s="445"/>
      <c r="AA229" s="446"/>
      <c r="AB229" s="446"/>
      <c r="AC229" s="446"/>
      <c r="AD229" s="62"/>
      <c r="AE229" s="21"/>
      <c r="AF229" s="22"/>
      <c r="AH229" s="29"/>
      <c r="AI229" s="29"/>
      <c r="AJ229" s="29"/>
      <c r="AK229" s="29"/>
      <c r="AL229" s="29"/>
      <c r="AM229" s="29"/>
      <c r="AN229" s="29"/>
      <c r="AO229" s="83"/>
      <c r="AP229" s="83"/>
      <c r="AQ229" s="83"/>
      <c r="AR229" s="83"/>
      <c r="AS229" s="83"/>
      <c r="AT229" s="105"/>
      <c r="AU229" s="105"/>
    </row>
    <row r="230" spans="1:47" ht="17.25" hidden="1" customHeight="1">
      <c r="A230" s="27"/>
      <c r="B230" s="98"/>
      <c r="C230" s="104"/>
      <c r="D230" s="90"/>
      <c r="E230" s="111"/>
      <c r="F230" s="442"/>
      <c r="G230" s="443"/>
      <c r="H230" s="444"/>
      <c r="I230" s="99"/>
      <c r="J230" s="99"/>
      <c r="K230" s="94"/>
      <c r="L230" s="94"/>
      <c r="M230" s="94"/>
      <c r="N230" s="94"/>
      <c r="O230" s="94"/>
      <c r="P230" s="102"/>
      <c r="Q230" s="94"/>
      <c r="R230" s="122"/>
      <c r="S230" s="147"/>
      <c r="T230" s="147"/>
      <c r="U230" s="147"/>
      <c r="V230" s="147"/>
      <c r="W230" s="147"/>
      <c r="X230" s="96"/>
      <c r="Y230" s="101"/>
      <c r="Z230" s="445"/>
      <c r="AA230" s="446"/>
      <c r="AB230" s="446"/>
      <c r="AC230" s="446"/>
      <c r="AD230" s="62"/>
      <c r="AE230" s="246" t="s">
        <v>95</v>
      </c>
      <c r="AF230" s="22"/>
      <c r="AH230" s="29"/>
      <c r="AI230" s="29"/>
      <c r="AJ230" s="29"/>
      <c r="AK230" s="29"/>
      <c r="AL230" s="29"/>
      <c r="AM230" s="29"/>
      <c r="AN230" s="29"/>
      <c r="AO230" s="83"/>
      <c r="AP230" s="83"/>
      <c r="AQ230" s="83"/>
      <c r="AR230" s="83"/>
      <c r="AS230" s="83"/>
      <c r="AT230" s="105"/>
      <c r="AU230" s="105"/>
    </row>
    <row r="231" spans="1:47" ht="17.25" hidden="1" customHeight="1">
      <c r="A231" s="27"/>
      <c r="B231" s="98"/>
      <c r="C231" s="104"/>
      <c r="D231" s="90"/>
      <c r="E231" s="111"/>
      <c r="F231" s="442"/>
      <c r="G231" s="443"/>
      <c r="H231" s="444"/>
      <c r="I231" s="99"/>
      <c r="J231" s="99"/>
      <c r="K231" s="94">
        <f>IF(Q231=1,F231,K230)</f>
        <v>0</v>
      </c>
      <c r="L231" s="94">
        <f>IF(Q231=1,I231,L230)</f>
        <v>0</v>
      </c>
      <c r="M231" s="94">
        <f>IF(Q231=1,J231,M230)</f>
        <v>0</v>
      </c>
      <c r="N231" s="94">
        <f>K231+L231</f>
        <v>0</v>
      </c>
      <c r="O231" s="94">
        <f>K231+M231</f>
        <v>0</v>
      </c>
      <c r="P231" s="102"/>
      <c r="Q231" s="94" t="str">
        <f>IF(AND(F231&lt;&gt;"",Q230=""),1,IF(AND(Q230&lt;emp,Q230&lt;&gt;""),Q230+1,""))</f>
        <v/>
      </c>
      <c r="R231" s="122" t="str">
        <f>IF(Q231="","",HLOOKUP(Q231,Headline!$Z$5:$CJ$6,2,FALSE))</f>
        <v/>
      </c>
      <c r="S231" s="100"/>
      <c r="T231" s="100"/>
      <c r="U231" s="100"/>
      <c r="V231" s="100"/>
      <c r="W231" s="100"/>
      <c r="X231" s="96" t="str">
        <f t="shared" si="35"/>
        <v/>
      </c>
      <c r="Y231" s="101"/>
      <c r="Z231" s="445"/>
      <c r="AA231" s="446"/>
      <c r="AB231" s="446"/>
      <c r="AC231" s="446"/>
      <c r="AD231" s="62"/>
      <c r="AE231" s="21"/>
      <c r="AF231" s="22"/>
      <c r="AH231" s="29"/>
      <c r="AI231" s="29"/>
      <c r="AJ231" s="29"/>
      <c r="AK231" s="29"/>
      <c r="AL231" s="29"/>
      <c r="AM231" s="29"/>
      <c r="AN231" s="29"/>
      <c r="AO231" s="83"/>
      <c r="AP231" s="83"/>
      <c r="AQ231" s="83"/>
      <c r="AR231" s="83"/>
      <c r="AS231" s="83"/>
      <c r="AT231" s="105"/>
      <c r="AU231" s="105"/>
    </row>
    <row r="232" spans="1:47" ht="17.25" customHeight="1">
      <c r="A232" s="27"/>
      <c r="B232" s="98">
        <v>209</v>
      </c>
      <c r="C232" s="104"/>
      <c r="D232" s="90"/>
      <c r="E232" s="111"/>
      <c r="F232" s="442">
        <v>3</v>
      </c>
      <c r="G232" s="443"/>
      <c r="H232" s="444"/>
      <c r="I232" s="99">
        <v>-0.1</v>
      </c>
      <c r="J232" s="99">
        <v>0.1</v>
      </c>
      <c r="K232" s="94">
        <f>IF(Q232=1,F232,#REF!)</f>
        <v>3</v>
      </c>
      <c r="L232" s="94">
        <f>IF(Q232=1,I232,#REF!)</f>
        <v>-0.1</v>
      </c>
      <c r="M232" s="94">
        <f>IF(Q232=1,J232,#REF!)</f>
        <v>0.1</v>
      </c>
      <c r="N232" s="94">
        <f t="shared" si="36"/>
        <v>2.9</v>
      </c>
      <c r="O232" s="94">
        <f t="shared" si="37"/>
        <v>3.1</v>
      </c>
      <c r="P232" s="102" t="s">
        <v>52</v>
      </c>
      <c r="Q232" s="94">
        <f>IF(AND(F232&lt;&gt;"",Q231=""),1,IF(AND(Q231&lt;emp,Q231&lt;&gt;""),Q231+1,""))</f>
        <v>1</v>
      </c>
      <c r="R232" s="122">
        <f>IF(Q232="","",HLOOKUP(Q232,Headline!$Z$5:$CJ$6,2,FALSE))</f>
        <v>1</v>
      </c>
      <c r="S232" s="147">
        <v>2.98</v>
      </c>
      <c r="T232" s="147">
        <v>2.97</v>
      </c>
      <c r="U232" s="147">
        <v>2.97</v>
      </c>
      <c r="V232" s="147">
        <v>2.98</v>
      </c>
      <c r="W232" s="147">
        <v>2.98</v>
      </c>
      <c r="X232" s="96" t="str">
        <f t="shared" si="35"/>
        <v/>
      </c>
      <c r="Y232" s="101">
        <v>13</v>
      </c>
      <c r="Z232" s="445"/>
      <c r="AA232" s="446"/>
      <c r="AB232" s="446"/>
      <c r="AC232" s="446"/>
      <c r="AD232" s="62"/>
      <c r="AE232" s="21"/>
      <c r="AF232" s="22"/>
      <c r="AH232" s="29"/>
      <c r="AI232" s="29"/>
      <c r="AJ232" s="29"/>
      <c r="AK232" s="29"/>
      <c r="AL232" s="29"/>
      <c r="AM232" s="29"/>
      <c r="AN232" s="29"/>
      <c r="AO232" s="83"/>
      <c r="AP232" s="83"/>
      <c r="AQ232" s="83"/>
      <c r="AR232" s="83"/>
      <c r="AS232" s="83"/>
      <c r="AT232" s="105"/>
      <c r="AU232" s="105"/>
    </row>
    <row r="233" spans="1:47" ht="17.25" customHeight="1">
      <c r="A233" s="27"/>
      <c r="B233" s="98"/>
      <c r="C233" s="104"/>
      <c r="D233" s="90"/>
      <c r="E233" s="111"/>
      <c r="F233" s="442"/>
      <c r="G233" s="443"/>
      <c r="H233" s="444"/>
      <c r="I233" s="99"/>
      <c r="J233" s="99"/>
      <c r="K233" s="94">
        <f t="shared" si="38"/>
        <v>3</v>
      </c>
      <c r="L233" s="94">
        <f t="shared" si="39"/>
        <v>-0.1</v>
      </c>
      <c r="M233" s="94">
        <f t="shared" si="40"/>
        <v>0.1</v>
      </c>
      <c r="N233" s="94">
        <f t="shared" si="36"/>
        <v>2.9</v>
      </c>
      <c r="O233" s="94">
        <f t="shared" si="37"/>
        <v>3.1</v>
      </c>
      <c r="P233" s="102" t="s">
        <v>52</v>
      </c>
      <c r="Q233" s="94">
        <f t="shared" si="34"/>
        <v>2</v>
      </c>
      <c r="R233" s="122">
        <f>IF(Q233="","",HLOOKUP(Q233,Headline!$Z$5:$CJ$6,2,FALSE))</f>
        <v>2</v>
      </c>
      <c r="S233" s="147">
        <v>2.98</v>
      </c>
      <c r="T233" s="147">
        <v>2.99</v>
      </c>
      <c r="U233" s="147">
        <v>2.97</v>
      </c>
      <c r="V233" s="147">
        <v>2.98</v>
      </c>
      <c r="W233" s="147">
        <v>2.99</v>
      </c>
      <c r="X233" s="96" t="str">
        <f t="shared" si="35"/>
        <v/>
      </c>
      <c r="Y233" s="101">
        <v>16</v>
      </c>
      <c r="Z233" s="445"/>
      <c r="AA233" s="446"/>
      <c r="AB233" s="446"/>
      <c r="AC233" s="446"/>
      <c r="AD233" s="62"/>
      <c r="AE233" s="21"/>
      <c r="AF233" s="22"/>
      <c r="AH233" s="29"/>
      <c r="AI233" s="29"/>
      <c r="AJ233" s="29"/>
      <c r="AK233" s="29"/>
      <c r="AL233" s="29"/>
      <c r="AM233" s="29"/>
      <c r="AN233" s="29"/>
      <c r="AO233" s="83"/>
      <c r="AP233" s="83"/>
      <c r="AQ233" s="83"/>
      <c r="AR233" s="83"/>
      <c r="AS233" s="83"/>
      <c r="AT233" s="105"/>
      <c r="AU233" s="105"/>
    </row>
    <row r="234" spans="1:47" ht="17.25" customHeight="1">
      <c r="A234" s="27"/>
      <c r="B234" s="98"/>
      <c r="C234" s="104"/>
      <c r="D234" s="90"/>
      <c r="E234" s="111"/>
      <c r="F234" s="442"/>
      <c r="G234" s="443"/>
      <c r="H234" s="443"/>
      <c r="I234" s="99"/>
      <c r="J234" s="99"/>
      <c r="K234" s="94">
        <f t="shared" si="38"/>
        <v>3</v>
      </c>
      <c r="L234" s="94">
        <f t="shared" si="39"/>
        <v>-0.1</v>
      </c>
      <c r="M234" s="94">
        <f t="shared" si="40"/>
        <v>0.1</v>
      </c>
      <c r="N234" s="94">
        <f t="shared" si="36"/>
        <v>2.9</v>
      </c>
      <c r="O234" s="94">
        <f t="shared" si="37"/>
        <v>3.1</v>
      </c>
      <c r="P234" s="102"/>
      <c r="Q234" s="94" t="str">
        <f t="shared" si="34"/>
        <v/>
      </c>
      <c r="R234" s="122" t="str">
        <f>IF(Q234="","",HLOOKUP(Q234,Headline!$Z$5:$CJ$6,2,FALSE))</f>
        <v/>
      </c>
      <c r="S234" s="147"/>
      <c r="T234" s="147"/>
      <c r="U234" s="147"/>
      <c r="V234" s="147"/>
      <c r="W234" s="147"/>
      <c r="X234" s="96" t="str">
        <f t="shared" si="35"/>
        <v/>
      </c>
      <c r="Y234" s="101"/>
      <c r="Z234" s="445"/>
      <c r="AA234" s="446"/>
      <c r="AB234" s="446"/>
      <c r="AC234" s="446"/>
      <c r="AD234" s="62"/>
      <c r="AE234" s="21"/>
      <c r="AF234" s="22"/>
      <c r="AH234" s="29"/>
      <c r="AI234" s="29"/>
      <c r="AJ234" s="29"/>
      <c r="AK234" s="29"/>
      <c r="AL234" s="29"/>
      <c r="AM234" s="29"/>
      <c r="AN234" s="29"/>
      <c r="AO234" s="83"/>
      <c r="AP234" s="83"/>
      <c r="AQ234" s="83"/>
      <c r="AR234" s="83"/>
      <c r="AS234" s="83"/>
      <c r="AT234" s="105"/>
      <c r="AU234" s="105"/>
    </row>
    <row r="235" spans="1:47" ht="17.25" customHeight="1">
      <c r="A235" s="27"/>
      <c r="B235" s="98">
        <v>210</v>
      </c>
      <c r="C235" s="104"/>
      <c r="D235" s="144" t="s">
        <v>192</v>
      </c>
      <c r="E235" s="111"/>
      <c r="F235" s="442">
        <v>0.3</v>
      </c>
      <c r="G235" s="443"/>
      <c r="H235" s="443"/>
      <c r="I235" s="99">
        <v>-0.1</v>
      </c>
      <c r="J235" s="99">
        <v>0.1</v>
      </c>
      <c r="K235" s="94">
        <f t="shared" si="38"/>
        <v>0.3</v>
      </c>
      <c r="L235" s="94">
        <f t="shared" si="39"/>
        <v>-0.1</v>
      </c>
      <c r="M235" s="94">
        <f t="shared" si="40"/>
        <v>0.1</v>
      </c>
      <c r="N235" s="94">
        <f t="shared" si="36"/>
        <v>0.19999999999999998</v>
      </c>
      <c r="O235" s="94">
        <f t="shared" si="37"/>
        <v>0.4</v>
      </c>
      <c r="P235" s="102" t="s">
        <v>50</v>
      </c>
      <c r="Q235" s="94">
        <f t="shared" si="34"/>
        <v>1</v>
      </c>
      <c r="R235" s="122">
        <f>IF(Q235="","",HLOOKUP(Q235,Headline!$Z$5:$CJ$6,2,FALSE))</f>
        <v>1</v>
      </c>
      <c r="S235" s="147">
        <v>0.28999999999999998</v>
      </c>
      <c r="T235" s="147">
        <v>0.32</v>
      </c>
      <c r="U235" s="147">
        <v>0.26</v>
      </c>
      <c r="V235" s="147">
        <v>0.28000000000000003</v>
      </c>
      <c r="W235" s="147">
        <v>0.31</v>
      </c>
      <c r="X235" s="96" t="str">
        <f t="shared" si="35"/>
        <v/>
      </c>
      <c r="Y235" s="101">
        <v>13</v>
      </c>
      <c r="Z235" s="445"/>
      <c r="AA235" s="446"/>
      <c r="AB235" s="446"/>
      <c r="AC235" s="446"/>
      <c r="AD235" s="62"/>
      <c r="AE235" s="21"/>
      <c r="AF235" s="22"/>
      <c r="AH235" s="29"/>
      <c r="AI235" s="29"/>
      <c r="AJ235" s="29"/>
      <c r="AK235" s="29"/>
      <c r="AL235" s="29"/>
      <c r="AM235" s="29"/>
      <c r="AN235" s="29"/>
      <c r="AO235" s="83"/>
      <c r="AP235" s="83"/>
      <c r="AQ235" s="83"/>
      <c r="AR235" s="83"/>
      <c r="AS235" s="83"/>
      <c r="AT235" s="105"/>
      <c r="AU235" s="105"/>
    </row>
    <row r="236" spans="1:47" ht="17.25" customHeight="1">
      <c r="A236" s="27"/>
      <c r="B236" s="98"/>
      <c r="C236" s="104"/>
      <c r="D236" s="90"/>
      <c r="E236" s="111"/>
      <c r="F236" s="442"/>
      <c r="G236" s="443"/>
      <c r="H236" s="444"/>
      <c r="I236" s="99"/>
      <c r="J236" s="99"/>
      <c r="K236" s="94">
        <f t="shared" si="38"/>
        <v>0.3</v>
      </c>
      <c r="L236" s="94">
        <f t="shared" si="39"/>
        <v>-0.1</v>
      </c>
      <c r="M236" s="94">
        <f t="shared" si="40"/>
        <v>0.1</v>
      </c>
      <c r="N236" s="94">
        <f t="shared" si="36"/>
        <v>0.19999999999999998</v>
      </c>
      <c r="O236" s="94">
        <f t="shared" si="37"/>
        <v>0.4</v>
      </c>
      <c r="P236" s="102" t="s">
        <v>50</v>
      </c>
      <c r="Q236" s="94">
        <f t="shared" si="34"/>
        <v>2</v>
      </c>
      <c r="R236" s="122">
        <f>IF(Q236="","",HLOOKUP(Q236,Headline!$Z$5:$CJ$6,2,FALSE))</f>
        <v>2</v>
      </c>
      <c r="S236" s="147"/>
      <c r="T236" s="147"/>
      <c r="U236" s="147"/>
      <c r="V236" s="147"/>
      <c r="W236" s="147"/>
      <c r="X236" s="96" t="str">
        <f t="shared" si="35"/>
        <v/>
      </c>
      <c r="Y236" s="101">
        <v>16</v>
      </c>
      <c r="Z236" s="445" t="s">
        <v>765</v>
      </c>
      <c r="AA236" s="446"/>
      <c r="AB236" s="446"/>
      <c r="AC236" s="446"/>
      <c r="AD236" s="62"/>
      <c r="AE236" s="21"/>
      <c r="AF236" s="22"/>
      <c r="AH236" s="29"/>
      <c r="AI236" s="29"/>
      <c r="AJ236" s="29"/>
      <c r="AK236" s="29"/>
      <c r="AL236" s="29"/>
      <c r="AM236" s="29"/>
      <c r="AN236" s="29"/>
      <c r="AO236" s="83"/>
      <c r="AP236" s="83"/>
      <c r="AQ236" s="83"/>
      <c r="AR236" s="83"/>
      <c r="AS236" s="83"/>
      <c r="AT236" s="105"/>
      <c r="AU236" s="105"/>
    </row>
    <row r="237" spans="1:47" ht="17.25" customHeight="1">
      <c r="A237" s="27"/>
      <c r="B237" s="98"/>
      <c r="C237" s="104"/>
      <c r="D237" s="90"/>
      <c r="E237" s="111"/>
      <c r="F237" s="442"/>
      <c r="G237" s="443"/>
      <c r="H237" s="444"/>
      <c r="I237" s="99"/>
      <c r="J237" s="99"/>
      <c r="K237" s="94">
        <f t="shared" si="38"/>
        <v>0.3</v>
      </c>
      <c r="L237" s="94">
        <f t="shared" si="39"/>
        <v>-0.1</v>
      </c>
      <c r="M237" s="94">
        <f t="shared" si="40"/>
        <v>0.1</v>
      </c>
      <c r="N237" s="94">
        <f t="shared" si="36"/>
        <v>0.19999999999999998</v>
      </c>
      <c r="O237" s="94">
        <f t="shared" si="37"/>
        <v>0.4</v>
      </c>
      <c r="P237" s="102"/>
      <c r="Q237" s="94" t="str">
        <f t="shared" si="34"/>
        <v/>
      </c>
      <c r="R237" s="122" t="str">
        <f>IF(Q237="","",HLOOKUP(Q237,Headline!$Z$5:$CJ$6,2,FALSE))</f>
        <v/>
      </c>
      <c r="S237" s="147"/>
      <c r="T237" s="147"/>
      <c r="U237" s="147"/>
      <c r="V237" s="147"/>
      <c r="W237" s="147"/>
      <c r="X237" s="96" t="str">
        <f t="shared" si="35"/>
        <v/>
      </c>
      <c r="Y237" s="101"/>
      <c r="Z237" s="445" t="s">
        <v>766</v>
      </c>
      <c r="AA237" s="446"/>
      <c r="AB237" s="446"/>
      <c r="AC237" s="446"/>
      <c r="AD237" s="62"/>
      <c r="AE237" s="21"/>
      <c r="AF237" s="22"/>
      <c r="AH237" s="29"/>
      <c r="AI237" s="29"/>
      <c r="AJ237" s="29"/>
      <c r="AK237" s="29"/>
      <c r="AL237" s="29"/>
      <c r="AM237" s="29"/>
      <c r="AN237" s="29"/>
      <c r="AO237" s="83"/>
      <c r="AP237" s="83"/>
      <c r="AQ237" s="83"/>
      <c r="AR237" s="83"/>
      <c r="AS237" s="83"/>
      <c r="AT237" s="105"/>
      <c r="AU237" s="105"/>
    </row>
    <row r="238" spans="1:47" ht="17.25" customHeight="1">
      <c r="A238" s="27"/>
      <c r="B238" s="98">
        <v>210</v>
      </c>
      <c r="C238" s="104"/>
      <c r="D238" s="144" t="s">
        <v>192</v>
      </c>
      <c r="E238" s="144" t="s">
        <v>171</v>
      </c>
      <c r="F238" s="442">
        <v>45</v>
      </c>
      <c r="G238" s="443"/>
      <c r="H238" s="444"/>
      <c r="I238" s="99">
        <v>-2</v>
      </c>
      <c r="J238" s="99">
        <v>2</v>
      </c>
      <c r="K238" s="94">
        <f t="shared" si="38"/>
        <v>45</v>
      </c>
      <c r="L238" s="94">
        <f t="shared" si="39"/>
        <v>-2</v>
      </c>
      <c r="M238" s="94">
        <f t="shared" si="40"/>
        <v>2</v>
      </c>
      <c r="N238" s="94">
        <f t="shared" si="36"/>
        <v>43</v>
      </c>
      <c r="O238" s="94">
        <f t="shared" si="37"/>
        <v>47</v>
      </c>
      <c r="P238" s="102" t="s">
        <v>50</v>
      </c>
      <c r="Q238" s="94">
        <f t="shared" si="34"/>
        <v>1</v>
      </c>
      <c r="R238" s="122">
        <f>IF(Q238="","",HLOOKUP(Q238,Headline!$Z$5:$CJ$6,2,FALSE))</f>
        <v>1</v>
      </c>
      <c r="S238" s="147">
        <v>45.4</v>
      </c>
      <c r="T238" s="147">
        <v>44.6</v>
      </c>
      <c r="U238" s="147">
        <v>45.7</v>
      </c>
      <c r="V238" s="147">
        <v>44.9</v>
      </c>
      <c r="W238" s="147">
        <v>45.3</v>
      </c>
      <c r="X238" s="96" t="str">
        <f t="shared" si="35"/>
        <v/>
      </c>
      <c r="Y238" s="101">
        <v>13</v>
      </c>
      <c r="Z238" s="445"/>
      <c r="AA238" s="446"/>
      <c r="AB238" s="446"/>
      <c r="AC238" s="446"/>
      <c r="AD238" s="62"/>
      <c r="AE238" s="21"/>
      <c r="AF238" s="22"/>
      <c r="AH238" s="29"/>
      <c r="AI238" s="29"/>
      <c r="AJ238" s="29"/>
      <c r="AK238" s="29"/>
      <c r="AL238" s="29"/>
      <c r="AM238" s="29"/>
      <c r="AN238" s="29"/>
      <c r="AO238" s="83"/>
      <c r="AP238" s="83"/>
      <c r="AQ238" s="83"/>
      <c r="AR238" s="83"/>
      <c r="AS238" s="83"/>
      <c r="AT238" s="105"/>
      <c r="AU238" s="105"/>
    </row>
    <row r="239" spans="1:47" ht="17.25" customHeight="1">
      <c r="A239" s="27"/>
      <c r="B239" s="98"/>
      <c r="C239" s="104"/>
      <c r="D239" s="90"/>
      <c r="E239" s="111"/>
      <c r="F239" s="442"/>
      <c r="G239" s="443"/>
      <c r="H239" s="444"/>
      <c r="I239" s="99"/>
      <c r="J239" s="99"/>
      <c r="K239" s="94">
        <f t="shared" si="38"/>
        <v>45</v>
      </c>
      <c r="L239" s="94">
        <f t="shared" si="39"/>
        <v>-2</v>
      </c>
      <c r="M239" s="94">
        <f t="shared" si="40"/>
        <v>2</v>
      </c>
      <c r="N239" s="94">
        <f t="shared" si="36"/>
        <v>43</v>
      </c>
      <c r="O239" s="94">
        <f t="shared" si="37"/>
        <v>47</v>
      </c>
      <c r="P239" s="102" t="s">
        <v>50</v>
      </c>
      <c r="Q239" s="94">
        <f t="shared" si="34"/>
        <v>2</v>
      </c>
      <c r="R239" s="122">
        <f>IF(Q239="","",HLOOKUP(Q239,Headline!$Z$5:$CJ$6,2,FALSE))</f>
        <v>2</v>
      </c>
      <c r="S239" s="147"/>
      <c r="T239" s="147"/>
      <c r="U239" s="147"/>
      <c r="V239" s="147"/>
      <c r="W239" s="147"/>
      <c r="X239" s="96" t="str">
        <f t="shared" si="35"/>
        <v/>
      </c>
      <c r="Y239" s="101">
        <v>16</v>
      </c>
      <c r="Z239" s="445"/>
      <c r="AA239" s="446"/>
      <c r="AB239" s="446"/>
      <c r="AC239" s="446"/>
      <c r="AD239" s="62"/>
      <c r="AE239" s="21"/>
      <c r="AF239" s="22"/>
      <c r="AH239" s="29"/>
      <c r="AI239" s="29"/>
      <c r="AJ239" s="29"/>
      <c r="AK239" s="29"/>
      <c r="AL239" s="29"/>
      <c r="AM239" s="29"/>
      <c r="AN239" s="29"/>
      <c r="AO239" s="83"/>
      <c r="AP239" s="83"/>
      <c r="AQ239" s="83"/>
      <c r="AR239" s="83"/>
      <c r="AS239" s="235"/>
      <c r="AT239" s="105"/>
      <c r="AU239" s="105"/>
    </row>
    <row r="240" spans="1:47" ht="17.25" customHeight="1">
      <c r="A240" s="27"/>
      <c r="B240" s="98"/>
      <c r="C240" s="104"/>
      <c r="D240" s="90"/>
      <c r="E240" s="111"/>
      <c r="F240" s="442"/>
      <c r="G240" s="443"/>
      <c r="H240" s="444"/>
      <c r="I240" s="99"/>
      <c r="J240" s="99"/>
      <c r="K240" s="94">
        <f t="shared" si="38"/>
        <v>45</v>
      </c>
      <c r="L240" s="94">
        <f t="shared" si="39"/>
        <v>-2</v>
      </c>
      <c r="M240" s="94">
        <f t="shared" si="40"/>
        <v>2</v>
      </c>
      <c r="N240" s="94">
        <f t="shared" si="36"/>
        <v>43</v>
      </c>
      <c r="O240" s="94">
        <f t="shared" si="37"/>
        <v>47</v>
      </c>
      <c r="P240" s="102"/>
      <c r="Q240" s="94" t="str">
        <f t="shared" si="34"/>
        <v/>
      </c>
      <c r="R240" s="122" t="str">
        <f>IF(Q240="","",HLOOKUP(Q240,Headline!$Z$5:$CJ$6,2,FALSE))</f>
        <v/>
      </c>
      <c r="S240" s="147"/>
      <c r="T240" s="147"/>
      <c r="U240" s="147"/>
      <c r="V240" s="147"/>
      <c r="W240" s="147"/>
      <c r="X240" s="96" t="str">
        <f t="shared" si="35"/>
        <v/>
      </c>
      <c r="Y240" s="101"/>
      <c r="Z240" s="445"/>
      <c r="AA240" s="446"/>
      <c r="AB240" s="446"/>
      <c r="AC240" s="446"/>
      <c r="AD240" s="62"/>
      <c r="AE240" s="21"/>
      <c r="AF240" s="22"/>
      <c r="AH240" s="29"/>
      <c r="AI240" s="29"/>
      <c r="AJ240" s="29"/>
      <c r="AK240" s="29"/>
      <c r="AL240" s="29"/>
      <c r="AM240" s="29"/>
      <c r="AN240" s="29"/>
      <c r="AO240" s="83"/>
      <c r="AP240" s="83"/>
      <c r="AQ240" s="83"/>
      <c r="AR240" s="83"/>
      <c r="AS240" s="83"/>
      <c r="AT240" s="105"/>
      <c r="AU240" s="105"/>
    </row>
    <row r="241" spans="1:47" ht="17.25" customHeight="1">
      <c r="A241" s="27"/>
      <c r="B241" s="98">
        <v>211</v>
      </c>
      <c r="C241" s="104"/>
      <c r="D241" s="90"/>
      <c r="E241" s="111"/>
      <c r="F241" s="442">
        <v>1.5</v>
      </c>
      <c r="G241" s="443"/>
      <c r="H241" s="444"/>
      <c r="I241" s="99">
        <v>-0.1</v>
      </c>
      <c r="J241" s="99">
        <v>0.1</v>
      </c>
      <c r="K241" s="94">
        <f t="shared" si="38"/>
        <v>1.5</v>
      </c>
      <c r="L241" s="94">
        <f t="shared" si="39"/>
        <v>-0.1</v>
      </c>
      <c r="M241" s="94">
        <f t="shared" si="40"/>
        <v>0.1</v>
      </c>
      <c r="N241" s="94">
        <f t="shared" si="36"/>
        <v>1.4</v>
      </c>
      <c r="O241" s="94">
        <f t="shared" si="37"/>
        <v>1.6</v>
      </c>
      <c r="P241" s="102" t="s">
        <v>240</v>
      </c>
      <c r="Q241" s="94">
        <f t="shared" si="34"/>
        <v>1</v>
      </c>
      <c r="R241" s="122">
        <f>IF(Q241="","",HLOOKUP(Q241,Headline!$Z$5:$CJ$6,2,FALSE))</f>
        <v>1</v>
      </c>
      <c r="S241" s="147">
        <v>1.43</v>
      </c>
      <c r="T241" s="147">
        <v>1.43</v>
      </c>
      <c r="U241" s="147">
        <v>1.44</v>
      </c>
      <c r="V241" s="147">
        <v>1.43</v>
      </c>
      <c r="W241" s="147">
        <v>1.44</v>
      </c>
      <c r="X241" s="96" t="str">
        <f t="shared" si="35"/>
        <v/>
      </c>
      <c r="Y241" s="101">
        <v>13</v>
      </c>
      <c r="Z241" s="479"/>
      <c r="AA241" s="480"/>
      <c r="AB241" s="480"/>
      <c r="AC241" s="480"/>
      <c r="AD241" s="62"/>
      <c r="AE241" s="21"/>
      <c r="AF241" s="22"/>
      <c r="AH241" s="29"/>
      <c r="AI241" s="29"/>
      <c r="AJ241" s="29"/>
      <c r="AK241" s="29"/>
      <c r="AL241" s="29"/>
      <c r="AM241" s="29"/>
      <c r="AN241" s="29"/>
      <c r="AO241" s="83"/>
      <c r="AP241" s="83"/>
      <c r="AQ241" s="83"/>
      <c r="AR241" s="83"/>
      <c r="AS241" s="83"/>
      <c r="AT241" s="105"/>
      <c r="AU241" s="105"/>
    </row>
    <row r="242" spans="1:47" ht="17.25" customHeight="1">
      <c r="A242" s="27"/>
      <c r="B242" s="98"/>
      <c r="C242" s="104"/>
      <c r="D242" s="90"/>
      <c r="E242" s="111"/>
      <c r="F242" s="442"/>
      <c r="G242" s="443"/>
      <c r="H242" s="444"/>
      <c r="I242" s="99"/>
      <c r="J242" s="99"/>
      <c r="K242" s="94">
        <f t="shared" si="38"/>
        <v>1.5</v>
      </c>
      <c r="L242" s="94">
        <f t="shared" si="39"/>
        <v>-0.1</v>
      </c>
      <c r="M242" s="94">
        <f t="shared" si="40"/>
        <v>0.1</v>
      </c>
      <c r="N242" s="94">
        <f t="shared" si="36"/>
        <v>1.4</v>
      </c>
      <c r="O242" s="94">
        <f t="shared" si="37"/>
        <v>1.6</v>
      </c>
      <c r="P242" s="102" t="s">
        <v>240</v>
      </c>
      <c r="Q242" s="94">
        <f t="shared" si="34"/>
        <v>2</v>
      </c>
      <c r="R242" s="122">
        <f>IF(Q242="","",HLOOKUP(Q242,Headline!$Z$5:$CJ$6,2,FALSE))</f>
        <v>2</v>
      </c>
      <c r="S242" s="147">
        <v>1.45</v>
      </c>
      <c r="T242" s="147">
        <v>1.44</v>
      </c>
      <c r="U242" s="147">
        <v>1.45</v>
      </c>
      <c r="V242" s="147">
        <v>1.43</v>
      </c>
      <c r="W242" s="147">
        <v>1.44</v>
      </c>
      <c r="X242" s="96" t="str">
        <f t="shared" si="35"/>
        <v/>
      </c>
      <c r="Y242" s="101">
        <v>16</v>
      </c>
      <c r="Z242" s="445"/>
      <c r="AA242" s="446"/>
      <c r="AB242" s="446"/>
      <c r="AC242" s="446"/>
      <c r="AD242" s="62"/>
      <c r="AE242" s="21"/>
      <c r="AF242" s="22"/>
      <c r="AH242" s="29"/>
      <c r="AI242" s="29"/>
      <c r="AJ242" s="29"/>
      <c r="AK242" s="29"/>
      <c r="AL242" s="29"/>
      <c r="AM242" s="29"/>
      <c r="AN242" s="29"/>
      <c r="AO242" s="83"/>
      <c r="AP242" s="83"/>
      <c r="AQ242" s="83"/>
      <c r="AR242" s="83"/>
      <c r="AS242" s="83"/>
      <c r="AT242" s="105"/>
      <c r="AU242" s="105"/>
    </row>
    <row r="243" spans="1:47" ht="17.25" customHeight="1">
      <c r="A243" s="27"/>
      <c r="B243" s="98"/>
      <c r="C243" s="104"/>
      <c r="D243" s="90"/>
      <c r="E243" s="111"/>
      <c r="F243" s="442"/>
      <c r="G243" s="443"/>
      <c r="H243" s="443"/>
      <c r="I243" s="99"/>
      <c r="J243" s="99"/>
      <c r="K243" s="94">
        <f t="shared" si="38"/>
        <v>1.5</v>
      </c>
      <c r="L243" s="94">
        <f t="shared" si="39"/>
        <v>-0.1</v>
      </c>
      <c r="M243" s="94">
        <f t="shared" si="40"/>
        <v>0.1</v>
      </c>
      <c r="N243" s="94">
        <f t="shared" si="36"/>
        <v>1.4</v>
      </c>
      <c r="O243" s="94">
        <f t="shared" si="37"/>
        <v>1.6</v>
      </c>
      <c r="P243" s="102"/>
      <c r="Q243" s="94" t="str">
        <f t="shared" si="34"/>
        <v/>
      </c>
      <c r="R243" s="122" t="str">
        <f>IF(Q243="","",HLOOKUP(Q243,Headline!$Z$5:$CJ$6,2,FALSE))</f>
        <v/>
      </c>
      <c r="S243" s="100"/>
      <c r="T243" s="100"/>
      <c r="U243" s="100"/>
      <c r="V243" s="100"/>
      <c r="W243" s="100"/>
      <c r="X243" s="96" t="str">
        <f t="shared" si="35"/>
        <v/>
      </c>
      <c r="Y243" s="101"/>
      <c r="Z243" s="445"/>
      <c r="AA243" s="446"/>
      <c r="AB243" s="446"/>
      <c r="AC243" s="446"/>
      <c r="AD243" s="62"/>
      <c r="AE243" s="21"/>
      <c r="AF243" s="22"/>
      <c r="AH243" s="29"/>
      <c r="AI243" s="29"/>
      <c r="AJ243" s="29"/>
      <c r="AK243" s="29"/>
      <c r="AL243" s="29"/>
      <c r="AM243" s="29"/>
      <c r="AN243" s="29"/>
      <c r="AO243" s="83"/>
      <c r="AP243" s="83"/>
      <c r="AQ243" s="83"/>
      <c r="AR243" s="83"/>
      <c r="AS243" s="83"/>
      <c r="AT243" s="105"/>
      <c r="AU243" s="105"/>
    </row>
    <row r="244" spans="1:47" ht="17.25" customHeight="1">
      <c r="A244" s="27"/>
      <c r="B244" s="98">
        <v>212</v>
      </c>
      <c r="C244" s="104"/>
      <c r="D244" s="144" t="s">
        <v>192</v>
      </c>
      <c r="E244" s="111"/>
      <c r="F244" s="442">
        <v>0.2</v>
      </c>
      <c r="G244" s="443"/>
      <c r="H244" s="444"/>
      <c r="I244" s="99">
        <v>-0.1</v>
      </c>
      <c r="J244" s="99">
        <v>0.1</v>
      </c>
      <c r="K244" s="94">
        <f t="shared" si="38"/>
        <v>0.2</v>
      </c>
      <c r="L244" s="94">
        <f t="shared" si="39"/>
        <v>-0.1</v>
      </c>
      <c r="M244" s="94">
        <f t="shared" si="40"/>
        <v>0.1</v>
      </c>
      <c r="N244" s="94">
        <f t="shared" si="36"/>
        <v>0.1</v>
      </c>
      <c r="O244" s="94">
        <f t="shared" si="37"/>
        <v>0.30000000000000004</v>
      </c>
      <c r="P244" s="102" t="s">
        <v>50</v>
      </c>
      <c r="Q244" s="94">
        <f t="shared" si="34"/>
        <v>1</v>
      </c>
      <c r="R244" s="122">
        <f>IF(Q244="","",HLOOKUP(Q244,Headline!$Z$5:$CJ$6,2,FALSE))</f>
        <v>1</v>
      </c>
      <c r="S244" s="147">
        <f>0.55-0.25</f>
        <v>0.30000000000000004</v>
      </c>
      <c r="T244" s="147">
        <f>0.53-0.23</f>
        <v>0.30000000000000004</v>
      </c>
      <c r="U244" s="147">
        <f>0.52-0.22</f>
        <v>0.30000000000000004</v>
      </c>
      <c r="V244" s="147">
        <f>0.54-0.24</f>
        <v>0.30000000000000004</v>
      </c>
      <c r="W244" s="147">
        <f>0.53-0.23</f>
        <v>0.30000000000000004</v>
      </c>
      <c r="X244" s="96" t="str">
        <f t="shared" si="35"/>
        <v/>
      </c>
      <c r="Y244" s="101">
        <v>13</v>
      </c>
      <c r="Z244" s="445"/>
      <c r="AA244" s="446"/>
      <c r="AB244" s="446"/>
      <c r="AC244" s="446"/>
      <c r="AD244" s="62"/>
      <c r="AE244" s="21"/>
      <c r="AF244" s="22"/>
      <c r="AH244" s="29"/>
      <c r="AI244" s="29"/>
      <c r="AJ244" s="29"/>
      <c r="AK244" s="29"/>
      <c r="AL244" s="29"/>
      <c r="AM244" s="29"/>
      <c r="AN244" s="29"/>
      <c r="AO244" s="83"/>
      <c r="AP244" s="83"/>
      <c r="AQ244" s="83"/>
      <c r="AR244" s="83"/>
      <c r="AS244" s="83"/>
      <c r="AT244" s="105"/>
      <c r="AU244" s="105"/>
    </row>
    <row r="245" spans="1:47" ht="17.25" customHeight="1">
      <c r="A245" s="27"/>
      <c r="B245" s="98"/>
      <c r="C245" s="104"/>
      <c r="D245" s="90"/>
      <c r="E245" s="111"/>
      <c r="F245" s="442"/>
      <c r="G245" s="443"/>
      <c r="H245" s="443"/>
      <c r="I245" s="99"/>
      <c r="J245" s="99"/>
      <c r="K245" s="94">
        <f t="shared" si="38"/>
        <v>0.2</v>
      </c>
      <c r="L245" s="94">
        <f t="shared" si="39"/>
        <v>-0.1</v>
      </c>
      <c r="M245" s="94">
        <f t="shared" si="40"/>
        <v>0.1</v>
      </c>
      <c r="N245" s="94">
        <f t="shared" si="36"/>
        <v>0.1</v>
      </c>
      <c r="O245" s="94">
        <f t="shared" si="37"/>
        <v>0.30000000000000004</v>
      </c>
      <c r="P245" s="102" t="s">
        <v>50</v>
      </c>
      <c r="Q245" s="94">
        <f t="shared" si="34"/>
        <v>2</v>
      </c>
      <c r="R245" s="122">
        <f>IF(Q245="","",HLOOKUP(Q245,Headline!$Z$5:$CJ$6,2,FALSE))</f>
        <v>2</v>
      </c>
      <c r="S245" s="147"/>
      <c r="T245" s="147"/>
      <c r="U245" s="147"/>
      <c r="V245" s="147"/>
      <c r="W245" s="147"/>
      <c r="X245" s="96" t="str">
        <f t="shared" si="35"/>
        <v/>
      </c>
      <c r="Y245" s="101">
        <v>16</v>
      </c>
      <c r="Z245" s="445" t="s">
        <v>765</v>
      </c>
      <c r="AA245" s="446"/>
      <c r="AB245" s="446"/>
      <c r="AC245" s="446"/>
      <c r="AD245" s="62"/>
      <c r="AE245" s="21"/>
      <c r="AF245" s="22"/>
      <c r="AH245" s="29"/>
      <c r="AI245" s="29"/>
      <c r="AJ245" s="29"/>
      <c r="AK245" s="29"/>
      <c r="AL245" s="29"/>
      <c r="AM245" s="29"/>
      <c r="AN245" s="29"/>
      <c r="AO245" s="83"/>
      <c r="AP245" s="83"/>
      <c r="AQ245" s="83"/>
      <c r="AR245" s="83"/>
      <c r="AS245" s="83"/>
      <c r="AT245" s="105"/>
      <c r="AU245" s="105"/>
    </row>
    <row r="246" spans="1:47" ht="17.25" customHeight="1">
      <c r="A246" s="27"/>
      <c r="B246" s="98"/>
      <c r="C246" s="104"/>
      <c r="D246" s="90"/>
      <c r="E246" s="111"/>
      <c r="F246" s="442"/>
      <c r="G246" s="443"/>
      <c r="H246" s="443"/>
      <c r="I246" s="99"/>
      <c r="J246" s="99"/>
      <c r="K246" s="94">
        <f t="shared" si="38"/>
        <v>0.2</v>
      </c>
      <c r="L246" s="94">
        <f t="shared" si="39"/>
        <v>-0.1</v>
      </c>
      <c r="M246" s="94">
        <f t="shared" si="40"/>
        <v>0.1</v>
      </c>
      <c r="N246" s="94">
        <f t="shared" si="36"/>
        <v>0.1</v>
      </c>
      <c r="O246" s="94">
        <f t="shared" si="37"/>
        <v>0.30000000000000004</v>
      </c>
      <c r="P246" s="102"/>
      <c r="Q246" s="94" t="str">
        <f t="shared" si="34"/>
        <v/>
      </c>
      <c r="R246" s="122" t="str">
        <f>IF(Q246="","",HLOOKUP(Q246,Headline!$Z$5:$CJ$6,2,FALSE))</f>
        <v/>
      </c>
      <c r="S246" s="100"/>
      <c r="T246" s="100"/>
      <c r="U246" s="100"/>
      <c r="V246" s="100"/>
      <c r="W246" s="100"/>
      <c r="X246" s="96" t="str">
        <f t="shared" si="35"/>
        <v/>
      </c>
      <c r="Y246" s="101"/>
      <c r="Z246" s="445" t="s">
        <v>767</v>
      </c>
      <c r="AA246" s="446"/>
      <c r="AB246" s="446"/>
      <c r="AC246" s="446"/>
      <c r="AD246" s="62"/>
      <c r="AE246" s="21"/>
      <c r="AF246" s="22"/>
      <c r="AH246" s="29"/>
      <c r="AI246" s="29"/>
      <c r="AJ246" s="29"/>
      <c r="AK246" s="29"/>
      <c r="AL246" s="29"/>
      <c r="AM246" s="29"/>
      <c r="AN246" s="29"/>
      <c r="AO246" s="83"/>
      <c r="AP246" s="83"/>
      <c r="AQ246" s="83"/>
      <c r="AR246" s="83"/>
      <c r="AS246" s="83"/>
      <c r="AT246" s="105"/>
      <c r="AU246" s="105"/>
    </row>
    <row r="247" spans="1:47" ht="17.25" customHeight="1">
      <c r="A247" s="27"/>
      <c r="B247" s="98">
        <v>212</v>
      </c>
      <c r="C247" s="104"/>
      <c r="D247" s="144" t="s">
        <v>192</v>
      </c>
      <c r="E247" s="144" t="s">
        <v>171</v>
      </c>
      <c r="F247" s="442">
        <v>45</v>
      </c>
      <c r="G247" s="443"/>
      <c r="H247" s="444"/>
      <c r="I247" s="99">
        <v>-2</v>
      </c>
      <c r="J247" s="99">
        <v>2</v>
      </c>
      <c r="K247" s="94">
        <f t="shared" si="38"/>
        <v>45</v>
      </c>
      <c r="L247" s="94">
        <f t="shared" si="39"/>
        <v>-2</v>
      </c>
      <c r="M247" s="94">
        <f t="shared" si="40"/>
        <v>2</v>
      </c>
      <c r="N247" s="94">
        <f t="shared" si="36"/>
        <v>43</v>
      </c>
      <c r="O247" s="94">
        <f t="shared" si="37"/>
        <v>47</v>
      </c>
      <c r="P247" s="102" t="s">
        <v>50</v>
      </c>
      <c r="Q247" s="94">
        <f t="shared" si="34"/>
        <v>1</v>
      </c>
      <c r="R247" s="122">
        <f>IF(Q247="","",HLOOKUP(Q247,Headline!$Z$5:$CJ$6,2,FALSE))</f>
        <v>1</v>
      </c>
      <c r="S247" s="237">
        <v>43</v>
      </c>
      <c r="T247" s="237">
        <v>44</v>
      </c>
      <c r="U247" s="237">
        <v>43</v>
      </c>
      <c r="V247" s="237">
        <v>45</v>
      </c>
      <c r="W247" s="237">
        <v>43</v>
      </c>
      <c r="X247" s="96"/>
      <c r="Y247" s="101">
        <v>13</v>
      </c>
      <c r="Z247" s="479"/>
      <c r="AA247" s="480"/>
      <c r="AB247" s="480"/>
      <c r="AC247" s="480"/>
      <c r="AD247" s="62"/>
      <c r="AE247" s="21"/>
      <c r="AF247" s="22"/>
      <c r="AH247" s="29"/>
      <c r="AI247" s="29"/>
      <c r="AJ247" s="29"/>
      <c r="AK247" s="29"/>
      <c r="AL247" s="29"/>
      <c r="AM247" s="29"/>
      <c r="AN247" s="29"/>
      <c r="AO247" s="83"/>
      <c r="AP247" s="83"/>
      <c r="AQ247" s="83"/>
      <c r="AR247" s="83"/>
      <c r="AS247" s="83"/>
      <c r="AT247" s="105"/>
      <c r="AU247" s="105"/>
    </row>
    <row r="248" spans="1:47" ht="17.25" customHeight="1">
      <c r="A248" s="27"/>
      <c r="B248" s="98"/>
      <c r="C248" s="104"/>
      <c r="D248" s="90"/>
      <c r="E248" s="111"/>
      <c r="F248" s="442"/>
      <c r="G248" s="443"/>
      <c r="H248" s="444"/>
      <c r="I248" s="99"/>
      <c r="J248" s="99"/>
      <c r="K248" s="94">
        <f t="shared" si="38"/>
        <v>45</v>
      </c>
      <c r="L248" s="94">
        <f t="shared" si="39"/>
        <v>-2</v>
      </c>
      <c r="M248" s="94">
        <f t="shared" si="40"/>
        <v>2</v>
      </c>
      <c r="N248" s="94">
        <f t="shared" si="36"/>
        <v>43</v>
      </c>
      <c r="O248" s="94">
        <f t="shared" si="37"/>
        <v>47</v>
      </c>
      <c r="P248" s="102" t="s">
        <v>50</v>
      </c>
      <c r="Q248" s="94">
        <f t="shared" si="34"/>
        <v>2</v>
      </c>
      <c r="R248" s="122">
        <f>IF(Q248="","",HLOOKUP(Q248,Headline!$Z$5:$CJ$6,2,FALSE))</f>
        <v>2</v>
      </c>
      <c r="S248" s="100"/>
      <c r="T248" s="100"/>
      <c r="U248" s="100"/>
      <c r="V248" s="100"/>
      <c r="W248" s="100"/>
      <c r="X248" s="96" t="str">
        <f t="shared" si="35"/>
        <v/>
      </c>
      <c r="Y248" s="101"/>
      <c r="Z248" s="445"/>
      <c r="AA248" s="446"/>
      <c r="AB248" s="446"/>
      <c r="AC248" s="446"/>
      <c r="AD248" s="62"/>
      <c r="AE248" s="21"/>
      <c r="AF248" s="22"/>
      <c r="AH248" s="29"/>
      <c r="AI248" s="29"/>
      <c r="AJ248" s="29"/>
      <c r="AK248" s="29"/>
      <c r="AL248" s="29"/>
      <c r="AM248" s="29"/>
      <c r="AN248" s="29"/>
      <c r="AO248" s="83"/>
      <c r="AP248" s="83"/>
      <c r="AQ248" s="83"/>
      <c r="AR248" s="83"/>
      <c r="AS248" s="83"/>
      <c r="AT248" s="105"/>
      <c r="AU248" s="105"/>
    </row>
    <row r="249" spans="1:47" ht="17.25" customHeight="1">
      <c r="A249" s="27"/>
      <c r="B249" s="98"/>
      <c r="C249" s="104"/>
      <c r="D249" s="90"/>
      <c r="E249" s="111"/>
      <c r="F249" s="442"/>
      <c r="G249" s="443"/>
      <c r="H249" s="444"/>
      <c r="I249" s="99"/>
      <c r="J249" s="99"/>
      <c r="K249" s="94">
        <f t="shared" si="38"/>
        <v>45</v>
      </c>
      <c r="L249" s="94">
        <f t="shared" si="39"/>
        <v>-2</v>
      </c>
      <c r="M249" s="94">
        <f t="shared" si="40"/>
        <v>2</v>
      </c>
      <c r="N249" s="94">
        <f t="shared" si="36"/>
        <v>43</v>
      </c>
      <c r="O249" s="94">
        <f t="shared" si="37"/>
        <v>47</v>
      </c>
      <c r="P249" s="102"/>
      <c r="Q249" s="94" t="str">
        <f t="shared" si="34"/>
        <v/>
      </c>
      <c r="R249" s="122" t="str">
        <f>IF(Q249="","",HLOOKUP(Q249,Headline!$Z$5:$CJ$6,2,FALSE))</f>
        <v/>
      </c>
      <c r="S249" s="100"/>
      <c r="T249" s="100"/>
      <c r="U249" s="100"/>
      <c r="V249" s="100"/>
      <c r="W249" s="100"/>
      <c r="X249" s="96" t="str">
        <f t="shared" si="35"/>
        <v/>
      </c>
      <c r="Y249" s="101"/>
      <c r="Z249" s="445"/>
      <c r="AA249" s="446"/>
      <c r="AB249" s="446"/>
      <c r="AC249" s="446"/>
      <c r="AD249" s="62"/>
      <c r="AE249" s="21"/>
      <c r="AF249" s="22"/>
      <c r="AH249" s="29"/>
      <c r="AI249" s="29"/>
      <c r="AJ249" s="29"/>
      <c r="AK249" s="29"/>
      <c r="AL249" s="29"/>
      <c r="AM249" s="29"/>
      <c r="AN249" s="29"/>
      <c r="AO249" s="83"/>
      <c r="AP249" s="83"/>
      <c r="AQ249" s="83"/>
      <c r="AR249" s="83"/>
      <c r="AS249" s="83"/>
      <c r="AT249" s="105"/>
      <c r="AU249" s="105"/>
    </row>
    <row r="250" spans="1:47" ht="17.25" customHeight="1">
      <c r="A250" s="27"/>
      <c r="B250" s="98">
        <v>213</v>
      </c>
      <c r="C250" s="104"/>
      <c r="D250" s="144" t="s">
        <v>171</v>
      </c>
      <c r="E250" s="111"/>
      <c r="F250" s="442">
        <v>30</v>
      </c>
      <c r="G250" s="443"/>
      <c r="H250" s="444"/>
      <c r="I250" s="99">
        <v>-0.5</v>
      </c>
      <c r="J250" s="99">
        <v>0.5</v>
      </c>
      <c r="K250" s="94">
        <f t="shared" si="38"/>
        <v>30</v>
      </c>
      <c r="L250" s="94">
        <f t="shared" si="39"/>
        <v>-0.5</v>
      </c>
      <c r="M250" s="94">
        <f t="shared" si="40"/>
        <v>0.5</v>
      </c>
      <c r="N250" s="94">
        <f t="shared" si="36"/>
        <v>29.5</v>
      </c>
      <c r="O250" s="94">
        <f t="shared" si="37"/>
        <v>30.5</v>
      </c>
      <c r="P250" s="102" t="s">
        <v>50</v>
      </c>
      <c r="Q250" s="94">
        <f t="shared" si="34"/>
        <v>1</v>
      </c>
      <c r="R250" s="122">
        <f>IF(Q250="","",HLOOKUP(Q250,Headline!$Z$5:$CJ$6,2,FALSE))</f>
        <v>1</v>
      </c>
      <c r="S250" s="313">
        <f>52-21.5</f>
        <v>30.5</v>
      </c>
      <c r="T250" s="313">
        <f>52-21.5</f>
        <v>30.5</v>
      </c>
      <c r="U250" s="313">
        <f>52-21.5</f>
        <v>30.5</v>
      </c>
      <c r="V250" s="313">
        <f>52-21.5</f>
        <v>30.5</v>
      </c>
      <c r="W250" s="313">
        <f>52-21.5</f>
        <v>30.5</v>
      </c>
      <c r="X250" s="96" t="str">
        <f t="shared" si="35"/>
        <v/>
      </c>
      <c r="Y250" s="101">
        <v>13</v>
      </c>
      <c r="Z250" s="445"/>
      <c r="AA250" s="446"/>
      <c r="AB250" s="446"/>
      <c r="AC250" s="446"/>
      <c r="AD250" s="62"/>
      <c r="AE250" s="245" t="s">
        <v>331</v>
      </c>
      <c r="AF250" s="22"/>
      <c r="AH250" s="29"/>
      <c r="AI250" s="29"/>
      <c r="AJ250" s="29"/>
      <c r="AK250" s="29"/>
      <c r="AL250" s="29"/>
      <c r="AM250" s="29"/>
      <c r="AN250" s="29"/>
      <c r="AO250" s="83"/>
      <c r="AP250" s="83"/>
      <c r="AQ250" s="83"/>
      <c r="AR250" s="83"/>
      <c r="AS250" s="83"/>
      <c r="AT250" s="105"/>
      <c r="AU250" s="105"/>
    </row>
    <row r="251" spans="1:47" ht="17.25" customHeight="1">
      <c r="A251" s="27"/>
      <c r="B251" s="98"/>
      <c r="C251" s="104"/>
      <c r="D251" s="90"/>
      <c r="E251" s="111"/>
      <c r="F251" s="442"/>
      <c r="G251" s="443"/>
      <c r="H251" s="444"/>
      <c r="I251" s="99"/>
      <c r="J251" s="99"/>
      <c r="K251" s="94">
        <f t="shared" si="38"/>
        <v>30</v>
      </c>
      <c r="L251" s="94">
        <f t="shared" si="39"/>
        <v>-0.5</v>
      </c>
      <c r="M251" s="94">
        <f t="shared" si="40"/>
        <v>0.5</v>
      </c>
      <c r="N251" s="94">
        <f t="shared" si="36"/>
        <v>29.5</v>
      </c>
      <c r="O251" s="94">
        <f t="shared" si="37"/>
        <v>30.5</v>
      </c>
      <c r="P251" s="102" t="s">
        <v>50</v>
      </c>
      <c r="Q251" s="94">
        <f t="shared" si="34"/>
        <v>2</v>
      </c>
      <c r="R251" s="122">
        <f>IF(Q251="","",HLOOKUP(Q251,Headline!$Z$5:$CJ$6,2,FALSE))</f>
        <v>2</v>
      </c>
      <c r="S251" s="237">
        <v>30.84</v>
      </c>
      <c r="T251" s="237">
        <v>30.73</v>
      </c>
      <c r="U251" s="237">
        <v>30.48</v>
      </c>
      <c r="V251" s="237">
        <v>30.59</v>
      </c>
      <c r="W251" s="237">
        <v>31</v>
      </c>
      <c r="X251" s="96" t="str">
        <f t="shared" si="35"/>
        <v/>
      </c>
      <c r="Y251" s="101">
        <v>16</v>
      </c>
      <c r="Z251" s="445"/>
      <c r="AA251" s="446"/>
      <c r="AB251" s="446"/>
      <c r="AC251" s="446"/>
      <c r="AD251" s="62"/>
      <c r="AE251" s="245" t="s">
        <v>331</v>
      </c>
      <c r="AF251" s="22"/>
      <c r="AH251" s="29"/>
      <c r="AI251" s="29"/>
      <c r="AJ251" s="29"/>
      <c r="AK251" s="29"/>
      <c r="AL251" s="29"/>
      <c r="AM251" s="29"/>
      <c r="AN251" s="29"/>
      <c r="AO251" s="83"/>
      <c r="AP251" s="83"/>
      <c r="AQ251" s="83"/>
      <c r="AR251" s="83"/>
      <c r="AS251" s="83"/>
      <c r="AT251" s="105"/>
      <c r="AU251" s="105"/>
    </row>
    <row r="252" spans="1:47" ht="17.25" customHeight="1">
      <c r="A252" s="27"/>
      <c r="B252" s="98"/>
      <c r="C252" s="104"/>
      <c r="D252" s="90"/>
      <c r="E252" s="111"/>
      <c r="F252" s="442"/>
      <c r="G252" s="443"/>
      <c r="H252" s="444"/>
      <c r="I252" s="99"/>
      <c r="J252" s="99"/>
      <c r="K252" s="94">
        <f t="shared" si="38"/>
        <v>30</v>
      </c>
      <c r="L252" s="94">
        <f t="shared" si="39"/>
        <v>-0.5</v>
      </c>
      <c r="M252" s="94">
        <f t="shared" si="40"/>
        <v>0.5</v>
      </c>
      <c r="N252" s="94">
        <f t="shared" si="36"/>
        <v>29.5</v>
      </c>
      <c r="O252" s="94">
        <f t="shared" si="37"/>
        <v>30.5</v>
      </c>
      <c r="P252" s="102"/>
      <c r="Q252" s="94" t="str">
        <f t="shared" si="34"/>
        <v/>
      </c>
      <c r="R252" s="122" t="str">
        <f>IF(Q252="","",HLOOKUP(Q252,Headline!$Z$5:$CJ$6,2,FALSE))</f>
        <v/>
      </c>
      <c r="S252" s="147"/>
      <c r="T252" s="147"/>
      <c r="U252" s="147"/>
      <c r="V252" s="147"/>
      <c r="W252" s="147"/>
      <c r="X252" s="96" t="str">
        <f t="shared" si="35"/>
        <v/>
      </c>
      <c r="Y252" s="101"/>
      <c r="Z252" s="445"/>
      <c r="AA252" s="446"/>
      <c r="AB252" s="446"/>
      <c r="AC252" s="446"/>
      <c r="AD252" s="62"/>
      <c r="AE252" s="21"/>
      <c r="AF252" s="22"/>
      <c r="AH252" s="29"/>
      <c r="AI252" s="29"/>
      <c r="AJ252" s="29"/>
      <c r="AK252" s="29"/>
      <c r="AL252" s="29"/>
      <c r="AM252" s="29"/>
      <c r="AN252" s="29"/>
      <c r="AO252" s="83"/>
      <c r="AP252" s="83"/>
      <c r="AQ252" s="83"/>
      <c r="AR252" s="83"/>
      <c r="AS252" s="83"/>
      <c r="AT252" s="105"/>
      <c r="AU252" s="105"/>
    </row>
    <row r="253" spans="1:47" ht="17.25" customHeight="1">
      <c r="A253" s="27"/>
      <c r="B253" s="98">
        <v>214</v>
      </c>
      <c r="C253" s="104"/>
      <c r="D253" s="90"/>
      <c r="E253" s="111"/>
      <c r="F253" s="442">
        <v>1.5</v>
      </c>
      <c r="G253" s="443"/>
      <c r="H253" s="444"/>
      <c r="I253" s="99">
        <v>-0.1</v>
      </c>
      <c r="J253" s="99">
        <v>0.1</v>
      </c>
      <c r="K253" s="94">
        <f t="shared" si="38"/>
        <v>1.5</v>
      </c>
      <c r="L253" s="94">
        <f t="shared" si="39"/>
        <v>-0.1</v>
      </c>
      <c r="M253" s="94">
        <f t="shared" si="40"/>
        <v>0.1</v>
      </c>
      <c r="N253" s="94">
        <f t="shared" si="36"/>
        <v>1.4</v>
      </c>
      <c r="O253" s="94">
        <f t="shared" si="37"/>
        <v>1.6</v>
      </c>
      <c r="P253" s="102" t="s">
        <v>50</v>
      </c>
      <c r="Q253" s="94">
        <f t="shared" si="34"/>
        <v>1</v>
      </c>
      <c r="R253" s="122">
        <f>IF(Q253="","",HLOOKUP(Q253,Headline!$Z$5:$CJ$6,2,FALSE))</f>
        <v>1</v>
      </c>
      <c r="S253" s="147">
        <f>0.85+0.55</f>
        <v>1.4</v>
      </c>
      <c r="T253" s="147">
        <f>0.85+0.57</f>
        <v>1.42</v>
      </c>
      <c r="U253" s="147">
        <f>0.86+0.54</f>
        <v>1.4</v>
      </c>
      <c r="V253" s="147">
        <f>0.85+0.59</f>
        <v>1.44</v>
      </c>
      <c r="W253" s="147">
        <f>0.84+0.58</f>
        <v>1.42</v>
      </c>
      <c r="X253" s="96" t="str">
        <f t="shared" si="35"/>
        <v/>
      </c>
      <c r="Y253" s="101">
        <v>13</v>
      </c>
      <c r="Z253" s="445"/>
      <c r="AA253" s="446"/>
      <c r="AB253" s="446"/>
      <c r="AC253" s="446"/>
      <c r="AD253" s="62"/>
      <c r="AE253" s="21"/>
      <c r="AF253" s="22"/>
      <c r="AH253" s="29"/>
      <c r="AI253" s="29"/>
      <c r="AJ253" s="29"/>
      <c r="AK253" s="29"/>
      <c r="AL253" s="29"/>
      <c r="AM253" s="29"/>
      <c r="AN253" s="29"/>
      <c r="AO253" s="83"/>
      <c r="AP253" s="83"/>
      <c r="AQ253" s="83"/>
      <c r="AR253" s="83"/>
      <c r="AS253" s="83"/>
      <c r="AT253" s="105"/>
      <c r="AU253" s="105"/>
    </row>
    <row r="254" spans="1:47" ht="17.25" customHeight="1">
      <c r="A254" s="27"/>
      <c r="B254" s="98"/>
      <c r="C254" s="104"/>
      <c r="D254" s="90"/>
      <c r="E254" s="111"/>
      <c r="F254" s="442"/>
      <c r="G254" s="443"/>
      <c r="H254" s="443"/>
      <c r="I254" s="99"/>
      <c r="J254" s="99"/>
      <c r="K254" s="94">
        <f t="shared" si="38"/>
        <v>1.5</v>
      </c>
      <c r="L254" s="94">
        <f t="shared" si="39"/>
        <v>-0.1</v>
      </c>
      <c r="M254" s="94">
        <f t="shared" si="40"/>
        <v>0.1</v>
      </c>
      <c r="N254" s="94">
        <f t="shared" si="36"/>
        <v>1.4</v>
      </c>
      <c r="O254" s="94">
        <f t="shared" si="37"/>
        <v>1.6</v>
      </c>
      <c r="P254" s="102" t="s">
        <v>50</v>
      </c>
      <c r="Q254" s="94">
        <f t="shared" si="34"/>
        <v>2</v>
      </c>
      <c r="R254" s="122">
        <f>IF(Q254="","",HLOOKUP(Q254,Headline!$Z$5:$CJ$6,2,FALSE))</f>
        <v>2</v>
      </c>
      <c r="S254" s="147">
        <v>0.3</v>
      </c>
      <c r="T254" s="147">
        <v>0.3</v>
      </c>
      <c r="U254" s="147">
        <v>0.3</v>
      </c>
      <c r="V254" s="147">
        <v>0.28999999999999998</v>
      </c>
      <c r="W254" s="147">
        <v>0.3</v>
      </c>
      <c r="X254" s="96" t="str">
        <f t="shared" si="35"/>
        <v/>
      </c>
      <c r="Y254" s="101">
        <v>16</v>
      </c>
      <c r="Z254" s="445"/>
      <c r="AA254" s="446"/>
      <c r="AB254" s="446"/>
      <c r="AC254" s="446"/>
      <c r="AD254" s="62"/>
      <c r="AE254" s="21"/>
      <c r="AF254" s="247" t="s">
        <v>95</v>
      </c>
      <c r="AH254" s="29"/>
      <c r="AI254" s="29"/>
      <c r="AJ254" s="29"/>
      <c r="AK254" s="29"/>
      <c r="AL254" s="29"/>
      <c r="AM254" s="29"/>
      <c r="AN254" s="29"/>
      <c r="AO254" s="83"/>
      <c r="AP254" s="83"/>
      <c r="AQ254" s="83"/>
      <c r="AR254" s="83"/>
      <c r="AS254" s="83"/>
      <c r="AT254" s="105"/>
      <c r="AU254" s="105"/>
    </row>
    <row r="255" spans="1:47" ht="17.25" hidden="1" customHeight="1">
      <c r="A255" s="27"/>
      <c r="B255" s="98"/>
      <c r="C255" s="104"/>
      <c r="D255" s="90"/>
      <c r="E255" s="111"/>
      <c r="F255" s="442"/>
      <c r="G255" s="443"/>
      <c r="H255" s="443"/>
      <c r="I255" s="99"/>
      <c r="J255" s="99"/>
      <c r="K255" s="94">
        <f t="shared" si="38"/>
        <v>1.5</v>
      </c>
      <c r="L255" s="94">
        <f t="shared" si="39"/>
        <v>-0.1</v>
      </c>
      <c r="M255" s="94">
        <f t="shared" si="40"/>
        <v>0.1</v>
      </c>
      <c r="N255" s="94">
        <f t="shared" si="36"/>
        <v>1.4</v>
      </c>
      <c r="O255" s="94">
        <f t="shared" si="37"/>
        <v>1.6</v>
      </c>
      <c r="P255" s="102"/>
      <c r="Q255" s="94" t="str">
        <f t="shared" si="34"/>
        <v/>
      </c>
      <c r="R255" s="122" t="str">
        <f>IF(Q255="","",HLOOKUP(Q255,Headline!$Z$5:$CJ$6,2,FALSE))</f>
        <v/>
      </c>
      <c r="S255" s="100"/>
      <c r="T255" s="100"/>
      <c r="U255" s="100"/>
      <c r="V255" s="100"/>
      <c r="W255" s="100"/>
      <c r="X255" s="96" t="str">
        <f t="shared" si="35"/>
        <v/>
      </c>
      <c r="Y255" s="101"/>
      <c r="Z255" s="445"/>
      <c r="AA255" s="446"/>
      <c r="AB255" s="446"/>
      <c r="AC255" s="446"/>
      <c r="AD255" s="62"/>
      <c r="AE255" s="21"/>
      <c r="AF255" s="22"/>
      <c r="AH255" s="29"/>
      <c r="AI255" s="29"/>
      <c r="AJ255" s="29"/>
      <c r="AK255" s="29"/>
      <c r="AL255" s="29"/>
      <c r="AM255" s="29"/>
      <c r="AN255" s="29"/>
      <c r="AO255" s="83"/>
      <c r="AP255" s="83"/>
      <c r="AQ255" s="83"/>
      <c r="AR255" s="83"/>
      <c r="AS255" s="83"/>
      <c r="AT255" s="105"/>
      <c r="AU255" s="105"/>
    </row>
    <row r="256" spans="1:47" ht="17.25" hidden="1" customHeight="1">
      <c r="A256" s="27"/>
      <c r="B256" s="98"/>
      <c r="C256" s="104"/>
      <c r="D256" s="144"/>
      <c r="E256" s="111"/>
      <c r="F256" s="442"/>
      <c r="G256" s="443"/>
      <c r="H256" s="443"/>
      <c r="I256" s="99"/>
      <c r="J256" s="99"/>
      <c r="K256" s="94"/>
      <c r="L256" s="94"/>
      <c r="M256" s="94"/>
      <c r="N256" s="94"/>
      <c r="O256" s="94"/>
      <c r="P256" s="102"/>
      <c r="Q256" s="94"/>
      <c r="R256" s="122"/>
      <c r="S256" s="147"/>
      <c r="T256" s="147"/>
      <c r="U256" s="147"/>
      <c r="V256" s="147"/>
      <c r="W256" s="147"/>
      <c r="X256" s="96"/>
      <c r="Y256" s="101"/>
      <c r="Z256" s="445"/>
      <c r="AA256" s="446"/>
      <c r="AB256" s="446"/>
      <c r="AC256" s="446"/>
      <c r="AD256" s="62"/>
      <c r="AE256" s="21"/>
      <c r="AF256" s="22"/>
      <c r="AG256" s="161"/>
      <c r="AH256" s="29"/>
      <c r="AI256" s="29"/>
      <c r="AJ256" s="29"/>
      <c r="AK256" s="29"/>
      <c r="AL256" s="29"/>
      <c r="AM256" s="29"/>
      <c r="AN256" s="29"/>
      <c r="AO256" s="83"/>
      <c r="AP256" s="83"/>
      <c r="AQ256" s="83"/>
      <c r="AR256" s="83"/>
      <c r="AS256" s="83"/>
      <c r="AT256" s="105"/>
      <c r="AU256" s="105"/>
    </row>
    <row r="257" spans="1:47" ht="17.25" hidden="1" customHeight="1">
      <c r="A257" s="27"/>
      <c r="B257" s="98"/>
      <c r="C257" s="104"/>
      <c r="D257" s="90"/>
      <c r="E257" s="111"/>
      <c r="F257" s="442"/>
      <c r="G257" s="443"/>
      <c r="H257" s="444"/>
      <c r="I257" s="99"/>
      <c r="J257" s="99"/>
      <c r="K257" s="94"/>
      <c r="L257" s="94"/>
      <c r="M257" s="94"/>
      <c r="N257" s="94"/>
      <c r="O257" s="94"/>
      <c r="P257" s="102"/>
      <c r="Q257" s="94"/>
      <c r="R257" s="122"/>
      <c r="S257" s="147"/>
      <c r="T257" s="147"/>
      <c r="U257" s="147"/>
      <c r="V257" s="147"/>
      <c r="W257" s="147"/>
      <c r="X257" s="96"/>
      <c r="Y257" s="101"/>
      <c r="Z257" s="445"/>
      <c r="AA257" s="446"/>
      <c r="AB257" s="446"/>
      <c r="AC257" s="446"/>
      <c r="AD257" s="62"/>
      <c r="AE257" s="21"/>
      <c r="AF257" s="247"/>
      <c r="AG257" s="161"/>
      <c r="AH257" s="29"/>
      <c r="AI257" s="29"/>
      <c r="AJ257" s="29"/>
      <c r="AK257" s="29"/>
      <c r="AL257" s="29"/>
      <c r="AM257" s="29"/>
      <c r="AN257" s="29"/>
      <c r="AO257" s="83"/>
      <c r="AP257" s="83"/>
      <c r="AQ257" s="83"/>
      <c r="AR257" s="83"/>
      <c r="AS257" s="83"/>
      <c r="AT257" s="105"/>
      <c r="AU257" s="105"/>
    </row>
    <row r="258" spans="1:47" ht="17.25" customHeight="1">
      <c r="A258" s="27"/>
      <c r="B258" s="98"/>
      <c r="C258" s="104"/>
      <c r="D258" s="90"/>
      <c r="E258" s="111"/>
      <c r="F258" s="442"/>
      <c r="G258" s="443"/>
      <c r="H258" s="444"/>
      <c r="I258" s="99"/>
      <c r="J258" s="99"/>
      <c r="K258" s="94">
        <f t="shared" si="38"/>
        <v>0</v>
      </c>
      <c r="L258" s="94">
        <f t="shared" si="39"/>
        <v>0</v>
      </c>
      <c r="M258" s="94">
        <f t="shared" si="40"/>
        <v>0</v>
      </c>
      <c r="N258" s="94">
        <f t="shared" si="36"/>
        <v>0</v>
      </c>
      <c r="O258" s="94">
        <f t="shared" si="37"/>
        <v>0</v>
      </c>
      <c r="P258" s="102"/>
      <c r="Q258" s="94" t="str">
        <f t="shared" si="34"/>
        <v/>
      </c>
      <c r="R258" s="122" t="str">
        <f>IF(Q258="","",HLOOKUP(Q258,Headline!$Z$5:$CJ$6,2,FALSE))</f>
        <v/>
      </c>
      <c r="S258" s="147"/>
      <c r="T258" s="147"/>
      <c r="U258" s="147"/>
      <c r="V258" s="147"/>
      <c r="W258" s="147"/>
      <c r="X258" s="96" t="str">
        <f t="shared" si="35"/>
        <v/>
      </c>
      <c r="Y258" s="101"/>
      <c r="Z258" s="445"/>
      <c r="AA258" s="446"/>
      <c r="AB258" s="446"/>
      <c r="AC258" s="446"/>
      <c r="AD258" s="62"/>
      <c r="AE258" s="21"/>
      <c r="AF258" s="22"/>
      <c r="AH258" s="29"/>
      <c r="AI258" s="29"/>
      <c r="AJ258" s="29"/>
      <c r="AK258" s="29"/>
      <c r="AL258" s="29"/>
      <c r="AM258" s="29"/>
      <c r="AN258" s="29"/>
      <c r="AO258" s="83"/>
      <c r="AP258" s="83"/>
      <c r="AQ258" s="83"/>
      <c r="AR258" s="83"/>
      <c r="AS258" s="83"/>
      <c r="AT258" s="105"/>
      <c r="AU258" s="105"/>
    </row>
    <row r="259" spans="1:47" ht="17.25" customHeight="1">
      <c r="A259" s="27"/>
      <c r="B259" s="98">
        <v>215</v>
      </c>
      <c r="C259" s="104"/>
      <c r="D259" s="144" t="s">
        <v>189</v>
      </c>
      <c r="E259" s="111"/>
      <c r="F259" s="442">
        <v>52</v>
      </c>
      <c r="G259" s="443"/>
      <c r="H259" s="443"/>
      <c r="I259" s="99">
        <v>-0.24</v>
      </c>
      <c r="J259" s="99">
        <v>-0.1</v>
      </c>
      <c r="K259" s="94">
        <f t="shared" si="38"/>
        <v>52</v>
      </c>
      <c r="L259" s="94">
        <f t="shared" si="39"/>
        <v>-0.24</v>
      </c>
      <c r="M259" s="94">
        <f t="shared" si="40"/>
        <v>-0.1</v>
      </c>
      <c r="N259" s="94">
        <f t="shared" si="36"/>
        <v>51.76</v>
      </c>
      <c r="O259" s="94">
        <f t="shared" si="37"/>
        <v>51.9</v>
      </c>
      <c r="P259" s="102" t="s">
        <v>237</v>
      </c>
      <c r="Q259" s="94">
        <f t="shared" si="34"/>
        <v>1</v>
      </c>
      <c r="R259" s="122">
        <f>IF(Q259="","",HLOOKUP(Q259,Headline!$Z$5:$CJ$6,2,FALSE))</f>
        <v>1</v>
      </c>
      <c r="S259" s="147">
        <v>51.83</v>
      </c>
      <c r="T259" s="147"/>
      <c r="U259" s="147"/>
      <c r="V259" s="147"/>
      <c r="W259" s="147"/>
      <c r="X259" s="96" t="str">
        <f t="shared" si="35"/>
        <v/>
      </c>
      <c r="Y259" s="101"/>
      <c r="Z259" s="445"/>
      <c r="AA259" s="446"/>
      <c r="AB259" s="446"/>
      <c r="AC259" s="446"/>
      <c r="AD259" s="62"/>
      <c r="AE259" s="21"/>
      <c r="AF259" s="22"/>
      <c r="AG259" s="161"/>
      <c r="AH259" s="29"/>
      <c r="AI259" s="29"/>
      <c r="AJ259" s="29"/>
      <c r="AK259" s="29"/>
      <c r="AL259" s="29"/>
      <c r="AM259" s="29"/>
      <c r="AN259" s="29"/>
      <c r="AO259" s="83"/>
      <c r="AP259" s="83"/>
      <c r="AQ259" s="83"/>
      <c r="AR259" s="83"/>
      <c r="AS259" s="83"/>
      <c r="AT259" s="105"/>
      <c r="AU259" s="105"/>
    </row>
    <row r="260" spans="1:47" ht="17.25" customHeight="1">
      <c r="A260" s="27"/>
      <c r="B260" s="98"/>
      <c r="C260" s="104"/>
      <c r="D260" s="90"/>
      <c r="E260" s="111"/>
      <c r="F260" s="442" t="s">
        <v>193</v>
      </c>
      <c r="G260" s="443"/>
      <c r="H260" s="444"/>
      <c r="I260" s="99"/>
      <c r="J260" s="99"/>
      <c r="K260" s="94">
        <f t="shared" si="38"/>
        <v>52</v>
      </c>
      <c r="L260" s="94">
        <f t="shared" si="39"/>
        <v>-0.24</v>
      </c>
      <c r="M260" s="94">
        <f t="shared" si="40"/>
        <v>-0.1</v>
      </c>
      <c r="N260" s="94">
        <f t="shared" si="36"/>
        <v>51.76</v>
      </c>
      <c r="O260" s="94">
        <f t="shared" si="37"/>
        <v>51.9</v>
      </c>
      <c r="P260" s="102" t="s">
        <v>237</v>
      </c>
      <c r="Q260" s="94">
        <f t="shared" si="34"/>
        <v>2</v>
      </c>
      <c r="R260" s="122">
        <f>IF(Q260="","",HLOOKUP(Q260,Headline!$Z$5:$CJ$6,2,FALSE))</f>
        <v>2</v>
      </c>
      <c r="S260" s="147">
        <f>'report export 3D'!AG101</f>
        <v>51.646714410999998</v>
      </c>
      <c r="T260" s="147">
        <f>'report export 3D'!AH101</f>
        <v>51.659124394000003</v>
      </c>
      <c r="U260" s="147">
        <f>'report export 3D'!AI101</f>
        <v>51.647261727</v>
      </c>
      <c r="V260" s="147">
        <f>'report export 3D'!AJ101</f>
        <v>51.626624509000003</v>
      </c>
      <c r="W260" s="147">
        <f>'report export 3D'!AK101</f>
        <v>51.648103198999998</v>
      </c>
      <c r="X260" s="96" t="str">
        <f t="shared" si="35"/>
        <v/>
      </c>
      <c r="Y260" s="101">
        <v>16</v>
      </c>
      <c r="Z260" s="445" t="s">
        <v>755</v>
      </c>
      <c r="AA260" s="446"/>
      <c r="AB260" s="446"/>
      <c r="AC260" s="446"/>
      <c r="AD260" s="62"/>
      <c r="AE260" s="21"/>
      <c r="AF260" s="247" t="s">
        <v>95</v>
      </c>
      <c r="AG260" s="161"/>
      <c r="AH260" s="29"/>
      <c r="AI260" s="29"/>
      <c r="AJ260" s="29"/>
      <c r="AK260" s="29"/>
      <c r="AL260" s="29"/>
      <c r="AM260" s="29"/>
      <c r="AN260" s="29"/>
      <c r="AO260" s="83"/>
      <c r="AP260" s="83"/>
      <c r="AQ260" s="83"/>
      <c r="AR260" s="83"/>
      <c r="AS260" s="83"/>
      <c r="AT260" s="105"/>
      <c r="AU260" s="105"/>
    </row>
    <row r="261" spans="1:47" ht="17.25" customHeight="1">
      <c r="A261" s="27"/>
      <c r="B261" s="98"/>
      <c r="C261" s="104"/>
      <c r="D261" s="90"/>
      <c r="E261" s="111"/>
      <c r="F261" s="442"/>
      <c r="G261" s="443"/>
      <c r="H261" s="444"/>
      <c r="I261" s="99"/>
      <c r="J261" s="99"/>
      <c r="K261" s="94">
        <f t="shared" si="38"/>
        <v>52</v>
      </c>
      <c r="L261" s="94">
        <f t="shared" si="39"/>
        <v>-0.24</v>
      </c>
      <c r="M261" s="94">
        <f t="shared" si="40"/>
        <v>-0.1</v>
      </c>
      <c r="N261" s="94">
        <f t="shared" si="36"/>
        <v>51.76</v>
      </c>
      <c r="O261" s="94">
        <f t="shared" si="37"/>
        <v>51.9</v>
      </c>
      <c r="P261" s="102"/>
      <c r="Q261" s="94" t="str">
        <f t="shared" si="34"/>
        <v/>
      </c>
      <c r="R261" s="122" t="str">
        <f>IF(Q261="","",HLOOKUP(Q261,Headline!$Z$5:$CJ$6,2,FALSE))</f>
        <v/>
      </c>
      <c r="S261" s="147"/>
      <c r="T261" s="147"/>
      <c r="U261" s="147"/>
      <c r="V261" s="147"/>
      <c r="W261" s="147"/>
      <c r="X261" s="96" t="str">
        <f t="shared" si="35"/>
        <v/>
      </c>
      <c r="Y261" s="101"/>
      <c r="Z261" s="445"/>
      <c r="AA261" s="446"/>
      <c r="AB261" s="446"/>
      <c r="AC261" s="446"/>
      <c r="AD261" s="62"/>
      <c r="AE261" s="21"/>
      <c r="AF261" s="22"/>
      <c r="AH261" s="29"/>
      <c r="AI261" s="29"/>
      <c r="AJ261" s="29"/>
      <c r="AK261" s="29"/>
      <c r="AL261" s="29"/>
      <c r="AM261" s="29"/>
      <c r="AN261" s="29"/>
      <c r="AO261" s="83"/>
      <c r="AP261" s="83"/>
      <c r="AQ261" s="83"/>
      <c r="AR261" s="83"/>
      <c r="AS261" s="83"/>
      <c r="AT261" s="105"/>
      <c r="AU261" s="105"/>
    </row>
    <row r="262" spans="1:47" ht="17.25" hidden="1" customHeight="1">
      <c r="A262" s="27"/>
      <c r="B262" s="98"/>
      <c r="C262" s="104"/>
      <c r="D262" s="144"/>
      <c r="E262" s="111"/>
      <c r="F262" s="442"/>
      <c r="G262" s="443"/>
      <c r="H262" s="443"/>
      <c r="I262" s="99"/>
      <c r="J262" s="168"/>
      <c r="K262" s="94"/>
      <c r="L262" s="94"/>
      <c r="M262" s="94"/>
      <c r="N262" s="94"/>
      <c r="O262" s="94"/>
      <c r="P262" s="102"/>
      <c r="Q262" s="94"/>
      <c r="R262" s="122"/>
      <c r="S262" s="147"/>
      <c r="T262" s="147"/>
      <c r="U262" s="147"/>
      <c r="V262" s="147"/>
      <c r="W262" s="147"/>
      <c r="X262" s="96"/>
      <c r="Y262" s="101"/>
      <c r="Z262" s="458"/>
      <c r="AA262" s="459"/>
      <c r="AB262" s="459"/>
      <c r="AC262" s="460"/>
      <c r="AD262" s="62"/>
      <c r="AE262" s="21"/>
      <c r="AF262" s="22"/>
      <c r="AG262" s="161"/>
      <c r="AH262" s="29"/>
      <c r="AI262" s="29"/>
      <c r="AJ262" s="29"/>
      <c r="AK262" s="29"/>
      <c r="AL262" s="29"/>
      <c r="AM262" s="29"/>
      <c r="AN262" s="29"/>
      <c r="AO262" s="83"/>
      <c r="AP262" s="83"/>
      <c r="AQ262" s="83"/>
      <c r="AR262" s="83"/>
      <c r="AS262" s="83"/>
      <c r="AT262" s="105"/>
      <c r="AU262" s="105"/>
    </row>
    <row r="263" spans="1:47" ht="17.25" hidden="1" customHeight="1">
      <c r="A263" s="27"/>
      <c r="B263" s="98"/>
      <c r="C263" s="104"/>
      <c r="D263" s="90"/>
      <c r="E263" s="111"/>
      <c r="F263" s="442"/>
      <c r="G263" s="443"/>
      <c r="H263" s="444"/>
      <c r="I263" s="99"/>
      <c r="J263" s="99"/>
      <c r="K263" s="94"/>
      <c r="L263" s="94"/>
      <c r="M263" s="94"/>
      <c r="N263" s="94"/>
      <c r="O263" s="94"/>
      <c r="P263" s="102"/>
      <c r="Q263" s="94"/>
      <c r="R263" s="122"/>
      <c r="S263" s="147"/>
      <c r="T263" s="147"/>
      <c r="U263" s="147"/>
      <c r="V263" s="147"/>
      <c r="W263" s="147"/>
      <c r="X263" s="96"/>
      <c r="Y263" s="101"/>
      <c r="Z263" s="445"/>
      <c r="AA263" s="446"/>
      <c r="AB263" s="446"/>
      <c r="AC263" s="446"/>
      <c r="AD263" s="62"/>
      <c r="AE263" s="21"/>
      <c r="AF263" s="22"/>
      <c r="AG263" s="161"/>
      <c r="AH263" s="29"/>
      <c r="AI263" s="29"/>
      <c r="AJ263" s="29"/>
      <c r="AK263" s="29"/>
      <c r="AL263" s="29"/>
      <c r="AM263" s="29"/>
      <c r="AN263" s="29"/>
      <c r="AO263" s="83"/>
      <c r="AP263" s="83"/>
      <c r="AQ263" s="83"/>
      <c r="AR263" s="83"/>
      <c r="AS263" s="83"/>
      <c r="AT263" s="105"/>
      <c r="AU263" s="105"/>
    </row>
    <row r="264" spans="1:47" ht="17.25" customHeight="1">
      <c r="A264" s="27"/>
      <c r="B264" s="98"/>
      <c r="C264" s="104"/>
      <c r="D264" s="138"/>
      <c r="E264" s="137"/>
      <c r="F264" s="455"/>
      <c r="G264" s="456"/>
      <c r="H264" s="457"/>
      <c r="I264" s="99"/>
      <c r="J264" s="99"/>
      <c r="K264" s="94">
        <f t="shared" si="38"/>
        <v>0</v>
      </c>
      <c r="L264" s="94">
        <f t="shared" si="39"/>
        <v>0</v>
      </c>
      <c r="M264" s="94">
        <f t="shared" si="40"/>
        <v>0</v>
      </c>
      <c r="N264" s="94">
        <f t="shared" si="36"/>
        <v>0</v>
      </c>
      <c r="O264" s="94">
        <f t="shared" si="37"/>
        <v>0</v>
      </c>
      <c r="P264" s="102"/>
      <c r="Q264" s="94" t="str">
        <f t="shared" si="34"/>
        <v/>
      </c>
      <c r="R264" s="122" t="str">
        <f>IF(Q264="","",HLOOKUP(Q264,Headline!$Z$5:$CJ$6,2,FALSE))</f>
        <v/>
      </c>
      <c r="S264" s="147"/>
      <c r="T264" s="147"/>
      <c r="U264" s="147"/>
      <c r="V264" s="147"/>
      <c r="W264" s="147"/>
      <c r="X264" s="96" t="str">
        <f t="shared" si="35"/>
        <v/>
      </c>
      <c r="Y264" s="101"/>
      <c r="Z264" s="445"/>
      <c r="AA264" s="446"/>
      <c r="AB264" s="446"/>
      <c r="AC264" s="446"/>
      <c r="AD264" s="62"/>
      <c r="AE264" s="21"/>
      <c r="AF264" s="22"/>
      <c r="AH264" s="29"/>
      <c r="AI264" s="29"/>
      <c r="AJ264" s="29"/>
      <c r="AK264" s="29"/>
      <c r="AL264" s="29"/>
      <c r="AM264" s="29"/>
      <c r="AN264" s="29"/>
      <c r="AO264" s="83"/>
      <c r="AP264" s="83"/>
      <c r="AQ264" s="83"/>
      <c r="AR264" s="83"/>
      <c r="AS264" s="83"/>
      <c r="AT264" s="105"/>
      <c r="AU264" s="105"/>
    </row>
    <row r="265" spans="1:47" ht="27.5" customHeight="1">
      <c r="A265" s="27"/>
      <c r="B265" s="98">
        <v>215</v>
      </c>
      <c r="C265" s="104"/>
      <c r="D265" s="144" t="s">
        <v>189</v>
      </c>
      <c r="E265" s="111"/>
      <c r="F265" s="442">
        <v>52</v>
      </c>
      <c r="G265" s="443"/>
      <c r="H265" s="443"/>
      <c r="I265" s="99">
        <v>-0.24</v>
      </c>
      <c r="J265" s="168">
        <v>-0.06</v>
      </c>
      <c r="K265" s="94">
        <f>IF(Q265=1,F265,K261)</f>
        <v>52</v>
      </c>
      <c r="L265" s="94">
        <f>IF(Q265=1,I265,L261)</f>
        <v>-0.24</v>
      </c>
      <c r="M265" s="94">
        <f>IF(Q265=1,J265,M261)</f>
        <v>-0.06</v>
      </c>
      <c r="N265" s="94">
        <f>K265+L265</f>
        <v>51.76</v>
      </c>
      <c r="O265" s="94">
        <f>K265+M265</f>
        <v>51.94</v>
      </c>
      <c r="P265" s="102" t="s">
        <v>237</v>
      </c>
      <c r="Q265" s="94">
        <f>IF(AND(F265&lt;&gt;"",Q261=""),1,IF(AND(Q261&lt;emp,Q261&lt;&gt;""),Q261+1,""))</f>
        <v>1</v>
      </c>
      <c r="R265" s="122">
        <f>IF(Q265="","",HLOOKUP(Q265,Headline!$Z$5:$CJ$6,2,FALSE))</f>
        <v>1</v>
      </c>
      <c r="S265" s="147">
        <v>51.95</v>
      </c>
      <c r="T265" s="147"/>
      <c r="U265" s="147"/>
      <c r="V265" s="147"/>
      <c r="W265" s="147"/>
      <c r="X265" s="96" t="str">
        <f t="shared" si="35"/>
        <v/>
      </c>
      <c r="Y265" s="101"/>
      <c r="Z265" s="458" t="s">
        <v>357</v>
      </c>
      <c r="AA265" s="459"/>
      <c r="AB265" s="459"/>
      <c r="AC265" s="460"/>
      <c r="AD265" s="62"/>
      <c r="AE265" s="169" t="s">
        <v>331</v>
      </c>
      <c r="AF265" s="22"/>
      <c r="AG265" s="161"/>
      <c r="AH265" s="29"/>
      <c r="AI265" s="29"/>
      <c r="AJ265" s="29"/>
      <c r="AK265" s="29"/>
      <c r="AL265" s="29"/>
      <c r="AM265" s="29"/>
      <c r="AN265" s="29"/>
      <c r="AO265" s="83"/>
      <c r="AP265" s="83"/>
      <c r="AQ265" s="83"/>
      <c r="AR265" s="83"/>
      <c r="AS265" s="83"/>
      <c r="AT265" s="105"/>
      <c r="AU265" s="105"/>
    </row>
    <row r="266" spans="1:47" ht="17.25" customHeight="1">
      <c r="A266" s="27"/>
      <c r="B266" s="98"/>
      <c r="C266" s="104"/>
      <c r="D266" s="90"/>
      <c r="E266" s="111"/>
      <c r="F266" s="442" t="s">
        <v>194</v>
      </c>
      <c r="G266" s="443"/>
      <c r="H266" s="444"/>
      <c r="I266" s="99"/>
      <c r="J266" s="99"/>
      <c r="K266" s="94">
        <f t="shared" ref="K266:K267" si="41">IF(Q266=1,F266,K265)</f>
        <v>52</v>
      </c>
      <c r="L266" s="94">
        <f t="shared" ref="L266:L267" si="42">IF(Q266=1,I266,L265)</f>
        <v>-0.24</v>
      </c>
      <c r="M266" s="94">
        <f t="shared" ref="M266:M267" si="43">IF(Q266=1,J266,M265)</f>
        <v>-0.06</v>
      </c>
      <c r="N266" s="94">
        <f t="shared" ref="N266:N267" si="44">K266+L266</f>
        <v>51.76</v>
      </c>
      <c r="O266" s="94">
        <f t="shared" ref="O266:O267" si="45">K266+M266</f>
        <v>51.94</v>
      </c>
      <c r="P266" s="102" t="s">
        <v>237</v>
      </c>
      <c r="Q266" s="94">
        <f t="shared" ref="Q266:Q267" si="46">IF(AND(F266&lt;&gt;"",Q265=""),1,IF(AND(Q265&lt;emp,Q265&lt;&gt;""),Q265+1,""))</f>
        <v>2</v>
      </c>
      <c r="R266" s="122">
        <f>IF(Q266="","",HLOOKUP(Q266,Headline!$Z$5:$CJ$6,2,FALSE))</f>
        <v>2</v>
      </c>
      <c r="S266" s="147">
        <f>'report export 3D'!AG103</f>
        <v>51.739490381000003</v>
      </c>
      <c r="T266" s="147">
        <f>'report export 3D'!AH103</f>
        <v>51.735857379999999</v>
      </c>
      <c r="U266" s="147">
        <f>'report export 3D'!AI103</f>
        <v>51.731035003000002</v>
      </c>
      <c r="V266" s="147">
        <f>'report export 3D'!AJ103</f>
        <v>51.729953600999998</v>
      </c>
      <c r="W266" s="147">
        <f>'report export 3D'!AK103</f>
        <v>51.734954002999999</v>
      </c>
      <c r="X266" s="96" t="str">
        <f t="shared" si="35"/>
        <v/>
      </c>
      <c r="Y266" s="101">
        <v>16</v>
      </c>
      <c r="Z266" s="445" t="s">
        <v>755</v>
      </c>
      <c r="AA266" s="446"/>
      <c r="AB266" s="446"/>
      <c r="AC266" s="446"/>
      <c r="AD266" s="62"/>
      <c r="AE266" s="21"/>
      <c r="AF266" s="247" t="s">
        <v>95</v>
      </c>
      <c r="AG266" s="161"/>
      <c r="AH266" s="29"/>
      <c r="AI266" s="29"/>
      <c r="AJ266" s="29"/>
      <c r="AK266" s="29"/>
      <c r="AL266" s="29"/>
      <c r="AM266" s="29"/>
      <c r="AN266" s="29"/>
      <c r="AO266" s="83"/>
      <c r="AP266" s="83"/>
      <c r="AQ266" s="83"/>
      <c r="AR266" s="83"/>
      <c r="AS266" s="83"/>
      <c r="AT266" s="105"/>
      <c r="AU266" s="105"/>
    </row>
    <row r="267" spans="1:47" ht="17.25" customHeight="1">
      <c r="A267" s="27"/>
      <c r="B267" s="98"/>
      <c r="C267" s="104"/>
      <c r="D267" s="138"/>
      <c r="E267" s="137"/>
      <c r="F267" s="455"/>
      <c r="G267" s="456"/>
      <c r="H267" s="457"/>
      <c r="I267" s="99"/>
      <c r="J267" s="99"/>
      <c r="K267" s="94">
        <f t="shared" si="41"/>
        <v>52</v>
      </c>
      <c r="L267" s="94">
        <f t="shared" si="42"/>
        <v>-0.24</v>
      </c>
      <c r="M267" s="94">
        <f t="shared" si="43"/>
        <v>-0.06</v>
      </c>
      <c r="N267" s="94">
        <f t="shared" si="44"/>
        <v>51.76</v>
      </c>
      <c r="O267" s="94">
        <f t="shared" si="45"/>
        <v>51.94</v>
      </c>
      <c r="P267" s="102"/>
      <c r="Q267" s="94" t="str">
        <f t="shared" si="46"/>
        <v/>
      </c>
      <c r="R267" s="122" t="str">
        <f>IF(Q267="","",HLOOKUP(Q267,Headline!$Z$5:$CJ$6,2,FALSE))</f>
        <v/>
      </c>
      <c r="S267" s="147"/>
      <c r="T267" s="147"/>
      <c r="U267" s="147"/>
      <c r="V267" s="147"/>
      <c r="W267" s="147"/>
      <c r="X267" s="96" t="str">
        <f t="shared" si="35"/>
        <v/>
      </c>
      <c r="Y267" s="101"/>
      <c r="Z267" s="445"/>
      <c r="AA267" s="446"/>
      <c r="AB267" s="446"/>
      <c r="AC267" s="446"/>
      <c r="AD267" s="62"/>
      <c r="AE267" s="21"/>
      <c r="AF267" s="22"/>
      <c r="AH267" s="29"/>
      <c r="AI267" s="29"/>
      <c r="AJ267" s="29"/>
      <c r="AK267" s="29"/>
      <c r="AL267" s="29"/>
      <c r="AM267" s="29"/>
      <c r="AN267" s="29"/>
      <c r="AO267" s="83"/>
      <c r="AP267" s="83"/>
      <c r="AQ267" s="83"/>
      <c r="AR267" s="83"/>
      <c r="AS267" s="83"/>
      <c r="AT267" s="105"/>
      <c r="AU267" s="105"/>
    </row>
    <row r="268" spans="1:47" ht="17.25" customHeight="1">
      <c r="A268" s="27"/>
      <c r="B268" s="98"/>
      <c r="C268" s="104"/>
      <c r="D268" s="144"/>
      <c r="E268" s="111"/>
      <c r="F268" s="442"/>
      <c r="G268" s="443"/>
      <c r="H268" s="443"/>
      <c r="I268" s="99"/>
      <c r="J268" s="99"/>
      <c r="K268" s="94"/>
      <c r="L268" s="94"/>
      <c r="M268" s="94"/>
      <c r="N268" s="94"/>
      <c r="O268" s="94"/>
      <c r="P268" s="102"/>
      <c r="Q268" s="94"/>
      <c r="R268" s="122"/>
      <c r="S268" s="147"/>
      <c r="T268" s="147"/>
      <c r="U268" s="147"/>
      <c r="V268" s="147"/>
      <c r="W268" s="147"/>
      <c r="X268" s="96"/>
      <c r="Y268" s="101"/>
      <c r="Z268" s="445"/>
      <c r="AA268" s="446"/>
      <c r="AB268" s="446"/>
      <c r="AC268" s="446"/>
      <c r="AD268" s="62"/>
      <c r="AE268" s="21"/>
      <c r="AF268" s="22"/>
      <c r="AG268" s="161"/>
      <c r="AH268" s="29"/>
      <c r="AI268" s="29"/>
      <c r="AJ268" s="29"/>
      <c r="AK268" s="29"/>
      <c r="AL268" s="29"/>
      <c r="AM268" s="29"/>
      <c r="AN268" s="29"/>
      <c r="AO268" s="83"/>
      <c r="AP268" s="83"/>
      <c r="AQ268" s="83"/>
      <c r="AR268" s="83"/>
      <c r="AS268" s="83"/>
      <c r="AT268" s="105"/>
      <c r="AU268" s="105"/>
    </row>
    <row r="269" spans="1:47" ht="17.25" customHeight="1">
      <c r="A269" s="27"/>
      <c r="B269" s="98"/>
      <c r="C269" s="104"/>
      <c r="D269" s="90"/>
      <c r="E269" s="111"/>
      <c r="F269" s="442"/>
      <c r="G269" s="443"/>
      <c r="H269" s="444"/>
      <c r="I269" s="99"/>
      <c r="J269" s="99"/>
      <c r="K269" s="94"/>
      <c r="L269" s="94"/>
      <c r="M269" s="94"/>
      <c r="N269" s="94"/>
      <c r="O269" s="94"/>
      <c r="P269" s="102"/>
      <c r="Q269" s="94"/>
      <c r="R269" s="122"/>
      <c r="S269" s="147"/>
      <c r="T269" s="147"/>
      <c r="U269" s="147"/>
      <c r="V269" s="147"/>
      <c r="W269" s="147"/>
      <c r="X269" s="96"/>
      <c r="Y269" s="101"/>
      <c r="Z269" s="445"/>
      <c r="AA269" s="446"/>
      <c r="AB269" s="446"/>
      <c r="AC269" s="446"/>
      <c r="AD269" s="62"/>
      <c r="AE269" s="21"/>
      <c r="AF269" s="247"/>
      <c r="AG269" s="161"/>
      <c r="AH269" s="29"/>
      <c r="AI269" s="29"/>
      <c r="AJ269" s="29"/>
      <c r="AK269" s="29"/>
      <c r="AL269" s="29"/>
      <c r="AM269" s="29"/>
      <c r="AN269" s="29"/>
      <c r="AO269" s="83"/>
      <c r="AP269" s="83"/>
      <c r="AQ269" s="83"/>
      <c r="AR269" s="83"/>
      <c r="AS269" s="83"/>
      <c r="AT269" s="105"/>
      <c r="AU269" s="105"/>
    </row>
    <row r="270" spans="1:47" ht="17.25" customHeight="1">
      <c r="A270" s="27"/>
      <c r="B270" s="98"/>
      <c r="C270" s="104"/>
      <c r="D270" s="138"/>
      <c r="E270" s="137"/>
      <c r="F270" s="455"/>
      <c r="G270" s="456"/>
      <c r="H270" s="457"/>
      <c r="I270" s="99"/>
      <c r="J270" s="99"/>
      <c r="K270" s="94">
        <f t="shared" si="38"/>
        <v>0</v>
      </c>
      <c r="L270" s="94">
        <f t="shared" si="39"/>
        <v>0</v>
      </c>
      <c r="M270" s="94">
        <f t="shared" si="40"/>
        <v>0</v>
      </c>
      <c r="N270" s="94">
        <f>K270+L270</f>
        <v>0</v>
      </c>
      <c r="O270" s="94">
        <f>K270+M270</f>
        <v>0</v>
      </c>
      <c r="P270" s="102"/>
      <c r="Q270" s="94" t="str">
        <f t="shared" ref="Q270" si="47">IF(AND(F270&lt;&gt;"",Q269=""),1,IF(AND(Q269&lt;emp,Q269&lt;&gt;""),Q269+1,""))</f>
        <v/>
      </c>
      <c r="R270" s="122" t="str">
        <f>IF(Q270="","",HLOOKUP(Q270,Headline!$Z$5:$CJ$6,2,FALSE))</f>
        <v/>
      </c>
      <c r="S270" s="100"/>
      <c r="T270" s="100"/>
      <c r="U270" s="100"/>
      <c r="V270" s="100"/>
      <c r="W270" s="100"/>
      <c r="X270" s="96" t="str">
        <f t="shared" si="35"/>
        <v/>
      </c>
      <c r="Y270" s="101"/>
      <c r="Z270" s="445"/>
      <c r="AA270" s="446"/>
      <c r="AB270" s="446"/>
      <c r="AC270" s="446"/>
      <c r="AD270" s="62"/>
      <c r="AE270" s="21"/>
      <c r="AF270" s="22"/>
      <c r="AH270" s="29"/>
      <c r="AI270" s="29"/>
      <c r="AJ270" s="29"/>
      <c r="AK270" s="29"/>
      <c r="AL270" s="29"/>
      <c r="AM270" s="29"/>
      <c r="AN270" s="29"/>
      <c r="AO270" s="83"/>
      <c r="AP270" s="83"/>
      <c r="AQ270" s="83"/>
      <c r="AR270" s="83"/>
      <c r="AS270" s="83"/>
      <c r="AT270" s="105"/>
      <c r="AU270" s="105"/>
    </row>
    <row r="271" spans="1:47" ht="17.25" customHeight="1">
      <c r="A271" s="27"/>
      <c r="B271" s="98">
        <v>215</v>
      </c>
      <c r="C271" s="104"/>
      <c r="D271" s="144" t="s">
        <v>189</v>
      </c>
      <c r="E271" s="111"/>
      <c r="F271" s="442">
        <v>52</v>
      </c>
      <c r="G271" s="443"/>
      <c r="H271" s="443"/>
      <c r="I271" s="99">
        <v>-0.36</v>
      </c>
      <c r="J271" s="99">
        <v>-0.1</v>
      </c>
      <c r="K271" s="94">
        <f>IF(Q271=1,F271,K267)</f>
        <v>52</v>
      </c>
      <c r="L271" s="94">
        <f>IF(Q271=1,I271,L267)</f>
        <v>-0.36</v>
      </c>
      <c r="M271" s="94">
        <f>IF(Q271=1,J271,M267)</f>
        <v>-0.1</v>
      </c>
      <c r="N271" s="94">
        <f t="shared" ref="N271" si="48">K271+L271</f>
        <v>51.64</v>
      </c>
      <c r="O271" s="94">
        <f t="shared" ref="O271" si="49">K271+M271</f>
        <v>51.9</v>
      </c>
      <c r="P271" s="102" t="s">
        <v>237</v>
      </c>
      <c r="Q271" s="94">
        <f>IF(AND(F271&lt;&gt;"",Q267=""),1,IF(AND(Q267&lt;emp,Q267&lt;&gt;""),Q267+1,""))</f>
        <v>1</v>
      </c>
      <c r="R271" s="122">
        <f>IF(Q271="","",HLOOKUP(Q271,Headline!$Z$5:$CJ$6,2,FALSE))</f>
        <v>1</v>
      </c>
      <c r="S271" s="147">
        <v>51.698999999999998</v>
      </c>
      <c r="T271" s="147"/>
      <c r="U271" s="147"/>
      <c r="V271" s="147"/>
      <c r="W271" s="147"/>
      <c r="X271" s="96" t="str">
        <f t="shared" si="35"/>
        <v/>
      </c>
      <c r="Y271" s="101"/>
      <c r="Z271" s="445"/>
      <c r="AA271" s="446"/>
      <c r="AB271" s="446"/>
      <c r="AC271" s="446"/>
      <c r="AD271" s="62"/>
      <c r="AE271" s="21"/>
      <c r="AF271" s="22"/>
      <c r="AG271" s="161"/>
      <c r="AH271" s="29"/>
      <c r="AI271" s="29"/>
      <c r="AJ271" s="29"/>
      <c r="AK271" s="29"/>
      <c r="AL271" s="29"/>
      <c r="AM271" s="29"/>
      <c r="AN271" s="29"/>
      <c r="AO271" s="83"/>
      <c r="AP271" s="83"/>
      <c r="AQ271" s="83"/>
      <c r="AR271" s="83"/>
      <c r="AS271" s="83"/>
      <c r="AT271" s="105"/>
      <c r="AU271" s="105"/>
    </row>
    <row r="272" spans="1:47" ht="17.25" customHeight="1">
      <c r="A272" s="27"/>
      <c r="B272" s="98"/>
      <c r="C272" s="104"/>
      <c r="D272" s="90"/>
      <c r="E272" s="111"/>
      <c r="F272" s="442" t="s">
        <v>196</v>
      </c>
      <c r="G272" s="443"/>
      <c r="H272" s="444"/>
      <c r="I272" s="99"/>
      <c r="J272" s="99"/>
      <c r="K272" s="94">
        <f t="shared" ref="K272:K273" si="50">IF(Q272=1,F272,K271)</f>
        <v>52</v>
      </c>
      <c r="L272" s="94">
        <f t="shared" ref="L272:L273" si="51">IF(Q272=1,I272,L271)</f>
        <v>-0.36</v>
      </c>
      <c r="M272" s="94">
        <f t="shared" ref="M272:M273" si="52">IF(Q272=1,J272,M271)</f>
        <v>-0.1</v>
      </c>
      <c r="N272" s="94">
        <f>K272+L272</f>
        <v>51.64</v>
      </c>
      <c r="O272" s="94">
        <f>K272+M272</f>
        <v>51.9</v>
      </c>
      <c r="P272" s="102" t="s">
        <v>237</v>
      </c>
      <c r="Q272" s="94">
        <f t="shared" ref="Q272:Q273" si="53">IF(AND(F272&lt;&gt;"",Q271=""),1,IF(AND(Q271&lt;emp,Q271&lt;&gt;""),Q271+1,""))</f>
        <v>2</v>
      </c>
      <c r="R272" s="122">
        <f>IF(Q272="","",HLOOKUP(Q272,Headline!$Z$5:$CJ$6,2,FALSE))</f>
        <v>2</v>
      </c>
      <c r="S272" s="147">
        <f>'report export 3D'!AG102</f>
        <v>51.52510316</v>
      </c>
      <c r="T272" s="147">
        <f>'report export 3D'!AH102</f>
        <v>51.563824130999997</v>
      </c>
      <c r="U272" s="147">
        <f>'report export 3D'!AI102</f>
        <v>51.535314716999999</v>
      </c>
      <c r="V272" s="147">
        <f>'report export 3D'!AJ102</f>
        <v>51.516085253</v>
      </c>
      <c r="W272" s="147">
        <f>'report export 3D'!AK102</f>
        <v>51.546646099</v>
      </c>
      <c r="X272" s="96" t="str">
        <f t="shared" si="35"/>
        <v/>
      </c>
      <c r="Y272" s="101">
        <v>16</v>
      </c>
      <c r="Z272" s="445" t="s">
        <v>755</v>
      </c>
      <c r="AA272" s="446"/>
      <c r="AB272" s="446"/>
      <c r="AC272" s="446"/>
      <c r="AD272" s="62"/>
      <c r="AE272" s="21"/>
      <c r="AF272" s="247" t="s">
        <v>95</v>
      </c>
      <c r="AG272" s="161"/>
      <c r="AH272" s="29"/>
      <c r="AI272" s="29"/>
      <c r="AJ272" s="29"/>
      <c r="AK272" s="29"/>
      <c r="AL272" s="29"/>
      <c r="AM272" s="29"/>
      <c r="AN272" s="29"/>
      <c r="AO272" s="83"/>
      <c r="AP272" s="83"/>
      <c r="AQ272" s="83"/>
      <c r="AR272" s="83"/>
      <c r="AS272" s="83"/>
      <c r="AT272" s="105"/>
      <c r="AU272" s="105"/>
    </row>
    <row r="273" spans="1:47" ht="17.25" hidden="1" customHeight="1" thickBot="1">
      <c r="A273" s="27"/>
      <c r="B273" s="98"/>
      <c r="C273" s="104"/>
      <c r="D273" s="138"/>
      <c r="E273" s="137"/>
      <c r="F273" s="455"/>
      <c r="G273" s="456"/>
      <c r="H273" s="457"/>
      <c r="I273" s="99"/>
      <c r="J273" s="99"/>
      <c r="K273" s="94">
        <f t="shared" si="50"/>
        <v>52</v>
      </c>
      <c r="L273" s="94">
        <f t="shared" si="51"/>
        <v>-0.36</v>
      </c>
      <c r="M273" s="94">
        <f t="shared" si="52"/>
        <v>-0.1</v>
      </c>
      <c r="N273" s="94">
        <f>K273+L273</f>
        <v>51.64</v>
      </c>
      <c r="O273" s="94">
        <f>K273+M273</f>
        <v>51.9</v>
      </c>
      <c r="P273" s="102"/>
      <c r="Q273" s="94" t="str">
        <f t="shared" si="53"/>
        <v/>
      </c>
      <c r="R273" s="122" t="str">
        <f>IF(Q273="","",HLOOKUP(Q273,Headline!$Z$5:$CJ$6,2,FALSE))</f>
        <v/>
      </c>
      <c r="S273" s="100"/>
      <c r="T273" s="100"/>
      <c r="U273" s="100"/>
      <c r="V273" s="100"/>
      <c r="W273" s="100"/>
      <c r="X273" s="96" t="str">
        <f t="shared" ref="X273" si="54">IF(S273="","",IF(AND(AM273="-",AN273="+"),"78",IF(AM273="-","7",IF(AN273="+","8",""))))</f>
        <v/>
      </c>
      <c r="Y273" s="101"/>
      <c r="Z273" s="445"/>
      <c r="AA273" s="446"/>
      <c r="AB273" s="446"/>
      <c r="AC273" s="446"/>
      <c r="AD273" s="62"/>
      <c r="AE273" s="21"/>
      <c r="AF273" s="22"/>
      <c r="AH273" s="29"/>
      <c r="AI273" s="29"/>
      <c r="AJ273" s="29"/>
      <c r="AK273" s="29"/>
      <c r="AL273" s="29"/>
      <c r="AM273" s="29"/>
      <c r="AN273" s="29"/>
      <c r="AO273" s="83"/>
      <c r="AP273" s="83"/>
      <c r="AQ273" s="83"/>
      <c r="AR273" s="83"/>
      <c r="AS273" s="83"/>
      <c r="AT273" s="105"/>
      <c r="AU273" s="105"/>
    </row>
    <row r="274" spans="1:47" ht="17.25" hidden="1" customHeight="1" thickBot="1">
      <c r="A274" s="27"/>
      <c r="B274" s="98"/>
      <c r="C274" s="104"/>
      <c r="D274" s="142"/>
      <c r="E274" s="142"/>
      <c r="F274" s="175"/>
      <c r="G274" s="463"/>
      <c r="H274" s="465"/>
      <c r="I274" s="170"/>
      <c r="J274" s="99"/>
      <c r="K274" s="94"/>
      <c r="L274" s="94"/>
      <c r="M274" s="94"/>
      <c r="N274" s="94"/>
      <c r="O274" s="94"/>
      <c r="P274" s="102"/>
      <c r="Q274" s="94"/>
      <c r="R274" s="122"/>
      <c r="S274" s="100"/>
      <c r="T274" s="100"/>
      <c r="U274" s="100"/>
      <c r="V274" s="100"/>
      <c r="W274" s="100"/>
      <c r="X274" s="96"/>
      <c r="Y274" s="101"/>
      <c r="Z274" s="445"/>
      <c r="AA274" s="446"/>
      <c r="AB274" s="446"/>
      <c r="AC274" s="446"/>
      <c r="AD274" s="62"/>
      <c r="AE274" s="21"/>
      <c r="AF274" s="22"/>
      <c r="AG274" s="161"/>
      <c r="AH274" s="29"/>
      <c r="AI274" s="29"/>
      <c r="AJ274" s="29"/>
      <c r="AK274" s="29"/>
      <c r="AL274" s="29"/>
      <c r="AM274" s="29"/>
      <c r="AN274" s="29"/>
      <c r="AO274" s="83"/>
      <c r="AP274" s="83"/>
      <c r="AQ274" s="83"/>
      <c r="AR274" s="83"/>
      <c r="AS274" s="83"/>
      <c r="AT274" s="105"/>
      <c r="AU274" s="105"/>
    </row>
    <row r="275" spans="1:47" ht="17.25" hidden="1" customHeight="1">
      <c r="A275" s="27"/>
      <c r="B275" s="98"/>
      <c r="C275" s="104"/>
      <c r="D275" s="140"/>
      <c r="E275" s="139"/>
      <c r="F275" s="471"/>
      <c r="G275" s="472"/>
      <c r="H275" s="473"/>
      <c r="I275" s="99"/>
      <c r="J275" s="99"/>
      <c r="K275" s="94"/>
      <c r="L275" s="94"/>
      <c r="M275" s="94"/>
      <c r="N275" s="94"/>
      <c r="O275" s="94"/>
      <c r="P275" s="102"/>
      <c r="Q275" s="94"/>
      <c r="R275" s="122"/>
      <c r="S275" s="100"/>
      <c r="T275" s="100"/>
      <c r="U275" s="100"/>
      <c r="V275" s="100"/>
      <c r="W275" s="100"/>
      <c r="X275" s="96"/>
      <c r="Y275" s="101"/>
      <c r="Z275" s="445"/>
      <c r="AA275" s="446"/>
      <c r="AB275" s="446"/>
      <c r="AC275" s="446"/>
      <c r="AD275" s="62"/>
      <c r="AE275" s="21"/>
      <c r="AF275" s="22"/>
      <c r="AG275" s="161"/>
      <c r="AH275" s="29"/>
      <c r="AI275" s="29"/>
      <c r="AJ275" s="29"/>
      <c r="AK275" s="29"/>
      <c r="AL275" s="29"/>
      <c r="AM275" s="29"/>
      <c r="AN275" s="29"/>
      <c r="AO275" s="83"/>
      <c r="AP275" s="83"/>
      <c r="AQ275" s="83"/>
      <c r="AR275" s="83"/>
      <c r="AS275" s="83"/>
      <c r="AT275" s="105"/>
      <c r="AU275" s="105"/>
    </row>
    <row r="276" spans="1:47" ht="17.25" customHeight="1" thickBot="1">
      <c r="A276" s="27"/>
      <c r="B276" s="98"/>
      <c r="C276" s="104"/>
      <c r="D276" s="90"/>
      <c r="E276" s="111"/>
      <c r="F276" s="442"/>
      <c r="G276" s="443"/>
      <c r="H276" s="443"/>
      <c r="I276" s="99"/>
      <c r="J276" s="99"/>
      <c r="K276" s="94">
        <f t="shared" ref="K276:K288" si="55">IF(Q276=1,F276,K275)</f>
        <v>0</v>
      </c>
      <c r="L276" s="94">
        <f t="shared" ref="L276:L288" si="56">IF(Q276=1,I276,L275)</f>
        <v>0</v>
      </c>
      <c r="M276" s="94">
        <f t="shared" ref="M276:M288" si="57">IF(Q276=1,J276,M275)</f>
        <v>0</v>
      </c>
      <c r="N276" s="94">
        <f t="shared" ref="N276:N339" si="58">K276+L276</f>
        <v>0</v>
      </c>
      <c r="O276" s="94">
        <f t="shared" ref="O276:O339" si="59">K276+M276</f>
        <v>0</v>
      </c>
      <c r="P276" s="102"/>
      <c r="Q276" s="94" t="str">
        <f t="shared" ref="Q276:Q288" si="60">IF(AND(F276&lt;&gt;"",Q275=""),1,IF(AND(Q275&lt;emp,Q275&lt;&gt;""),Q275+1,""))</f>
        <v/>
      </c>
      <c r="R276" s="122" t="str">
        <f>IF(Q276="","",HLOOKUP(Q276,Headline!$Z$5:$CJ$6,2,FALSE))</f>
        <v/>
      </c>
      <c r="S276" s="100"/>
      <c r="T276" s="100"/>
      <c r="U276" s="100"/>
      <c r="V276" s="100"/>
      <c r="W276" s="100"/>
      <c r="X276" s="96" t="str">
        <f t="shared" ref="X276:X351" si="61">IF(S276="","",IF(AND(AM276="-",AN276="+"),"78",IF(AM276="-","7",IF(AN276="+","8",""))))</f>
        <v/>
      </c>
      <c r="Y276" s="101"/>
      <c r="Z276" s="445"/>
      <c r="AA276" s="446"/>
      <c r="AB276" s="446"/>
      <c r="AC276" s="446"/>
      <c r="AD276" s="62"/>
      <c r="AE276" s="21"/>
      <c r="AF276" s="22"/>
      <c r="AH276" s="29"/>
      <c r="AI276" s="29"/>
      <c r="AJ276" s="29"/>
      <c r="AK276" s="29"/>
      <c r="AL276" s="29"/>
      <c r="AM276" s="29"/>
      <c r="AN276" s="29"/>
      <c r="AO276" s="83"/>
      <c r="AP276" s="83"/>
      <c r="AQ276" s="83"/>
      <c r="AR276" s="83"/>
      <c r="AS276" s="83"/>
      <c r="AT276" s="105"/>
      <c r="AU276" s="105"/>
    </row>
    <row r="277" spans="1:47" ht="17.25" customHeight="1" thickBot="1">
      <c r="A277" s="27"/>
      <c r="B277" s="98">
        <v>216</v>
      </c>
      <c r="C277" s="104"/>
      <c r="D277" s="142" t="s">
        <v>89</v>
      </c>
      <c r="E277" s="142" t="s">
        <v>189</v>
      </c>
      <c r="F277" s="175">
        <v>0.16500000000000001</v>
      </c>
      <c r="G277" s="463" t="s">
        <v>195</v>
      </c>
      <c r="H277" s="465"/>
      <c r="I277" s="170">
        <v>-0.16500000000000001</v>
      </c>
      <c r="J277" s="99">
        <v>0</v>
      </c>
      <c r="K277" s="94">
        <f>IF(Q277=1,F277,K267)</f>
        <v>0.16500000000000001</v>
      </c>
      <c r="L277" s="94">
        <f>IF(Q277=1,I277,L267)</f>
        <v>-0.16500000000000001</v>
      </c>
      <c r="M277" s="94">
        <f>IF(Q277=1,J277,M267)</f>
        <v>0</v>
      </c>
      <c r="N277" s="94">
        <f t="shared" si="58"/>
        <v>0</v>
      </c>
      <c r="O277" s="94">
        <f t="shared" si="59"/>
        <v>0.16500000000000001</v>
      </c>
      <c r="P277" s="102" t="s">
        <v>237</v>
      </c>
      <c r="Q277" s="94">
        <f>IF(AND(F277&lt;&gt;"",Q267=""),1,IF(AND(Q267&lt;emp,Q267&lt;&gt;""),Q267+1,""))</f>
        <v>1</v>
      </c>
      <c r="R277" s="122">
        <f>IF(Q277="","",HLOOKUP(Q277,Headline!$Z$5:$CJ$6,2,FALSE))</f>
        <v>1</v>
      </c>
      <c r="S277" s="100">
        <v>0.222</v>
      </c>
      <c r="T277" s="100"/>
      <c r="U277" s="100"/>
      <c r="V277" s="100"/>
      <c r="W277" s="100"/>
      <c r="X277" s="96" t="str">
        <f t="shared" si="61"/>
        <v/>
      </c>
      <c r="Y277" s="101"/>
      <c r="Z277" s="445"/>
      <c r="AA277" s="446"/>
      <c r="AB277" s="446"/>
      <c r="AC277" s="446"/>
      <c r="AD277" s="62"/>
      <c r="AE277" s="245" t="s">
        <v>331</v>
      </c>
      <c r="AF277" s="22"/>
      <c r="AG277" s="161"/>
      <c r="AH277" s="29"/>
      <c r="AI277" s="29"/>
      <c r="AJ277" s="29"/>
      <c r="AK277" s="29"/>
      <c r="AL277" s="29"/>
      <c r="AM277" s="29"/>
      <c r="AN277" s="29"/>
      <c r="AO277" s="83"/>
      <c r="AP277" s="83"/>
      <c r="AQ277" s="83"/>
      <c r="AR277" s="83"/>
      <c r="AS277" s="83"/>
      <c r="AT277" s="105"/>
      <c r="AU277" s="105"/>
    </row>
    <row r="278" spans="1:47" ht="17.25" customHeight="1">
      <c r="A278" s="27"/>
      <c r="B278" s="98"/>
      <c r="C278" s="104"/>
      <c r="D278" s="140"/>
      <c r="E278" s="139"/>
      <c r="F278" s="471"/>
      <c r="G278" s="472"/>
      <c r="H278" s="473"/>
      <c r="I278" s="99"/>
      <c r="J278" s="99"/>
      <c r="K278" s="94">
        <f t="shared" ref="K278:K279" si="62">IF(Q278=1,F278,K277)</f>
        <v>0.16500000000000001</v>
      </c>
      <c r="L278" s="94">
        <f t="shared" ref="L278:L279" si="63">IF(Q278=1,I278,L277)</f>
        <v>-0.16500000000000001</v>
      </c>
      <c r="M278" s="94">
        <f t="shared" ref="M278:M279" si="64">IF(Q278=1,J278,M277)</f>
        <v>0</v>
      </c>
      <c r="N278" s="94">
        <f t="shared" si="58"/>
        <v>0</v>
      </c>
      <c r="O278" s="94">
        <f t="shared" si="59"/>
        <v>0.16500000000000001</v>
      </c>
      <c r="P278" s="102" t="s">
        <v>237</v>
      </c>
      <c r="Q278" s="94">
        <f t="shared" ref="Q278:Q279" si="65">IF(AND(F278&lt;&gt;"",Q277=""),1,IF(AND(Q277&lt;emp,Q277&lt;&gt;""),Q277+1,""))</f>
        <v>2</v>
      </c>
      <c r="R278" s="122">
        <f>IF(Q278="","",HLOOKUP(Q278,Headline!$Z$5:$CJ$6,2,FALSE))</f>
        <v>2</v>
      </c>
      <c r="S278" s="100">
        <f>'report export 3D'!AG104</f>
        <v>0.29244547189999998</v>
      </c>
      <c r="T278" s="100">
        <f>'report export 3D'!AH104</f>
        <v>0.30144585309999999</v>
      </c>
      <c r="U278" s="100">
        <f>'report export 3D'!AI104</f>
        <v>0.26662901160000002</v>
      </c>
      <c r="V278" s="100">
        <f>'report export 3D'!AJ104</f>
        <v>0.32348224260000003</v>
      </c>
      <c r="W278" s="100">
        <f>'report export 3D'!AK104</f>
        <v>0.298592792</v>
      </c>
      <c r="X278" s="96" t="str">
        <f t="shared" si="61"/>
        <v/>
      </c>
      <c r="Y278" s="101">
        <v>16</v>
      </c>
      <c r="Z278" s="445" t="s">
        <v>755</v>
      </c>
      <c r="AA278" s="446"/>
      <c r="AB278" s="446"/>
      <c r="AC278" s="446"/>
      <c r="AD278" s="62"/>
      <c r="AE278" s="21"/>
      <c r="AF278" s="247" t="s">
        <v>95</v>
      </c>
      <c r="AG278" s="161"/>
      <c r="AH278" s="29"/>
      <c r="AI278" s="29"/>
      <c r="AJ278" s="29"/>
      <c r="AK278" s="29"/>
      <c r="AL278" s="29"/>
      <c r="AM278" s="29"/>
      <c r="AN278" s="29"/>
      <c r="AO278" s="83"/>
      <c r="AP278" s="83"/>
      <c r="AQ278" s="83"/>
      <c r="AR278" s="83"/>
      <c r="AS278" s="83"/>
      <c r="AT278" s="105"/>
      <c r="AU278" s="105"/>
    </row>
    <row r="279" spans="1:47" ht="17.25" customHeight="1">
      <c r="A279" s="27"/>
      <c r="B279" s="98"/>
      <c r="C279" s="104"/>
      <c r="D279" s="90"/>
      <c r="E279" s="111"/>
      <c r="F279" s="442"/>
      <c r="G279" s="443"/>
      <c r="H279" s="443"/>
      <c r="I279" s="99"/>
      <c r="J279" s="99"/>
      <c r="K279" s="94">
        <f t="shared" si="62"/>
        <v>0.16500000000000001</v>
      </c>
      <c r="L279" s="94">
        <f t="shared" si="63"/>
        <v>-0.16500000000000001</v>
      </c>
      <c r="M279" s="94">
        <f t="shared" si="64"/>
        <v>0</v>
      </c>
      <c r="N279" s="94">
        <f t="shared" si="58"/>
        <v>0</v>
      </c>
      <c r="O279" s="94">
        <f t="shared" si="59"/>
        <v>0.16500000000000001</v>
      </c>
      <c r="P279" s="102"/>
      <c r="Q279" s="94" t="str">
        <f t="shared" si="65"/>
        <v/>
      </c>
      <c r="R279" s="122" t="str">
        <f>IF(Q279="","",HLOOKUP(Q279,Headline!$Z$5:$CJ$6,2,FALSE))</f>
        <v/>
      </c>
      <c r="S279" s="100"/>
      <c r="T279" s="100"/>
      <c r="U279" s="100"/>
      <c r="V279" s="100"/>
      <c r="W279" s="100"/>
      <c r="X279" s="96" t="str">
        <f t="shared" si="61"/>
        <v/>
      </c>
      <c r="Y279" s="101"/>
      <c r="Z279" s="445"/>
      <c r="AA279" s="446"/>
      <c r="AB279" s="446"/>
      <c r="AC279" s="454"/>
      <c r="AD279" s="62"/>
      <c r="AE279" s="21"/>
      <c r="AF279" s="22"/>
      <c r="AH279" s="29"/>
      <c r="AI279" s="29"/>
      <c r="AJ279" s="29"/>
      <c r="AK279" s="29"/>
      <c r="AL279" s="29"/>
      <c r="AM279" s="29"/>
      <c r="AN279" s="29"/>
      <c r="AO279" s="83"/>
      <c r="AP279" s="83"/>
      <c r="AQ279" s="83"/>
      <c r="AR279" s="83"/>
      <c r="AS279" s="83"/>
      <c r="AT279" s="105"/>
      <c r="AU279" s="105"/>
    </row>
    <row r="280" spans="1:47" ht="17.25" customHeight="1">
      <c r="A280" s="27"/>
      <c r="B280" s="98">
        <v>217</v>
      </c>
      <c r="C280" s="104"/>
      <c r="D280" s="144" t="s">
        <v>189</v>
      </c>
      <c r="E280" s="111" t="s">
        <v>193</v>
      </c>
      <c r="F280" s="442">
        <v>37</v>
      </c>
      <c r="G280" s="443"/>
      <c r="H280" s="444"/>
      <c r="I280" s="99">
        <v>0.05</v>
      </c>
      <c r="J280" s="99">
        <v>0.25</v>
      </c>
      <c r="K280" s="94">
        <f>IF(Q280=1,F280,K276)</f>
        <v>37</v>
      </c>
      <c r="L280" s="94">
        <f>IF(Q280=1,I280,L276)</f>
        <v>0.05</v>
      </c>
      <c r="M280" s="94">
        <f>IF(Q280=1,J280,M276)</f>
        <v>0.25</v>
      </c>
      <c r="N280" s="94">
        <f t="shared" si="58"/>
        <v>37.049999999999997</v>
      </c>
      <c r="O280" s="94">
        <f t="shared" si="59"/>
        <v>37.25</v>
      </c>
      <c r="P280" s="102" t="s">
        <v>237</v>
      </c>
      <c r="Q280" s="94">
        <f>IF(AND(F280&lt;&gt;"",Q276=""),1,IF(AND(Q276&lt;emp,Q276&lt;&gt;""),Q276+1,""))</f>
        <v>1</v>
      </c>
      <c r="R280" s="122">
        <f>IF(Q280="","",HLOOKUP(Q280,Headline!$Z$5:$CJ$6,2,FALSE))</f>
        <v>1</v>
      </c>
      <c r="S280" s="147">
        <v>37.149000000000001</v>
      </c>
      <c r="T280" s="147"/>
      <c r="U280" s="147"/>
      <c r="V280" s="147"/>
      <c r="W280" s="147"/>
      <c r="X280" s="96" t="str">
        <f t="shared" si="61"/>
        <v/>
      </c>
      <c r="Y280" s="101">
        <v>14</v>
      </c>
      <c r="Z280" s="445"/>
      <c r="AA280" s="446"/>
      <c r="AB280" s="446"/>
      <c r="AC280" s="446"/>
      <c r="AD280" s="62"/>
      <c r="AE280" s="21"/>
      <c r="AF280" s="22"/>
      <c r="AG280" s="161"/>
      <c r="AH280" s="29"/>
      <c r="AI280" s="29"/>
      <c r="AJ280" s="29"/>
      <c r="AK280" s="29"/>
      <c r="AL280" s="29"/>
      <c r="AM280" s="29"/>
      <c r="AN280" s="29"/>
      <c r="AO280" s="83"/>
      <c r="AP280" s="83"/>
      <c r="AQ280" s="83"/>
      <c r="AR280" s="83"/>
      <c r="AS280" s="83"/>
      <c r="AT280" s="105"/>
      <c r="AU280" s="105"/>
    </row>
    <row r="281" spans="1:47" ht="17.25" customHeight="1">
      <c r="A281" s="27"/>
      <c r="B281" s="98"/>
      <c r="C281" s="104"/>
      <c r="D281" s="90"/>
      <c r="E281" s="111"/>
      <c r="F281" s="442" t="s">
        <v>266</v>
      </c>
      <c r="G281" s="443"/>
      <c r="H281" s="444"/>
      <c r="I281" s="99"/>
      <c r="J281" s="99"/>
      <c r="K281" s="94">
        <f t="shared" si="55"/>
        <v>37</v>
      </c>
      <c r="L281" s="94">
        <f t="shared" si="56"/>
        <v>0.05</v>
      </c>
      <c r="M281" s="94">
        <f t="shared" si="57"/>
        <v>0.25</v>
      </c>
      <c r="N281" s="94">
        <f t="shared" si="58"/>
        <v>37.049999999999997</v>
      </c>
      <c r="O281" s="94">
        <f t="shared" si="59"/>
        <v>37.25</v>
      </c>
      <c r="P281" s="102" t="s">
        <v>237</v>
      </c>
      <c r="Q281" s="94">
        <f t="shared" si="60"/>
        <v>2</v>
      </c>
      <c r="R281" s="122">
        <f>IF(Q281="","",HLOOKUP(Q281,Headline!$Z$5:$CJ$6,2,FALSE))</f>
        <v>2</v>
      </c>
      <c r="S281" s="147">
        <f>'report export 3D'!AG105</f>
        <v>37.085099202000002</v>
      </c>
      <c r="T281" s="147">
        <f>'report export 3D'!AH105</f>
        <v>37.084519055999998</v>
      </c>
      <c r="U281" s="147">
        <f>'report export 3D'!AI105</f>
        <v>37.087479862999999</v>
      </c>
      <c r="V281" s="147">
        <f>'report export 3D'!AJ105</f>
        <v>37.083613567</v>
      </c>
      <c r="W281" s="147">
        <f>'report export 3D'!AK105</f>
        <v>37.081020344999999</v>
      </c>
      <c r="X281" s="96" t="str">
        <f t="shared" si="61"/>
        <v/>
      </c>
      <c r="Y281" s="101">
        <v>16</v>
      </c>
      <c r="Z281" s="461" t="s">
        <v>193</v>
      </c>
      <c r="AA281" s="462"/>
      <c r="AB281" s="462"/>
      <c r="AC281" s="462"/>
      <c r="AD281" s="62"/>
      <c r="AE281" s="21"/>
      <c r="AF281" s="22"/>
      <c r="AG281" s="161"/>
      <c r="AH281" s="29"/>
      <c r="AI281" s="29"/>
      <c r="AJ281" s="29"/>
      <c r="AK281" s="29"/>
      <c r="AL281" s="29"/>
      <c r="AM281" s="29"/>
      <c r="AN281" s="29"/>
      <c r="AO281" s="83"/>
      <c r="AP281" s="83"/>
      <c r="AQ281" s="83"/>
      <c r="AR281" s="83"/>
      <c r="AS281" s="83"/>
      <c r="AT281" s="105"/>
      <c r="AU281" s="105"/>
    </row>
    <row r="282" spans="1:47" ht="17.25" customHeight="1">
      <c r="A282" s="27"/>
      <c r="B282" s="98"/>
      <c r="C282" s="104"/>
      <c r="D282" s="90"/>
      <c r="E282" s="111"/>
      <c r="F282" s="442"/>
      <c r="G282" s="443"/>
      <c r="H282" s="443"/>
      <c r="I282" s="99"/>
      <c r="J282" s="99"/>
      <c r="K282" s="94">
        <f t="shared" si="55"/>
        <v>37</v>
      </c>
      <c r="L282" s="94">
        <f t="shared" si="56"/>
        <v>0.05</v>
      </c>
      <c r="M282" s="94">
        <f t="shared" si="57"/>
        <v>0.25</v>
      </c>
      <c r="N282" s="94">
        <f t="shared" si="58"/>
        <v>37.049999999999997</v>
      </c>
      <c r="O282" s="94">
        <f t="shared" si="59"/>
        <v>37.25</v>
      </c>
      <c r="P282" s="102"/>
      <c r="Q282" s="94" t="str">
        <f t="shared" si="60"/>
        <v/>
      </c>
      <c r="R282" s="122" t="str">
        <f>IF(Q282="","",HLOOKUP(Q282,Headline!$Z$5:$CJ$6,2,FALSE))</f>
        <v/>
      </c>
      <c r="S282" s="147"/>
      <c r="T282" s="147"/>
      <c r="U282" s="147"/>
      <c r="V282" s="147"/>
      <c r="W282" s="147"/>
      <c r="X282" s="96" t="str">
        <f t="shared" si="61"/>
        <v/>
      </c>
      <c r="Y282" s="101"/>
      <c r="Z282" s="445"/>
      <c r="AA282" s="446"/>
      <c r="AB282" s="446"/>
      <c r="AC282" s="446"/>
      <c r="AD282" s="62"/>
      <c r="AE282" s="21"/>
      <c r="AF282" s="22"/>
      <c r="AH282" s="29"/>
      <c r="AI282" s="29"/>
      <c r="AJ282" s="29"/>
      <c r="AK282" s="29"/>
      <c r="AL282" s="29"/>
      <c r="AM282" s="29"/>
      <c r="AN282" s="29"/>
      <c r="AO282" s="83"/>
      <c r="AP282" s="83"/>
      <c r="AQ282" s="83"/>
      <c r="AR282" s="83"/>
      <c r="AS282" s="83"/>
      <c r="AT282" s="105"/>
      <c r="AU282" s="105"/>
    </row>
    <row r="283" spans="1:47" ht="28.5" customHeight="1">
      <c r="A283" s="27"/>
      <c r="B283" s="98">
        <v>217</v>
      </c>
      <c r="C283" s="104">
        <v>1</v>
      </c>
      <c r="D283" s="144" t="s">
        <v>189</v>
      </c>
      <c r="E283" s="111" t="s">
        <v>196</v>
      </c>
      <c r="F283" s="442">
        <v>37</v>
      </c>
      <c r="G283" s="443"/>
      <c r="H283" s="444"/>
      <c r="I283" s="99">
        <f>0.05</f>
        <v>0.05</v>
      </c>
      <c r="J283" s="99">
        <v>0.25</v>
      </c>
      <c r="K283" s="94">
        <f t="shared" si="55"/>
        <v>37</v>
      </c>
      <c r="L283" s="94">
        <f t="shared" si="56"/>
        <v>0.05</v>
      </c>
      <c r="M283" s="94">
        <f t="shared" si="57"/>
        <v>0.25</v>
      </c>
      <c r="N283" s="94">
        <f t="shared" si="58"/>
        <v>37.049999999999997</v>
      </c>
      <c r="O283" s="94">
        <f t="shared" si="59"/>
        <v>37.25</v>
      </c>
      <c r="P283" s="102" t="s">
        <v>237</v>
      </c>
      <c r="Q283" s="94">
        <f t="shared" si="60"/>
        <v>1</v>
      </c>
      <c r="R283" s="122">
        <f>IF(Q283="","",HLOOKUP(Q283,Headline!$Z$5:$CJ$6,2,FALSE))</f>
        <v>1</v>
      </c>
      <c r="S283" s="147">
        <v>37.026000000000003</v>
      </c>
      <c r="T283" s="147"/>
      <c r="U283" s="147"/>
      <c r="V283" s="147"/>
      <c r="W283" s="147"/>
      <c r="X283" s="96" t="str">
        <f t="shared" si="61"/>
        <v/>
      </c>
      <c r="Y283" s="101">
        <v>14</v>
      </c>
      <c r="Z283" s="458" t="s">
        <v>358</v>
      </c>
      <c r="AA283" s="459"/>
      <c r="AB283" s="459"/>
      <c r="AC283" s="460"/>
      <c r="AD283" s="62"/>
      <c r="AE283" s="169" t="s">
        <v>331</v>
      </c>
      <c r="AF283" s="22"/>
      <c r="AG283" s="161"/>
      <c r="AH283" s="29"/>
      <c r="AI283" s="29"/>
      <c r="AJ283" s="29"/>
      <c r="AK283" s="29"/>
      <c r="AL283" s="29"/>
      <c r="AM283" s="29"/>
      <c r="AN283" s="29"/>
      <c r="AO283" s="83"/>
      <c r="AP283" s="83"/>
      <c r="AQ283" s="83"/>
      <c r="AR283" s="83"/>
      <c r="AS283" s="83"/>
      <c r="AT283" s="105"/>
      <c r="AU283" s="105"/>
    </row>
    <row r="284" spans="1:47" ht="17.25" customHeight="1">
      <c r="A284" s="27"/>
      <c r="B284" s="98"/>
      <c r="C284" s="104"/>
      <c r="D284" s="90"/>
      <c r="E284" s="111"/>
      <c r="F284" s="442" t="s">
        <v>267</v>
      </c>
      <c r="G284" s="443"/>
      <c r="H284" s="444"/>
      <c r="I284" s="99"/>
      <c r="J284" s="99"/>
      <c r="K284" s="94">
        <f t="shared" si="55"/>
        <v>37</v>
      </c>
      <c r="L284" s="94">
        <f t="shared" si="56"/>
        <v>0.05</v>
      </c>
      <c r="M284" s="94">
        <f t="shared" si="57"/>
        <v>0.25</v>
      </c>
      <c r="N284" s="94">
        <f t="shared" si="58"/>
        <v>37.049999999999997</v>
      </c>
      <c r="O284" s="94">
        <f t="shared" si="59"/>
        <v>37.25</v>
      </c>
      <c r="P284" s="102" t="s">
        <v>237</v>
      </c>
      <c r="Q284" s="94">
        <f t="shared" si="60"/>
        <v>2</v>
      </c>
      <c r="R284" s="122">
        <f>IF(Q284="","",HLOOKUP(Q284,Headline!$Z$5:$CJ$6,2,FALSE))</f>
        <v>2</v>
      </c>
      <c r="S284" s="147">
        <f>'report export 3D'!AG106</f>
        <v>36.946780490999998</v>
      </c>
      <c r="T284" s="147">
        <f>'report export 3D'!AH106</f>
        <v>36.942373648</v>
      </c>
      <c r="U284" s="147">
        <f>'report export 3D'!AI106</f>
        <v>36.944065764000001</v>
      </c>
      <c r="V284" s="147">
        <f>'report export 3D'!AJ106</f>
        <v>36.939334983999998</v>
      </c>
      <c r="W284" s="147">
        <f>'report export 3D'!AK106</f>
        <v>36.937551095000003</v>
      </c>
      <c r="X284" s="96" t="str">
        <f t="shared" si="61"/>
        <v/>
      </c>
      <c r="Y284" s="101">
        <v>16</v>
      </c>
      <c r="Z284" s="525"/>
      <c r="AA284" s="526"/>
      <c r="AB284" s="526"/>
      <c r="AC284" s="527"/>
      <c r="AD284" s="62"/>
      <c r="AE284" s="245" t="s">
        <v>331</v>
      </c>
      <c r="AF284" s="22"/>
      <c r="AG284" s="161"/>
      <c r="AH284" s="29"/>
      <c r="AI284" s="29"/>
      <c r="AJ284" s="29"/>
      <c r="AK284" s="29"/>
      <c r="AL284" s="29"/>
      <c r="AM284" s="29"/>
      <c r="AN284" s="29"/>
      <c r="AO284" s="83"/>
      <c r="AP284" s="83"/>
      <c r="AQ284" s="83"/>
      <c r="AR284" s="83"/>
      <c r="AS284" s="83"/>
      <c r="AT284" s="105"/>
      <c r="AU284" s="105"/>
    </row>
    <row r="285" spans="1:47" ht="17.25" customHeight="1">
      <c r="A285" s="27"/>
      <c r="B285" s="98"/>
      <c r="C285" s="104"/>
      <c r="D285" s="90"/>
      <c r="E285" s="111"/>
      <c r="F285" s="442"/>
      <c r="G285" s="443"/>
      <c r="H285" s="444"/>
      <c r="I285" s="99"/>
      <c r="J285" s="99"/>
      <c r="K285" s="94">
        <f t="shared" si="55"/>
        <v>37</v>
      </c>
      <c r="L285" s="94">
        <f t="shared" si="56"/>
        <v>0.05</v>
      </c>
      <c r="M285" s="94">
        <f t="shared" si="57"/>
        <v>0.25</v>
      </c>
      <c r="N285" s="94">
        <f t="shared" si="58"/>
        <v>37.049999999999997</v>
      </c>
      <c r="O285" s="94">
        <f t="shared" si="59"/>
        <v>37.25</v>
      </c>
      <c r="P285" s="102"/>
      <c r="Q285" s="94" t="str">
        <f t="shared" si="60"/>
        <v/>
      </c>
      <c r="R285" s="122" t="str">
        <f>IF(Q285="","",HLOOKUP(Q285,Headline!$Z$5:$CJ$6,2,FALSE))</f>
        <v/>
      </c>
      <c r="S285" s="147"/>
      <c r="T285" s="147"/>
      <c r="U285" s="147"/>
      <c r="V285" s="147"/>
      <c r="W285" s="147"/>
      <c r="X285" s="96" t="str">
        <f t="shared" si="61"/>
        <v/>
      </c>
      <c r="Y285" s="101"/>
      <c r="Z285" s="176"/>
      <c r="AA285" s="176"/>
      <c r="AB285" s="176"/>
      <c r="AC285" s="176"/>
      <c r="AD285" s="62"/>
      <c r="AE285" s="21"/>
      <c r="AF285" s="22"/>
      <c r="AH285" s="29"/>
      <c r="AI285" s="29"/>
      <c r="AJ285" s="29"/>
      <c r="AK285" s="29"/>
      <c r="AL285" s="29"/>
      <c r="AM285" s="29"/>
      <c r="AN285" s="29"/>
      <c r="AO285" s="83"/>
      <c r="AP285" s="83"/>
      <c r="AQ285" s="83"/>
      <c r="AR285" s="83"/>
      <c r="AS285" s="83"/>
      <c r="AT285" s="105"/>
      <c r="AU285" s="105"/>
    </row>
    <row r="286" spans="1:47" ht="17.25" customHeight="1">
      <c r="A286" s="27"/>
      <c r="B286" s="98">
        <v>217</v>
      </c>
      <c r="C286" s="104"/>
      <c r="D286" s="144" t="s">
        <v>189</v>
      </c>
      <c r="E286" s="111" t="s">
        <v>194</v>
      </c>
      <c r="F286" s="442">
        <v>37</v>
      </c>
      <c r="G286" s="443"/>
      <c r="H286" s="444"/>
      <c r="I286" s="99">
        <v>0.05</v>
      </c>
      <c r="J286" s="99">
        <v>0.3</v>
      </c>
      <c r="K286" s="94">
        <f t="shared" si="55"/>
        <v>37</v>
      </c>
      <c r="L286" s="94">
        <f t="shared" si="56"/>
        <v>0.05</v>
      </c>
      <c r="M286" s="94">
        <f t="shared" si="57"/>
        <v>0.3</v>
      </c>
      <c r="N286" s="94">
        <f t="shared" si="58"/>
        <v>37.049999999999997</v>
      </c>
      <c r="O286" s="94">
        <f t="shared" si="59"/>
        <v>37.299999999999997</v>
      </c>
      <c r="P286" s="102" t="s">
        <v>237</v>
      </c>
      <c r="Q286" s="94">
        <f t="shared" si="60"/>
        <v>1</v>
      </c>
      <c r="R286" s="122">
        <f>IF(Q286="","",HLOOKUP(Q286,Headline!$Z$5:$CJ$6,2,FALSE))</f>
        <v>1</v>
      </c>
      <c r="S286" s="147">
        <v>37.298000000000002</v>
      </c>
      <c r="T286" s="147"/>
      <c r="U286" s="147"/>
      <c r="V286" s="147"/>
      <c r="W286" s="147"/>
      <c r="X286" s="96" t="str">
        <f t="shared" si="61"/>
        <v/>
      </c>
      <c r="Y286" s="101">
        <v>14</v>
      </c>
      <c r="Z286" s="445"/>
      <c r="AA286" s="446"/>
      <c r="AB286" s="446"/>
      <c r="AC286" s="446"/>
      <c r="AD286" s="62"/>
      <c r="AE286" s="21"/>
      <c r="AF286" s="22"/>
      <c r="AG286" s="161"/>
      <c r="AH286" s="29"/>
      <c r="AI286" s="29"/>
      <c r="AJ286" s="29"/>
      <c r="AK286" s="29"/>
      <c r="AL286" s="29"/>
      <c r="AM286" s="29"/>
      <c r="AN286" s="29"/>
      <c r="AO286" s="83"/>
      <c r="AP286" s="83"/>
      <c r="AQ286" s="83"/>
      <c r="AR286" s="83"/>
      <c r="AS286" s="83"/>
      <c r="AT286" s="105"/>
      <c r="AU286" s="105"/>
    </row>
    <row r="287" spans="1:47" ht="17.25" customHeight="1">
      <c r="A287" s="27"/>
      <c r="B287" s="98"/>
      <c r="C287" s="104"/>
      <c r="D287" s="90"/>
      <c r="E287" s="111"/>
      <c r="F287" s="442" t="s">
        <v>268</v>
      </c>
      <c r="G287" s="443"/>
      <c r="H287" s="444"/>
      <c r="I287" s="99"/>
      <c r="J287" s="99"/>
      <c r="K287" s="94">
        <f t="shared" si="55"/>
        <v>37</v>
      </c>
      <c r="L287" s="94">
        <f t="shared" si="56"/>
        <v>0.05</v>
      </c>
      <c r="M287" s="94">
        <f t="shared" si="57"/>
        <v>0.3</v>
      </c>
      <c r="N287" s="94">
        <f t="shared" si="58"/>
        <v>37.049999999999997</v>
      </c>
      <c r="O287" s="94">
        <f t="shared" si="59"/>
        <v>37.299999999999997</v>
      </c>
      <c r="P287" s="102" t="s">
        <v>237</v>
      </c>
      <c r="Q287" s="94">
        <f t="shared" si="60"/>
        <v>2</v>
      </c>
      <c r="R287" s="122">
        <f>IF(Q287="","",HLOOKUP(Q287,Headline!$Z$5:$CJ$6,2,FALSE))</f>
        <v>2</v>
      </c>
      <c r="S287" s="147">
        <f>'report export 3D'!AG107</f>
        <v>37.195412634999997</v>
      </c>
      <c r="T287" s="147">
        <f>'report export 3D'!AH107</f>
        <v>37.201620437000003</v>
      </c>
      <c r="U287" s="147">
        <f>'report export 3D'!AI107</f>
        <v>37.195403798000001</v>
      </c>
      <c r="V287" s="147">
        <f>'report export 3D'!AJ107</f>
        <v>37.198092461000002</v>
      </c>
      <c r="W287" s="147">
        <f>'report export 3D'!AK107</f>
        <v>37.193472112000002</v>
      </c>
      <c r="X287" s="96" t="str">
        <f t="shared" si="61"/>
        <v/>
      </c>
      <c r="Y287" s="101">
        <v>16</v>
      </c>
      <c r="Z287" s="461" t="s">
        <v>707</v>
      </c>
      <c r="AA287" s="462"/>
      <c r="AB287" s="462"/>
      <c r="AC287" s="462"/>
      <c r="AD287" s="62"/>
      <c r="AE287" s="21"/>
      <c r="AF287" s="22"/>
      <c r="AG287" s="161"/>
      <c r="AH287" s="29"/>
      <c r="AI287" s="29"/>
      <c r="AJ287" s="29"/>
      <c r="AK287" s="29"/>
      <c r="AL287" s="29"/>
      <c r="AM287" s="29"/>
      <c r="AN287" s="29"/>
      <c r="AO287" s="83"/>
      <c r="AP287" s="83"/>
      <c r="AQ287" s="83"/>
      <c r="AR287" s="83"/>
      <c r="AS287" s="83"/>
      <c r="AT287" s="105"/>
      <c r="AU287" s="105"/>
    </row>
    <row r="288" spans="1:47" ht="17.25" customHeight="1">
      <c r="A288" s="27"/>
      <c r="B288" s="98"/>
      <c r="C288" s="104"/>
      <c r="D288" s="90"/>
      <c r="E288" s="111"/>
      <c r="F288" s="442"/>
      <c r="G288" s="443"/>
      <c r="H288" s="443"/>
      <c r="I288" s="99"/>
      <c r="J288" s="99"/>
      <c r="K288" s="94">
        <f t="shared" si="55"/>
        <v>37</v>
      </c>
      <c r="L288" s="94">
        <f t="shared" si="56"/>
        <v>0.05</v>
      </c>
      <c r="M288" s="94">
        <f t="shared" si="57"/>
        <v>0.3</v>
      </c>
      <c r="N288" s="94">
        <f t="shared" si="58"/>
        <v>37.049999999999997</v>
      </c>
      <c r="O288" s="94">
        <f t="shared" si="59"/>
        <v>37.299999999999997</v>
      </c>
      <c r="P288" s="102"/>
      <c r="Q288" s="94" t="str">
        <f t="shared" si="60"/>
        <v/>
      </c>
      <c r="R288" s="122" t="str">
        <f>IF(Q288="","",HLOOKUP(Q288,Headline!$Z$5:$CJ$6,2,FALSE))</f>
        <v/>
      </c>
      <c r="S288" s="100"/>
      <c r="T288" s="100"/>
      <c r="U288" s="100"/>
      <c r="V288" s="100"/>
      <c r="W288" s="100"/>
      <c r="X288" s="96" t="str">
        <f t="shared" si="61"/>
        <v/>
      </c>
      <c r="Y288" s="101"/>
      <c r="Z288" s="445"/>
      <c r="AA288" s="446"/>
      <c r="AB288" s="446"/>
      <c r="AC288" s="446"/>
      <c r="AD288" s="62"/>
      <c r="AE288" s="21"/>
      <c r="AF288" s="22"/>
      <c r="AH288" s="29"/>
      <c r="AI288" s="29"/>
      <c r="AJ288" s="29"/>
      <c r="AK288" s="29"/>
      <c r="AL288" s="29"/>
      <c r="AM288" s="29"/>
      <c r="AN288" s="29"/>
      <c r="AO288" s="83"/>
      <c r="AP288" s="83"/>
      <c r="AQ288" s="83"/>
      <c r="AR288" s="83"/>
      <c r="AS288" s="83"/>
      <c r="AT288" s="105"/>
      <c r="AU288" s="105"/>
    </row>
    <row r="289" spans="1:47" ht="17.25" customHeight="1">
      <c r="A289" s="27"/>
      <c r="B289" s="98">
        <v>217</v>
      </c>
      <c r="C289" s="104"/>
      <c r="D289" s="144" t="s">
        <v>189</v>
      </c>
      <c r="E289" s="111"/>
      <c r="F289" s="442">
        <v>37</v>
      </c>
      <c r="G289" s="443"/>
      <c r="H289" s="444"/>
      <c r="I289" s="99">
        <v>0.05</v>
      </c>
      <c r="J289" s="99">
        <v>0.25</v>
      </c>
      <c r="K289" s="94">
        <f>IF(Q289=1,F289,K285)</f>
        <v>37</v>
      </c>
      <c r="L289" s="94">
        <f>IF(Q289=1,I289,L285)</f>
        <v>0.05</v>
      </c>
      <c r="M289" s="94">
        <f>IF(Q289=1,J289,M285)</f>
        <v>0.25</v>
      </c>
      <c r="N289" s="94">
        <f t="shared" si="58"/>
        <v>37.049999999999997</v>
      </c>
      <c r="O289" s="94">
        <f t="shared" si="59"/>
        <v>37.25</v>
      </c>
      <c r="P289" s="102" t="s">
        <v>237</v>
      </c>
      <c r="Q289" s="94">
        <f>IF(AND(F289&lt;&gt;"",Q285=""),1,IF(AND(Q285&lt;emp,Q285&lt;&gt;""),Q285+1,""))</f>
        <v>1</v>
      </c>
      <c r="R289" s="122">
        <f>IF(Q289="","",HLOOKUP(Q289,Headline!$Z$5:$CJ$6,2,FALSE))</f>
        <v>1</v>
      </c>
      <c r="S289" s="147">
        <f>+'report export 3D'!AB111</f>
        <v>37.158895913999999</v>
      </c>
      <c r="T289" s="147">
        <f>+'report export 3D'!AC111</f>
        <v>37.151594641000003</v>
      </c>
      <c r="U289" s="147">
        <f>+'report export 3D'!AD111</f>
        <v>37.172753141000001</v>
      </c>
      <c r="V289" s="147">
        <f>+'report export 3D'!AE111</f>
        <v>37.162047827000002</v>
      </c>
      <c r="W289" s="147">
        <f>+'report export 3D'!AF111</f>
        <v>37.165391458000002</v>
      </c>
      <c r="X289" s="96" t="str">
        <f t="shared" si="61"/>
        <v/>
      </c>
      <c r="Y289" s="101">
        <v>13</v>
      </c>
      <c r="Z289" s="445"/>
      <c r="AA289" s="446"/>
      <c r="AB289" s="446"/>
      <c r="AC289" s="446"/>
      <c r="AD289" s="62"/>
      <c r="AE289" s="21"/>
      <c r="AF289" s="22"/>
      <c r="AG289" s="161"/>
      <c r="AH289" s="29"/>
      <c r="AI289" s="29"/>
      <c r="AJ289" s="29"/>
      <c r="AK289" s="29"/>
      <c r="AL289" s="29"/>
      <c r="AM289" s="29"/>
      <c r="AN289" s="29"/>
      <c r="AO289" s="83"/>
      <c r="AP289" s="83"/>
      <c r="AQ289" s="83"/>
      <c r="AR289" s="83"/>
      <c r="AS289" s="83"/>
      <c r="AT289" s="105"/>
      <c r="AU289" s="105"/>
    </row>
    <row r="290" spans="1:47" ht="17.25" customHeight="1">
      <c r="A290" s="27"/>
      <c r="B290" s="98"/>
      <c r="C290" s="104"/>
      <c r="D290" s="90"/>
      <c r="E290" s="111"/>
      <c r="F290" s="442" t="s">
        <v>269</v>
      </c>
      <c r="G290" s="443"/>
      <c r="H290" s="443"/>
      <c r="I290" s="99"/>
      <c r="J290" s="99"/>
      <c r="K290" s="94">
        <f t="shared" ref="K290:K297" si="66">IF(Q290=1,F290,K289)</f>
        <v>37</v>
      </c>
      <c r="L290" s="94">
        <f t="shared" ref="L290:L297" si="67">IF(Q290=1,I290,L289)</f>
        <v>0.05</v>
      </c>
      <c r="M290" s="94">
        <f t="shared" ref="M290:M297" si="68">IF(Q290=1,J290,M289)</f>
        <v>0.25</v>
      </c>
      <c r="N290" s="94">
        <f t="shared" si="58"/>
        <v>37.049999999999997</v>
      </c>
      <c r="O290" s="94">
        <f t="shared" si="59"/>
        <v>37.25</v>
      </c>
      <c r="P290" s="102" t="s">
        <v>237</v>
      </c>
      <c r="Q290" s="94">
        <f t="shared" ref="Q290:Q297" si="69">IF(AND(F290&lt;&gt;"",Q289=""),1,IF(AND(Q289&lt;emp,Q289&lt;&gt;""),Q289+1,""))</f>
        <v>2</v>
      </c>
      <c r="R290" s="122">
        <f>IF(Q290="","",HLOOKUP(Q290,Headline!$Z$5:$CJ$6,2,FALSE))</f>
        <v>2</v>
      </c>
      <c r="S290" s="147">
        <f>'report export 3D'!AG111</f>
        <v>37.107820390999997</v>
      </c>
      <c r="T290" s="147">
        <f>'report export 3D'!AH111</f>
        <v>37.108626485999999</v>
      </c>
      <c r="U290" s="147">
        <f>'report export 3D'!AI111</f>
        <v>37.109918456000003</v>
      </c>
      <c r="V290" s="147">
        <f>'report export 3D'!AJ111</f>
        <v>37.106736114999997</v>
      </c>
      <c r="W290" s="147">
        <f>'report export 3D'!AK111</f>
        <v>37.106217356000002</v>
      </c>
      <c r="X290" s="96" t="str">
        <f t="shared" si="61"/>
        <v/>
      </c>
      <c r="Y290" s="101">
        <v>16</v>
      </c>
      <c r="Z290" s="461" t="s">
        <v>193</v>
      </c>
      <c r="AA290" s="462"/>
      <c r="AB290" s="462"/>
      <c r="AC290" s="462"/>
      <c r="AD290" s="62"/>
      <c r="AE290" s="21"/>
      <c r="AF290" s="22"/>
      <c r="AG290" s="161"/>
      <c r="AH290" s="29"/>
      <c r="AI290" s="29"/>
      <c r="AJ290" s="29"/>
      <c r="AK290" s="29"/>
      <c r="AL290" s="29"/>
      <c r="AM290" s="29"/>
      <c r="AN290" s="29"/>
      <c r="AO290" s="83"/>
      <c r="AP290" s="83"/>
      <c r="AQ290" s="83"/>
      <c r="AR290" s="83"/>
      <c r="AS290" s="83"/>
      <c r="AT290" s="105"/>
      <c r="AU290" s="105"/>
    </row>
    <row r="291" spans="1:47" ht="17.25" customHeight="1">
      <c r="A291" s="27"/>
      <c r="B291" s="98"/>
      <c r="C291" s="104"/>
      <c r="D291" s="90"/>
      <c r="E291" s="111"/>
      <c r="F291" s="442"/>
      <c r="G291" s="443"/>
      <c r="H291" s="443"/>
      <c r="I291" s="99"/>
      <c r="J291" s="99"/>
      <c r="K291" s="94">
        <f t="shared" si="66"/>
        <v>37</v>
      </c>
      <c r="L291" s="94">
        <f t="shared" si="67"/>
        <v>0.05</v>
      </c>
      <c r="M291" s="94">
        <f t="shared" si="68"/>
        <v>0.25</v>
      </c>
      <c r="N291" s="94">
        <f t="shared" si="58"/>
        <v>37.049999999999997</v>
      </c>
      <c r="O291" s="94">
        <f t="shared" si="59"/>
        <v>37.25</v>
      </c>
      <c r="P291" s="102"/>
      <c r="Q291" s="94" t="str">
        <f t="shared" si="69"/>
        <v/>
      </c>
      <c r="R291" s="122" t="str">
        <f>IF(Q291="","",HLOOKUP(Q291,Headline!$Z$5:$CJ$6,2,FALSE))</f>
        <v/>
      </c>
      <c r="S291" s="100"/>
      <c r="T291" s="100"/>
      <c r="U291" s="100"/>
      <c r="V291" s="100"/>
      <c r="W291" s="100"/>
      <c r="X291" s="96" t="str">
        <f t="shared" si="61"/>
        <v/>
      </c>
      <c r="Y291" s="101"/>
      <c r="Z291" s="445"/>
      <c r="AA291" s="446"/>
      <c r="AB291" s="446"/>
      <c r="AC291" s="446"/>
      <c r="AD291" s="62"/>
      <c r="AE291" s="21"/>
      <c r="AF291" s="22"/>
      <c r="AH291" s="29"/>
      <c r="AI291" s="29"/>
      <c r="AJ291" s="29"/>
      <c r="AK291" s="29"/>
      <c r="AL291" s="29"/>
      <c r="AM291" s="29"/>
      <c r="AN291" s="29"/>
      <c r="AO291" s="83"/>
      <c r="AP291" s="83"/>
      <c r="AQ291" s="83"/>
      <c r="AR291" s="83"/>
      <c r="AS291" s="83"/>
      <c r="AT291" s="105"/>
      <c r="AU291" s="105"/>
    </row>
    <row r="292" spans="1:47" ht="17.25" customHeight="1">
      <c r="A292" s="27"/>
      <c r="B292" s="98">
        <v>217</v>
      </c>
      <c r="C292" s="104">
        <v>1</v>
      </c>
      <c r="D292" s="144" t="s">
        <v>189</v>
      </c>
      <c r="E292" s="111"/>
      <c r="F292" s="442">
        <v>37</v>
      </c>
      <c r="G292" s="443"/>
      <c r="H292" s="444"/>
      <c r="I292" s="99">
        <v>0.05</v>
      </c>
      <c r="J292" s="99">
        <v>0.25</v>
      </c>
      <c r="K292" s="94">
        <f t="shared" si="66"/>
        <v>37</v>
      </c>
      <c r="L292" s="94">
        <f t="shared" si="67"/>
        <v>0.05</v>
      </c>
      <c r="M292" s="94">
        <f t="shared" si="68"/>
        <v>0.25</v>
      </c>
      <c r="N292" s="94">
        <f t="shared" si="58"/>
        <v>37.049999999999997</v>
      </c>
      <c r="O292" s="94">
        <f t="shared" si="59"/>
        <v>37.25</v>
      </c>
      <c r="P292" s="102" t="s">
        <v>237</v>
      </c>
      <c r="Q292" s="94">
        <f t="shared" si="69"/>
        <v>1</v>
      </c>
      <c r="R292" s="122">
        <f>IF(Q292="","",HLOOKUP(Q292,Headline!$Z$5:$CJ$6,2,FALSE))</f>
        <v>1</v>
      </c>
      <c r="S292" s="147">
        <f>+'report export 3D'!AB112</f>
        <v>37.090423309999998</v>
      </c>
      <c r="T292" s="147">
        <f>+'report export 3D'!AC112</f>
        <v>37.080827247999999</v>
      </c>
      <c r="U292" s="147">
        <f>+'report export 3D'!AD112</f>
        <v>37.089000497000001</v>
      </c>
      <c r="V292" s="147">
        <f>+'report export 3D'!AE112</f>
        <v>37.086013616000002</v>
      </c>
      <c r="W292" s="147">
        <f>+'report export 3D'!AF112</f>
        <v>37.097926909000002</v>
      </c>
      <c r="X292" s="96" t="str">
        <f t="shared" si="61"/>
        <v/>
      </c>
      <c r="Y292" s="101">
        <v>13</v>
      </c>
      <c r="Z292" s="445"/>
      <c r="AA292" s="446"/>
      <c r="AB292" s="446"/>
      <c r="AC292" s="446"/>
      <c r="AD292" s="62"/>
      <c r="AE292" s="21"/>
      <c r="AF292" s="22"/>
      <c r="AG292" s="161"/>
      <c r="AH292" s="29"/>
      <c r="AI292" s="29"/>
      <c r="AJ292" s="29"/>
      <c r="AK292" s="29"/>
      <c r="AL292" s="29"/>
      <c r="AM292" s="29"/>
      <c r="AN292" s="29"/>
      <c r="AO292" s="83"/>
      <c r="AP292" s="83"/>
      <c r="AQ292" s="83"/>
      <c r="AR292" s="83"/>
      <c r="AS292" s="83"/>
      <c r="AT292" s="105"/>
      <c r="AU292" s="105"/>
    </row>
    <row r="293" spans="1:47" ht="17.25" customHeight="1">
      <c r="A293" s="27"/>
      <c r="B293" s="98"/>
      <c r="C293" s="104"/>
      <c r="D293" s="90"/>
      <c r="E293" s="111"/>
      <c r="F293" s="442" t="s">
        <v>270</v>
      </c>
      <c r="G293" s="443"/>
      <c r="H293" s="443"/>
      <c r="I293" s="99"/>
      <c r="J293" s="99"/>
      <c r="K293" s="94">
        <f t="shared" si="66"/>
        <v>37</v>
      </c>
      <c r="L293" s="94">
        <f t="shared" si="67"/>
        <v>0.05</v>
      </c>
      <c r="M293" s="94">
        <f t="shared" si="68"/>
        <v>0.25</v>
      </c>
      <c r="N293" s="94">
        <f t="shared" si="58"/>
        <v>37.049999999999997</v>
      </c>
      <c r="O293" s="94">
        <f t="shared" si="59"/>
        <v>37.25</v>
      </c>
      <c r="P293" s="102" t="s">
        <v>237</v>
      </c>
      <c r="Q293" s="94">
        <f t="shared" si="69"/>
        <v>2</v>
      </c>
      <c r="R293" s="122">
        <f>IF(Q293="","",HLOOKUP(Q293,Headline!$Z$5:$CJ$6,2,FALSE))</f>
        <v>2</v>
      </c>
      <c r="S293" s="147">
        <f>'report export 3D'!AG112</f>
        <v>37.015883729999999</v>
      </c>
      <c r="T293" s="147">
        <f>'report export 3D'!AH112</f>
        <v>37.015314383000003</v>
      </c>
      <c r="U293" s="147">
        <f>'report export 3D'!AI112</f>
        <v>37.014414150999997</v>
      </c>
      <c r="V293" s="147">
        <f>'report export 3D'!AJ112</f>
        <v>37.011595667000002</v>
      </c>
      <c r="W293" s="147">
        <f>'report export 3D'!AK112</f>
        <v>37.013113257000001</v>
      </c>
      <c r="X293" s="96" t="str">
        <f t="shared" si="61"/>
        <v/>
      </c>
      <c r="Y293" s="101">
        <v>16</v>
      </c>
      <c r="Z293" s="461" t="s">
        <v>196</v>
      </c>
      <c r="AA293" s="462"/>
      <c r="AB293" s="462"/>
      <c r="AC293" s="462"/>
      <c r="AD293" s="62"/>
      <c r="AE293" s="245" t="s">
        <v>331</v>
      </c>
      <c r="AF293" s="22"/>
      <c r="AG293" s="161"/>
      <c r="AH293" s="29"/>
      <c r="AI293" s="29"/>
      <c r="AJ293" s="29"/>
      <c r="AK293" s="29"/>
      <c r="AL293" s="29"/>
      <c r="AM293" s="29"/>
      <c r="AN293" s="29"/>
      <c r="AO293" s="83"/>
      <c r="AP293" s="83"/>
      <c r="AQ293" s="83"/>
      <c r="AR293" s="83"/>
      <c r="AS293" s="83"/>
      <c r="AT293" s="105"/>
      <c r="AU293" s="105"/>
    </row>
    <row r="294" spans="1:47" ht="17.25" customHeight="1">
      <c r="A294" s="27"/>
      <c r="B294" s="98"/>
      <c r="C294" s="104"/>
      <c r="D294" s="90"/>
      <c r="E294" s="111"/>
      <c r="F294" s="442"/>
      <c r="G294" s="443"/>
      <c r="H294" s="444"/>
      <c r="I294" s="99"/>
      <c r="J294" s="99"/>
      <c r="K294" s="94">
        <f t="shared" si="66"/>
        <v>37</v>
      </c>
      <c r="L294" s="94">
        <f t="shared" si="67"/>
        <v>0.05</v>
      </c>
      <c r="M294" s="94">
        <f t="shared" si="68"/>
        <v>0.25</v>
      </c>
      <c r="N294" s="94">
        <f t="shared" si="58"/>
        <v>37.049999999999997</v>
      </c>
      <c r="O294" s="94">
        <f t="shared" si="59"/>
        <v>37.25</v>
      </c>
      <c r="P294" s="102"/>
      <c r="Q294" s="94" t="str">
        <f t="shared" si="69"/>
        <v/>
      </c>
      <c r="R294" s="122" t="str">
        <f>IF(Q294="","",HLOOKUP(Q294,Headline!$Z$5:$CJ$6,2,FALSE))</f>
        <v/>
      </c>
      <c r="S294" s="100"/>
      <c r="T294" s="100"/>
      <c r="U294" s="100"/>
      <c r="V294" s="100"/>
      <c r="W294" s="100"/>
      <c r="X294" s="96" t="str">
        <f t="shared" si="61"/>
        <v/>
      </c>
      <c r="Y294" s="101"/>
      <c r="Z294" s="445"/>
      <c r="AA294" s="446"/>
      <c r="AB294" s="446"/>
      <c r="AC294" s="446"/>
      <c r="AD294" s="62"/>
      <c r="AE294" s="21"/>
      <c r="AF294" s="22"/>
      <c r="AH294" s="29"/>
      <c r="AI294" s="29"/>
      <c r="AJ294" s="29"/>
      <c r="AK294" s="29"/>
      <c r="AL294" s="29"/>
      <c r="AM294" s="29"/>
      <c r="AN294" s="29"/>
      <c r="AO294" s="83"/>
      <c r="AP294" s="83"/>
      <c r="AQ294" s="83"/>
      <c r="AR294" s="83"/>
      <c r="AS294" s="83"/>
      <c r="AT294" s="105"/>
      <c r="AU294" s="105"/>
    </row>
    <row r="295" spans="1:47" ht="17.25" customHeight="1">
      <c r="A295" s="27"/>
      <c r="B295" s="98">
        <v>217</v>
      </c>
      <c r="C295" s="104"/>
      <c r="D295" s="144" t="s">
        <v>189</v>
      </c>
      <c r="E295" s="111"/>
      <c r="F295" s="442">
        <v>37</v>
      </c>
      <c r="G295" s="443"/>
      <c r="H295" s="444"/>
      <c r="I295" s="99">
        <v>0.05</v>
      </c>
      <c r="J295" s="99">
        <v>0.3</v>
      </c>
      <c r="K295" s="94">
        <f t="shared" si="66"/>
        <v>37</v>
      </c>
      <c r="L295" s="94">
        <f t="shared" si="67"/>
        <v>0.05</v>
      </c>
      <c r="M295" s="94">
        <f t="shared" si="68"/>
        <v>0.3</v>
      </c>
      <c r="N295" s="94">
        <f t="shared" si="58"/>
        <v>37.049999999999997</v>
      </c>
      <c r="O295" s="94">
        <f t="shared" si="59"/>
        <v>37.299999999999997</v>
      </c>
      <c r="P295" s="102" t="s">
        <v>237</v>
      </c>
      <c r="Q295" s="94">
        <f t="shared" si="69"/>
        <v>1</v>
      </c>
      <c r="R295" s="122">
        <f>IF(Q295="","",HLOOKUP(Q295,Headline!$Z$5:$CJ$6,2,FALSE))</f>
        <v>1</v>
      </c>
      <c r="S295" s="147">
        <f>+'report export 3D'!AB113</f>
        <v>37.262276182000001</v>
      </c>
      <c r="T295" s="147">
        <f>+'report export 3D'!AC113</f>
        <v>37.225103509999997</v>
      </c>
      <c r="U295" s="147">
        <f>+'report export 3D'!AD113</f>
        <v>37.289704423000003</v>
      </c>
      <c r="V295" s="147">
        <f>+'report export 3D'!AE113</f>
        <v>37.279347154</v>
      </c>
      <c r="W295" s="147">
        <f>+'report export 3D'!AF113</f>
        <v>37.247170294</v>
      </c>
      <c r="X295" s="96" t="str">
        <f t="shared" si="61"/>
        <v/>
      </c>
      <c r="Y295" s="101">
        <v>13</v>
      </c>
      <c r="Z295" s="445"/>
      <c r="AA295" s="446"/>
      <c r="AB295" s="446"/>
      <c r="AC295" s="446"/>
      <c r="AD295" s="62"/>
      <c r="AE295" s="21"/>
      <c r="AF295" s="22"/>
      <c r="AG295" s="161"/>
      <c r="AH295" s="29"/>
      <c r="AI295" s="29"/>
      <c r="AJ295" s="29"/>
      <c r="AK295" s="29"/>
      <c r="AL295" s="29"/>
      <c r="AM295" s="29"/>
      <c r="AN295" s="29"/>
      <c r="AO295" s="83"/>
      <c r="AP295" s="83"/>
      <c r="AQ295" s="83"/>
      <c r="AR295" s="83"/>
      <c r="AS295" s="83"/>
      <c r="AT295" s="105"/>
      <c r="AU295" s="105"/>
    </row>
    <row r="296" spans="1:47" ht="17.25" customHeight="1">
      <c r="A296" s="27"/>
      <c r="B296" s="98"/>
      <c r="C296" s="104"/>
      <c r="D296" s="90"/>
      <c r="E296" s="111"/>
      <c r="F296" s="442" t="s">
        <v>271</v>
      </c>
      <c r="G296" s="443"/>
      <c r="H296" s="444"/>
      <c r="I296" s="99"/>
      <c r="J296" s="99"/>
      <c r="K296" s="94">
        <f t="shared" si="66"/>
        <v>37</v>
      </c>
      <c r="L296" s="94">
        <f t="shared" si="67"/>
        <v>0.05</v>
      </c>
      <c r="M296" s="94">
        <f t="shared" si="68"/>
        <v>0.3</v>
      </c>
      <c r="N296" s="94">
        <f t="shared" si="58"/>
        <v>37.049999999999997</v>
      </c>
      <c r="O296" s="94">
        <f t="shared" si="59"/>
        <v>37.299999999999997</v>
      </c>
      <c r="P296" s="102" t="s">
        <v>237</v>
      </c>
      <c r="Q296" s="94">
        <f t="shared" si="69"/>
        <v>2</v>
      </c>
      <c r="R296" s="122">
        <f>IF(Q296="","",HLOOKUP(Q296,Headline!$Z$5:$CJ$6,2,FALSE))</f>
        <v>2</v>
      </c>
      <c r="S296" s="147">
        <f>'report export 3D'!AG113</f>
        <v>37.188106675</v>
      </c>
      <c r="T296" s="147">
        <f>'report export 3D'!AH113</f>
        <v>37.191607107999999</v>
      </c>
      <c r="U296" s="147">
        <f>'report export 3D'!AI113</f>
        <v>37.199126300000003</v>
      </c>
      <c r="V296" s="147">
        <f>'report export 3D'!AJ113</f>
        <v>37.194153757999999</v>
      </c>
      <c r="W296" s="147">
        <f>'report export 3D'!AK113</f>
        <v>37.189344474000002</v>
      </c>
      <c r="X296" s="96" t="str">
        <f t="shared" si="61"/>
        <v/>
      </c>
      <c r="Y296" s="101">
        <v>16</v>
      </c>
      <c r="Z296" s="461" t="s">
        <v>194</v>
      </c>
      <c r="AA296" s="462"/>
      <c r="AB296" s="462"/>
      <c r="AC296" s="462"/>
      <c r="AD296" s="62"/>
      <c r="AE296" s="21"/>
      <c r="AF296" s="22"/>
      <c r="AG296" s="161"/>
      <c r="AH296" s="29"/>
      <c r="AI296" s="29"/>
      <c r="AJ296" s="29"/>
      <c r="AK296" s="29"/>
      <c r="AL296" s="29"/>
      <c r="AM296" s="29"/>
      <c r="AN296" s="29"/>
      <c r="AO296" s="83"/>
      <c r="AP296" s="83"/>
      <c r="AQ296" s="83"/>
      <c r="AR296" s="83"/>
      <c r="AS296" s="83"/>
      <c r="AT296" s="105"/>
      <c r="AU296" s="105"/>
    </row>
    <row r="297" spans="1:47" ht="17.25" customHeight="1">
      <c r="A297" s="27"/>
      <c r="B297" s="98"/>
      <c r="C297" s="104"/>
      <c r="D297" s="90"/>
      <c r="E297" s="111"/>
      <c r="F297" s="442"/>
      <c r="G297" s="443"/>
      <c r="H297" s="443"/>
      <c r="I297" s="99"/>
      <c r="J297" s="99"/>
      <c r="K297" s="94">
        <f t="shared" si="66"/>
        <v>37</v>
      </c>
      <c r="L297" s="94">
        <f t="shared" si="67"/>
        <v>0.05</v>
      </c>
      <c r="M297" s="94">
        <f t="shared" si="68"/>
        <v>0.3</v>
      </c>
      <c r="N297" s="94">
        <f t="shared" si="58"/>
        <v>37.049999999999997</v>
      </c>
      <c r="O297" s="94">
        <f t="shared" si="59"/>
        <v>37.299999999999997</v>
      </c>
      <c r="P297" s="102"/>
      <c r="Q297" s="94" t="str">
        <f t="shared" si="69"/>
        <v/>
      </c>
      <c r="R297" s="122" t="str">
        <f>IF(Q297="","",HLOOKUP(Q297,Headline!$Z$5:$CJ$6,2,FALSE))</f>
        <v/>
      </c>
      <c r="S297" s="100"/>
      <c r="T297" s="100"/>
      <c r="U297" s="100"/>
      <c r="V297" s="100"/>
      <c r="W297" s="100"/>
      <c r="X297" s="96" t="str">
        <f t="shared" si="61"/>
        <v/>
      </c>
      <c r="Y297" s="101"/>
      <c r="Z297" s="445"/>
      <c r="AA297" s="446"/>
      <c r="AB297" s="446"/>
      <c r="AC297" s="446"/>
      <c r="AD297" s="62"/>
      <c r="AE297" s="21"/>
      <c r="AF297" s="22"/>
      <c r="AH297" s="29"/>
      <c r="AI297" s="29"/>
      <c r="AJ297" s="29"/>
      <c r="AK297" s="29"/>
      <c r="AL297" s="29"/>
      <c r="AM297" s="29"/>
      <c r="AN297" s="29"/>
      <c r="AO297" s="83"/>
      <c r="AP297" s="83"/>
      <c r="AQ297" s="83"/>
      <c r="AR297" s="83"/>
      <c r="AS297" s="83"/>
      <c r="AT297" s="105"/>
      <c r="AU297" s="105"/>
    </row>
    <row r="298" spans="1:47" ht="17.25" customHeight="1">
      <c r="A298" s="27"/>
      <c r="B298" s="98">
        <v>217</v>
      </c>
      <c r="C298" s="104"/>
      <c r="D298" s="144" t="s">
        <v>189</v>
      </c>
      <c r="E298" s="111"/>
      <c r="F298" s="442">
        <v>37</v>
      </c>
      <c r="G298" s="443"/>
      <c r="H298" s="444"/>
      <c r="I298" s="99">
        <v>0.05</v>
      </c>
      <c r="J298" s="99">
        <v>0.25</v>
      </c>
      <c r="K298" s="94">
        <f>IF(Q298=1,F298,K294)</f>
        <v>37</v>
      </c>
      <c r="L298" s="94">
        <f>IF(Q298=1,I298,L294)</f>
        <v>0.05</v>
      </c>
      <c r="M298" s="94">
        <f>IF(Q298=1,J298,M294)</f>
        <v>0.25</v>
      </c>
      <c r="N298" s="94">
        <f t="shared" si="58"/>
        <v>37.049999999999997</v>
      </c>
      <c r="O298" s="94">
        <f t="shared" si="59"/>
        <v>37.25</v>
      </c>
      <c r="P298" s="102" t="s">
        <v>237</v>
      </c>
      <c r="Q298" s="94">
        <f>IF(AND(F298&lt;&gt;"",Q294=""),1,IF(AND(Q294&lt;emp,Q294&lt;&gt;""),Q294+1,""))</f>
        <v>1</v>
      </c>
      <c r="R298" s="122">
        <f>IF(Q298="","",HLOOKUP(Q298,Headline!$Z$5:$CJ$6,2,FALSE))</f>
        <v>1</v>
      </c>
      <c r="S298" s="147">
        <f>+'report export 3D'!AB117</f>
        <v>37.154243068</v>
      </c>
      <c r="T298" s="147">
        <f>+'report export 3D'!AC117</f>
        <v>37.148761225999998</v>
      </c>
      <c r="U298" s="147">
        <f>+'report export 3D'!AD117</f>
        <v>37.164352426000001</v>
      </c>
      <c r="V298" s="147">
        <f>+'report export 3D'!AE117</f>
        <v>37.154035348999997</v>
      </c>
      <c r="W298" s="147">
        <f>+'report export 3D'!AF117</f>
        <v>37.157017539000002</v>
      </c>
      <c r="X298" s="96" t="str">
        <f t="shared" si="61"/>
        <v/>
      </c>
      <c r="Y298" s="101">
        <v>13</v>
      </c>
      <c r="Z298" s="445"/>
      <c r="AA298" s="446"/>
      <c r="AB298" s="446"/>
      <c r="AC298" s="446"/>
      <c r="AD298" s="62"/>
      <c r="AE298" s="21"/>
      <c r="AF298" s="22"/>
      <c r="AG298" s="161"/>
      <c r="AH298" s="29"/>
      <c r="AI298" s="29"/>
      <c r="AJ298" s="29"/>
      <c r="AK298" s="29"/>
      <c r="AL298" s="29"/>
      <c r="AM298" s="29"/>
      <c r="AN298" s="29"/>
      <c r="AO298" s="83"/>
      <c r="AP298" s="83"/>
      <c r="AQ298" s="83"/>
      <c r="AR298" s="83"/>
      <c r="AS298" s="83"/>
      <c r="AT298" s="105"/>
      <c r="AU298" s="105"/>
    </row>
    <row r="299" spans="1:47" ht="17.25" customHeight="1">
      <c r="A299" s="27"/>
      <c r="B299" s="98"/>
      <c r="C299" s="104"/>
      <c r="D299" s="90"/>
      <c r="E299" s="111"/>
      <c r="F299" s="442" t="s">
        <v>272</v>
      </c>
      <c r="G299" s="443"/>
      <c r="H299" s="443"/>
      <c r="I299" s="99"/>
      <c r="J299" s="99"/>
      <c r="K299" s="94">
        <f t="shared" ref="K299:K306" si="70">IF(Q299=1,F299,K298)</f>
        <v>37</v>
      </c>
      <c r="L299" s="94">
        <f t="shared" ref="L299:L306" si="71">IF(Q299=1,I299,L298)</f>
        <v>0.05</v>
      </c>
      <c r="M299" s="94">
        <f t="shared" ref="M299:M306" si="72">IF(Q299=1,J299,M298)</f>
        <v>0.25</v>
      </c>
      <c r="N299" s="94">
        <f t="shared" si="58"/>
        <v>37.049999999999997</v>
      </c>
      <c r="O299" s="94">
        <f t="shared" si="59"/>
        <v>37.25</v>
      </c>
      <c r="P299" s="102" t="s">
        <v>237</v>
      </c>
      <c r="Q299" s="94">
        <f t="shared" ref="Q299:Q327" si="73">IF(AND(F299&lt;&gt;"",Q298=""),1,IF(AND(Q298&lt;emp,Q298&lt;&gt;""),Q298+1,""))</f>
        <v>2</v>
      </c>
      <c r="R299" s="122">
        <f>IF(Q299="","",HLOOKUP(Q299,Headline!$Z$5:$CJ$6,2,FALSE))</f>
        <v>2</v>
      </c>
      <c r="S299" s="147">
        <f>'report export 3D'!AG117</f>
        <v>37.107117713999997</v>
      </c>
      <c r="T299" s="147">
        <f>'report export 3D'!AH117</f>
        <v>37.108147907999999</v>
      </c>
      <c r="U299" s="147">
        <f>'report export 3D'!AI117</f>
        <v>37.107518503000001</v>
      </c>
      <c r="V299" s="147">
        <f>'report export 3D'!AJ117</f>
        <v>37.107010889999998</v>
      </c>
      <c r="W299" s="147">
        <f>'report export 3D'!AK117</f>
        <v>37.108564238</v>
      </c>
      <c r="X299" s="96" t="str">
        <f t="shared" si="61"/>
        <v/>
      </c>
      <c r="Y299" s="101">
        <v>16</v>
      </c>
      <c r="Z299" s="461" t="s">
        <v>193</v>
      </c>
      <c r="AA299" s="462"/>
      <c r="AB299" s="462"/>
      <c r="AC299" s="462"/>
      <c r="AD299" s="62"/>
      <c r="AE299" s="21"/>
      <c r="AF299" s="22"/>
      <c r="AG299" s="161"/>
      <c r="AH299" s="29"/>
      <c r="AI299" s="29"/>
      <c r="AJ299" s="29"/>
      <c r="AK299" s="29"/>
      <c r="AL299" s="29"/>
      <c r="AM299" s="29"/>
      <c r="AN299" s="29"/>
      <c r="AO299" s="83"/>
      <c r="AP299" s="83"/>
      <c r="AQ299" s="83"/>
      <c r="AR299" s="83"/>
      <c r="AS299" s="83"/>
      <c r="AT299" s="105"/>
      <c r="AU299" s="105"/>
    </row>
    <row r="300" spans="1:47" ht="17.25" customHeight="1">
      <c r="A300" s="27"/>
      <c r="B300" s="98"/>
      <c r="C300" s="104"/>
      <c r="D300" s="90"/>
      <c r="E300" s="111"/>
      <c r="F300" s="442"/>
      <c r="G300" s="443"/>
      <c r="H300" s="443"/>
      <c r="I300" s="99"/>
      <c r="J300" s="99"/>
      <c r="K300" s="94">
        <f t="shared" si="70"/>
        <v>37</v>
      </c>
      <c r="L300" s="94">
        <f t="shared" si="71"/>
        <v>0.05</v>
      </c>
      <c r="M300" s="94">
        <f t="shared" si="72"/>
        <v>0.25</v>
      </c>
      <c r="N300" s="94">
        <f t="shared" si="58"/>
        <v>37.049999999999997</v>
      </c>
      <c r="O300" s="94">
        <f t="shared" si="59"/>
        <v>37.25</v>
      </c>
      <c r="P300" s="102"/>
      <c r="Q300" s="94" t="str">
        <f t="shared" si="73"/>
        <v/>
      </c>
      <c r="R300" s="122" t="str">
        <f>IF(Q300="","",HLOOKUP(Q300,Headline!$Z$5:$CJ$6,2,FALSE))</f>
        <v/>
      </c>
      <c r="S300" s="147"/>
      <c r="T300" s="147"/>
      <c r="U300" s="147"/>
      <c r="V300" s="147"/>
      <c r="W300" s="147"/>
      <c r="X300" s="96" t="str">
        <f t="shared" si="61"/>
        <v/>
      </c>
      <c r="Y300" s="101"/>
      <c r="Z300" s="445"/>
      <c r="AA300" s="446"/>
      <c r="AB300" s="446"/>
      <c r="AC300" s="446"/>
      <c r="AD300" s="62"/>
      <c r="AE300" s="21"/>
      <c r="AF300" s="22"/>
      <c r="AH300" s="29"/>
      <c r="AI300" s="29"/>
      <c r="AJ300" s="29"/>
      <c r="AK300" s="29"/>
      <c r="AL300" s="29"/>
      <c r="AM300" s="29"/>
      <c r="AN300" s="29"/>
      <c r="AO300" s="83"/>
      <c r="AP300" s="83"/>
      <c r="AQ300" s="83"/>
      <c r="AR300" s="83"/>
      <c r="AS300" s="83"/>
      <c r="AT300" s="105"/>
      <c r="AU300" s="105"/>
    </row>
    <row r="301" spans="1:47" ht="17.25" customHeight="1">
      <c r="A301" s="27"/>
      <c r="B301" s="98">
        <v>217</v>
      </c>
      <c r="C301" s="104">
        <v>1</v>
      </c>
      <c r="D301" s="144" t="s">
        <v>189</v>
      </c>
      <c r="E301" s="111"/>
      <c r="F301" s="442">
        <v>37</v>
      </c>
      <c r="G301" s="443"/>
      <c r="H301" s="444"/>
      <c r="I301" s="99">
        <v>0.05</v>
      </c>
      <c r="J301" s="99">
        <v>0.25</v>
      </c>
      <c r="K301" s="94">
        <f t="shared" si="70"/>
        <v>37</v>
      </c>
      <c r="L301" s="94">
        <f t="shared" si="71"/>
        <v>0.05</v>
      </c>
      <c r="M301" s="94">
        <f t="shared" si="72"/>
        <v>0.25</v>
      </c>
      <c r="N301" s="94">
        <f t="shared" si="58"/>
        <v>37.049999999999997</v>
      </c>
      <c r="O301" s="94">
        <f t="shared" si="59"/>
        <v>37.25</v>
      </c>
      <c r="P301" s="102" t="s">
        <v>237</v>
      </c>
      <c r="Q301" s="94">
        <f t="shared" si="73"/>
        <v>1</v>
      </c>
      <c r="R301" s="122">
        <f>IF(Q301="","",HLOOKUP(Q301,Headline!$Z$5:$CJ$6,2,FALSE))</f>
        <v>1</v>
      </c>
      <c r="S301" s="147">
        <f>+'report export 3D'!AB118</f>
        <v>37.086352384999998</v>
      </c>
      <c r="T301" s="147">
        <f>+'report export 3D'!AC118</f>
        <v>37.092587125000001</v>
      </c>
      <c r="U301" s="147">
        <f>+'report export 3D'!AD118</f>
        <v>37.084485139000002</v>
      </c>
      <c r="V301" s="147">
        <f>+'report export 3D'!AE118</f>
        <v>37.083697088000001</v>
      </c>
      <c r="W301" s="147">
        <f>+'report export 3D'!AF118</f>
        <v>37.092656159999997</v>
      </c>
      <c r="X301" s="96" t="str">
        <f t="shared" si="61"/>
        <v/>
      </c>
      <c r="Y301" s="101">
        <v>13</v>
      </c>
      <c r="Z301" s="445"/>
      <c r="AA301" s="446"/>
      <c r="AB301" s="446"/>
      <c r="AC301" s="446"/>
      <c r="AD301" s="62"/>
      <c r="AE301" s="21"/>
      <c r="AF301" s="22"/>
      <c r="AG301" s="161"/>
      <c r="AH301" s="29"/>
      <c r="AI301" s="29"/>
      <c r="AJ301" s="29"/>
      <c r="AK301" s="29"/>
      <c r="AL301" s="29"/>
      <c r="AM301" s="29"/>
      <c r="AN301" s="29"/>
      <c r="AO301" s="83"/>
      <c r="AP301" s="83"/>
      <c r="AQ301" s="83"/>
      <c r="AR301" s="83"/>
      <c r="AS301" s="83"/>
      <c r="AT301" s="105"/>
      <c r="AU301" s="105"/>
    </row>
    <row r="302" spans="1:47" ht="17.25" customHeight="1">
      <c r="A302" s="27"/>
      <c r="B302" s="98"/>
      <c r="C302" s="104"/>
      <c r="D302" s="90"/>
      <c r="E302" s="111"/>
      <c r="F302" s="442" t="s">
        <v>273</v>
      </c>
      <c r="G302" s="443"/>
      <c r="H302" s="443"/>
      <c r="I302" s="99"/>
      <c r="J302" s="99"/>
      <c r="K302" s="94">
        <f t="shared" si="70"/>
        <v>37</v>
      </c>
      <c r="L302" s="94">
        <f t="shared" si="71"/>
        <v>0.05</v>
      </c>
      <c r="M302" s="94">
        <f t="shared" si="72"/>
        <v>0.25</v>
      </c>
      <c r="N302" s="94">
        <f t="shared" si="58"/>
        <v>37.049999999999997</v>
      </c>
      <c r="O302" s="94">
        <f t="shared" si="59"/>
        <v>37.25</v>
      </c>
      <c r="P302" s="102" t="s">
        <v>237</v>
      </c>
      <c r="Q302" s="94">
        <f t="shared" si="73"/>
        <v>2</v>
      </c>
      <c r="R302" s="122">
        <f>IF(Q302="","",HLOOKUP(Q302,Headline!$Z$5:$CJ$6,2,FALSE))</f>
        <v>2</v>
      </c>
      <c r="S302" s="147">
        <f>'report export 3D'!AG118</f>
        <v>37.016175576999998</v>
      </c>
      <c r="T302" s="147">
        <f>'report export 3D'!AH118</f>
        <v>37.012719979000003</v>
      </c>
      <c r="U302" s="147">
        <f>'report export 3D'!AI118</f>
        <v>37.004313590999999</v>
      </c>
      <c r="V302" s="147">
        <f>'report export 3D'!AJ118</f>
        <v>37.004749500000003</v>
      </c>
      <c r="W302" s="147">
        <f>'report export 3D'!AK118</f>
        <v>37.012277183000002</v>
      </c>
      <c r="X302" s="96" t="str">
        <f t="shared" si="61"/>
        <v/>
      </c>
      <c r="Y302" s="101">
        <v>16</v>
      </c>
      <c r="Z302" s="461" t="s">
        <v>196</v>
      </c>
      <c r="AA302" s="462"/>
      <c r="AB302" s="462"/>
      <c r="AC302" s="462"/>
      <c r="AD302" s="62"/>
      <c r="AE302" s="245" t="s">
        <v>331</v>
      </c>
      <c r="AF302" s="22"/>
      <c r="AG302" s="161"/>
      <c r="AH302" s="29"/>
      <c r="AI302" s="29"/>
      <c r="AJ302" s="29"/>
      <c r="AK302" s="29"/>
      <c r="AL302" s="29"/>
      <c r="AM302" s="29"/>
      <c r="AN302" s="29"/>
      <c r="AO302" s="83"/>
      <c r="AP302" s="83"/>
      <c r="AQ302" s="83"/>
      <c r="AR302" s="83"/>
      <c r="AS302" s="83"/>
      <c r="AT302" s="105"/>
      <c r="AU302" s="105"/>
    </row>
    <row r="303" spans="1:47" ht="17.25" customHeight="1">
      <c r="A303" s="27"/>
      <c r="B303" s="98"/>
      <c r="C303" s="104"/>
      <c r="D303" s="90"/>
      <c r="E303" s="111"/>
      <c r="F303" s="442"/>
      <c r="G303" s="443"/>
      <c r="H303" s="444"/>
      <c r="I303" s="99"/>
      <c r="J303" s="99"/>
      <c r="K303" s="94">
        <f t="shared" si="70"/>
        <v>37</v>
      </c>
      <c r="L303" s="94">
        <f t="shared" si="71"/>
        <v>0.05</v>
      </c>
      <c r="M303" s="94">
        <f t="shared" si="72"/>
        <v>0.25</v>
      </c>
      <c r="N303" s="94">
        <f t="shared" si="58"/>
        <v>37.049999999999997</v>
      </c>
      <c r="O303" s="94">
        <f t="shared" si="59"/>
        <v>37.25</v>
      </c>
      <c r="P303" s="102"/>
      <c r="Q303" s="94" t="str">
        <f t="shared" si="73"/>
        <v/>
      </c>
      <c r="R303" s="122" t="str">
        <f>IF(Q303="","",HLOOKUP(Q303,Headline!$Z$5:$CJ$6,2,FALSE))</f>
        <v/>
      </c>
      <c r="S303" s="147"/>
      <c r="T303" s="147"/>
      <c r="U303" s="147"/>
      <c r="V303" s="147"/>
      <c r="W303" s="147"/>
      <c r="X303" s="96" t="str">
        <f t="shared" si="61"/>
        <v/>
      </c>
      <c r="Y303" s="101"/>
      <c r="Z303" s="445"/>
      <c r="AA303" s="446"/>
      <c r="AB303" s="446"/>
      <c r="AC303" s="446"/>
      <c r="AD303" s="62"/>
      <c r="AE303" s="21"/>
      <c r="AF303" s="22"/>
      <c r="AH303" s="29"/>
      <c r="AI303" s="29"/>
      <c r="AJ303" s="29"/>
      <c r="AK303" s="29"/>
      <c r="AL303" s="29"/>
      <c r="AM303" s="29"/>
      <c r="AN303" s="29"/>
      <c r="AO303" s="83"/>
      <c r="AP303" s="83"/>
      <c r="AQ303" s="83"/>
      <c r="AR303" s="83"/>
      <c r="AS303" s="83"/>
      <c r="AT303" s="105"/>
      <c r="AU303" s="105"/>
    </row>
    <row r="304" spans="1:47" ht="17.25" customHeight="1">
      <c r="A304" s="27"/>
      <c r="B304" s="98">
        <v>217</v>
      </c>
      <c r="C304" s="104"/>
      <c r="D304" s="144" t="s">
        <v>189</v>
      </c>
      <c r="E304" s="111"/>
      <c r="F304" s="442">
        <v>37</v>
      </c>
      <c r="G304" s="443"/>
      <c r="H304" s="444"/>
      <c r="I304" s="99">
        <v>0.05</v>
      </c>
      <c r="J304" s="99">
        <v>0.3</v>
      </c>
      <c r="K304" s="94">
        <f t="shared" si="70"/>
        <v>37</v>
      </c>
      <c r="L304" s="94">
        <f t="shared" si="71"/>
        <v>0.05</v>
      </c>
      <c r="M304" s="94">
        <f t="shared" si="72"/>
        <v>0.3</v>
      </c>
      <c r="N304" s="94">
        <f t="shared" si="58"/>
        <v>37.049999999999997</v>
      </c>
      <c r="O304" s="94">
        <f t="shared" si="59"/>
        <v>37.299999999999997</v>
      </c>
      <c r="P304" s="102" t="s">
        <v>237</v>
      </c>
      <c r="Q304" s="94">
        <f t="shared" si="73"/>
        <v>1</v>
      </c>
      <c r="R304" s="122">
        <f>IF(Q304="","",HLOOKUP(Q304,Headline!$Z$5:$CJ$6,2,FALSE))</f>
        <v>1</v>
      </c>
      <c r="S304" s="147">
        <f>+'report export 3D'!AB119</f>
        <v>37.240819850000001</v>
      </c>
      <c r="T304" s="147">
        <f>+'report export 3D'!AC119</f>
        <v>37.228993045999999</v>
      </c>
      <c r="U304" s="147">
        <f>+'report export 3D'!AD119</f>
        <v>37.249983432000001</v>
      </c>
      <c r="V304" s="147">
        <f>+'report export 3D'!AE119</f>
        <v>37.243077294999999</v>
      </c>
      <c r="W304" s="147">
        <f>+'report export 3D'!AF119</f>
        <v>37.232661245999999</v>
      </c>
      <c r="X304" s="96" t="str">
        <f t="shared" si="61"/>
        <v/>
      </c>
      <c r="Y304" s="101">
        <v>13</v>
      </c>
      <c r="Z304" s="445"/>
      <c r="AA304" s="446"/>
      <c r="AB304" s="446"/>
      <c r="AC304" s="446"/>
      <c r="AD304" s="62"/>
      <c r="AE304" s="21"/>
      <c r="AF304" s="22"/>
      <c r="AG304" s="161"/>
      <c r="AH304" s="29"/>
      <c r="AI304" s="29"/>
      <c r="AJ304" s="29"/>
      <c r="AK304" s="29"/>
      <c r="AL304" s="29"/>
      <c r="AM304" s="29"/>
      <c r="AN304" s="29"/>
      <c r="AO304" s="83"/>
      <c r="AP304" s="83"/>
      <c r="AQ304" s="83"/>
      <c r="AR304" s="83"/>
      <c r="AS304" s="83"/>
      <c r="AT304" s="105"/>
      <c r="AU304" s="105"/>
    </row>
    <row r="305" spans="1:47" ht="17.25" customHeight="1">
      <c r="A305" s="27"/>
      <c r="B305" s="98"/>
      <c r="C305" s="104"/>
      <c r="D305" s="90"/>
      <c r="E305" s="111"/>
      <c r="F305" s="442" t="s">
        <v>274</v>
      </c>
      <c r="G305" s="443"/>
      <c r="H305" s="444"/>
      <c r="I305" s="99"/>
      <c r="J305" s="99"/>
      <c r="K305" s="94">
        <f t="shared" si="70"/>
        <v>37</v>
      </c>
      <c r="L305" s="94">
        <f t="shared" si="71"/>
        <v>0.05</v>
      </c>
      <c r="M305" s="94">
        <f t="shared" si="72"/>
        <v>0.3</v>
      </c>
      <c r="N305" s="94">
        <f t="shared" si="58"/>
        <v>37.049999999999997</v>
      </c>
      <c r="O305" s="94">
        <f t="shared" si="59"/>
        <v>37.299999999999997</v>
      </c>
      <c r="P305" s="102" t="s">
        <v>237</v>
      </c>
      <c r="Q305" s="94">
        <f t="shared" si="73"/>
        <v>2</v>
      </c>
      <c r="R305" s="122">
        <f>IF(Q305="","",HLOOKUP(Q305,Headline!$Z$5:$CJ$6,2,FALSE))</f>
        <v>2</v>
      </c>
      <c r="S305" s="147">
        <f>'report export 3D'!AG119</f>
        <v>37.171243259000001</v>
      </c>
      <c r="T305" s="147">
        <f>'report export 3D'!AH119</f>
        <v>37.178692583999997</v>
      </c>
      <c r="U305" s="147">
        <f>'report export 3D'!AI119</f>
        <v>37.182912199</v>
      </c>
      <c r="V305" s="147">
        <f>'report export 3D'!AJ119</f>
        <v>37.179334574999999</v>
      </c>
      <c r="W305" s="147">
        <f>'report export 3D'!AK119</f>
        <v>37.177742381000002</v>
      </c>
      <c r="X305" s="96" t="str">
        <f t="shared" si="61"/>
        <v/>
      </c>
      <c r="Y305" s="101">
        <v>16</v>
      </c>
      <c r="Z305" s="461" t="s">
        <v>194</v>
      </c>
      <c r="AA305" s="462"/>
      <c r="AB305" s="462"/>
      <c r="AC305" s="462"/>
      <c r="AD305" s="62"/>
      <c r="AE305" s="21"/>
      <c r="AF305" s="22"/>
      <c r="AG305" s="161"/>
      <c r="AH305" s="29"/>
      <c r="AI305" s="29"/>
      <c r="AJ305" s="29"/>
      <c r="AK305" s="29"/>
      <c r="AL305" s="29"/>
      <c r="AM305" s="29"/>
      <c r="AN305" s="29"/>
      <c r="AO305" s="83"/>
      <c r="AP305" s="83"/>
      <c r="AQ305" s="83"/>
      <c r="AR305" s="83"/>
      <c r="AS305" s="83"/>
      <c r="AT305" s="105"/>
      <c r="AU305" s="105"/>
    </row>
    <row r="306" spans="1:47" ht="17.25" customHeight="1">
      <c r="A306" s="27"/>
      <c r="B306" s="98"/>
      <c r="C306" s="104"/>
      <c r="D306" s="90"/>
      <c r="E306" s="111"/>
      <c r="F306" s="442"/>
      <c r="G306" s="443"/>
      <c r="H306" s="443"/>
      <c r="I306" s="99"/>
      <c r="J306" s="99"/>
      <c r="K306" s="94">
        <f t="shared" si="70"/>
        <v>37</v>
      </c>
      <c r="L306" s="94">
        <f t="shared" si="71"/>
        <v>0.05</v>
      </c>
      <c r="M306" s="94">
        <f t="shared" si="72"/>
        <v>0.3</v>
      </c>
      <c r="N306" s="94">
        <f t="shared" si="58"/>
        <v>37.049999999999997</v>
      </c>
      <c r="O306" s="94">
        <f t="shared" si="59"/>
        <v>37.299999999999997</v>
      </c>
      <c r="P306" s="102"/>
      <c r="Q306" s="94" t="str">
        <f t="shared" si="73"/>
        <v/>
      </c>
      <c r="R306" s="122" t="str">
        <f>IF(Q306="","",HLOOKUP(Q306,Headline!$Z$5:$CJ$6,2,FALSE))</f>
        <v/>
      </c>
      <c r="S306" s="100"/>
      <c r="T306" s="100"/>
      <c r="U306" s="100"/>
      <c r="V306" s="100"/>
      <c r="W306" s="100"/>
      <c r="X306" s="96" t="str">
        <f t="shared" si="61"/>
        <v/>
      </c>
      <c r="Y306" s="101"/>
      <c r="Z306" s="445"/>
      <c r="AA306" s="446"/>
      <c r="AB306" s="446"/>
      <c r="AC306" s="446"/>
      <c r="AD306" s="62"/>
      <c r="AE306" s="21"/>
      <c r="AF306" s="22"/>
      <c r="AH306" s="29"/>
      <c r="AI306" s="29"/>
      <c r="AJ306" s="29"/>
      <c r="AK306" s="29"/>
      <c r="AL306" s="29"/>
      <c r="AM306" s="29"/>
      <c r="AN306" s="29"/>
      <c r="AO306" s="83"/>
      <c r="AP306" s="83"/>
      <c r="AQ306" s="83"/>
      <c r="AR306" s="83"/>
      <c r="AS306" s="83"/>
      <c r="AT306" s="105"/>
      <c r="AU306" s="105"/>
    </row>
    <row r="307" spans="1:47" ht="17.25" customHeight="1">
      <c r="A307" s="27"/>
      <c r="B307" s="98">
        <v>217</v>
      </c>
      <c r="C307" s="104"/>
      <c r="D307" s="144" t="s">
        <v>189</v>
      </c>
      <c r="E307" s="111"/>
      <c r="F307" s="442">
        <v>37</v>
      </c>
      <c r="G307" s="443"/>
      <c r="H307" s="444"/>
      <c r="I307" s="99">
        <v>0.05</v>
      </c>
      <c r="J307" s="99">
        <v>0.25</v>
      </c>
      <c r="K307" s="94">
        <f>IF(Q307=1,F307,K303)</f>
        <v>37</v>
      </c>
      <c r="L307" s="94">
        <f>IF(Q307=1,I307,L303)</f>
        <v>0.05</v>
      </c>
      <c r="M307" s="94">
        <f>IF(Q307=1,J307,M303)</f>
        <v>0.25</v>
      </c>
      <c r="N307" s="94">
        <f t="shared" si="58"/>
        <v>37.049999999999997</v>
      </c>
      <c r="O307" s="94">
        <f t="shared" si="59"/>
        <v>37.25</v>
      </c>
      <c r="P307" s="102" t="s">
        <v>237</v>
      </c>
      <c r="Q307" s="94">
        <f t="shared" si="73"/>
        <v>1</v>
      </c>
      <c r="R307" s="122">
        <f>IF(Q307="","",HLOOKUP(Q307,Headline!$Z$5:$CJ$6,2,FALSE))</f>
        <v>1</v>
      </c>
      <c r="S307" s="147">
        <v>37.173999999999999</v>
      </c>
      <c r="T307" s="147"/>
      <c r="U307" s="147"/>
      <c r="V307" s="147"/>
      <c r="W307" s="147"/>
      <c r="X307" s="96" t="str">
        <f t="shared" si="61"/>
        <v/>
      </c>
      <c r="Y307" s="101">
        <v>14</v>
      </c>
      <c r="Z307" s="445"/>
      <c r="AA307" s="446"/>
      <c r="AB307" s="446"/>
      <c r="AC307" s="446"/>
      <c r="AD307" s="62"/>
      <c r="AE307" s="21"/>
      <c r="AF307" s="22"/>
      <c r="AG307" s="161"/>
      <c r="AH307" s="29"/>
      <c r="AI307" s="29"/>
      <c r="AJ307" s="29"/>
      <c r="AK307" s="29"/>
      <c r="AL307" s="29"/>
      <c r="AM307" s="29"/>
      <c r="AN307" s="29"/>
      <c r="AO307" s="83"/>
      <c r="AP307" s="83"/>
      <c r="AQ307" s="83"/>
      <c r="AR307" s="83"/>
      <c r="AS307" s="83"/>
      <c r="AT307" s="105"/>
      <c r="AU307" s="105"/>
    </row>
    <row r="308" spans="1:47" ht="17.25" customHeight="1">
      <c r="A308" s="27"/>
      <c r="B308" s="98"/>
      <c r="C308" s="104"/>
      <c r="D308" s="90"/>
      <c r="E308" s="111"/>
      <c r="F308" s="442" t="s">
        <v>275</v>
      </c>
      <c r="G308" s="443"/>
      <c r="H308" s="443"/>
      <c r="I308" s="99"/>
      <c r="J308" s="99"/>
      <c r="K308" s="94">
        <f t="shared" ref="K308:K315" si="74">IF(Q308=1,F308,K307)</f>
        <v>37</v>
      </c>
      <c r="L308" s="94">
        <f t="shared" ref="L308:L315" si="75">IF(Q308=1,I308,L307)</f>
        <v>0.05</v>
      </c>
      <c r="M308" s="94">
        <f t="shared" ref="M308:M315" si="76">IF(Q308=1,J308,M307)</f>
        <v>0.25</v>
      </c>
      <c r="N308" s="94">
        <f t="shared" si="58"/>
        <v>37.049999999999997</v>
      </c>
      <c r="O308" s="94">
        <f t="shared" si="59"/>
        <v>37.25</v>
      </c>
      <c r="P308" s="102" t="s">
        <v>237</v>
      </c>
      <c r="Q308" s="94">
        <f t="shared" si="73"/>
        <v>2</v>
      </c>
      <c r="R308" s="122">
        <f>IF(Q308="","",HLOOKUP(Q308,Headline!$Z$5:$CJ$6,2,FALSE))</f>
        <v>2</v>
      </c>
      <c r="S308" s="147">
        <f>'report export 3D'!AG123</f>
        <v>37.142380066999998</v>
      </c>
      <c r="T308" s="147">
        <f>'report export 3D'!AH123</f>
        <v>37.143776707999997</v>
      </c>
      <c r="U308" s="147">
        <f>'report export 3D'!AI123</f>
        <v>37.143635793999998</v>
      </c>
      <c r="V308" s="147">
        <f>'report export 3D'!AJ123</f>
        <v>37.144151796999999</v>
      </c>
      <c r="W308" s="147">
        <f>'report export 3D'!AK123</f>
        <v>37.144898083000001</v>
      </c>
      <c r="X308" s="96" t="str">
        <f t="shared" si="61"/>
        <v/>
      </c>
      <c r="Y308" s="101">
        <v>16</v>
      </c>
      <c r="Z308" s="461" t="s">
        <v>193</v>
      </c>
      <c r="AA308" s="462"/>
      <c r="AB308" s="462"/>
      <c r="AC308" s="462"/>
      <c r="AD308" s="62"/>
      <c r="AE308" s="21"/>
      <c r="AF308" s="22"/>
      <c r="AG308" s="161"/>
      <c r="AH308" s="29"/>
      <c r="AI308" s="29"/>
      <c r="AJ308" s="29"/>
      <c r="AK308" s="29"/>
      <c r="AL308" s="29"/>
      <c r="AM308" s="29"/>
      <c r="AN308" s="29"/>
      <c r="AO308" s="83"/>
      <c r="AP308" s="83"/>
      <c r="AQ308" s="83"/>
      <c r="AR308" s="83"/>
      <c r="AS308" s="83"/>
      <c r="AT308" s="105"/>
      <c r="AU308" s="105"/>
    </row>
    <row r="309" spans="1:47" ht="17.25" customHeight="1">
      <c r="A309" s="27"/>
      <c r="B309" s="98"/>
      <c r="C309" s="104"/>
      <c r="D309" s="90"/>
      <c r="E309" s="111"/>
      <c r="F309" s="442"/>
      <c r="G309" s="443"/>
      <c r="H309" s="443"/>
      <c r="I309" s="99"/>
      <c r="J309" s="99"/>
      <c r="K309" s="94">
        <f t="shared" si="74"/>
        <v>37</v>
      </c>
      <c r="L309" s="94">
        <f t="shared" si="75"/>
        <v>0.05</v>
      </c>
      <c r="M309" s="94">
        <f t="shared" si="76"/>
        <v>0.25</v>
      </c>
      <c r="N309" s="94">
        <f t="shared" si="58"/>
        <v>37.049999999999997</v>
      </c>
      <c r="O309" s="94">
        <f t="shared" si="59"/>
        <v>37.25</v>
      </c>
      <c r="P309" s="102"/>
      <c r="Q309" s="94" t="str">
        <f t="shared" si="73"/>
        <v/>
      </c>
      <c r="R309" s="122" t="str">
        <f>IF(Q309="","",HLOOKUP(Q309,Headline!$Z$5:$CJ$6,2,FALSE))</f>
        <v/>
      </c>
      <c r="S309" s="100"/>
      <c r="T309" s="100"/>
      <c r="U309" s="100"/>
      <c r="V309" s="100"/>
      <c r="W309" s="100"/>
      <c r="X309" s="96" t="str">
        <f t="shared" si="61"/>
        <v/>
      </c>
      <c r="Y309" s="101"/>
      <c r="Z309" s="445"/>
      <c r="AA309" s="446"/>
      <c r="AB309" s="446"/>
      <c r="AC309" s="446"/>
      <c r="AD309" s="62"/>
      <c r="AE309" s="21"/>
      <c r="AF309" s="22"/>
      <c r="AH309" s="29"/>
      <c r="AI309" s="29"/>
      <c r="AJ309" s="29"/>
      <c r="AK309" s="29"/>
      <c r="AL309" s="29"/>
      <c r="AM309" s="29"/>
      <c r="AN309" s="29"/>
      <c r="AO309" s="83"/>
      <c r="AP309" s="83"/>
      <c r="AQ309" s="83"/>
      <c r="AR309" s="83"/>
      <c r="AS309" s="83"/>
      <c r="AT309" s="105"/>
      <c r="AU309" s="105"/>
    </row>
    <row r="310" spans="1:47" ht="17.25" customHeight="1">
      <c r="A310" s="27"/>
      <c r="B310" s="98">
        <v>217</v>
      </c>
      <c r="C310" s="174"/>
      <c r="D310" s="144" t="s">
        <v>189</v>
      </c>
      <c r="E310" s="111"/>
      <c r="F310" s="442">
        <v>37</v>
      </c>
      <c r="G310" s="443"/>
      <c r="H310" s="444"/>
      <c r="I310" s="99">
        <v>0.05</v>
      </c>
      <c r="J310" s="99">
        <v>0.25</v>
      </c>
      <c r="K310" s="94">
        <f t="shared" si="74"/>
        <v>37</v>
      </c>
      <c r="L310" s="94">
        <f t="shared" si="75"/>
        <v>0.05</v>
      </c>
      <c r="M310" s="94">
        <f t="shared" si="76"/>
        <v>0.25</v>
      </c>
      <c r="N310" s="94">
        <f t="shared" si="58"/>
        <v>37.049999999999997</v>
      </c>
      <c r="O310" s="94">
        <f t="shared" si="59"/>
        <v>37.25</v>
      </c>
      <c r="P310" s="102" t="s">
        <v>237</v>
      </c>
      <c r="Q310" s="94">
        <f t="shared" si="73"/>
        <v>1</v>
      </c>
      <c r="R310" s="122">
        <f>IF(Q310="","",HLOOKUP(Q310,Headline!$Z$5:$CJ$6,2,FALSE))</f>
        <v>1</v>
      </c>
      <c r="S310" s="147">
        <v>37.082999999999998</v>
      </c>
      <c r="T310" s="147"/>
      <c r="U310" s="147"/>
      <c r="V310" s="147"/>
      <c r="W310" s="147"/>
      <c r="X310" s="96" t="str">
        <f t="shared" si="61"/>
        <v/>
      </c>
      <c r="Y310" s="101">
        <v>14</v>
      </c>
      <c r="Z310" s="445"/>
      <c r="AA310" s="446"/>
      <c r="AB310" s="446"/>
      <c r="AC310" s="446"/>
      <c r="AD310" s="62"/>
      <c r="AE310" s="21"/>
      <c r="AF310" s="22"/>
      <c r="AG310" s="161"/>
      <c r="AH310" s="29"/>
      <c r="AI310" s="29"/>
      <c r="AJ310" s="29"/>
      <c r="AK310" s="29"/>
      <c r="AL310" s="29"/>
      <c r="AM310" s="29"/>
      <c r="AN310" s="29"/>
      <c r="AO310" s="83"/>
      <c r="AP310" s="83"/>
      <c r="AQ310" s="83"/>
      <c r="AR310" s="83"/>
      <c r="AS310" s="83"/>
      <c r="AT310" s="105"/>
      <c r="AU310" s="105"/>
    </row>
    <row r="311" spans="1:47" ht="17.25" customHeight="1">
      <c r="A311" s="27"/>
      <c r="B311" s="98"/>
      <c r="C311" s="104"/>
      <c r="D311" s="90"/>
      <c r="E311" s="111"/>
      <c r="F311" s="442" t="s">
        <v>276</v>
      </c>
      <c r="G311" s="443"/>
      <c r="H311" s="443"/>
      <c r="I311" s="99"/>
      <c r="J311" s="99"/>
      <c r="K311" s="94">
        <f t="shared" si="74"/>
        <v>37</v>
      </c>
      <c r="L311" s="94">
        <f t="shared" si="75"/>
        <v>0.05</v>
      </c>
      <c r="M311" s="94">
        <f t="shared" si="76"/>
        <v>0.25</v>
      </c>
      <c r="N311" s="94">
        <f t="shared" si="58"/>
        <v>37.049999999999997</v>
      </c>
      <c r="O311" s="94">
        <f t="shared" si="59"/>
        <v>37.25</v>
      </c>
      <c r="P311" s="102" t="s">
        <v>237</v>
      </c>
      <c r="Q311" s="94">
        <f t="shared" si="73"/>
        <v>2</v>
      </c>
      <c r="R311" s="122">
        <f>IF(Q311="","",HLOOKUP(Q311,Headline!$Z$5:$CJ$6,2,FALSE))</f>
        <v>2</v>
      </c>
      <c r="S311" s="147">
        <f>'report export 3D'!AG124</f>
        <v>37.059342115</v>
      </c>
      <c r="T311" s="147">
        <f>'report export 3D'!AH124</f>
        <v>37.057692574999997</v>
      </c>
      <c r="U311" s="147">
        <f>'report export 3D'!AI124</f>
        <v>37.051443915999997</v>
      </c>
      <c r="V311" s="147">
        <f>'report export 3D'!AJ124</f>
        <v>37.052991077999998</v>
      </c>
      <c r="W311" s="147">
        <f>'report export 3D'!AK124</f>
        <v>37.060624146999999</v>
      </c>
      <c r="X311" s="96" t="str">
        <f t="shared" si="61"/>
        <v/>
      </c>
      <c r="Y311" s="101">
        <v>16</v>
      </c>
      <c r="Z311" s="461" t="s">
        <v>196</v>
      </c>
      <c r="AA311" s="462"/>
      <c r="AB311" s="462"/>
      <c r="AC311" s="462"/>
      <c r="AD311" s="62"/>
      <c r="AE311" s="21"/>
      <c r="AF311" s="22"/>
      <c r="AG311" s="161"/>
      <c r="AH311" s="29"/>
      <c r="AI311" s="29"/>
      <c r="AJ311" s="29"/>
      <c r="AK311" s="29"/>
      <c r="AL311" s="29"/>
      <c r="AM311" s="29"/>
      <c r="AN311" s="29"/>
      <c r="AO311" s="83"/>
      <c r="AP311" s="83"/>
      <c r="AQ311" s="83"/>
      <c r="AR311" s="83"/>
      <c r="AS311" s="83"/>
      <c r="AT311" s="105"/>
      <c r="AU311" s="105"/>
    </row>
    <row r="312" spans="1:47" ht="17.25" customHeight="1">
      <c r="A312" s="27"/>
      <c r="B312" s="98"/>
      <c r="C312" s="104"/>
      <c r="D312" s="90"/>
      <c r="E312" s="111"/>
      <c r="F312" s="442"/>
      <c r="G312" s="443"/>
      <c r="H312" s="444"/>
      <c r="I312" s="99"/>
      <c r="J312" s="99"/>
      <c r="K312" s="94">
        <f t="shared" si="74"/>
        <v>37</v>
      </c>
      <c r="L312" s="94">
        <f t="shared" si="75"/>
        <v>0.05</v>
      </c>
      <c r="M312" s="94">
        <f t="shared" si="76"/>
        <v>0.25</v>
      </c>
      <c r="N312" s="94">
        <f t="shared" si="58"/>
        <v>37.049999999999997</v>
      </c>
      <c r="O312" s="94">
        <f t="shared" si="59"/>
        <v>37.25</v>
      </c>
      <c r="P312" s="102"/>
      <c r="Q312" s="94" t="str">
        <f t="shared" si="73"/>
        <v/>
      </c>
      <c r="R312" s="122" t="str">
        <f>IF(Q312="","",HLOOKUP(Q312,Headline!$Z$5:$CJ$6,2,FALSE))</f>
        <v/>
      </c>
      <c r="S312" s="100"/>
      <c r="T312" s="100"/>
      <c r="U312" s="100"/>
      <c r="V312" s="100"/>
      <c r="W312" s="100"/>
      <c r="X312" s="96" t="str">
        <f t="shared" si="61"/>
        <v/>
      </c>
      <c r="Y312" s="101"/>
      <c r="Z312" s="445"/>
      <c r="AA312" s="446"/>
      <c r="AB312" s="446"/>
      <c r="AC312" s="446"/>
      <c r="AD312" s="62"/>
      <c r="AE312" s="21"/>
      <c r="AF312" s="22"/>
      <c r="AH312" s="29"/>
      <c r="AI312" s="29"/>
      <c r="AJ312" s="29"/>
      <c r="AK312" s="29"/>
      <c r="AL312" s="29"/>
      <c r="AM312" s="29"/>
      <c r="AN312" s="29"/>
      <c r="AO312" s="83"/>
      <c r="AP312" s="83"/>
      <c r="AQ312" s="83"/>
      <c r="AR312" s="83"/>
      <c r="AS312" s="83"/>
      <c r="AT312" s="105"/>
      <c r="AU312" s="105"/>
    </row>
    <row r="313" spans="1:47" ht="17.25" customHeight="1">
      <c r="A313" s="27"/>
      <c r="B313" s="98">
        <v>217</v>
      </c>
      <c r="C313" s="104"/>
      <c r="D313" s="144" t="s">
        <v>189</v>
      </c>
      <c r="E313" s="111"/>
      <c r="F313" s="442">
        <v>37</v>
      </c>
      <c r="G313" s="443"/>
      <c r="H313" s="444"/>
      <c r="I313" s="99">
        <v>0.05</v>
      </c>
      <c r="J313" s="99">
        <v>0.3</v>
      </c>
      <c r="K313" s="94">
        <f t="shared" si="74"/>
        <v>37</v>
      </c>
      <c r="L313" s="94">
        <f t="shared" si="75"/>
        <v>0.05</v>
      </c>
      <c r="M313" s="94">
        <f t="shared" si="76"/>
        <v>0.3</v>
      </c>
      <c r="N313" s="94">
        <f t="shared" si="58"/>
        <v>37.049999999999997</v>
      </c>
      <c r="O313" s="94">
        <f t="shared" si="59"/>
        <v>37.299999999999997</v>
      </c>
      <c r="P313" s="102" t="s">
        <v>237</v>
      </c>
      <c r="Q313" s="94">
        <f t="shared" si="73"/>
        <v>1</v>
      </c>
      <c r="R313" s="122">
        <f>IF(Q313="","",HLOOKUP(Q313,Headline!$Z$5:$CJ$6,2,FALSE))</f>
        <v>1</v>
      </c>
      <c r="S313" s="147">
        <v>37.28</v>
      </c>
      <c r="T313" s="147"/>
      <c r="U313" s="147"/>
      <c r="V313" s="147"/>
      <c r="W313" s="147"/>
      <c r="X313" s="96" t="str">
        <f t="shared" si="61"/>
        <v/>
      </c>
      <c r="Y313" s="101">
        <v>14</v>
      </c>
      <c r="Z313" s="445"/>
      <c r="AA313" s="446"/>
      <c r="AB313" s="446"/>
      <c r="AC313" s="446"/>
      <c r="AD313" s="62"/>
      <c r="AE313" s="21"/>
      <c r="AF313" s="22"/>
      <c r="AH313" s="29"/>
      <c r="AI313" s="29"/>
      <c r="AJ313" s="29"/>
      <c r="AK313" s="29"/>
      <c r="AL313" s="29"/>
      <c r="AM313" s="29"/>
      <c r="AN313" s="29"/>
      <c r="AO313" s="83"/>
      <c r="AP313" s="83"/>
      <c r="AQ313" s="83"/>
      <c r="AR313" s="83"/>
      <c r="AS313" s="83"/>
      <c r="AT313" s="105"/>
      <c r="AU313" s="105"/>
    </row>
    <row r="314" spans="1:47" ht="17.25" customHeight="1">
      <c r="A314" s="27"/>
      <c r="B314" s="98"/>
      <c r="C314" s="104"/>
      <c r="D314" s="90"/>
      <c r="E314" s="111"/>
      <c r="F314" s="442" t="s">
        <v>277</v>
      </c>
      <c r="G314" s="443"/>
      <c r="H314" s="444"/>
      <c r="I314" s="99"/>
      <c r="J314" s="99"/>
      <c r="K314" s="94">
        <f t="shared" si="74"/>
        <v>37</v>
      </c>
      <c r="L314" s="94">
        <f t="shared" si="75"/>
        <v>0.05</v>
      </c>
      <c r="M314" s="94">
        <f t="shared" si="76"/>
        <v>0.3</v>
      </c>
      <c r="N314" s="94">
        <f t="shared" si="58"/>
        <v>37.049999999999997</v>
      </c>
      <c r="O314" s="94">
        <f t="shared" si="59"/>
        <v>37.299999999999997</v>
      </c>
      <c r="P314" s="102" t="s">
        <v>237</v>
      </c>
      <c r="Q314" s="94">
        <f t="shared" si="73"/>
        <v>2</v>
      </c>
      <c r="R314" s="122">
        <f>IF(Q314="","",HLOOKUP(Q314,Headline!$Z$5:$CJ$6,2,FALSE))</f>
        <v>2</v>
      </c>
      <c r="S314" s="147">
        <f>'report export 3D'!AG125</f>
        <v>37.184789811000002</v>
      </c>
      <c r="T314" s="147">
        <f>'report export 3D'!AH125</f>
        <v>37.186994009999999</v>
      </c>
      <c r="U314" s="147">
        <f>'report export 3D'!AI125</f>
        <v>37.188040348000001</v>
      </c>
      <c r="V314" s="147">
        <f>'report export 3D'!AJ125</f>
        <v>37.186239807</v>
      </c>
      <c r="W314" s="147">
        <f>'report export 3D'!AK125</f>
        <v>37.186074765999997</v>
      </c>
      <c r="X314" s="96" t="str">
        <f t="shared" si="61"/>
        <v/>
      </c>
      <c r="Y314" s="101">
        <v>16</v>
      </c>
      <c r="Z314" s="461" t="s">
        <v>707</v>
      </c>
      <c r="AA314" s="462"/>
      <c r="AB314" s="462"/>
      <c r="AC314" s="462"/>
      <c r="AD314" s="62"/>
      <c r="AE314" s="21"/>
      <c r="AF314" s="22"/>
      <c r="AH314" s="29"/>
      <c r="AI314" s="29"/>
      <c r="AJ314" s="29"/>
      <c r="AK314" s="29"/>
      <c r="AL314" s="29"/>
      <c r="AM314" s="29"/>
      <c r="AN314" s="29"/>
      <c r="AO314" s="83"/>
      <c r="AP314" s="83"/>
      <c r="AQ314" s="83"/>
      <c r="AR314" s="83"/>
      <c r="AS314" s="83"/>
      <c r="AT314" s="105"/>
      <c r="AU314" s="105"/>
    </row>
    <row r="315" spans="1:47" ht="17.25" customHeight="1" thickBot="1">
      <c r="A315" s="27"/>
      <c r="B315" s="98"/>
      <c r="C315" s="104"/>
      <c r="D315" s="90"/>
      <c r="E315" s="111"/>
      <c r="F315" s="442"/>
      <c r="G315" s="443"/>
      <c r="H315" s="443"/>
      <c r="I315" s="99"/>
      <c r="J315" s="99"/>
      <c r="K315" s="94">
        <f t="shared" si="74"/>
        <v>37</v>
      </c>
      <c r="L315" s="94">
        <f t="shared" si="75"/>
        <v>0.05</v>
      </c>
      <c r="M315" s="94">
        <f t="shared" si="76"/>
        <v>0.3</v>
      </c>
      <c r="N315" s="94">
        <f t="shared" si="58"/>
        <v>37.049999999999997</v>
      </c>
      <c r="O315" s="94">
        <f t="shared" si="59"/>
        <v>37.299999999999997</v>
      </c>
      <c r="P315" s="102"/>
      <c r="Q315" s="94" t="str">
        <f t="shared" si="73"/>
        <v/>
      </c>
      <c r="R315" s="122" t="str">
        <f>IF(Q315="","",HLOOKUP(Q315,Headline!$Z$5:$CJ$6,2,FALSE))</f>
        <v/>
      </c>
      <c r="S315" s="100"/>
      <c r="T315" s="100"/>
      <c r="U315" s="100"/>
      <c r="V315" s="100"/>
      <c r="W315" s="100"/>
      <c r="X315" s="96" t="str">
        <f t="shared" si="61"/>
        <v/>
      </c>
      <c r="Y315" s="101"/>
      <c r="Z315" s="445"/>
      <c r="AA315" s="446"/>
      <c r="AB315" s="446"/>
      <c r="AC315" s="446"/>
      <c r="AD315" s="62"/>
      <c r="AE315" s="21"/>
      <c r="AF315" s="22"/>
      <c r="AH315" s="29"/>
      <c r="AI315" s="29"/>
      <c r="AJ315" s="29"/>
      <c r="AK315" s="29"/>
      <c r="AL315" s="29"/>
      <c r="AM315" s="29"/>
      <c r="AN315" s="29"/>
      <c r="AO315" s="83"/>
      <c r="AP315" s="83"/>
      <c r="AQ315" s="83"/>
      <c r="AR315" s="83"/>
      <c r="AS315" s="83"/>
      <c r="AT315" s="105"/>
      <c r="AU315" s="105"/>
    </row>
    <row r="316" spans="1:47" ht="17.25" customHeight="1" thickBot="1">
      <c r="A316" s="27"/>
      <c r="B316" s="98">
        <v>218</v>
      </c>
      <c r="C316" s="104"/>
      <c r="D316" s="142" t="s">
        <v>89</v>
      </c>
      <c r="E316" s="142" t="s">
        <v>189</v>
      </c>
      <c r="F316" s="141">
        <v>0.15</v>
      </c>
      <c r="G316" s="463" t="s">
        <v>195</v>
      </c>
      <c r="H316" s="465"/>
      <c r="I316" s="136">
        <v>-0.15</v>
      </c>
      <c r="J316" s="99">
        <v>0</v>
      </c>
      <c r="K316" s="94">
        <f>IF(Q316=1,F316,K294)</f>
        <v>0.15</v>
      </c>
      <c r="L316" s="94">
        <f>IF(Q316=1,I316,L294)</f>
        <v>-0.15</v>
      </c>
      <c r="M316" s="94">
        <f>IF(Q316=1,J316,M294)</f>
        <v>0</v>
      </c>
      <c r="N316" s="94">
        <f t="shared" si="58"/>
        <v>0</v>
      </c>
      <c r="O316" s="94">
        <f t="shared" si="59"/>
        <v>0.15</v>
      </c>
      <c r="P316" s="102" t="s">
        <v>237</v>
      </c>
      <c r="Q316" s="94">
        <f t="shared" si="73"/>
        <v>1</v>
      </c>
      <c r="R316" s="122">
        <f>IF(Q316="","",HLOOKUP(Q316,Headline!$Z$5:$CJ$6,2,FALSE))</f>
        <v>1</v>
      </c>
      <c r="S316" s="147">
        <v>0.11799999999999999</v>
      </c>
      <c r="T316" s="147"/>
      <c r="U316" s="147"/>
      <c r="V316" s="147"/>
      <c r="W316" s="147"/>
      <c r="X316" s="96" t="str">
        <f t="shared" si="61"/>
        <v/>
      </c>
      <c r="Y316" s="101">
        <v>14</v>
      </c>
      <c r="Z316" s="445"/>
      <c r="AA316" s="446"/>
      <c r="AB316" s="446"/>
      <c r="AC316" s="446"/>
      <c r="AD316" s="62"/>
      <c r="AE316" s="21"/>
      <c r="AF316" s="22"/>
      <c r="AH316" s="29"/>
      <c r="AI316" s="29"/>
      <c r="AJ316" s="29"/>
      <c r="AK316" s="29"/>
      <c r="AL316" s="29"/>
      <c r="AM316" s="29"/>
      <c r="AN316" s="29"/>
      <c r="AO316" s="83"/>
      <c r="AP316" s="83"/>
      <c r="AQ316" s="83"/>
      <c r="AR316" s="83"/>
      <c r="AS316" s="83"/>
      <c r="AT316" s="105"/>
      <c r="AU316" s="105"/>
    </row>
    <row r="317" spans="1:47" ht="17.25" customHeight="1">
      <c r="A317" s="27"/>
      <c r="B317" s="98"/>
      <c r="C317" s="104"/>
      <c r="D317" s="90"/>
      <c r="E317" s="111"/>
      <c r="F317" s="442" t="s">
        <v>335</v>
      </c>
      <c r="G317" s="443"/>
      <c r="H317" s="444"/>
      <c r="I317" s="99"/>
      <c r="J317" s="99"/>
      <c r="K317" s="94">
        <f>IF(Q317=1,F317,K316)</f>
        <v>0.15</v>
      </c>
      <c r="L317" s="94">
        <f>IF(Q317=1,I317,L316)</f>
        <v>-0.15</v>
      </c>
      <c r="M317" s="94">
        <f>IF(Q317=1,J317,M316)</f>
        <v>0</v>
      </c>
      <c r="N317" s="94">
        <f t="shared" si="58"/>
        <v>0</v>
      </c>
      <c r="O317" s="94">
        <f t="shared" si="59"/>
        <v>0.15</v>
      </c>
      <c r="P317" s="102" t="s">
        <v>237</v>
      </c>
      <c r="Q317" s="94">
        <f t="shared" si="73"/>
        <v>2</v>
      </c>
      <c r="R317" s="122">
        <f>IF(Q317="","",HLOOKUP(Q317,Headline!$Z$5:$CJ$6,2,FALSE))</f>
        <v>2</v>
      </c>
      <c r="S317" s="147">
        <f>'report export 3D'!AG129</f>
        <v>0.21676005970000001</v>
      </c>
      <c r="T317" s="147">
        <f>'report export 3D'!AH129</f>
        <v>0.23318600419999999</v>
      </c>
      <c r="U317" s="147">
        <f>'report export 3D'!AI129</f>
        <v>0.20072107010000001</v>
      </c>
      <c r="V317" s="147">
        <f>'report export 3D'!AJ129</f>
        <v>0.22790072359999999</v>
      </c>
      <c r="W317" s="147">
        <f>'report export 3D'!AK129</f>
        <v>0.2138010213</v>
      </c>
      <c r="X317" s="96" t="str">
        <f t="shared" si="61"/>
        <v/>
      </c>
      <c r="Y317" s="101">
        <v>16</v>
      </c>
      <c r="Z317" s="445"/>
      <c r="AA317" s="446"/>
      <c r="AB317" s="446"/>
      <c r="AC317" s="446"/>
      <c r="AD317" s="62"/>
      <c r="AE317" s="245" t="s">
        <v>331</v>
      </c>
      <c r="AF317" s="22"/>
      <c r="AH317" s="29"/>
      <c r="AI317" s="29"/>
      <c r="AJ317" s="29"/>
      <c r="AK317" s="29"/>
      <c r="AL317" s="29"/>
      <c r="AM317" s="29"/>
      <c r="AN317" s="29"/>
      <c r="AO317" s="83"/>
      <c r="AP317" s="83"/>
      <c r="AQ317" s="83"/>
      <c r="AR317" s="83"/>
      <c r="AS317" s="83"/>
      <c r="AT317" s="105"/>
      <c r="AU317" s="105"/>
    </row>
    <row r="318" spans="1:47" ht="17.25" customHeight="1" thickBot="1">
      <c r="A318" s="27"/>
      <c r="B318" s="98"/>
      <c r="C318" s="104"/>
      <c r="D318" s="90"/>
      <c r="E318" s="111"/>
      <c r="F318" s="442"/>
      <c r="G318" s="443"/>
      <c r="H318" s="444"/>
      <c r="I318" s="99"/>
      <c r="J318" s="99"/>
      <c r="K318" s="94">
        <f>IF(Q318=1,F318,K317)</f>
        <v>0.15</v>
      </c>
      <c r="L318" s="94">
        <f>IF(Q318=1,I318,L317)</f>
        <v>-0.15</v>
      </c>
      <c r="M318" s="94">
        <f>IF(Q318=1,J318,M317)</f>
        <v>0</v>
      </c>
      <c r="N318" s="94">
        <f t="shared" si="58"/>
        <v>0</v>
      </c>
      <c r="O318" s="94">
        <f t="shared" si="59"/>
        <v>0.15</v>
      </c>
      <c r="P318" s="102"/>
      <c r="Q318" s="94" t="str">
        <f t="shared" si="73"/>
        <v/>
      </c>
      <c r="R318" s="122" t="str">
        <f>IF(Q318="","",HLOOKUP(Q318,Headline!$Z$5:$CJ$6,2,FALSE))</f>
        <v/>
      </c>
      <c r="S318" s="100"/>
      <c r="T318" s="100"/>
      <c r="U318" s="100"/>
      <c r="V318" s="100"/>
      <c r="W318" s="100"/>
      <c r="X318" s="96" t="str">
        <f t="shared" si="61"/>
        <v/>
      </c>
      <c r="Y318" s="101"/>
      <c r="Z318" s="445"/>
      <c r="AA318" s="446"/>
      <c r="AB318" s="446"/>
      <c r="AC318" s="446"/>
      <c r="AD318" s="62"/>
      <c r="AE318" s="21"/>
      <c r="AF318" s="22"/>
      <c r="AH318" s="29"/>
      <c r="AI318" s="29"/>
      <c r="AJ318" s="29"/>
      <c r="AK318" s="29"/>
      <c r="AL318" s="29"/>
      <c r="AM318" s="29"/>
      <c r="AN318" s="29"/>
      <c r="AO318" s="83"/>
      <c r="AP318" s="83"/>
      <c r="AQ318" s="83"/>
      <c r="AR318" s="83"/>
      <c r="AS318" s="83"/>
      <c r="AT318" s="105"/>
      <c r="AU318" s="105"/>
    </row>
    <row r="319" spans="1:47" ht="17.25" customHeight="1" thickBot="1">
      <c r="A319" s="27"/>
      <c r="B319" s="98">
        <v>218</v>
      </c>
      <c r="C319" s="104"/>
      <c r="D319" s="142" t="s">
        <v>89</v>
      </c>
      <c r="E319" s="142" t="s">
        <v>189</v>
      </c>
      <c r="F319" s="141">
        <v>0.15</v>
      </c>
      <c r="G319" s="463" t="s">
        <v>195</v>
      </c>
      <c r="H319" s="465"/>
      <c r="I319" s="136">
        <v>-0.15</v>
      </c>
      <c r="J319" s="99">
        <v>0</v>
      </c>
      <c r="K319" s="94">
        <f>IF(Q319=1,F319,K297)</f>
        <v>0.15</v>
      </c>
      <c r="L319" s="94">
        <f>IF(Q319=1,I319,L297)</f>
        <v>-0.15</v>
      </c>
      <c r="M319" s="94">
        <f>IF(Q319=1,J319,M297)</f>
        <v>0</v>
      </c>
      <c r="N319" s="94">
        <f t="shared" si="58"/>
        <v>0</v>
      </c>
      <c r="O319" s="94">
        <f t="shared" si="59"/>
        <v>0.15</v>
      </c>
      <c r="P319" s="102" t="s">
        <v>237</v>
      </c>
      <c r="Q319" s="94">
        <f t="shared" si="73"/>
        <v>1</v>
      </c>
      <c r="R319" s="122">
        <f>IF(Q319="","",HLOOKUP(Q319,Headline!$Z$5:$CJ$6,2,FALSE))</f>
        <v>1</v>
      </c>
      <c r="S319" s="147">
        <f>+'report export 3D'!AB131</f>
        <v>7.7853021199999997E-2</v>
      </c>
      <c r="T319" s="147">
        <f>+'report export 3D'!AC131</f>
        <v>6.61570254E-2</v>
      </c>
      <c r="U319" s="147">
        <f>+'report export 3D'!AD131</f>
        <v>4.7081347699999998E-2</v>
      </c>
      <c r="V319" s="147">
        <f>+'report export 3D'!AE131</f>
        <v>7.36598371E-2</v>
      </c>
      <c r="W319" s="147">
        <f>+'report export 3D'!AF131</f>
        <v>6.8769827000000006E-2</v>
      </c>
      <c r="X319" s="96" t="str">
        <f t="shared" si="61"/>
        <v/>
      </c>
      <c r="Y319" s="101">
        <v>13</v>
      </c>
      <c r="Z319" s="445"/>
      <c r="AA319" s="446"/>
      <c r="AB319" s="446"/>
      <c r="AC319" s="446"/>
      <c r="AD319" s="62"/>
      <c r="AE319" s="21"/>
      <c r="AF319" s="22"/>
      <c r="AH319" s="29"/>
      <c r="AI319" s="29"/>
      <c r="AJ319" s="29"/>
      <c r="AK319" s="29"/>
      <c r="AL319" s="29"/>
      <c r="AM319" s="29"/>
      <c r="AN319" s="29"/>
      <c r="AO319" s="83"/>
      <c r="AP319" s="83"/>
      <c r="AQ319" s="83"/>
      <c r="AR319" s="83"/>
      <c r="AS319" s="83"/>
      <c r="AT319" s="105"/>
      <c r="AU319" s="105"/>
    </row>
    <row r="320" spans="1:47" ht="17.25" customHeight="1">
      <c r="A320" s="27"/>
      <c r="B320" s="98"/>
      <c r="C320" s="104"/>
      <c r="D320" s="90"/>
      <c r="E320" s="111"/>
      <c r="F320" s="442" t="s">
        <v>336</v>
      </c>
      <c r="G320" s="443"/>
      <c r="H320" s="444"/>
      <c r="I320" s="99"/>
      <c r="J320" s="99"/>
      <c r="K320" s="94">
        <f>IF(Q320=1,F320,K319)</f>
        <v>0.15</v>
      </c>
      <c r="L320" s="94">
        <f>IF(Q320=1,I320,L319)</f>
        <v>-0.15</v>
      </c>
      <c r="M320" s="94">
        <f>IF(Q320=1,J320,M319)</f>
        <v>0</v>
      </c>
      <c r="N320" s="94">
        <f t="shared" si="58"/>
        <v>0</v>
      </c>
      <c r="O320" s="94">
        <f t="shared" si="59"/>
        <v>0.15</v>
      </c>
      <c r="P320" s="102" t="s">
        <v>237</v>
      </c>
      <c r="Q320" s="94">
        <f t="shared" si="73"/>
        <v>2</v>
      </c>
      <c r="R320" s="122">
        <f>IF(Q320="","",HLOOKUP(Q320,Headline!$Z$5:$CJ$6,2,FALSE))</f>
        <v>2</v>
      </c>
      <c r="S320" s="147">
        <f>'report export 3D'!AG131</f>
        <v>0.18337229899999999</v>
      </c>
      <c r="T320" s="147">
        <f>'report export 3D'!AH131</f>
        <v>0.18822578079999999</v>
      </c>
      <c r="U320" s="147">
        <f>'report export 3D'!AI131</f>
        <v>0.16270723149999999</v>
      </c>
      <c r="V320" s="147">
        <f>'report export 3D'!AJ131</f>
        <v>0.18926879739999999</v>
      </c>
      <c r="W320" s="147">
        <f>'report export 3D'!AK131</f>
        <v>0.17904731090000001</v>
      </c>
      <c r="X320" s="96" t="str">
        <f t="shared" si="61"/>
        <v/>
      </c>
      <c r="Y320" s="101">
        <v>16</v>
      </c>
      <c r="Z320" s="445"/>
      <c r="AA320" s="446"/>
      <c r="AB320" s="446"/>
      <c r="AC320" s="446"/>
      <c r="AD320" s="62"/>
      <c r="AE320" s="245" t="s">
        <v>331</v>
      </c>
      <c r="AF320" s="22"/>
      <c r="AH320" s="29"/>
      <c r="AI320" s="29"/>
      <c r="AJ320" s="29"/>
      <c r="AK320" s="29"/>
      <c r="AL320" s="29"/>
      <c r="AM320" s="29"/>
      <c r="AN320" s="29"/>
      <c r="AO320" s="83"/>
      <c r="AP320" s="83"/>
      <c r="AQ320" s="83"/>
      <c r="AR320" s="83"/>
      <c r="AS320" s="83"/>
      <c r="AT320" s="105"/>
      <c r="AU320" s="105"/>
    </row>
    <row r="321" spans="1:47" ht="17.25" customHeight="1" thickBot="1">
      <c r="A321" s="27"/>
      <c r="B321" s="98"/>
      <c r="C321" s="104"/>
      <c r="D321" s="90"/>
      <c r="E321" s="111"/>
      <c r="F321" s="442"/>
      <c r="G321" s="443"/>
      <c r="H321" s="444"/>
      <c r="I321" s="99"/>
      <c r="J321" s="99"/>
      <c r="K321" s="94">
        <f>IF(Q321=1,F321,K320)</f>
        <v>0.15</v>
      </c>
      <c r="L321" s="94">
        <f>IF(Q321=1,I321,L320)</f>
        <v>-0.15</v>
      </c>
      <c r="M321" s="94">
        <f>IF(Q321=1,J321,M320)</f>
        <v>0</v>
      </c>
      <c r="N321" s="94">
        <f t="shared" si="58"/>
        <v>0</v>
      </c>
      <c r="O321" s="94">
        <f t="shared" si="59"/>
        <v>0.15</v>
      </c>
      <c r="P321" s="102"/>
      <c r="Q321" s="94" t="str">
        <f t="shared" si="73"/>
        <v/>
      </c>
      <c r="R321" s="122" t="str">
        <f>IF(Q321="","",HLOOKUP(Q321,Headline!$Z$5:$CJ$6,2,FALSE))</f>
        <v/>
      </c>
      <c r="S321" s="147"/>
      <c r="T321" s="147"/>
      <c r="U321" s="147"/>
      <c r="V321" s="147"/>
      <c r="W321" s="147"/>
      <c r="X321" s="96" t="str">
        <f t="shared" si="61"/>
        <v/>
      </c>
      <c r="Y321" s="101"/>
      <c r="Z321" s="445"/>
      <c r="AA321" s="446"/>
      <c r="AB321" s="446"/>
      <c r="AC321" s="446"/>
      <c r="AD321" s="62"/>
      <c r="AE321" s="21"/>
      <c r="AF321" s="22"/>
      <c r="AH321" s="29"/>
      <c r="AI321" s="29"/>
      <c r="AJ321" s="29"/>
      <c r="AK321" s="29"/>
      <c r="AL321" s="29"/>
      <c r="AM321" s="29"/>
      <c r="AN321" s="29"/>
      <c r="AO321" s="83"/>
      <c r="AP321" s="83"/>
      <c r="AQ321" s="83"/>
      <c r="AR321" s="83"/>
      <c r="AS321" s="83"/>
      <c r="AT321" s="105"/>
      <c r="AU321" s="105"/>
    </row>
    <row r="322" spans="1:47" ht="17.25" customHeight="1" thickBot="1">
      <c r="A322" s="27"/>
      <c r="B322" s="98">
        <v>218</v>
      </c>
      <c r="C322" s="104"/>
      <c r="D322" s="142" t="s">
        <v>89</v>
      </c>
      <c r="E322" s="142" t="s">
        <v>189</v>
      </c>
      <c r="F322" s="141">
        <v>0.15</v>
      </c>
      <c r="G322" s="463" t="s">
        <v>195</v>
      </c>
      <c r="H322" s="465"/>
      <c r="I322" s="136">
        <v>-0.15</v>
      </c>
      <c r="J322" s="99">
        <v>0</v>
      </c>
      <c r="K322" s="94">
        <f>IF(Q322=1,F322,K300)</f>
        <v>0.15</v>
      </c>
      <c r="L322" s="94">
        <f>IF(Q322=1,I322,L300)</f>
        <v>-0.15</v>
      </c>
      <c r="M322" s="94">
        <f>IF(Q322=1,J322,M300)</f>
        <v>0</v>
      </c>
      <c r="N322" s="94">
        <f t="shared" si="58"/>
        <v>0</v>
      </c>
      <c r="O322" s="94">
        <f t="shared" si="59"/>
        <v>0.15</v>
      </c>
      <c r="P322" s="102" t="s">
        <v>237</v>
      </c>
      <c r="Q322" s="94">
        <f t="shared" si="73"/>
        <v>1</v>
      </c>
      <c r="R322" s="122">
        <f>IF(Q322="","",HLOOKUP(Q322,Headline!$Z$5:$CJ$6,2,FALSE))</f>
        <v>1</v>
      </c>
      <c r="S322" s="147">
        <f>+'report export 3D'!AB133</f>
        <v>4.9013229700000001E-2</v>
      </c>
      <c r="T322" s="147">
        <f>+'report export 3D'!AC133</f>
        <v>4.6530381099999997E-2</v>
      </c>
      <c r="U322" s="147">
        <f>+'report export 3D'!AD133</f>
        <v>2.4148731400000002E-2</v>
      </c>
      <c r="V322" s="147">
        <f>+'report export 3D'!AE133</f>
        <v>4.8136554200000001E-2</v>
      </c>
      <c r="W322" s="147">
        <f>+'report export 3D'!AF133</f>
        <v>4.0260443200000003E-2</v>
      </c>
      <c r="X322" s="96" t="str">
        <f t="shared" si="61"/>
        <v/>
      </c>
      <c r="Y322" s="101">
        <v>13</v>
      </c>
      <c r="Z322" s="445"/>
      <c r="AA322" s="446"/>
      <c r="AB322" s="446"/>
      <c r="AC322" s="446"/>
      <c r="AD322" s="62"/>
      <c r="AE322" s="21"/>
      <c r="AF322" s="22"/>
      <c r="AH322" s="29"/>
      <c r="AI322" s="29"/>
      <c r="AJ322" s="29"/>
      <c r="AK322" s="29"/>
      <c r="AL322" s="29"/>
      <c r="AM322" s="29"/>
      <c r="AN322" s="29"/>
      <c r="AO322" s="83"/>
      <c r="AP322" s="83"/>
      <c r="AQ322" s="83"/>
      <c r="AR322" s="83"/>
      <c r="AS322" s="83"/>
      <c r="AT322" s="105"/>
      <c r="AU322" s="105"/>
    </row>
    <row r="323" spans="1:47" ht="17.25" customHeight="1">
      <c r="A323" s="27"/>
      <c r="B323" s="98"/>
      <c r="C323" s="104"/>
      <c r="D323" s="90"/>
      <c r="E323" s="111"/>
      <c r="F323" s="442" t="s">
        <v>337</v>
      </c>
      <c r="G323" s="443"/>
      <c r="H323" s="444"/>
      <c r="I323" s="99"/>
      <c r="J323" s="99"/>
      <c r="K323" s="94">
        <f>IF(Q323=1,F323,K322)</f>
        <v>0.15</v>
      </c>
      <c r="L323" s="94">
        <f>IF(Q323=1,I323,L322)</f>
        <v>-0.15</v>
      </c>
      <c r="M323" s="94">
        <f>IF(Q323=1,J323,M322)</f>
        <v>0</v>
      </c>
      <c r="N323" s="94">
        <f t="shared" si="58"/>
        <v>0</v>
      </c>
      <c r="O323" s="94">
        <f t="shared" si="59"/>
        <v>0.15</v>
      </c>
      <c r="P323" s="102" t="s">
        <v>237</v>
      </c>
      <c r="Q323" s="94">
        <f t="shared" si="73"/>
        <v>2</v>
      </c>
      <c r="R323" s="122">
        <f>IF(Q323="","",HLOOKUP(Q323,Headline!$Z$5:$CJ$6,2,FALSE))</f>
        <v>2</v>
      </c>
      <c r="S323" s="147">
        <f>'report export 3D'!AG133</f>
        <v>0.1347730446</v>
      </c>
      <c r="T323" s="147">
        <f>'report export 3D'!AH133</f>
        <v>0.13802326379999999</v>
      </c>
      <c r="U323" s="147">
        <f>'report export 3D'!AI133</f>
        <v>0.12576195400000001</v>
      </c>
      <c r="V323" s="147">
        <f>'report export 3D'!AJ133</f>
        <v>0.13662619100000001</v>
      </c>
      <c r="W323" s="147">
        <f>'report export 3D'!AK133</f>
        <v>0.13063295999999999</v>
      </c>
      <c r="X323" s="96" t="str">
        <f t="shared" si="61"/>
        <v/>
      </c>
      <c r="Y323" s="101">
        <v>16</v>
      </c>
      <c r="Z323" s="445"/>
      <c r="AA323" s="446"/>
      <c r="AB323" s="446"/>
      <c r="AC323" s="446"/>
      <c r="AD323" s="62"/>
      <c r="AE323" s="21"/>
      <c r="AF323" s="22"/>
      <c r="AH323" s="29"/>
      <c r="AI323" s="29"/>
      <c r="AJ323" s="29"/>
      <c r="AK323" s="29"/>
      <c r="AL323" s="29"/>
      <c r="AM323" s="29"/>
      <c r="AN323" s="29"/>
      <c r="AO323" s="83"/>
      <c r="AP323" s="83"/>
      <c r="AQ323" s="83"/>
      <c r="AR323" s="83"/>
      <c r="AS323" s="83"/>
      <c r="AT323" s="105"/>
      <c r="AU323" s="105"/>
    </row>
    <row r="324" spans="1:47" ht="17.25" customHeight="1" thickBot="1">
      <c r="A324" s="27"/>
      <c r="B324" s="98"/>
      <c r="C324" s="104"/>
      <c r="D324" s="90"/>
      <c r="E324" s="111"/>
      <c r="F324" s="442"/>
      <c r="G324" s="443"/>
      <c r="H324" s="444"/>
      <c r="I324" s="99"/>
      <c r="J324" s="99"/>
      <c r="K324" s="94">
        <f>IF(Q324=1,F324,K323)</f>
        <v>0.15</v>
      </c>
      <c r="L324" s="94">
        <f>IF(Q324=1,I324,L323)</f>
        <v>-0.15</v>
      </c>
      <c r="M324" s="94">
        <f>IF(Q324=1,J324,M323)</f>
        <v>0</v>
      </c>
      <c r="N324" s="94">
        <f t="shared" si="58"/>
        <v>0</v>
      </c>
      <c r="O324" s="94">
        <f t="shared" si="59"/>
        <v>0.15</v>
      </c>
      <c r="P324" s="102"/>
      <c r="Q324" s="94" t="str">
        <f t="shared" si="73"/>
        <v/>
      </c>
      <c r="R324" s="122" t="str">
        <f>IF(Q324="","",HLOOKUP(Q324,Headline!$Z$5:$CJ$6,2,FALSE))</f>
        <v/>
      </c>
      <c r="S324" s="147"/>
      <c r="T324" s="147"/>
      <c r="U324" s="147"/>
      <c r="V324" s="147"/>
      <c r="W324" s="147"/>
      <c r="X324" s="96" t="str">
        <f t="shared" si="61"/>
        <v/>
      </c>
      <c r="Y324" s="101"/>
      <c r="Z324" s="445"/>
      <c r="AA324" s="446"/>
      <c r="AB324" s="446"/>
      <c r="AC324" s="446"/>
      <c r="AD324" s="62"/>
      <c r="AE324" s="21"/>
      <c r="AF324" s="22"/>
      <c r="AH324" s="29"/>
      <c r="AI324" s="29"/>
      <c r="AJ324" s="29"/>
      <c r="AK324" s="29"/>
      <c r="AL324" s="29"/>
      <c r="AM324" s="29"/>
      <c r="AN324" s="29"/>
      <c r="AO324" s="83"/>
      <c r="AP324" s="83"/>
      <c r="AQ324" s="83"/>
      <c r="AR324" s="83"/>
      <c r="AS324" s="83"/>
      <c r="AT324" s="105"/>
      <c r="AU324" s="105"/>
    </row>
    <row r="325" spans="1:47" ht="17.25" customHeight="1" thickBot="1">
      <c r="A325" s="27"/>
      <c r="B325" s="98">
        <v>218</v>
      </c>
      <c r="C325" s="104"/>
      <c r="D325" s="142" t="s">
        <v>89</v>
      </c>
      <c r="E325" s="142" t="s">
        <v>189</v>
      </c>
      <c r="F325" s="141">
        <v>0.15</v>
      </c>
      <c r="G325" s="463" t="s">
        <v>195</v>
      </c>
      <c r="H325" s="465"/>
      <c r="I325" s="136">
        <v>-0.15</v>
      </c>
      <c r="J325" s="99">
        <v>0</v>
      </c>
      <c r="K325" s="94">
        <f>IF(Q325=1,F325,K303)</f>
        <v>0.15</v>
      </c>
      <c r="L325" s="94">
        <f>IF(Q325=1,I325,L303)</f>
        <v>-0.15</v>
      </c>
      <c r="M325" s="94">
        <f>IF(Q325=1,J325,M303)</f>
        <v>0</v>
      </c>
      <c r="N325" s="94">
        <f t="shared" si="58"/>
        <v>0</v>
      </c>
      <c r="O325" s="94">
        <f t="shared" si="59"/>
        <v>0.15</v>
      </c>
      <c r="P325" s="102" t="s">
        <v>237</v>
      </c>
      <c r="Q325" s="94">
        <f t="shared" si="73"/>
        <v>1</v>
      </c>
      <c r="R325" s="122">
        <f>IF(Q325="","",HLOOKUP(Q325,Headline!$Z$5:$CJ$6,2,FALSE))</f>
        <v>1</v>
      </c>
      <c r="S325" s="147">
        <v>4.8000000000000001E-2</v>
      </c>
      <c r="T325" s="147"/>
      <c r="U325" s="147"/>
      <c r="V325" s="147"/>
      <c r="W325" s="147"/>
      <c r="X325" s="96" t="str">
        <f t="shared" si="61"/>
        <v/>
      </c>
      <c r="Y325" s="101">
        <v>14</v>
      </c>
      <c r="Z325" s="445"/>
      <c r="AA325" s="446"/>
      <c r="AB325" s="446"/>
      <c r="AC325" s="446"/>
      <c r="AD325" s="62"/>
      <c r="AE325" s="21"/>
      <c r="AF325" s="22"/>
      <c r="AH325" s="29"/>
      <c r="AI325" s="29"/>
      <c r="AJ325" s="29"/>
      <c r="AK325" s="29"/>
      <c r="AL325" s="29"/>
      <c r="AM325" s="29"/>
      <c r="AN325" s="29"/>
      <c r="AO325" s="83"/>
      <c r="AP325" s="83"/>
      <c r="AQ325" s="83"/>
      <c r="AR325" s="83"/>
      <c r="AS325" s="83"/>
      <c r="AT325" s="105"/>
      <c r="AU325" s="105"/>
    </row>
    <row r="326" spans="1:47" ht="17.25" customHeight="1">
      <c r="A326" s="27"/>
      <c r="B326" s="98"/>
      <c r="C326" s="104"/>
      <c r="D326" s="90"/>
      <c r="E326" s="111"/>
      <c r="F326" s="442" t="s">
        <v>225</v>
      </c>
      <c r="G326" s="443"/>
      <c r="H326" s="444"/>
      <c r="I326" s="99"/>
      <c r="J326" s="99"/>
      <c r="K326" s="94">
        <f>IF(Q326=1,F326,K325)</f>
        <v>0.15</v>
      </c>
      <c r="L326" s="94">
        <f>IF(Q326=1,I326,L325)</f>
        <v>-0.15</v>
      </c>
      <c r="M326" s="94">
        <f>IF(Q326=1,J326,M325)</f>
        <v>0</v>
      </c>
      <c r="N326" s="94">
        <f t="shared" si="58"/>
        <v>0</v>
      </c>
      <c r="O326" s="94">
        <f t="shared" si="59"/>
        <v>0.15</v>
      </c>
      <c r="P326" s="102" t="s">
        <v>237</v>
      </c>
      <c r="Q326" s="94">
        <f t="shared" si="73"/>
        <v>2</v>
      </c>
      <c r="R326" s="122">
        <f>IF(Q326="","",HLOOKUP(Q326,Headline!$Z$5:$CJ$6,2,FALSE))</f>
        <v>2</v>
      </c>
      <c r="S326" s="147">
        <f>'report export 3D'!AG135</f>
        <v>0.1018702014</v>
      </c>
      <c r="T326" s="147">
        <f>'report export 3D'!AH135</f>
        <v>0.10355239870000001</v>
      </c>
      <c r="U326" s="147">
        <f>'report export 3D'!AI135</f>
        <v>9.7422015900000006E-2</v>
      </c>
      <c r="V326" s="147">
        <f>'report export 3D'!AJ135</f>
        <v>9.9927467300000003E-2</v>
      </c>
      <c r="W326" s="147">
        <f>'report export 3D'!AK135</f>
        <v>9.6492439799999996E-2</v>
      </c>
      <c r="X326" s="96" t="str">
        <f t="shared" si="61"/>
        <v/>
      </c>
      <c r="Y326" s="101">
        <v>16</v>
      </c>
      <c r="Z326" s="445"/>
      <c r="AA326" s="446"/>
      <c r="AB326" s="446"/>
      <c r="AC326" s="446"/>
      <c r="AD326" s="62"/>
      <c r="AE326" s="21"/>
      <c r="AF326" s="22"/>
      <c r="AH326" s="29"/>
      <c r="AI326" s="29"/>
      <c r="AJ326" s="29"/>
      <c r="AK326" s="29"/>
      <c r="AL326" s="29"/>
      <c r="AM326" s="29"/>
      <c r="AN326" s="29"/>
      <c r="AO326" s="83"/>
      <c r="AP326" s="83"/>
      <c r="AQ326" s="83"/>
      <c r="AR326" s="83"/>
      <c r="AS326" s="83"/>
      <c r="AT326" s="105"/>
      <c r="AU326" s="105"/>
    </row>
    <row r="327" spans="1:47" ht="17.25" customHeight="1">
      <c r="A327" s="27"/>
      <c r="B327" s="98"/>
      <c r="C327" s="104"/>
      <c r="D327" s="90"/>
      <c r="E327" s="111"/>
      <c r="F327" s="442"/>
      <c r="G327" s="443"/>
      <c r="H327" s="444"/>
      <c r="I327" s="99"/>
      <c r="J327" s="99"/>
      <c r="K327" s="94">
        <f>IF(Q327=1,F327,K326)</f>
        <v>0.15</v>
      </c>
      <c r="L327" s="94">
        <f>IF(Q327=1,I327,L326)</f>
        <v>-0.15</v>
      </c>
      <c r="M327" s="94">
        <f>IF(Q327=1,J327,M326)</f>
        <v>0</v>
      </c>
      <c r="N327" s="94">
        <f t="shared" si="58"/>
        <v>0</v>
      </c>
      <c r="O327" s="94">
        <f t="shared" si="59"/>
        <v>0.15</v>
      </c>
      <c r="P327" s="102"/>
      <c r="Q327" s="94" t="str">
        <f t="shared" si="73"/>
        <v/>
      </c>
      <c r="R327" s="122" t="str">
        <f>IF(Q327="","",HLOOKUP(Q327,Headline!$Z$5:$CJ$6,2,FALSE))</f>
        <v/>
      </c>
      <c r="S327" s="100"/>
      <c r="T327" s="100"/>
      <c r="U327" s="100"/>
      <c r="V327" s="100"/>
      <c r="W327" s="100"/>
      <c r="X327" s="96" t="str">
        <f t="shared" si="61"/>
        <v/>
      </c>
      <c r="Y327" s="101"/>
      <c r="Z327" s="445"/>
      <c r="AA327" s="446"/>
      <c r="AB327" s="446"/>
      <c r="AC327" s="446"/>
      <c r="AD327" s="62"/>
      <c r="AE327" s="21"/>
      <c r="AF327" s="22"/>
      <c r="AH327" s="29"/>
      <c r="AI327" s="29"/>
      <c r="AJ327" s="29"/>
      <c r="AK327" s="29"/>
      <c r="AL327" s="29"/>
      <c r="AM327" s="29"/>
      <c r="AN327" s="29"/>
      <c r="AO327" s="83"/>
      <c r="AP327" s="83"/>
      <c r="AQ327" s="83"/>
      <c r="AR327" s="83"/>
      <c r="AS327" s="83"/>
      <c r="AT327" s="105"/>
      <c r="AU327" s="105"/>
    </row>
    <row r="328" spans="1:47" ht="17.25" customHeight="1">
      <c r="A328" s="27"/>
      <c r="B328" s="98">
        <v>219</v>
      </c>
      <c r="C328" s="104"/>
      <c r="D328" s="144" t="s">
        <v>187</v>
      </c>
      <c r="E328" s="111"/>
      <c r="F328" s="442">
        <v>1.6</v>
      </c>
      <c r="G328" s="443"/>
      <c r="H328" s="444"/>
      <c r="I328" s="99">
        <v>-1.6</v>
      </c>
      <c r="J328" s="99">
        <v>0</v>
      </c>
      <c r="K328" s="94">
        <f>IF(Q328=1,F328,#REF!)</f>
        <v>1.6</v>
      </c>
      <c r="L328" s="94">
        <f>IF(Q328=1,I328,#REF!)</f>
        <v>-1.6</v>
      </c>
      <c r="M328" s="94">
        <f>IF(Q328=1,J328,#REF!)</f>
        <v>0</v>
      </c>
      <c r="N328" s="94">
        <f t="shared" si="58"/>
        <v>0</v>
      </c>
      <c r="O328" s="94">
        <f t="shared" si="59"/>
        <v>1.6</v>
      </c>
      <c r="P328" s="102" t="s">
        <v>236</v>
      </c>
      <c r="Q328" s="94">
        <f>IF(AND(F328&lt;&gt;"",Q318=""),1,IF(AND(Q318&lt;emp,Q318&lt;&gt;""),Q318+1,""))</f>
        <v>1</v>
      </c>
      <c r="R328" s="122">
        <f>IF(Q328="","",HLOOKUP(Q328,Headline!$Z$5:$CJ$6,2,FALSE))</f>
        <v>1</v>
      </c>
      <c r="S328" s="147">
        <v>1.232</v>
      </c>
      <c r="T328" s="147">
        <v>1.323</v>
      </c>
      <c r="U328" s="147">
        <v>0.98599999999999999</v>
      </c>
      <c r="V328" s="147">
        <v>1.127</v>
      </c>
      <c r="W328" s="147">
        <v>1.1339999999999999</v>
      </c>
      <c r="X328" s="96" t="str">
        <f t="shared" si="61"/>
        <v/>
      </c>
      <c r="Y328" s="101">
        <v>13</v>
      </c>
      <c r="Z328" s="445"/>
      <c r="AA328" s="446"/>
      <c r="AB328" s="446"/>
      <c r="AC328" s="446"/>
      <c r="AD328" s="62"/>
      <c r="AE328" s="21"/>
      <c r="AF328" s="22"/>
      <c r="AH328" s="29"/>
      <c r="AI328" s="29"/>
      <c r="AJ328" s="29"/>
      <c r="AK328" s="29"/>
      <c r="AL328" s="29"/>
      <c r="AM328" s="29"/>
      <c r="AN328" s="29"/>
      <c r="AO328" s="83"/>
      <c r="AP328" s="83"/>
      <c r="AQ328" s="83"/>
      <c r="AR328" s="83"/>
      <c r="AS328" s="83"/>
      <c r="AT328" s="105"/>
      <c r="AU328" s="105"/>
    </row>
    <row r="329" spans="1:47" ht="17.25" customHeight="1">
      <c r="A329" s="27"/>
      <c r="B329" s="98"/>
      <c r="C329" s="104"/>
      <c r="D329" s="90"/>
      <c r="E329" s="111"/>
      <c r="F329" s="442"/>
      <c r="G329" s="443"/>
      <c r="H329" s="443"/>
      <c r="I329" s="99"/>
      <c r="J329" s="99"/>
      <c r="K329" s="94">
        <f t="shared" ref="K329:K336" si="77">IF(Q329=1,F329,K328)</f>
        <v>1.6</v>
      </c>
      <c r="L329" s="94">
        <f t="shared" ref="L329:L336" si="78">IF(Q329=1,I329,L328)</f>
        <v>-1.6</v>
      </c>
      <c r="M329" s="94">
        <f t="shared" ref="M329:M336" si="79">IF(Q329=1,J329,M328)</f>
        <v>0</v>
      </c>
      <c r="N329" s="94">
        <f t="shared" si="58"/>
        <v>0</v>
      </c>
      <c r="O329" s="94">
        <f t="shared" si="59"/>
        <v>1.6</v>
      </c>
      <c r="P329" s="102" t="s">
        <v>236</v>
      </c>
      <c r="Q329" s="94">
        <f>IF(AND(F329&lt;&gt;"",Q328=""),1,IF(AND(Q328&lt;emp,Q328&lt;&gt;""),Q328+1,""))</f>
        <v>2</v>
      </c>
      <c r="R329" s="122">
        <f>IF(Q329="","",HLOOKUP(Q329,Headline!$Z$5:$CJ$6,2,FALSE))</f>
        <v>2</v>
      </c>
      <c r="S329" s="147">
        <v>2.5750000000000002</v>
      </c>
      <c r="T329" s="147">
        <v>2.6339999999999999</v>
      </c>
      <c r="U329" s="147">
        <v>2.6120000000000001</v>
      </c>
      <c r="V329" s="147">
        <v>2.5110000000000001</v>
      </c>
      <c r="W329" s="147">
        <v>2.4980000000000002</v>
      </c>
      <c r="X329" s="96" t="str">
        <f t="shared" si="61"/>
        <v/>
      </c>
      <c r="Y329" s="101">
        <v>16</v>
      </c>
      <c r="Z329" s="445" t="s">
        <v>761</v>
      </c>
      <c r="AA329" s="446"/>
      <c r="AB329" s="446"/>
      <c r="AC329" s="446"/>
      <c r="AD329" s="62"/>
      <c r="AE329" s="21"/>
      <c r="AF329" s="247" t="s">
        <v>95</v>
      </c>
      <c r="AH329" s="29"/>
      <c r="AI329" s="29"/>
      <c r="AJ329" s="29"/>
      <c r="AK329" s="29"/>
      <c r="AL329" s="29"/>
      <c r="AM329" s="29"/>
      <c r="AN329" s="29"/>
      <c r="AO329" s="83"/>
      <c r="AP329" s="83"/>
      <c r="AQ329" s="83"/>
      <c r="AR329" s="83"/>
      <c r="AS329" s="83"/>
      <c r="AT329" s="105"/>
      <c r="AU329" s="105"/>
    </row>
    <row r="330" spans="1:47" ht="17.25" customHeight="1" thickBot="1">
      <c r="A330" s="27"/>
      <c r="B330" s="98"/>
      <c r="C330" s="104"/>
      <c r="D330" s="90"/>
      <c r="E330" s="111"/>
      <c r="F330" s="442"/>
      <c r="G330" s="443"/>
      <c r="H330" s="443"/>
      <c r="I330" s="99"/>
      <c r="J330" s="99"/>
      <c r="K330" s="94">
        <f t="shared" si="77"/>
        <v>1.6</v>
      </c>
      <c r="L330" s="94">
        <f t="shared" si="78"/>
        <v>-1.6</v>
      </c>
      <c r="M330" s="94">
        <f t="shared" si="79"/>
        <v>0</v>
      </c>
      <c r="N330" s="94">
        <f t="shared" si="58"/>
        <v>0</v>
      </c>
      <c r="O330" s="94">
        <f t="shared" si="59"/>
        <v>1.6</v>
      </c>
      <c r="P330" s="102"/>
      <c r="Q330" s="94" t="str">
        <f t="shared" ref="Q330:Q393" si="80">IF(AND(F330&lt;&gt;"",Q329=""),1,IF(AND(Q329&lt;emp,Q329&lt;&gt;""),Q329+1,""))</f>
        <v/>
      </c>
      <c r="R330" s="122" t="str">
        <f>IF(Q330="","",HLOOKUP(Q330,Headline!$Z$5:$CJ$6,2,FALSE))</f>
        <v/>
      </c>
      <c r="S330" s="147"/>
      <c r="T330" s="147"/>
      <c r="U330" s="147"/>
      <c r="V330" s="147"/>
      <c r="W330" s="147"/>
      <c r="X330" s="96" t="str">
        <f t="shared" si="61"/>
        <v/>
      </c>
      <c r="Y330" s="101"/>
      <c r="Z330" s="445"/>
      <c r="AA330" s="446"/>
      <c r="AB330" s="446"/>
      <c r="AC330" s="446"/>
      <c r="AD330" s="62"/>
      <c r="AE330" s="21"/>
      <c r="AF330" s="22"/>
      <c r="AH330" s="29"/>
      <c r="AI330" s="29"/>
      <c r="AJ330" s="29"/>
      <c r="AK330" s="29"/>
      <c r="AL330" s="29"/>
      <c r="AM330" s="29"/>
      <c r="AN330" s="29"/>
      <c r="AO330" s="83"/>
      <c r="AP330" s="83"/>
      <c r="AQ330" s="83"/>
      <c r="AR330" s="83"/>
      <c r="AS330" s="83"/>
      <c r="AT330" s="105"/>
      <c r="AU330" s="105"/>
    </row>
    <row r="331" spans="1:47" ht="17.25" customHeight="1" thickBot="1">
      <c r="A331" s="27"/>
      <c r="B331" s="98">
        <v>220</v>
      </c>
      <c r="C331" s="104"/>
      <c r="D331" s="142" t="s">
        <v>81</v>
      </c>
      <c r="E331" s="142" t="s">
        <v>189</v>
      </c>
      <c r="F331" s="141">
        <v>0.4</v>
      </c>
      <c r="G331" s="463" t="s">
        <v>312</v>
      </c>
      <c r="H331" s="465"/>
      <c r="I331" s="99">
        <v>-0.4</v>
      </c>
      <c r="J331" s="99">
        <v>0</v>
      </c>
      <c r="K331" s="94">
        <f t="shared" si="77"/>
        <v>0.4</v>
      </c>
      <c r="L331" s="94">
        <f t="shared" si="78"/>
        <v>-0.4</v>
      </c>
      <c r="M331" s="94">
        <f t="shared" si="79"/>
        <v>0</v>
      </c>
      <c r="N331" s="94">
        <f t="shared" si="58"/>
        <v>0</v>
      </c>
      <c r="O331" s="94">
        <f t="shared" si="59"/>
        <v>0.4</v>
      </c>
      <c r="P331" s="102" t="s">
        <v>237</v>
      </c>
      <c r="Q331" s="94">
        <f t="shared" si="80"/>
        <v>1</v>
      </c>
      <c r="R331" s="122">
        <f>IF(Q331="","",HLOOKUP(Q331,Headline!$Z$5:$CJ$6,2,FALSE))</f>
        <v>1</v>
      </c>
      <c r="S331" s="147">
        <f>+'report export 3D'!R71</f>
        <v>0.14405221570000001</v>
      </c>
      <c r="T331" s="147">
        <f>+'report export 3D'!S71</f>
        <v>0.14405172929999999</v>
      </c>
      <c r="U331" s="147">
        <f>+'report export 3D'!T71</f>
        <v>0.15830225310000001</v>
      </c>
      <c r="V331" s="147">
        <f>+'report export 3D'!U71</f>
        <v>0.1443188228</v>
      </c>
      <c r="W331" s="147">
        <f>+'report export 3D'!V71</f>
        <v>0.1426161517</v>
      </c>
      <c r="X331" s="96" t="str">
        <f t="shared" si="61"/>
        <v/>
      </c>
      <c r="Y331" s="101">
        <v>13</v>
      </c>
      <c r="Z331" s="445">
        <v>5</v>
      </c>
      <c r="AA331" s="446"/>
      <c r="AB331" s="446"/>
      <c r="AC331" s="446"/>
      <c r="AD331" s="62"/>
      <c r="AE331" s="21"/>
      <c r="AF331" s="22"/>
      <c r="AH331" s="29"/>
      <c r="AI331" s="29"/>
      <c r="AJ331" s="29"/>
      <c r="AK331" s="29"/>
      <c r="AL331" s="29"/>
      <c r="AM331" s="29"/>
      <c r="AN331" s="29"/>
      <c r="AO331" s="83"/>
      <c r="AP331" s="83"/>
      <c r="AQ331" s="83"/>
      <c r="AR331" s="83"/>
      <c r="AS331" s="83"/>
      <c r="AT331" s="105"/>
      <c r="AU331" s="105"/>
    </row>
    <row r="332" spans="1:47" ht="17.25" customHeight="1">
      <c r="A332" s="27"/>
      <c r="B332" s="98"/>
      <c r="C332" s="104"/>
      <c r="D332" s="90"/>
      <c r="E332" s="111"/>
      <c r="F332" s="442" t="s">
        <v>241</v>
      </c>
      <c r="G332" s="443"/>
      <c r="H332" s="444"/>
      <c r="I332" s="99"/>
      <c r="J332" s="99"/>
      <c r="K332" s="94">
        <f t="shared" si="77"/>
        <v>0.4</v>
      </c>
      <c r="L332" s="94">
        <f t="shared" si="78"/>
        <v>-0.4</v>
      </c>
      <c r="M332" s="94">
        <f t="shared" si="79"/>
        <v>0</v>
      </c>
      <c r="N332" s="94">
        <f t="shared" si="58"/>
        <v>0</v>
      </c>
      <c r="O332" s="94">
        <f t="shared" si="59"/>
        <v>0.4</v>
      </c>
      <c r="P332" s="102" t="s">
        <v>237</v>
      </c>
      <c r="Q332" s="94">
        <f t="shared" si="80"/>
        <v>2</v>
      </c>
      <c r="R332" s="122">
        <f>IF(Q332="","",HLOOKUP(Q332,Headline!$Z$5:$CJ$6,2,FALSE))</f>
        <v>2</v>
      </c>
      <c r="S332" s="147">
        <f>'report export 3D'!W71</f>
        <v>0.27251586820000001</v>
      </c>
      <c r="T332" s="147">
        <f>'report export 3D'!X71</f>
        <v>0.26960344720000001</v>
      </c>
      <c r="U332" s="147">
        <f>'report export 3D'!Y71</f>
        <v>0.26568413279999997</v>
      </c>
      <c r="V332" s="147">
        <f>'report export 3D'!Z71</f>
        <v>0.27743244709999998</v>
      </c>
      <c r="W332" s="147">
        <f>'report export 3D'!AA71</f>
        <v>0.26972418500000001</v>
      </c>
      <c r="X332" s="96" t="str">
        <f t="shared" si="61"/>
        <v/>
      </c>
      <c r="Y332" s="101">
        <v>16</v>
      </c>
      <c r="Z332" s="445"/>
      <c r="AA332" s="446"/>
      <c r="AB332" s="446"/>
      <c r="AC332" s="446"/>
      <c r="AD332" s="62"/>
      <c r="AE332" s="21"/>
      <c r="AF332" s="22"/>
      <c r="AH332" s="29"/>
      <c r="AI332" s="29"/>
      <c r="AJ332" s="29"/>
      <c r="AK332" s="29"/>
      <c r="AL332" s="29"/>
      <c r="AM332" s="29"/>
      <c r="AN332" s="29"/>
      <c r="AO332" s="83"/>
      <c r="AP332" s="83"/>
      <c r="AQ332" s="83"/>
      <c r="AR332" s="83"/>
      <c r="AS332" s="83"/>
      <c r="AT332" s="105"/>
      <c r="AU332" s="105"/>
    </row>
    <row r="333" spans="1:47" ht="17.25" customHeight="1" thickBot="1">
      <c r="A333" s="27"/>
      <c r="B333" s="98"/>
      <c r="C333" s="104"/>
      <c r="D333" s="90"/>
      <c r="E333" s="111"/>
      <c r="F333" s="442"/>
      <c r="G333" s="443"/>
      <c r="H333" s="444"/>
      <c r="I333" s="99"/>
      <c r="J333" s="99"/>
      <c r="K333" s="94">
        <f t="shared" si="77"/>
        <v>0.4</v>
      </c>
      <c r="L333" s="94">
        <f t="shared" si="78"/>
        <v>-0.4</v>
      </c>
      <c r="M333" s="94">
        <f t="shared" si="79"/>
        <v>0</v>
      </c>
      <c r="N333" s="94">
        <f t="shared" si="58"/>
        <v>0</v>
      </c>
      <c r="O333" s="94">
        <f t="shared" si="59"/>
        <v>0.4</v>
      </c>
      <c r="P333" s="102"/>
      <c r="Q333" s="94" t="str">
        <f t="shared" si="80"/>
        <v/>
      </c>
      <c r="R333" s="122" t="str">
        <f>IF(Q333="","",HLOOKUP(Q333,Headline!$Z$5:$CJ$6,2,FALSE))</f>
        <v/>
      </c>
      <c r="S333" s="147"/>
      <c r="T333" s="147"/>
      <c r="U333" s="147"/>
      <c r="V333" s="147"/>
      <c r="W333" s="147"/>
      <c r="X333" s="96" t="str">
        <f t="shared" si="61"/>
        <v/>
      </c>
      <c r="Y333" s="101"/>
      <c r="Z333" s="445"/>
      <c r="AA333" s="446"/>
      <c r="AB333" s="446"/>
      <c r="AC333" s="446"/>
      <c r="AD333" s="62"/>
      <c r="AE333" s="21"/>
      <c r="AF333" s="22"/>
      <c r="AH333" s="29"/>
      <c r="AI333" s="29"/>
      <c r="AJ333" s="29"/>
      <c r="AK333" s="29"/>
      <c r="AL333" s="29"/>
      <c r="AM333" s="29"/>
      <c r="AN333" s="29"/>
      <c r="AO333" s="83"/>
      <c r="AP333" s="83"/>
      <c r="AQ333" s="83"/>
      <c r="AR333" s="83"/>
      <c r="AS333" s="83"/>
      <c r="AT333" s="105"/>
      <c r="AU333" s="105"/>
    </row>
    <row r="334" spans="1:47" ht="17.25" customHeight="1" thickBot="1">
      <c r="A334" s="27"/>
      <c r="B334" s="98">
        <v>220</v>
      </c>
      <c r="C334" s="104"/>
      <c r="D334" s="142" t="s">
        <v>81</v>
      </c>
      <c r="E334" s="142" t="s">
        <v>189</v>
      </c>
      <c r="F334" s="141">
        <v>0.4</v>
      </c>
      <c r="G334" s="463" t="s">
        <v>312</v>
      </c>
      <c r="H334" s="465"/>
      <c r="I334" s="99">
        <v>-0.4</v>
      </c>
      <c r="J334" s="99">
        <v>0</v>
      </c>
      <c r="K334" s="94">
        <f>IF(Q334=1,F334,K333)</f>
        <v>0.4</v>
      </c>
      <c r="L334" s="94">
        <f>IF(Q334=1,I334,L333)</f>
        <v>-0.4</v>
      </c>
      <c r="M334" s="94">
        <f>IF(Q334=1,J334,M333)</f>
        <v>0</v>
      </c>
      <c r="N334" s="94">
        <f t="shared" si="58"/>
        <v>0</v>
      </c>
      <c r="O334" s="94">
        <f t="shared" si="59"/>
        <v>0.4</v>
      </c>
      <c r="P334" s="102" t="s">
        <v>237</v>
      </c>
      <c r="Q334" s="94">
        <f>IF(AND(F334&lt;&gt;"",Q333=""),1,IF(AND(Q333&lt;emp,Q333&lt;&gt;""),Q333+1,""))</f>
        <v>1</v>
      </c>
      <c r="R334" s="122">
        <f>IF(Q334="","",HLOOKUP(Q334,Headline!$Z$5:$CJ$6,2,FALSE))</f>
        <v>1</v>
      </c>
      <c r="S334" s="147">
        <f>+'report export 3D'!R72</f>
        <v>0.24290861580000001</v>
      </c>
      <c r="T334" s="147">
        <f>+'report export 3D'!S72</f>
        <v>0.25522945009999998</v>
      </c>
      <c r="U334" s="147">
        <f>+'report export 3D'!T72</f>
        <v>0.24577505890000001</v>
      </c>
      <c r="V334" s="147">
        <f>+'report export 3D'!U72</f>
        <v>0.2497368338</v>
      </c>
      <c r="W334" s="147">
        <f>+'report export 3D'!V72</f>
        <v>0.2226100503</v>
      </c>
      <c r="X334" s="96" t="str">
        <f t="shared" si="61"/>
        <v/>
      </c>
      <c r="Y334" s="101">
        <v>13</v>
      </c>
      <c r="Z334" s="445">
        <v>5</v>
      </c>
      <c r="AA334" s="446"/>
      <c r="AB334" s="446"/>
      <c r="AC334" s="446"/>
      <c r="AD334" s="62"/>
      <c r="AE334" s="21"/>
      <c r="AF334" s="22"/>
      <c r="AH334" s="29"/>
      <c r="AI334" s="29"/>
      <c r="AJ334" s="29"/>
      <c r="AK334" s="29"/>
      <c r="AL334" s="29"/>
      <c r="AM334" s="29"/>
      <c r="AN334" s="29"/>
      <c r="AO334" s="83"/>
      <c r="AP334" s="83"/>
      <c r="AQ334" s="83"/>
      <c r="AR334" s="83"/>
      <c r="AS334" s="83"/>
      <c r="AT334" s="105"/>
      <c r="AU334" s="105"/>
    </row>
    <row r="335" spans="1:47" ht="17.25" customHeight="1">
      <c r="A335" s="27"/>
      <c r="B335" s="98"/>
      <c r="C335" s="104"/>
      <c r="D335" s="90"/>
      <c r="E335" s="111"/>
      <c r="F335" s="442" t="s">
        <v>242</v>
      </c>
      <c r="G335" s="443"/>
      <c r="H335" s="444"/>
      <c r="I335" s="99"/>
      <c r="J335" s="99"/>
      <c r="K335" s="94">
        <f t="shared" si="77"/>
        <v>0.4</v>
      </c>
      <c r="L335" s="94">
        <f t="shared" si="78"/>
        <v>-0.4</v>
      </c>
      <c r="M335" s="94">
        <f t="shared" si="79"/>
        <v>0</v>
      </c>
      <c r="N335" s="94">
        <f t="shared" si="58"/>
        <v>0</v>
      </c>
      <c r="O335" s="94">
        <f t="shared" si="59"/>
        <v>0.4</v>
      </c>
      <c r="P335" s="102" t="s">
        <v>237</v>
      </c>
      <c r="Q335" s="94">
        <f t="shared" si="80"/>
        <v>2</v>
      </c>
      <c r="R335" s="122">
        <f>IF(Q335="","",HLOOKUP(Q335,Headline!$Z$5:$CJ$6,2,FALSE))</f>
        <v>2</v>
      </c>
      <c r="S335" s="147">
        <f>'report export 3D'!W72</f>
        <v>0.3750258031</v>
      </c>
      <c r="T335" s="147">
        <f>'report export 3D'!X72</f>
        <v>0.35677634809999997</v>
      </c>
      <c r="U335" s="147">
        <f>'report export 3D'!Y72</f>
        <v>0.36684143320000001</v>
      </c>
      <c r="V335" s="147">
        <f>'report export 3D'!Z72</f>
        <v>0.37382285230000001</v>
      </c>
      <c r="W335" s="147">
        <f>'report export 3D'!AA72</f>
        <v>0.358221189</v>
      </c>
      <c r="X335" s="96" t="str">
        <f t="shared" si="61"/>
        <v/>
      </c>
      <c r="Y335" s="101">
        <v>16</v>
      </c>
      <c r="Z335" s="445"/>
      <c r="AA335" s="446"/>
      <c r="AB335" s="446"/>
      <c r="AC335" s="446"/>
      <c r="AD335" s="62"/>
      <c r="AE335" s="21"/>
      <c r="AF335" s="22"/>
      <c r="AH335" s="29"/>
      <c r="AI335" s="29"/>
      <c r="AJ335" s="29"/>
      <c r="AK335" s="29"/>
      <c r="AL335" s="29"/>
      <c r="AM335" s="29"/>
      <c r="AN335" s="29"/>
      <c r="AO335" s="83"/>
      <c r="AP335" s="83"/>
      <c r="AQ335" s="83"/>
      <c r="AR335" s="83"/>
      <c r="AS335" s="83"/>
      <c r="AT335" s="105"/>
      <c r="AU335" s="105"/>
    </row>
    <row r="336" spans="1:47" ht="17.25" customHeight="1" thickBot="1">
      <c r="A336" s="27"/>
      <c r="B336" s="98"/>
      <c r="C336" s="104"/>
      <c r="D336" s="90"/>
      <c r="E336" s="111"/>
      <c r="F336" s="442"/>
      <c r="G336" s="443"/>
      <c r="H336" s="444"/>
      <c r="I336" s="99"/>
      <c r="J336" s="99"/>
      <c r="K336" s="94">
        <f t="shared" si="77"/>
        <v>0.4</v>
      </c>
      <c r="L336" s="94">
        <f t="shared" si="78"/>
        <v>-0.4</v>
      </c>
      <c r="M336" s="94">
        <f t="shared" si="79"/>
        <v>0</v>
      </c>
      <c r="N336" s="94">
        <f t="shared" si="58"/>
        <v>0</v>
      </c>
      <c r="O336" s="94">
        <f t="shared" si="59"/>
        <v>0.4</v>
      </c>
      <c r="P336" s="102"/>
      <c r="Q336" s="94" t="str">
        <f t="shared" si="80"/>
        <v/>
      </c>
      <c r="R336" s="122" t="str">
        <f>IF(Q336="","",HLOOKUP(Q336,Headline!$Z$5:$CJ$6,2,FALSE))</f>
        <v/>
      </c>
      <c r="S336" s="147"/>
      <c r="T336" s="147"/>
      <c r="U336" s="147"/>
      <c r="V336" s="147"/>
      <c r="W336" s="147"/>
      <c r="X336" s="96" t="str">
        <f t="shared" si="61"/>
        <v/>
      </c>
      <c r="Y336" s="101"/>
      <c r="Z336" s="445"/>
      <c r="AA336" s="446"/>
      <c r="AB336" s="446"/>
      <c r="AC336" s="446"/>
      <c r="AD336" s="62"/>
      <c r="AE336" s="21"/>
      <c r="AF336" s="22"/>
      <c r="AH336" s="29"/>
      <c r="AI336" s="29"/>
      <c r="AJ336" s="29"/>
      <c r="AK336" s="29"/>
      <c r="AL336" s="29"/>
      <c r="AM336" s="29"/>
      <c r="AN336" s="29"/>
      <c r="AO336" s="83"/>
      <c r="AP336" s="83"/>
      <c r="AQ336" s="83"/>
      <c r="AR336" s="83"/>
      <c r="AS336" s="83"/>
      <c r="AT336" s="105"/>
      <c r="AU336" s="105"/>
    </row>
    <row r="337" spans="1:47" ht="17.25" customHeight="1" thickBot="1">
      <c r="A337" s="27"/>
      <c r="B337" s="98">
        <v>220</v>
      </c>
      <c r="C337" s="104"/>
      <c r="D337" s="142" t="s">
        <v>81</v>
      </c>
      <c r="E337" s="142" t="s">
        <v>189</v>
      </c>
      <c r="F337" s="141">
        <v>0.4</v>
      </c>
      <c r="G337" s="463" t="s">
        <v>312</v>
      </c>
      <c r="H337" s="465"/>
      <c r="I337" s="99">
        <v>-0.4</v>
      </c>
      <c r="J337" s="99">
        <v>0</v>
      </c>
      <c r="K337" s="94">
        <f>IF(Q337=1,F337,#REF!)</f>
        <v>0.4</v>
      </c>
      <c r="L337" s="94">
        <f>IF(Q337=1,I337,#REF!)</f>
        <v>-0.4</v>
      </c>
      <c r="M337" s="94">
        <f>IF(Q337=1,J337,#REF!)</f>
        <v>0</v>
      </c>
      <c r="N337" s="94">
        <f t="shared" si="58"/>
        <v>0</v>
      </c>
      <c r="O337" s="94">
        <f t="shared" si="59"/>
        <v>0.4</v>
      </c>
      <c r="P337" s="102" t="s">
        <v>237</v>
      </c>
      <c r="Q337" s="94">
        <f t="shared" si="80"/>
        <v>1</v>
      </c>
      <c r="R337" s="122">
        <f>IF(Q337="","",HLOOKUP(Q337,Headline!$Z$5:$CJ$6,2,FALSE))</f>
        <v>1</v>
      </c>
      <c r="S337" s="147">
        <f>+'report export 3D'!R72</f>
        <v>0.24290861580000001</v>
      </c>
      <c r="T337" s="147">
        <f>+'report export 3D'!S72</f>
        <v>0.25522945009999998</v>
      </c>
      <c r="U337" s="147">
        <f>+'report export 3D'!T72</f>
        <v>0.24577505890000001</v>
      </c>
      <c r="V337" s="147">
        <f>+'report export 3D'!U72</f>
        <v>0.2497368338</v>
      </c>
      <c r="W337" s="147">
        <f>+'report export 3D'!V72</f>
        <v>0.2226100503</v>
      </c>
      <c r="X337" s="96" t="str">
        <f t="shared" si="61"/>
        <v/>
      </c>
      <c r="Y337" s="101">
        <v>13</v>
      </c>
      <c r="Z337" s="445">
        <v>5</v>
      </c>
      <c r="AA337" s="446"/>
      <c r="AB337" s="446"/>
      <c r="AC337" s="446"/>
      <c r="AD337" s="62"/>
      <c r="AE337" s="21"/>
      <c r="AF337" s="22"/>
      <c r="AH337" s="29"/>
      <c r="AI337" s="29"/>
      <c r="AJ337" s="29"/>
      <c r="AK337" s="29"/>
      <c r="AL337" s="29"/>
      <c r="AM337" s="29"/>
      <c r="AN337" s="29"/>
      <c r="AO337" s="83"/>
      <c r="AP337" s="83"/>
      <c r="AQ337" s="83"/>
      <c r="AR337" s="83"/>
      <c r="AS337" s="83"/>
      <c r="AT337" s="105"/>
      <c r="AU337" s="105"/>
    </row>
    <row r="338" spans="1:47" ht="17.25" customHeight="1">
      <c r="A338" s="27"/>
      <c r="B338" s="98"/>
      <c r="C338" s="104"/>
      <c r="D338" s="90"/>
      <c r="E338" s="111"/>
      <c r="F338" s="442" t="s">
        <v>243</v>
      </c>
      <c r="G338" s="443"/>
      <c r="H338" s="444"/>
      <c r="I338" s="99"/>
      <c r="J338" s="99"/>
      <c r="K338" s="94">
        <f>IF(Q338=1,F338,K337)</f>
        <v>0.4</v>
      </c>
      <c r="L338" s="94">
        <f>IF(Q338=1,I338,L337)</f>
        <v>-0.4</v>
      </c>
      <c r="M338" s="94">
        <f>IF(Q338=1,J338,M337)</f>
        <v>0</v>
      </c>
      <c r="N338" s="94">
        <f t="shared" si="58"/>
        <v>0</v>
      </c>
      <c r="O338" s="94">
        <f t="shared" si="59"/>
        <v>0.4</v>
      </c>
      <c r="P338" s="102" t="s">
        <v>237</v>
      </c>
      <c r="Q338" s="94">
        <f t="shared" si="80"/>
        <v>2</v>
      </c>
      <c r="R338" s="122">
        <f>IF(Q338="","",HLOOKUP(Q338,Headline!$Z$5:$CJ$6,2,FALSE))</f>
        <v>2</v>
      </c>
      <c r="S338" s="147">
        <f>'report export 3D'!W73</f>
        <v>0.23951246430000001</v>
      </c>
      <c r="T338" s="147">
        <f>'report export 3D'!X73</f>
        <v>0.23846108220000001</v>
      </c>
      <c r="U338" s="147">
        <f>'report export 3D'!Y73</f>
        <v>0.2412453682</v>
      </c>
      <c r="V338" s="147">
        <f>'report export 3D'!Z73</f>
        <v>0.24072903449999999</v>
      </c>
      <c r="W338" s="147">
        <f>'report export 3D'!AA73</f>
        <v>0.24007325500000001</v>
      </c>
      <c r="X338" s="96" t="str">
        <f t="shared" si="61"/>
        <v/>
      </c>
      <c r="Y338" s="101">
        <v>16</v>
      </c>
      <c r="Z338" s="445"/>
      <c r="AA338" s="446"/>
      <c r="AB338" s="446"/>
      <c r="AC338" s="446"/>
      <c r="AD338" s="62"/>
      <c r="AE338" s="21"/>
      <c r="AF338" s="22"/>
      <c r="AH338" s="29"/>
      <c r="AI338" s="29"/>
      <c r="AJ338" s="29"/>
      <c r="AK338" s="29"/>
      <c r="AL338" s="29"/>
      <c r="AM338" s="29"/>
      <c r="AN338" s="29"/>
      <c r="AO338" s="83"/>
      <c r="AP338" s="83"/>
      <c r="AQ338" s="83"/>
      <c r="AR338" s="83"/>
      <c r="AS338" s="83"/>
      <c r="AT338" s="105"/>
      <c r="AU338" s="105"/>
    </row>
    <row r="339" spans="1:47" ht="17.25" customHeight="1" thickBot="1">
      <c r="A339" s="27"/>
      <c r="B339" s="98"/>
      <c r="C339" s="104"/>
      <c r="D339" s="90"/>
      <c r="E339" s="111"/>
      <c r="F339" s="442"/>
      <c r="G339" s="443"/>
      <c r="H339" s="444"/>
      <c r="I339" s="99"/>
      <c r="J339" s="99"/>
      <c r="K339" s="94">
        <f>IF(Q339=1,F339,K338)</f>
        <v>0.4</v>
      </c>
      <c r="L339" s="94">
        <f>IF(Q339=1,I339,L338)</f>
        <v>-0.4</v>
      </c>
      <c r="M339" s="94">
        <f>IF(Q339=1,J339,M338)</f>
        <v>0</v>
      </c>
      <c r="N339" s="94">
        <f t="shared" si="58"/>
        <v>0</v>
      </c>
      <c r="O339" s="94">
        <f t="shared" si="59"/>
        <v>0.4</v>
      </c>
      <c r="P339" s="102"/>
      <c r="Q339" s="94" t="str">
        <f t="shared" si="80"/>
        <v/>
      </c>
      <c r="R339" s="122" t="str">
        <f>IF(Q339="","",HLOOKUP(Q339,Headline!$Z$5:$CJ$6,2,FALSE))</f>
        <v/>
      </c>
      <c r="S339" s="147"/>
      <c r="T339" s="147"/>
      <c r="U339" s="147"/>
      <c r="V339" s="147"/>
      <c r="W339" s="147"/>
      <c r="X339" s="96" t="str">
        <f t="shared" si="61"/>
        <v/>
      </c>
      <c r="Y339" s="101"/>
      <c r="Z339" s="445"/>
      <c r="AA339" s="446"/>
      <c r="AB339" s="446"/>
      <c r="AC339" s="446"/>
      <c r="AD339" s="62"/>
      <c r="AE339" s="21"/>
      <c r="AF339" s="22"/>
      <c r="AH339" s="29"/>
      <c r="AI339" s="29"/>
      <c r="AJ339" s="29"/>
      <c r="AK339" s="29"/>
      <c r="AL339" s="29"/>
      <c r="AM339" s="29"/>
      <c r="AN339" s="29"/>
      <c r="AO339" s="83"/>
      <c r="AP339" s="83"/>
      <c r="AQ339" s="83"/>
      <c r="AR339" s="83"/>
      <c r="AS339" s="83"/>
      <c r="AT339" s="105"/>
      <c r="AU339" s="105"/>
    </row>
    <row r="340" spans="1:47" ht="17.25" customHeight="1" thickBot="1">
      <c r="A340" s="27"/>
      <c r="B340" s="98">
        <v>220</v>
      </c>
      <c r="C340" s="104"/>
      <c r="D340" s="142" t="s">
        <v>81</v>
      </c>
      <c r="E340" s="142" t="s">
        <v>189</v>
      </c>
      <c r="F340" s="141">
        <v>0.4</v>
      </c>
      <c r="G340" s="463" t="s">
        <v>312</v>
      </c>
      <c r="H340" s="465"/>
      <c r="I340" s="99">
        <v>-0.4</v>
      </c>
      <c r="J340" s="99">
        <v>0</v>
      </c>
      <c r="K340" s="94">
        <f>IF(Q340=1,F340,K339)</f>
        <v>0.4</v>
      </c>
      <c r="L340" s="94">
        <f>IF(Q340=1,I340,L339)</f>
        <v>-0.4</v>
      </c>
      <c r="M340" s="94">
        <f>IF(Q340=1,J340,M339)</f>
        <v>0</v>
      </c>
      <c r="N340" s="94">
        <f t="shared" ref="N340:N402" si="81">K340+L340</f>
        <v>0</v>
      </c>
      <c r="O340" s="94">
        <f t="shared" ref="O340:O402" si="82">K340+M340</f>
        <v>0.4</v>
      </c>
      <c r="P340" s="102" t="s">
        <v>237</v>
      </c>
      <c r="Q340" s="94">
        <f t="shared" si="80"/>
        <v>1</v>
      </c>
      <c r="R340" s="122">
        <f>IF(Q340="","",HLOOKUP(Q340,Headline!$Z$5:$CJ$6,2,FALSE))</f>
        <v>1</v>
      </c>
      <c r="S340" s="147">
        <f>+'report export 3D'!R74</f>
        <v>0.15851053109999999</v>
      </c>
      <c r="T340" s="147">
        <f>+'report export 3D'!S74</f>
        <v>0.15987686819999999</v>
      </c>
      <c r="U340" s="147">
        <f>+'report export 3D'!T74</f>
        <v>0.15091851849999999</v>
      </c>
      <c r="V340" s="147">
        <f>+'report export 3D'!U74</f>
        <v>0.17027110679999999</v>
      </c>
      <c r="W340" s="147">
        <f>+'report export 3D'!V74</f>
        <v>0.1444714436</v>
      </c>
      <c r="X340" s="96" t="str">
        <f t="shared" si="61"/>
        <v/>
      </c>
      <c r="Y340" s="101">
        <v>13</v>
      </c>
      <c r="Z340" s="445">
        <v>5</v>
      </c>
      <c r="AA340" s="446"/>
      <c r="AB340" s="446"/>
      <c r="AC340" s="446"/>
      <c r="AD340" s="62"/>
      <c r="AE340" s="21"/>
      <c r="AF340" s="22"/>
      <c r="AH340" s="29"/>
      <c r="AI340" s="29"/>
      <c r="AJ340" s="29"/>
      <c r="AK340" s="29"/>
      <c r="AL340" s="29"/>
      <c r="AM340" s="29"/>
      <c r="AN340" s="29"/>
      <c r="AO340" s="83"/>
      <c r="AP340" s="83"/>
      <c r="AQ340" s="83"/>
      <c r="AR340" s="83"/>
      <c r="AS340" s="83"/>
      <c r="AT340" s="105"/>
      <c r="AU340" s="105"/>
    </row>
    <row r="341" spans="1:47" ht="17.25" customHeight="1">
      <c r="A341" s="27"/>
      <c r="B341" s="98"/>
      <c r="C341" s="104"/>
      <c r="D341" s="90"/>
      <c r="E341" s="111"/>
      <c r="F341" s="442" t="s">
        <v>244</v>
      </c>
      <c r="G341" s="443"/>
      <c r="H341" s="444"/>
      <c r="I341" s="99"/>
      <c r="J341" s="99"/>
      <c r="K341" s="94">
        <f>IF(Q341=1,F341,K340)</f>
        <v>0.4</v>
      </c>
      <c r="L341" s="94">
        <f>IF(Q341=1,I341,L340)</f>
        <v>-0.4</v>
      </c>
      <c r="M341" s="94">
        <f>IF(Q341=1,J341,M340)</f>
        <v>0</v>
      </c>
      <c r="N341" s="94">
        <f t="shared" si="81"/>
        <v>0</v>
      </c>
      <c r="O341" s="94">
        <f t="shared" si="82"/>
        <v>0.4</v>
      </c>
      <c r="P341" s="102" t="s">
        <v>237</v>
      </c>
      <c r="Q341" s="94">
        <f t="shared" si="80"/>
        <v>2</v>
      </c>
      <c r="R341" s="122">
        <f>IF(Q341="","",HLOOKUP(Q341,Headline!$Z$5:$CJ$6,2,FALSE))</f>
        <v>2</v>
      </c>
      <c r="S341" s="147">
        <f>'report export 3D'!W74</f>
        <v>5.7405280500000003E-2</v>
      </c>
      <c r="T341" s="147">
        <f>'report export 3D'!X74</f>
        <v>5.5366397800000001E-2</v>
      </c>
      <c r="U341" s="147">
        <f>'report export 3D'!Y74</f>
        <v>6.0431410200000001E-2</v>
      </c>
      <c r="V341" s="147">
        <f>'report export 3D'!Z74</f>
        <v>5.9335437499999998E-2</v>
      </c>
      <c r="W341" s="147">
        <f>'report export 3D'!AA74</f>
        <v>6.4629372399999996E-2</v>
      </c>
      <c r="X341" s="96" t="str">
        <f t="shared" si="61"/>
        <v/>
      </c>
      <c r="Y341" s="101">
        <v>16</v>
      </c>
      <c r="Z341" s="445"/>
      <c r="AA341" s="446"/>
      <c r="AB341" s="446"/>
      <c r="AC341" s="446"/>
      <c r="AD341" s="62"/>
      <c r="AE341" s="21"/>
      <c r="AF341" s="22"/>
      <c r="AH341" s="29"/>
      <c r="AI341" s="29"/>
      <c r="AJ341" s="29"/>
      <c r="AK341" s="29"/>
      <c r="AL341" s="29"/>
      <c r="AM341" s="29"/>
      <c r="AN341" s="29"/>
      <c r="AO341" s="83"/>
      <c r="AP341" s="83"/>
      <c r="AQ341" s="83"/>
      <c r="AR341" s="83"/>
      <c r="AS341" s="83"/>
      <c r="AT341" s="105"/>
      <c r="AU341" s="105"/>
    </row>
    <row r="342" spans="1:47" ht="17.25" customHeight="1">
      <c r="A342" s="27"/>
      <c r="B342" s="98"/>
      <c r="C342" s="104"/>
      <c r="D342" s="90"/>
      <c r="E342" s="111"/>
      <c r="F342" s="442"/>
      <c r="G342" s="443"/>
      <c r="H342" s="444"/>
      <c r="I342" s="99"/>
      <c r="J342" s="99"/>
      <c r="K342" s="94">
        <f>IF(Q342=1,F342,K341)</f>
        <v>0.4</v>
      </c>
      <c r="L342" s="94">
        <f>IF(Q342=1,I342,L341)</f>
        <v>-0.4</v>
      </c>
      <c r="M342" s="94">
        <f>IF(Q342=1,J342,M341)</f>
        <v>0</v>
      </c>
      <c r="N342" s="94">
        <f t="shared" si="81"/>
        <v>0</v>
      </c>
      <c r="O342" s="94">
        <f t="shared" si="82"/>
        <v>0.4</v>
      </c>
      <c r="P342" s="102"/>
      <c r="Q342" s="94" t="str">
        <f t="shared" si="80"/>
        <v/>
      </c>
      <c r="R342" s="122" t="str">
        <f>IF(Q342="","",HLOOKUP(Q342,Headline!$Z$5:$CJ$6,2,FALSE))</f>
        <v/>
      </c>
      <c r="S342" s="147"/>
      <c r="T342" s="147"/>
      <c r="U342" s="147"/>
      <c r="V342" s="147"/>
      <c r="W342" s="147"/>
      <c r="X342" s="96" t="str">
        <f t="shared" si="61"/>
        <v/>
      </c>
      <c r="Y342" s="101"/>
      <c r="Z342" s="445"/>
      <c r="AA342" s="446"/>
      <c r="AB342" s="446"/>
      <c r="AC342" s="446"/>
      <c r="AD342" s="62"/>
      <c r="AE342" s="21"/>
      <c r="AF342" s="22"/>
      <c r="AH342" s="29"/>
      <c r="AI342" s="29"/>
      <c r="AJ342" s="29"/>
      <c r="AK342" s="29"/>
      <c r="AL342" s="29"/>
      <c r="AM342" s="29"/>
      <c r="AN342" s="29"/>
      <c r="AO342" s="83"/>
      <c r="AP342" s="83"/>
      <c r="AQ342" s="83"/>
      <c r="AR342" s="83"/>
      <c r="AS342" s="83"/>
      <c r="AT342" s="105"/>
      <c r="AU342" s="105"/>
    </row>
    <row r="343" spans="1:47" ht="17.25" customHeight="1">
      <c r="A343" s="27"/>
      <c r="B343" s="98">
        <v>221</v>
      </c>
      <c r="C343" s="104"/>
      <c r="D343" s="144" t="s">
        <v>189</v>
      </c>
      <c r="E343" s="111"/>
      <c r="F343" s="442">
        <v>10</v>
      </c>
      <c r="G343" s="443"/>
      <c r="H343" s="444"/>
      <c r="I343" s="99">
        <v>0</v>
      </c>
      <c r="J343" s="99">
        <v>0.2</v>
      </c>
      <c r="K343" s="94">
        <f t="shared" ref="K343:K365" si="83">IF(Q343=1,F343,K342)</f>
        <v>10</v>
      </c>
      <c r="L343" s="94">
        <f t="shared" ref="L343:L365" si="84">IF(Q343=1,I343,L342)</f>
        <v>0</v>
      </c>
      <c r="M343" s="94">
        <f t="shared" ref="M343:M365" si="85">IF(Q343=1,J343,M342)</f>
        <v>0.2</v>
      </c>
      <c r="N343" s="94">
        <f t="shared" si="81"/>
        <v>10</v>
      </c>
      <c r="O343" s="94">
        <f t="shared" si="82"/>
        <v>10.199999999999999</v>
      </c>
      <c r="P343" s="102" t="s">
        <v>237</v>
      </c>
      <c r="Q343" s="94">
        <f t="shared" si="80"/>
        <v>1</v>
      </c>
      <c r="R343" s="122">
        <f>IF(Q343="","",HLOOKUP(Q343,Headline!$Z$5:$CJ$6,2,FALSE))</f>
        <v>1</v>
      </c>
      <c r="S343" s="230">
        <f>+'report export 3D'!R75</f>
        <v>10.102389748</v>
      </c>
      <c r="T343" s="230">
        <f>+'report export 3D'!S75</f>
        <v>10.098641506</v>
      </c>
      <c r="U343" s="230">
        <f>+'report export 3D'!T75</f>
        <v>10.101655792000001</v>
      </c>
      <c r="V343" s="230">
        <f>+'report export 3D'!U75</f>
        <v>10.102261786</v>
      </c>
      <c r="W343" s="230">
        <f>+'report export 3D'!V75</f>
        <v>10.097410345</v>
      </c>
      <c r="X343" s="96" t="str">
        <f t="shared" si="61"/>
        <v/>
      </c>
      <c r="Y343" s="101">
        <v>13</v>
      </c>
      <c r="Z343" s="445" t="s">
        <v>264</v>
      </c>
      <c r="AA343" s="446"/>
      <c r="AB343" s="446"/>
      <c r="AC343" s="446"/>
      <c r="AD343" s="62"/>
      <c r="AE343" s="21"/>
      <c r="AF343" s="22"/>
      <c r="AH343" s="29"/>
      <c r="AI343" s="29"/>
      <c r="AJ343" s="29"/>
      <c r="AK343" s="29"/>
      <c r="AL343" s="29"/>
      <c r="AM343" s="29"/>
      <c r="AN343" s="29"/>
      <c r="AO343" s="83"/>
      <c r="AP343" s="83"/>
      <c r="AQ343" s="83"/>
      <c r="AR343" s="83"/>
      <c r="AS343" s="83"/>
      <c r="AT343" s="105"/>
      <c r="AU343" s="105"/>
    </row>
    <row r="344" spans="1:47" ht="17.25" customHeight="1">
      <c r="A344" s="27"/>
      <c r="B344" s="98"/>
      <c r="C344" s="104"/>
      <c r="D344" s="90"/>
      <c r="E344" s="111"/>
      <c r="F344" s="442" t="s">
        <v>309</v>
      </c>
      <c r="G344" s="443"/>
      <c r="H344" s="444"/>
      <c r="I344" s="99"/>
      <c r="J344" s="99"/>
      <c r="K344" s="94">
        <f t="shared" si="83"/>
        <v>10</v>
      </c>
      <c r="L344" s="94">
        <f t="shared" si="84"/>
        <v>0</v>
      </c>
      <c r="M344" s="94">
        <f t="shared" si="85"/>
        <v>0.2</v>
      </c>
      <c r="N344" s="94">
        <f t="shared" si="81"/>
        <v>10</v>
      </c>
      <c r="O344" s="94">
        <f t="shared" si="82"/>
        <v>10.199999999999999</v>
      </c>
      <c r="P344" s="102" t="s">
        <v>237</v>
      </c>
      <c r="Q344" s="94">
        <f t="shared" si="80"/>
        <v>2</v>
      </c>
      <c r="R344" s="122">
        <f>IF(Q344="","",HLOOKUP(Q344,Headline!$Z$5:$CJ$6,2,FALSE))</f>
        <v>2</v>
      </c>
      <c r="S344" s="230">
        <f>'report export 3D'!W75</f>
        <v>10.096816854</v>
      </c>
      <c r="T344" s="230">
        <f>'report export 3D'!X75</f>
        <v>10.097992135</v>
      </c>
      <c r="U344" s="230">
        <f>'report export 3D'!Y75</f>
        <v>10.098084309000001</v>
      </c>
      <c r="V344" s="230">
        <f>'report export 3D'!Z75</f>
        <v>10.099136173</v>
      </c>
      <c r="W344" s="230">
        <f>'report export 3D'!AA75</f>
        <v>10.097742407</v>
      </c>
      <c r="X344" s="96" t="str">
        <f t="shared" si="61"/>
        <v/>
      </c>
      <c r="Y344" s="101">
        <v>16</v>
      </c>
      <c r="Z344" s="445"/>
      <c r="AA344" s="446"/>
      <c r="AB344" s="446"/>
      <c r="AC344" s="446"/>
      <c r="AD344" s="62"/>
      <c r="AE344" s="21"/>
      <c r="AF344" s="22"/>
      <c r="AH344" s="29"/>
      <c r="AI344" s="29"/>
      <c r="AJ344" s="29"/>
      <c r="AK344" s="29"/>
      <c r="AL344" s="29"/>
      <c r="AM344" s="29"/>
      <c r="AN344" s="29"/>
      <c r="AO344" s="83"/>
      <c r="AP344" s="83"/>
      <c r="AQ344" s="83"/>
      <c r="AR344" s="83"/>
      <c r="AS344" s="83"/>
      <c r="AT344" s="105"/>
      <c r="AU344" s="105"/>
    </row>
    <row r="345" spans="1:47" ht="17.25" customHeight="1">
      <c r="A345" s="27"/>
      <c r="B345" s="98"/>
      <c r="C345" s="104"/>
      <c r="D345" s="90"/>
      <c r="E345" s="111"/>
      <c r="F345" s="442"/>
      <c r="G345" s="443"/>
      <c r="H345" s="444"/>
      <c r="I345" s="99"/>
      <c r="J345" s="99"/>
      <c r="K345" s="94">
        <f t="shared" si="83"/>
        <v>10</v>
      </c>
      <c r="L345" s="94">
        <f t="shared" si="84"/>
        <v>0</v>
      </c>
      <c r="M345" s="94">
        <f t="shared" si="85"/>
        <v>0.2</v>
      </c>
      <c r="N345" s="94">
        <f t="shared" si="81"/>
        <v>10</v>
      </c>
      <c r="O345" s="94">
        <f t="shared" si="82"/>
        <v>10.199999999999999</v>
      </c>
      <c r="P345" s="102"/>
      <c r="Q345" s="94" t="str">
        <f t="shared" si="80"/>
        <v/>
      </c>
      <c r="R345" s="122" t="str">
        <f>IF(Q345="","",HLOOKUP(Q345,Headline!$Z$5:$CJ$6,2,FALSE))</f>
        <v/>
      </c>
      <c r="S345" s="230"/>
      <c r="T345" s="230"/>
      <c r="U345" s="230"/>
      <c r="V345" s="230"/>
      <c r="W345" s="230"/>
      <c r="X345" s="96" t="str">
        <f t="shared" si="61"/>
        <v/>
      </c>
      <c r="Y345" s="101"/>
      <c r="Z345" s="445"/>
      <c r="AA345" s="446"/>
      <c r="AB345" s="446"/>
      <c r="AC345" s="446"/>
      <c r="AD345" s="62"/>
      <c r="AE345" s="21"/>
      <c r="AF345" s="22"/>
      <c r="AH345" s="29"/>
      <c r="AI345" s="29"/>
      <c r="AJ345" s="29"/>
      <c r="AK345" s="29"/>
      <c r="AL345" s="29"/>
      <c r="AM345" s="29"/>
      <c r="AN345" s="29"/>
      <c r="AO345" s="83"/>
      <c r="AP345" s="83"/>
      <c r="AQ345" s="83"/>
      <c r="AR345" s="83"/>
      <c r="AS345" s="83"/>
      <c r="AT345" s="105"/>
      <c r="AU345" s="105"/>
    </row>
    <row r="346" spans="1:47" ht="17.25" customHeight="1">
      <c r="A346" s="27"/>
      <c r="B346" s="98">
        <v>221</v>
      </c>
      <c r="C346" s="104"/>
      <c r="D346" s="144" t="s">
        <v>189</v>
      </c>
      <c r="E346" s="111"/>
      <c r="F346" s="442">
        <v>10</v>
      </c>
      <c r="G346" s="443"/>
      <c r="H346" s="444"/>
      <c r="I346" s="99">
        <v>0</v>
      </c>
      <c r="J346" s="99">
        <v>0.2</v>
      </c>
      <c r="K346" s="94">
        <f t="shared" si="83"/>
        <v>10</v>
      </c>
      <c r="L346" s="94">
        <f t="shared" si="84"/>
        <v>0</v>
      </c>
      <c r="M346" s="94">
        <f t="shared" si="85"/>
        <v>0.2</v>
      </c>
      <c r="N346" s="94">
        <f t="shared" si="81"/>
        <v>10</v>
      </c>
      <c r="O346" s="94">
        <f t="shared" si="82"/>
        <v>10.199999999999999</v>
      </c>
      <c r="P346" s="102" t="s">
        <v>237</v>
      </c>
      <c r="Q346" s="94">
        <f t="shared" si="80"/>
        <v>1</v>
      </c>
      <c r="R346" s="122">
        <f>IF(Q346="","",HLOOKUP(Q346,Headline!$Z$5:$CJ$6,2,FALSE))</f>
        <v>1</v>
      </c>
      <c r="S346" s="230">
        <f>+'report export 3D'!R76</f>
        <v>10.109727315000001</v>
      </c>
      <c r="T346" s="230">
        <f>+'report export 3D'!S76</f>
        <v>10.109099163</v>
      </c>
      <c r="U346" s="230">
        <f>+'report export 3D'!T76</f>
        <v>10.114283536</v>
      </c>
      <c r="V346" s="230">
        <f>+'report export 3D'!U76</f>
        <v>10.111491762</v>
      </c>
      <c r="W346" s="230">
        <f>+'report export 3D'!V76</f>
        <v>10.108054696</v>
      </c>
      <c r="X346" s="96" t="str">
        <f t="shared" si="61"/>
        <v/>
      </c>
      <c r="Y346" s="101">
        <v>13</v>
      </c>
      <c r="Z346" s="445" t="s">
        <v>264</v>
      </c>
      <c r="AA346" s="446"/>
      <c r="AB346" s="446"/>
      <c r="AC346" s="446"/>
      <c r="AD346" s="62"/>
      <c r="AE346" s="21"/>
      <c r="AF346" s="22"/>
      <c r="AH346" s="29"/>
      <c r="AI346" s="29"/>
      <c r="AJ346" s="29"/>
      <c r="AK346" s="29"/>
      <c r="AL346" s="29"/>
      <c r="AM346" s="29"/>
      <c r="AN346" s="29"/>
      <c r="AO346" s="83"/>
      <c r="AP346" s="83"/>
      <c r="AQ346" s="83"/>
      <c r="AR346" s="83"/>
      <c r="AS346" s="83"/>
      <c r="AT346" s="105"/>
      <c r="AU346" s="105"/>
    </row>
    <row r="347" spans="1:47" ht="17.25" customHeight="1">
      <c r="A347" s="27"/>
      <c r="B347" s="98"/>
      <c r="C347" s="104"/>
      <c r="D347" s="90"/>
      <c r="E347" s="111"/>
      <c r="F347" s="442" t="s">
        <v>308</v>
      </c>
      <c r="G347" s="443"/>
      <c r="H347" s="444"/>
      <c r="I347" s="99"/>
      <c r="J347" s="99"/>
      <c r="K347" s="94">
        <f t="shared" si="83"/>
        <v>10</v>
      </c>
      <c r="L347" s="94">
        <f t="shared" si="84"/>
        <v>0</v>
      </c>
      <c r="M347" s="94">
        <f t="shared" si="85"/>
        <v>0.2</v>
      </c>
      <c r="N347" s="94">
        <f t="shared" si="81"/>
        <v>10</v>
      </c>
      <c r="O347" s="94">
        <f t="shared" si="82"/>
        <v>10.199999999999999</v>
      </c>
      <c r="P347" s="102" t="s">
        <v>237</v>
      </c>
      <c r="Q347" s="94">
        <f t="shared" si="80"/>
        <v>2</v>
      </c>
      <c r="R347" s="122">
        <f>IF(Q347="","",HLOOKUP(Q347,Headline!$Z$5:$CJ$6,2,FALSE))</f>
        <v>2</v>
      </c>
      <c r="S347" s="230">
        <f>'report export 3D'!W76</f>
        <v>10.102120798</v>
      </c>
      <c r="T347" s="230">
        <f>'report export 3D'!X76</f>
        <v>10.111302737999999</v>
      </c>
      <c r="U347" s="230">
        <f>'report export 3D'!Y76</f>
        <v>10.111238363</v>
      </c>
      <c r="V347" s="230">
        <f>'report export 3D'!Z76</f>
        <v>10.105760200000001</v>
      </c>
      <c r="W347" s="230">
        <f>'report export 3D'!AA76</f>
        <v>10.113398975999999</v>
      </c>
      <c r="X347" s="96" t="str">
        <f t="shared" si="61"/>
        <v/>
      </c>
      <c r="Y347" s="101">
        <v>16</v>
      </c>
      <c r="Z347" s="445"/>
      <c r="AA347" s="446"/>
      <c r="AB347" s="446"/>
      <c r="AC347" s="446"/>
      <c r="AD347" s="62"/>
      <c r="AE347" s="21"/>
      <c r="AF347" s="22"/>
      <c r="AH347" s="29"/>
      <c r="AI347" s="29"/>
      <c r="AJ347" s="29"/>
      <c r="AK347" s="29"/>
      <c r="AL347" s="29"/>
      <c r="AM347" s="29"/>
      <c r="AN347" s="29"/>
      <c r="AO347" s="83"/>
      <c r="AP347" s="83"/>
      <c r="AQ347" s="83"/>
      <c r="AR347" s="83"/>
      <c r="AS347" s="83"/>
      <c r="AT347" s="105"/>
      <c r="AU347" s="105"/>
    </row>
    <row r="348" spans="1:47" ht="17.25" customHeight="1">
      <c r="A348" s="27"/>
      <c r="B348" s="98"/>
      <c r="C348" s="104"/>
      <c r="D348" s="90"/>
      <c r="E348" s="111"/>
      <c r="F348" s="442"/>
      <c r="G348" s="443"/>
      <c r="H348" s="444"/>
      <c r="I348" s="99"/>
      <c r="J348" s="99"/>
      <c r="K348" s="94">
        <f t="shared" si="83"/>
        <v>10</v>
      </c>
      <c r="L348" s="94">
        <f t="shared" si="84"/>
        <v>0</v>
      </c>
      <c r="M348" s="94">
        <f t="shared" si="85"/>
        <v>0.2</v>
      </c>
      <c r="N348" s="94">
        <f t="shared" si="81"/>
        <v>10</v>
      </c>
      <c r="O348" s="94">
        <f t="shared" si="82"/>
        <v>10.199999999999999</v>
      </c>
      <c r="P348" s="102"/>
      <c r="Q348" s="94" t="str">
        <f t="shared" si="80"/>
        <v/>
      </c>
      <c r="R348" s="122" t="str">
        <f>IF(Q348="","",HLOOKUP(Q348,Headline!$Z$5:$CJ$6,2,FALSE))</f>
        <v/>
      </c>
      <c r="S348" s="230"/>
      <c r="T348" s="230"/>
      <c r="U348" s="230"/>
      <c r="V348" s="230"/>
      <c r="W348" s="230"/>
      <c r="X348" s="96" t="str">
        <f t="shared" si="61"/>
        <v/>
      </c>
      <c r="Y348" s="101"/>
      <c r="Z348" s="445"/>
      <c r="AA348" s="446"/>
      <c r="AB348" s="446"/>
      <c r="AC348" s="446"/>
      <c r="AD348" s="62"/>
      <c r="AE348" s="21"/>
      <c r="AF348" s="22"/>
      <c r="AH348" s="29"/>
      <c r="AI348" s="29"/>
      <c r="AJ348" s="29"/>
      <c r="AK348" s="29"/>
      <c r="AL348" s="29"/>
      <c r="AM348" s="29"/>
      <c r="AN348" s="29"/>
      <c r="AO348" s="83"/>
      <c r="AP348" s="83"/>
      <c r="AQ348" s="83"/>
      <c r="AR348" s="83"/>
      <c r="AS348" s="83"/>
      <c r="AT348" s="105"/>
      <c r="AU348" s="105"/>
    </row>
    <row r="349" spans="1:47" ht="17.25" customHeight="1">
      <c r="A349" s="27"/>
      <c r="B349" s="98">
        <v>221</v>
      </c>
      <c r="C349" s="104"/>
      <c r="D349" s="144" t="s">
        <v>189</v>
      </c>
      <c r="E349" s="111"/>
      <c r="F349" s="442">
        <v>10</v>
      </c>
      <c r="G349" s="443"/>
      <c r="H349" s="444"/>
      <c r="I349" s="99">
        <v>0</v>
      </c>
      <c r="J349" s="99">
        <v>0.2</v>
      </c>
      <c r="K349" s="94">
        <f t="shared" si="83"/>
        <v>10</v>
      </c>
      <c r="L349" s="94">
        <f t="shared" si="84"/>
        <v>0</v>
      </c>
      <c r="M349" s="94">
        <f t="shared" si="85"/>
        <v>0.2</v>
      </c>
      <c r="N349" s="94">
        <f t="shared" si="81"/>
        <v>10</v>
      </c>
      <c r="O349" s="94">
        <f t="shared" si="82"/>
        <v>10.199999999999999</v>
      </c>
      <c r="P349" s="102" t="s">
        <v>237</v>
      </c>
      <c r="Q349" s="94">
        <f t="shared" si="80"/>
        <v>1</v>
      </c>
      <c r="R349" s="122">
        <f>IF(Q349="","",HLOOKUP(Q349,Headline!$Z$5:$CJ$6,2,FALSE))</f>
        <v>1</v>
      </c>
      <c r="S349" s="230">
        <f>+'report export 3D'!R77</f>
        <v>10.110889489</v>
      </c>
      <c r="T349" s="230">
        <f>+'report export 3D'!S77</f>
        <v>10.117358512999999</v>
      </c>
      <c r="U349" s="230">
        <f>+'report export 3D'!T77</f>
        <v>10.112284858000001</v>
      </c>
      <c r="V349" s="230">
        <f>+'report export 3D'!U77</f>
        <v>10.115344843000001</v>
      </c>
      <c r="W349" s="230">
        <f>+'report export 3D'!V77</f>
        <v>10.115360744</v>
      </c>
      <c r="X349" s="96" t="str">
        <f t="shared" si="61"/>
        <v/>
      </c>
      <c r="Y349" s="101">
        <v>13</v>
      </c>
      <c r="Z349" s="445" t="s">
        <v>264</v>
      </c>
      <c r="AA349" s="446"/>
      <c r="AB349" s="446"/>
      <c r="AC349" s="446"/>
      <c r="AD349" s="62"/>
      <c r="AE349" s="21"/>
      <c r="AF349" s="22"/>
      <c r="AH349" s="29"/>
      <c r="AI349" s="29"/>
      <c r="AJ349" s="29"/>
      <c r="AK349" s="29"/>
      <c r="AL349" s="29"/>
      <c r="AM349" s="29"/>
      <c r="AN349" s="29"/>
      <c r="AO349" s="83"/>
      <c r="AP349" s="83"/>
      <c r="AQ349" s="83"/>
      <c r="AR349" s="83"/>
      <c r="AS349" s="83"/>
      <c r="AT349" s="105"/>
      <c r="AU349" s="105"/>
    </row>
    <row r="350" spans="1:47" ht="17.25" customHeight="1">
      <c r="A350" s="27"/>
      <c r="B350" s="98"/>
      <c r="C350" s="104"/>
      <c r="D350" s="90"/>
      <c r="E350" s="111"/>
      <c r="F350" s="442" t="s">
        <v>307</v>
      </c>
      <c r="G350" s="443"/>
      <c r="H350" s="444"/>
      <c r="I350" s="99"/>
      <c r="J350" s="99"/>
      <c r="K350" s="94">
        <f t="shared" si="83"/>
        <v>10</v>
      </c>
      <c r="L350" s="94">
        <f t="shared" si="84"/>
        <v>0</v>
      </c>
      <c r="M350" s="94">
        <f t="shared" si="85"/>
        <v>0.2</v>
      </c>
      <c r="N350" s="94">
        <f t="shared" si="81"/>
        <v>10</v>
      </c>
      <c r="O350" s="94">
        <f t="shared" si="82"/>
        <v>10.199999999999999</v>
      </c>
      <c r="P350" s="102" t="s">
        <v>237</v>
      </c>
      <c r="Q350" s="94">
        <f t="shared" si="80"/>
        <v>2</v>
      </c>
      <c r="R350" s="122">
        <f>IF(Q350="","",HLOOKUP(Q350,Headline!$Z$5:$CJ$6,2,FALSE))</f>
        <v>2</v>
      </c>
      <c r="S350" s="230">
        <f>'report export 3D'!W77</f>
        <v>10.120835152</v>
      </c>
      <c r="T350" s="230">
        <f>'report export 3D'!X77</f>
        <v>10.121471401999999</v>
      </c>
      <c r="U350" s="230">
        <f>'report export 3D'!Y77</f>
        <v>10.122285075000001</v>
      </c>
      <c r="V350" s="230">
        <f>'report export 3D'!Z77</f>
        <v>10.121291062999999</v>
      </c>
      <c r="W350" s="230">
        <f>'report export 3D'!AA77</f>
        <v>10.123637407</v>
      </c>
      <c r="X350" s="96" t="str">
        <f t="shared" si="61"/>
        <v/>
      </c>
      <c r="Y350" s="101">
        <v>16</v>
      </c>
      <c r="Z350" s="445"/>
      <c r="AA350" s="446"/>
      <c r="AB350" s="446"/>
      <c r="AC350" s="446"/>
      <c r="AD350" s="62"/>
      <c r="AE350" s="21"/>
      <c r="AF350" s="22"/>
      <c r="AH350" s="29"/>
      <c r="AI350" s="29"/>
      <c r="AJ350" s="29"/>
      <c r="AK350" s="29"/>
      <c r="AL350" s="29"/>
      <c r="AM350" s="29"/>
      <c r="AN350" s="29"/>
      <c r="AO350" s="83"/>
      <c r="AP350" s="83"/>
      <c r="AQ350" s="83"/>
      <c r="AR350" s="83"/>
      <c r="AS350" s="83"/>
      <c r="AT350" s="105"/>
      <c r="AU350" s="105"/>
    </row>
    <row r="351" spans="1:47" ht="17.25" customHeight="1">
      <c r="A351" s="27"/>
      <c r="B351" s="98"/>
      <c r="C351" s="104"/>
      <c r="D351" s="90"/>
      <c r="E351" s="111"/>
      <c r="F351" s="442"/>
      <c r="G351" s="443"/>
      <c r="H351" s="444"/>
      <c r="I351" s="99"/>
      <c r="J351" s="99"/>
      <c r="K351" s="94">
        <f t="shared" si="83"/>
        <v>10</v>
      </c>
      <c r="L351" s="94">
        <f t="shared" si="84"/>
        <v>0</v>
      </c>
      <c r="M351" s="94">
        <f t="shared" si="85"/>
        <v>0.2</v>
      </c>
      <c r="N351" s="94">
        <f t="shared" si="81"/>
        <v>10</v>
      </c>
      <c r="O351" s="94">
        <f t="shared" si="82"/>
        <v>10.199999999999999</v>
      </c>
      <c r="P351" s="102"/>
      <c r="Q351" s="94" t="str">
        <f t="shared" si="80"/>
        <v/>
      </c>
      <c r="R351" s="122" t="str">
        <f>IF(Q351="","",HLOOKUP(Q351,Headline!$Z$5:$CJ$6,2,FALSE))</f>
        <v/>
      </c>
      <c r="S351" s="230"/>
      <c r="T351" s="230"/>
      <c r="U351" s="230"/>
      <c r="V351" s="230"/>
      <c r="W351" s="230"/>
      <c r="X351" s="96" t="str">
        <f t="shared" si="61"/>
        <v/>
      </c>
      <c r="Y351" s="101"/>
      <c r="Z351" s="445"/>
      <c r="AA351" s="446"/>
      <c r="AB351" s="446"/>
      <c r="AC351" s="446"/>
      <c r="AD351" s="62"/>
      <c r="AE351" s="21"/>
      <c r="AF351" s="22"/>
      <c r="AH351" s="29"/>
      <c r="AI351" s="29"/>
      <c r="AJ351" s="29"/>
      <c r="AK351" s="29"/>
      <c r="AL351" s="29"/>
      <c r="AM351" s="29"/>
      <c r="AN351" s="29"/>
      <c r="AO351" s="83"/>
      <c r="AP351" s="83"/>
      <c r="AQ351" s="83"/>
      <c r="AR351" s="83"/>
      <c r="AS351" s="83"/>
      <c r="AT351" s="105"/>
      <c r="AU351" s="105"/>
    </row>
    <row r="352" spans="1:47" ht="17.25" customHeight="1">
      <c r="A352" s="27"/>
      <c r="B352" s="98">
        <v>221</v>
      </c>
      <c r="C352" s="104"/>
      <c r="D352" s="144" t="s">
        <v>189</v>
      </c>
      <c r="E352" s="111"/>
      <c r="F352" s="442">
        <v>10</v>
      </c>
      <c r="G352" s="443"/>
      <c r="H352" s="444"/>
      <c r="I352" s="99">
        <v>0</v>
      </c>
      <c r="J352" s="99">
        <v>0.2</v>
      </c>
      <c r="K352" s="94">
        <f t="shared" si="83"/>
        <v>10</v>
      </c>
      <c r="L352" s="94">
        <f t="shared" si="84"/>
        <v>0</v>
      </c>
      <c r="M352" s="94">
        <f t="shared" si="85"/>
        <v>0.2</v>
      </c>
      <c r="N352" s="94">
        <f t="shared" si="81"/>
        <v>10</v>
      </c>
      <c r="O352" s="94">
        <f t="shared" si="82"/>
        <v>10.199999999999999</v>
      </c>
      <c r="P352" s="102" t="s">
        <v>237</v>
      </c>
      <c r="Q352" s="94">
        <f t="shared" si="80"/>
        <v>1</v>
      </c>
      <c r="R352" s="122">
        <f>IF(Q352="","",HLOOKUP(Q352,Headline!$Z$5:$CJ$6,2,FALSE))</f>
        <v>1</v>
      </c>
      <c r="S352" s="230">
        <f>+'report export 3D'!R78</f>
        <v>10.151335960000001</v>
      </c>
      <c r="T352" s="230">
        <f>+'report export 3D'!S78</f>
        <v>10.155628870999999</v>
      </c>
      <c r="U352" s="230">
        <f>+'report export 3D'!T78</f>
        <v>10.148934997</v>
      </c>
      <c r="V352" s="230">
        <f>+'report export 3D'!U78</f>
        <v>10.151499496</v>
      </c>
      <c r="W352" s="230">
        <f>+'report export 3D'!V78</f>
        <v>10.152639854</v>
      </c>
      <c r="X352" s="96" t="str">
        <f t="shared" ref="X352:X401" si="86">IF(S352="","",IF(AND(AM352="-",AN352="+"),"78",IF(AM352="-","7",IF(AN352="+","8",""))))</f>
        <v/>
      </c>
      <c r="Y352" s="101">
        <v>13</v>
      </c>
      <c r="Z352" s="445" t="s">
        <v>264</v>
      </c>
      <c r="AA352" s="446"/>
      <c r="AB352" s="446"/>
      <c r="AC352" s="446"/>
      <c r="AD352" s="62"/>
      <c r="AE352" s="21"/>
      <c r="AF352" s="22"/>
      <c r="AH352" s="29"/>
      <c r="AI352" s="29"/>
      <c r="AJ352" s="29"/>
      <c r="AK352" s="29"/>
      <c r="AL352" s="29"/>
      <c r="AM352" s="29"/>
      <c r="AN352" s="29"/>
      <c r="AO352" s="83"/>
      <c r="AP352" s="83"/>
      <c r="AQ352" s="83"/>
      <c r="AR352" s="83"/>
      <c r="AS352" s="83"/>
      <c r="AT352" s="105"/>
      <c r="AU352" s="105"/>
    </row>
    <row r="353" spans="1:47" ht="17.25" customHeight="1">
      <c r="A353" s="27"/>
      <c r="B353" s="98"/>
      <c r="C353" s="104"/>
      <c r="D353" s="90"/>
      <c r="E353" s="111"/>
      <c r="F353" s="442" t="s">
        <v>306</v>
      </c>
      <c r="G353" s="443"/>
      <c r="H353" s="444"/>
      <c r="I353" s="99"/>
      <c r="J353" s="99"/>
      <c r="K353" s="94">
        <f t="shared" si="83"/>
        <v>10</v>
      </c>
      <c r="L353" s="94">
        <f t="shared" si="84"/>
        <v>0</v>
      </c>
      <c r="M353" s="94">
        <f t="shared" si="85"/>
        <v>0.2</v>
      </c>
      <c r="N353" s="94">
        <f t="shared" si="81"/>
        <v>10</v>
      </c>
      <c r="O353" s="94">
        <f t="shared" si="82"/>
        <v>10.199999999999999</v>
      </c>
      <c r="P353" s="102" t="s">
        <v>237</v>
      </c>
      <c r="Q353" s="94">
        <f t="shared" si="80"/>
        <v>2</v>
      </c>
      <c r="R353" s="122">
        <f>IF(Q353="","",HLOOKUP(Q353,Headline!$Z$5:$CJ$6,2,FALSE))</f>
        <v>2</v>
      </c>
      <c r="S353" s="230">
        <f>'report export 3D'!W78</f>
        <v>10.139304999</v>
      </c>
      <c r="T353" s="230">
        <f>'report export 3D'!X78</f>
        <v>10.132765028</v>
      </c>
      <c r="U353" s="230">
        <f>'report export 3D'!Y78</f>
        <v>10.13678947</v>
      </c>
      <c r="V353" s="230">
        <f>'report export 3D'!Z78</f>
        <v>10.135469022000001</v>
      </c>
      <c r="W353" s="230">
        <f>'report export 3D'!AA78</f>
        <v>10.125242478000001</v>
      </c>
      <c r="X353" s="96" t="str">
        <f t="shared" si="86"/>
        <v/>
      </c>
      <c r="Y353" s="101">
        <v>16</v>
      </c>
      <c r="Z353" s="445"/>
      <c r="AA353" s="446"/>
      <c r="AB353" s="446"/>
      <c r="AC353" s="446"/>
      <c r="AD353" s="62"/>
      <c r="AE353" s="21"/>
      <c r="AF353" s="22"/>
      <c r="AH353" s="29"/>
      <c r="AI353" s="29"/>
      <c r="AJ353" s="29"/>
      <c r="AK353" s="29"/>
      <c r="AL353" s="29"/>
      <c r="AM353" s="29"/>
      <c r="AN353" s="29"/>
      <c r="AO353" s="83"/>
      <c r="AP353" s="83"/>
      <c r="AQ353" s="83"/>
      <c r="AR353" s="83"/>
      <c r="AS353" s="83"/>
      <c r="AT353" s="105"/>
      <c r="AU353" s="105"/>
    </row>
    <row r="354" spans="1:47" ht="17.25" customHeight="1">
      <c r="A354" s="27"/>
      <c r="B354" s="98"/>
      <c r="C354" s="104"/>
      <c r="D354" s="90"/>
      <c r="E354" s="111"/>
      <c r="F354" s="442"/>
      <c r="G354" s="443"/>
      <c r="H354" s="444"/>
      <c r="I354" s="99"/>
      <c r="J354" s="99"/>
      <c r="K354" s="94">
        <f t="shared" si="83"/>
        <v>10</v>
      </c>
      <c r="L354" s="94">
        <f t="shared" si="84"/>
        <v>0</v>
      </c>
      <c r="M354" s="94">
        <f t="shared" si="85"/>
        <v>0.2</v>
      </c>
      <c r="N354" s="94">
        <f t="shared" si="81"/>
        <v>10</v>
      </c>
      <c r="O354" s="94">
        <f t="shared" si="82"/>
        <v>10.199999999999999</v>
      </c>
      <c r="P354" s="102"/>
      <c r="Q354" s="94" t="str">
        <f t="shared" si="80"/>
        <v/>
      </c>
      <c r="R354" s="122" t="str">
        <f>IF(Q354="","",HLOOKUP(Q354,Headline!$Z$5:$CJ$6,2,FALSE))</f>
        <v/>
      </c>
      <c r="S354" s="100"/>
      <c r="T354" s="100"/>
      <c r="U354" s="100"/>
      <c r="V354" s="100"/>
      <c r="W354" s="100"/>
      <c r="X354" s="96" t="str">
        <f t="shared" si="86"/>
        <v/>
      </c>
      <c r="Y354" s="101"/>
      <c r="Z354" s="445"/>
      <c r="AA354" s="446"/>
      <c r="AB354" s="446"/>
      <c r="AC354" s="446"/>
      <c r="AD354" s="62"/>
      <c r="AE354" s="21"/>
      <c r="AF354" s="22"/>
      <c r="AH354" s="29"/>
      <c r="AI354" s="29"/>
      <c r="AJ354" s="29"/>
      <c r="AK354" s="29"/>
      <c r="AL354" s="29"/>
      <c r="AM354" s="29"/>
      <c r="AN354" s="29"/>
      <c r="AO354" s="83"/>
      <c r="AP354" s="83"/>
      <c r="AQ354" s="83"/>
      <c r="AR354" s="83"/>
      <c r="AS354" s="83"/>
      <c r="AT354" s="105"/>
      <c r="AU354" s="105"/>
    </row>
    <row r="355" spans="1:47" ht="17.25" customHeight="1">
      <c r="A355" s="27"/>
      <c r="B355" s="98">
        <v>222</v>
      </c>
      <c r="C355" s="104"/>
      <c r="D355" s="144" t="s">
        <v>189</v>
      </c>
      <c r="E355" s="111"/>
      <c r="F355" s="442">
        <v>15</v>
      </c>
      <c r="G355" s="443"/>
      <c r="H355" s="444"/>
      <c r="I355" s="99">
        <v>-0.14000000000000001</v>
      </c>
      <c r="J355" s="99">
        <v>0.14000000000000001</v>
      </c>
      <c r="K355" s="94">
        <f t="shared" si="83"/>
        <v>15</v>
      </c>
      <c r="L355" s="94">
        <f t="shared" si="84"/>
        <v>-0.14000000000000001</v>
      </c>
      <c r="M355" s="94">
        <f t="shared" si="85"/>
        <v>0.14000000000000001</v>
      </c>
      <c r="N355" s="94">
        <f t="shared" si="81"/>
        <v>14.86</v>
      </c>
      <c r="O355" s="94">
        <f t="shared" si="82"/>
        <v>15.14</v>
      </c>
      <c r="P355" s="102" t="s">
        <v>238</v>
      </c>
      <c r="Q355" s="94">
        <f t="shared" si="80"/>
        <v>1</v>
      </c>
      <c r="R355" s="122">
        <f>IF(Q355="","",HLOOKUP(Q355,Headline!$Z$5:$CJ$6,2,FALSE))</f>
        <v>1</v>
      </c>
      <c r="S355" s="502" t="s">
        <v>248</v>
      </c>
      <c r="T355" s="503"/>
      <c r="U355" s="503"/>
      <c r="V355" s="503"/>
      <c r="W355" s="504"/>
      <c r="X355" s="96"/>
      <c r="Y355" s="101"/>
      <c r="Z355" s="445"/>
      <c r="AA355" s="446"/>
      <c r="AB355" s="446"/>
      <c r="AC355" s="446"/>
      <c r="AD355" s="62"/>
      <c r="AE355" s="21"/>
      <c r="AF355" s="22"/>
      <c r="AH355" s="29"/>
      <c r="AI355" s="29"/>
      <c r="AJ355" s="29"/>
      <c r="AK355" s="29"/>
      <c r="AL355" s="29"/>
      <c r="AM355" s="29"/>
      <c r="AN355" s="29"/>
      <c r="AO355" s="83"/>
      <c r="AP355" s="83"/>
      <c r="AQ355" s="83"/>
      <c r="AR355" s="83"/>
      <c r="AS355" s="83"/>
      <c r="AT355" s="105"/>
      <c r="AU355" s="105"/>
    </row>
    <row r="356" spans="1:47" ht="17.25" customHeight="1">
      <c r="A356" s="27"/>
      <c r="B356" s="98"/>
      <c r="C356" s="104"/>
      <c r="D356" s="90"/>
      <c r="E356" s="111"/>
      <c r="F356" s="442"/>
      <c r="G356" s="443"/>
      <c r="H356" s="443"/>
      <c r="I356" s="99"/>
      <c r="J356" s="99"/>
      <c r="K356" s="94">
        <f t="shared" si="83"/>
        <v>15</v>
      </c>
      <c r="L356" s="94">
        <f t="shared" si="84"/>
        <v>-0.14000000000000001</v>
      </c>
      <c r="M356" s="94">
        <f t="shared" si="85"/>
        <v>0.14000000000000001</v>
      </c>
      <c r="N356" s="94">
        <f t="shared" si="81"/>
        <v>14.86</v>
      </c>
      <c r="O356" s="94">
        <f t="shared" si="82"/>
        <v>15.14</v>
      </c>
      <c r="P356" s="102" t="s">
        <v>238</v>
      </c>
      <c r="Q356" s="94">
        <f t="shared" si="80"/>
        <v>2</v>
      </c>
      <c r="R356" s="122">
        <f>IF(Q356="","",HLOOKUP(Q356,Headline!$Z$5:$CJ$6,2,FALSE))</f>
        <v>2</v>
      </c>
      <c r="S356" s="505"/>
      <c r="T356" s="506"/>
      <c r="U356" s="506"/>
      <c r="V356" s="506"/>
      <c r="W356" s="507"/>
      <c r="X356" s="96" t="str">
        <f t="shared" si="86"/>
        <v/>
      </c>
      <c r="Y356" s="101"/>
      <c r="Z356" s="445"/>
      <c r="AA356" s="446"/>
      <c r="AB356" s="446"/>
      <c r="AC356" s="446"/>
      <c r="AD356" s="62"/>
      <c r="AE356" s="21"/>
      <c r="AF356" s="22"/>
      <c r="AH356" s="29"/>
      <c r="AI356" s="29"/>
      <c r="AJ356" s="29"/>
      <c r="AK356" s="29"/>
      <c r="AL356" s="29"/>
      <c r="AM356" s="29"/>
      <c r="AN356" s="29"/>
      <c r="AO356" s="83"/>
      <c r="AP356" s="83"/>
      <c r="AQ356" s="83"/>
      <c r="AR356" s="83"/>
      <c r="AS356" s="83"/>
      <c r="AT356" s="105"/>
      <c r="AU356" s="105"/>
    </row>
    <row r="357" spans="1:47" ht="17.25" customHeight="1">
      <c r="A357" s="27"/>
      <c r="B357" s="98"/>
      <c r="C357" s="104"/>
      <c r="D357" s="90"/>
      <c r="E357" s="111"/>
      <c r="F357" s="442"/>
      <c r="G357" s="443"/>
      <c r="H357" s="444"/>
      <c r="I357" s="99"/>
      <c r="J357" s="99"/>
      <c r="K357" s="94">
        <f t="shared" si="83"/>
        <v>15</v>
      </c>
      <c r="L357" s="94">
        <f t="shared" si="84"/>
        <v>-0.14000000000000001</v>
      </c>
      <c r="M357" s="94">
        <f t="shared" si="85"/>
        <v>0.14000000000000001</v>
      </c>
      <c r="N357" s="94">
        <f t="shared" si="81"/>
        <v>14.86</v>
      </c>
      <c r="O357" s="94">
        <f t="shared" si="82"/>
        <v>15.14</v>
      </c>
      <c r="P357" s="102"/>
      <c r="Q357" s="94" t="str">
        <f t="shared" si="80"/>
        <v/>
      </c>
      <c r="R357" s="122" t="str">
        <f>IF(Q357="","",HLOOKUP(Q357,Headline!$Z$5:$CJ$6,2,FALSE))</f>
        <v/>
      </c>
      <c r="S357" s="100"/>
      <c r="T357" s="100"/>
      <c r="U357" s="100"/>
      <c r="V357" s="100"/>
      <c r="W357" s="100"/>
      <c r="X357" s="96" t="str">
        <f t="shared" si="86"/>
        <v/>
      </c>
      <c r="Y357" s="101"/>
      <c r="Z357" s="445"/>
      <c r="AA357" s="446"/>
      <c r="AB357" s="446"/>
      <c r="AC357" s="446"/>
      <c r="AD357" s="62"/>
      <c r="AE357" s="21"/>
      <c r="AF357" s="22"/>
      <c r="AH357" s="29"/>
      <c r="AI357" s="29"/>
      <c r="AJ357" s="29"/>
      <c r="AK357" s="29"/>
      <c r="AL357" s="29"/>
      <c r="AM357" s="29"/>
      <c r="AN357" s="29"/>
      <c r="AO357" s="83"/>
      <c r="AP357" s="83"/>
      <c r="AQ357" s="83"/>
      <c r="AR357" s="83"/>
      <c r="AS357" s="83"/>
      <c r="AT357" s="105"/>
      <c r="AU357" s="105"/>
    </row>
    <row r="358" spans="1:47" ht="17.25" customHeight="1">
      <c r="A358" s="27"/>
      <c r="B358" s="98">
        <v>223</v>
      </c>
      <c r="C358" s="104"/>
      <c r="D358" s="144" t="s">
        <v>187</v>
      </c>
      <c r="E358" s="111"/>
      <c r="F358" s="442">
        <v>0.8</v>
      </c>
      <c r="G358" s="443"/>
      <c r="H358" s="443"/>
      <c r="I358" s="99">
        <v>-0.8</v>
      </c>
      <c r="J358" s="99">
        <v>0</v>
      </c>
      <c r="K358" s="94">
        <f t="shared" si="83"/>
        <v>0.8</v>
      </c>
      <c r="L358" s="94">
        <f t="shared" si="84"/>
        <v>-0.8</v>
      </c>
      <c r="M358" s="94">
        <f t="shared" si="85"/>
        <v>0</v>
      </c>
      <c r="N358" s="94">
        <f t="shared" si="81"/>
        <v>0</v>
      </c>
      <c r="O358" s="94">
        <f t="shared" si="82"/>
        <v>0.8</v>
      </c>
      <c r="P358" s="102" t="s">
        <v>236</v>
      </c>
      <c r="Q358" s="94">
        <f t="shared" si="80"/>
        <v>1</v>
      </c>
      <c r="R358" s="122">
        <f>IF(Q358="","",HLOOKUP(Q358,Headline!$Z$5:$CJ$6,2,FALSE))</f>
        <v>1</v>
      </c>
      <c r="S358" s="147">
        <v>0.44700000000000001</v>
      </c>
      <c r="T358" s="147">
        <f>1.168-0.32</f>
        <v>0.84799999999999986</v>
      </c>
      <c r="U358" s="147">
        <v>0.746</v>
      </c>
      <c r="V358" s="147">
        <f>0.986-0.1</f>
        <v>0.88600000000000001</v>
      </c>
      <c r="W358" s="147">
        <v>0.66700000000000004</v>
      </c>
      <c r="X358" s="96" t="str">
        <f t="shared" si="86"/>
        <v/>
      </c>
      <c r="Y358" s="101">
        <v>13</v>
      </c>
      <c r="Z358" s="445"/>
      <c r="AA358" s="446"/>
      <c r="AB358" s="446"/>
      <c r="AC358" s="446"/>
      <c r="AD358" s="62"/>
      <c r="AE358" s="245" t="s">
        <v>331</v>
      </c>
      <c r="AF358" s="22"/>
      <c r="AH358" s="29"/>
      <c r="AI358" s="29"/>
      <c r="AJ358" s="29"/>
      <c r="AK358" s="29"/>
      <c r="AL358" s="29"/>
      <c r="AM358" s="29"/>
      <c r="AN358" s="29"/>
      <c r="AO358" s="83"/>
      <c r="AP358" s="83"/>
      <c r="AQ358" s="83"/>
      <c r="AR358" s="83"/>
      <c r="AS358" s="83"/>
      <c r="AT358" s="105"/>
      <c r="AU358" s="105"/>
    </row>
    <row r="359" spans="1:47" ht="17.25" customHeight="1">
      <c r="A359" s="27"/>
      <c r="B359" s="98"/>
      <c r="C359" s="104"/>
      <c r="D359" s="90"/>
      <c r="E359" s="111"/>
      <c r="F359" s="442"/>
      <c r="G359" s="443"/>
      <c r="H359" s="443"/>
      <c r="I359" s="99"/>
      <c r="J359" s="99"/>
      <c r="K359" s="94">
        <f t="shared" si="83"/>
        <v>0.8</v>
      </c>
      <c r="L359" s="94">
        <f t="shared" si="84"/>
        <v>-0.8</v>
      </c>
      <c r="M359" s="94">
        <f t="shared" si="85"/>
        <v>0</v>
      </c>
      <c r="N359" s="94">
        <f t="shared" si="81"/>
        <v>0</v>
      </c>
      <c r="O359" s="94">
        <f t="shared" si="82"/>
        <v>0.8</v>
      </c>
      <c r="P359" s="102" t="s">
        <v>236</v>
      </c>
      <c r="Q359" s="94">
        <f t="shared" si="80"/>
        <v>2</v>
      </c>
      <c r="R359" s="122">
        <f>IF(Q359="","",HLOOKUP(Q359,Headline!$Z$5:$CJ$6,2,FALSE))</f>
        <v>2</v>
      </c>
      <c r="S359" s="147">
        <v>1.222</v>
      </c>
      <c r="T359" s="147">
        <v>1.1479999999999999</v>
      </c>
      <c r="U359" s="147">
        <v>1.2070000000000001</v>
      </c>
      <c r="V359" s="147">
        <v>1.163</v>
      </c>
      <c r="W359" s="147">
        <v>1.1779999999999999</v>
      </c>
      <c r="X359" s="96" t="str">
        <f t="shared" si="86"/>
        <v/>
      </c>
      <c r="Y359" s="101">
        <v>16</v>
      </c>
      <c r="Z359" s="445" t="s">
        <v>761</v>
      </c>
      <c r="AA359" s="446"/>
      <c r="AB359" s="446"/>
      <c r="AC359" s="446"/>
      <c r="AD359" s="62"/>
      <c r="AE359" s="21"/>
      <c r="AF359" s="247" t="s">
        <v>95</v>
      </c>
      <c r="AH359" s="29"/>
      <c r="AI359" s="29"/>
      <c r="AJ359" s="29"/>
      <c r="AK359" s="29"/>
      <c r="AL359" s="29"/>
      <c r="AM359" s="29"/>
      <c r="AN359" s="29"/>
      <c r="AO359" s="83"/>
      <c r="AP359" s="83"/>
      <c r="AQ359" s="83"/>
      <c r="AR359" s="83"/>
      <c r="AS359" s="83"/>
      <c r="AT359" s="105"/>
      <c r="AU359" s="105"/>
    </row>
    <row r="360" spans="1:47" ht="17.25" customHeight="1">
      <c r="A360" s="27"/>
      <c r="B360" s="98"/>
      <c r="C360" s="104"/>
      <c r="D360" s="90"/>
      <c r="E360" s="111"/>
      <c r="F360" s="442"/>
      <c r="G360" s="443"/>
      <c r="H360" s="444"/>
      <c r="I360" s="99"/>
      <c r="J360" s="99"/>
      <c r="K360" s="94">
        <f t="shared" si="83"/>
        <v>0.8</v>
      </c>
      <c r="L360" s="94">
        <f t="shared" si="84"/>
        <v>-0.8</v>
      </c>
      <c r="M360" s="94">
        <f t="shared" si="85"/>
        <v>0</v>
      </c>
      <c r="N360" s="94">
        <f t="shared" si="81"/>
        <v>0</v>
      </c>
      <c r="O360" s="94">
        <f t="shared" si="82"/>
        <v>0.8</v>
      </c>
      <c r="P360" s="102"/>
      <c r="Q360" s="94" t="str">
        <f t="shared" si="80"/>
        <v/>
      </c>
      <c r="R360" s="122" t="str">
        <f>IF(Q360="","",HLOOKUP(Q360,Headline!$Z$5:$CJ$6,2,FALSE))</f>
        <v/>
      </c>
      <c r="S360" s="100"/>
      <c r="T360" s="100"/>
      <c r="U360" s="100" t="s">
        <v>255</v>
      </c>
      <c r="V360" s="100" t="s">
        <v>255</v>
      </c>
      <c r="W360" s="100" t="s">
        <v>255</v>
      </c>
      <c r="X360" s="96" t="str">
        <f t="shared" si="86"/>
        <v/>
      </c>
      <c r="Y360" s="101"/>
      <c r="Z360" s="445"/>
      <c r="AA360" s="446"/>
      <c r="AB360" s="446"/>
      <c r="AC360" s="446"/>
      <c r="AD360" s="62"/>
      <c r="AE360" s="21"/>
      <c r="AF360" s="22"/>
      <c r="AH360" s="29"/>
      <c r="AI360" s="29"/>
      <c r="AJ360" s="29"/>
      <c r="AK360" s="29"/>
      <c r="AL360" s="29"/>
      <c r="AM360" s="29"/>
      <c r="AN360" s="29"/>
      <c r="AO360" s="83"/>
      <c r="AP360" s="83"/>
      <c r="AQ360" s="83"/>
      <c r="AR360" s="83"/>
      <c r="AS360" s="83"/>
      <c r="AT360" s="105"/>
      <c r="AU360" s="105"/>
    </row>
    <row r="361" spans="1:47" ht="17.25" customHeight="1">
      <c r="A361" s="27"/>
      <c r="B361" s="98">
        <v>223</v>
      </c>
      <c r="C361" s="104"/>
      <c r="D361" s="144" t="s">
        <v>197</v>
      </c>
      <c r="E361" s="111"/>
      <c r="F361" s="442">
        <v>6.3</v>
      </c>
      <c r="G361" s="443"/>
      <c r="H361" s="444"/>
      <c r="I361" s="99">
        <v>-6.3</v>
      </c>
      <c r="J361" s="99">
        <v>0</v>
      </c>
      <c r="K361" s="94">
        <f t="shared" si="83"/>
        <v>6.3</v>
      </c>
      <c r="L361" s="94">
        <f t="shared" si="84"/>
        <v>-6.3</v>
      </c>
      <c r="M361" s="94">
        <f t="shared" si="85"/>
        <v>0</v>
      </c>
      <c r="N361" s="94">
        <f t="shared" si="81"/>
        <v>0</v>
      </c>
      <c r="O361" s="94">
        <f t="shared" si="82"/>
        <v>6.3</v>
      </c>
      <c r="P361" s="102" t="s">
        <v>236</v>
      </c>
      <c r="Q361" s="94">
        <f t="shared" si="80"/>
        <v>1</v>
      </c>
      <c r="R361" s="122">
        <f>IF(Q361="","",HLOOKUP(Q361,Headline!$Z$5:$CJ$6,2,FALSE))</f>
        <v>1</v>
      </c>
      <c r="S361" s="147">
        <v>3.3490000000000002</v>
      </c>
      <c r="T361" s="147">
        <f>14.472-6</f>
        <v>8.4719999999999995</v>
      </c>
      <c r="U361" s="147">
        <v>5.7859999999999996</v>
      </c>
      <c r="V361" s="147">
        <f>8.027-1</f>
        <v>7.0269999999999992</v>
      </c>
      <c r="W361" s="147">
        <v>6.7949999999999999</v>
      </c>
      <c r="X361" s="96" t="str">
        <f t="shared" si="86"/>
        <v/>
      </c>
      <c r="Y361" s="101">
        <v>13</v>
      </c>
      <c r="Z361" s="445"/>
      <c r="AA361" s="446"/>
      <c r="AB361" s="446"/>
      <c r="AC361" s="446"/>
      <c r="AD361" s="62"/>
      <c r="AE361" s="245" t="s">
        <v>331</v>
      </c>
      <c r="AF361" s="22"/>
      <c r="AH361" s="29"/>
      <c r="AI361" s="29"/>
      <c r="AJ361" s="29"/>
      <c r="AK361" s="29"/>
      <c r="AL361" s="29"/>
      <c r="AM361" s="29"/>
      <c r="AN361" s="29"/>
      <c r="AO361" s="83"/>
      <c r="AP361" s="83"/>
      <c r="AQ361" s="83"/>
      <c r="AR361" s="83"/>
      <c r="AS361" s="83"/>
      <c r="AT361" s="105"/>
      <c r="AU361" s="105"/>
    </row>
    <row r="362" spans="1:47" ht="17.25" customHeight="1">
      <c r="A362" s="27"/>
      <c r="B362" s="98"/>
      <c r="C362" s="104"/>
      <c r="D362" s="90"/>
      <c r="E362" s="111"/>
      <c r="F362" s="442"/>
      <c r="G362" s="443"/>
      <c r="H362" s="444"/>
      <c r="I362" s="99"/>
      <c r="J362" s="99"/>
      <c r="K362" s="94">
        <f t="shared" si="83"/>
        <v>6.3</v>
      </c>
      <c r="L362" s="94">
        <f t="shared" si="84"/>
        <v>-6.3</v>
      </c>
      <c r="M362" s="94">
        <f t="shared" si="85"/>
        <v>0</v>
      </c>
      <c r="N362" s="94">
        <f t="shared" si="81"/>
        <v>0</v>
      </c>
      <c r="O362" s="94">
        <f t="shared" si="82"/>
        <v>6.3</v>
      </c>
      <c r="P362" s="102" t="s">
        <v>236</v>
      </c>
      <c r="Q362" s="94">
        <f t="shared" si="80"/>
        <v>2</v>
      </c>
      <c r="R362" s="122">
        <f>IF(Q362="","",HLOOKUP(Q362,Headline!$Z$5:$CJ$6,2,FALSE))</f>
        <v>2</v>
      </c>
      <c r="S362" s="147">
        <v>22.972999999999999</v>
      </c>
      <c r="T362" s="147">
        <v>18.818999999999999</v>
      </c>
      <c r="U362" s="147">
        <v>17.972999999999999</v>
      </c>
      <c r="V362" s="147">
        <v>21.117999999999999</v>
      </c>
      <c r="W362" s="147">
        <v>20.271000000000001</v>
      </c>
      <c r="X362" s="96" t="str">
        <f t="shared" si="86"/>
        <v/>
      </c>
      <c r="Y362" s="101">
        <v>16</v>
      </c>
      <c r="Z362" s="445" t="s">
        <v>761</v>
      </c>
      <c r="AA362" s="446"/>
      <c r="AB362" s="446"/>
      <c r="AC362" s="446"/>
      <c r="AD362" s="62"/>
      <c r="AE362" s="21"/>
      <c r="AF362" s="247" t="s">
        <v>95</v>
      </c>
      <c r="AH362" s="29"/>
      <c r="AI362" s="29"/>
      <c r="AJ362" s="29"/>
      <c r="AK362" s="29"/>
      <c r="AL362" s="29"/>
      <c r="AM362" s="29"/>
      <c r="AN362" s="29"/>
      <c r="AO362" s="83"/>
      <c r="AP362" s="83"/>
      <c r="AQ362" s="83"/>
      <c r="AR362" s="83"/>
      <c r="AS362" s="83"/>
      <c r="AT362" s="105"/>
      <c r="AU362" s="105"/>
    </row>
    <row r="363" spans="1:47" ht="17.25" customHeight="1" thickBot="1">
      <c r="A363" s="27"/>
      <c r="B363" s="98"/>
      <c r="C363" s="104"/>
      <c r="D363" s="90"/>
      <c r="E363" s="111"/>
      <c r="F363" s="442"/>
      <c r="G363" s="443"/>
      <c r="H363" s="444"/>
      <c r="I363" s="99"/>
      <c r="J363" s="99"/>
      <c r="K363" s="94">
        <f t="shared" si="83"/>
        <v>6.3</v>
      </c>
      <c r="L363" s="94">
        <f t="shared" si="84"/>
        <v>-6.3</v>
      </c>
      <c r="M363" s="94">
        <f t="shared" si="85"/>
        <v>0</v>
      </c>
      <c r="N363" s="94">
        <f t="shared" si="81"/>
        <v>0</v>
      </c>
      <c r="O363" s="94">
        <f t="shared" si="82"/>
        <v>6.3</v>
      </c>
      <c r="P363" s="102"/>
      <c r="Q363" s="94" t="str">
        <f t="shared" si="80"/>
        <v/>
      </c>
      <c r="R363" s="122" t="str">
        <f>IF(Q363="","",HLOOKUP(Q363,Headline!$Z$5:$CJ$6,2,FALSE))</f>
        <v/>
      </c>
      <c r="S363" s="100"/>
      <c r="T363" s="100"/>
      <c r="U363" s="100"/>
      <c r="V363" s="100"/>
      <c r="W363" s="100"/>
      <c r="X363" s="96" t="str">
        <f t="shared" si="86"/>
        <v/>
      </c>
      <c r="Y363" s="101"/>
      <c r="Z363" s="445"/>
      <c r="AA363" s="446"/>
      <c r="AB363" s="446"/>
      <c r="AC363" s="446"/>
      <c r="AD363" s="62"/>
      <c r="AE363" s="21"/>
      <c r="AF363" s="22"/>
      <c r="AH363" s="29"/>
      <c r="AI363" s="29"/>
      <c r="AJ363" s="29"/>
      <c r="AK363" s="29"/>
      <c r="AL363" s="29"/>
      <c r="AM363" s="29"/>
      <c r="AN363" s="29"/>
      <c r="AO363" s="83"/>
      <c r="AP363" s="83"/>
      <c r="AQ363" s="83"/>
      <c r="AR363" s="83"/>
      <c r="AS363" s="83"/>
      <c r="AT363" s="105"/>
      <c r="AU363" s="105"/>
    </row>
    <row r="364" spans="1:47" ht="17.25" customHeight="1" thickBot="1">
      <c r="A364" s="27"/>
      <c r="B364" s="98">
        <v>224</v>
      </c>
      <c r="C364" s="104"/>
      <c r="D364" s="142" t="s">
        <v>89</v>
      </c>
      <c r="E364" s="142" t="s">
        <v>189</v>
      </c>
      <c r="F364" s="141">
        <v>0.16</v>
      </c>
      <c r="G364" s="463" t="s">
        <v>198</v>
      </c>
      <c r="H364" s="465"/>
      <c r="I364" s="136">
        <v>-0.16</v>
      </c>
      <c r="J364" s="99">
        <v>0</v>
      </c>
      <c r="K364" s="94">
        <f t="shared" si="83"/>
        <v>0.16</v>
      </c>
      <c r="L364" s="94">
        <f t="shared" si="84"/>
        <v>-0.16</v>
      </c>
      <c r="M364" s="94">
        <f t="shared" si="85"/>
        <v>0</v>
      </c>
      <c r="N364" s="94">
        <f t="shared" si="81"/>
        <v>0</v>
      </c>
      <c r="O364" s="94">
        <f t="shared" si="82"/>
        <v>0.16</v>
      </c>
      <c r="P364" s="102" t="s">
        <v>237</v>
      </c>
      <c r="Q364" s="94">
        <f t="shared" si="80"/>
        <v>1</v>
      </c>
      <c r="R364" s="122">
        <f>IF(Q364="","",HLOOKUP(Q364,Headline!$Z$5:$CJ$6,2,FALSE))</f>
        <v>1</v>
      </c>
      <c r="S364" s="147">
        <v>5.6000000000000001E-2</v>
      </c>
      <c r="T364" s="147"/>
      <c r="U364" s="147"/>
      <c r="V364" s="147"/>
      <c r="W364" s="147"/>
      <c r="X364" s="96" t="str">
        <f t="shared" si="86"/>
        <v/>
      </c>
      <c r="Y364" s="101">
        <v>14</v>
      </c>
      <c r="Z364" s="445"/>
      <c r="AA364" s="446"/>
      <c r="AB364" s="446"/>
      <c r="AC364" s="446"/>
      <c r="AD364" s="62"/>
      <c r="AE364" s="21"/>
      <c r="AF364" s="22"/>
      <c r="AH364" s="29"/>
      <c r="AI364" s="29"/>
      <c r="AJ364" s="29"/>
      <c r="AK364" s="29"/>
      <c r="AL364" s="29"/>
      <c r="AM364" s="29"/>
      <c r="AN364" s="29"/>
      <c r="AO364" s="83"/>
      <c r="AP364" s="83"/>
      <c r="AQ364" s="83"/>
      <c r="AR364" s="83"/>
      <c r="AS364" s="83"/>
      <c r="AT364" s="105"/>
      <c r="AU364" s="105"/>
    </row>
    <row r="365" spans="1:47" ht="17.25" customHeight="1">
      <c r="A365" s="27"/>
      <c r="B365" s="98"/>
      <c r="C365" s="104"/>
      <c r="D365" s="90"/>
      <c r="E365" s="111"/>
      <c r="F365" s="442" t="s">
        <v>224</v>
      </c>
      <c r="G365" s="443"/>
      <c r="H365" s="444"/>
      <c r="I365" s="99"/>
      <c r="J365" s="99"/>
      <c r="K365" s="94">
        <f t="shared" si="83"/>
        <v>0.16</v>
      </c>
      <c r="L365" s="94">
        <f t="shared" si="84"/>
        <v>-0.16</v>
      </c>
      <c r="M365" s="94">
        <f t="shared" si="85"/>
        <v>0</v>
      </c>
      <c r="N365" s="94">
        <f t="shared" si="81"/>
        <v>0</v>
      </c>
      <c r="O365" s="94">
        <f t="shared" si="82"/>
        <v>0.16</v>
      </c>
      <c r="P365" s="102" t="s">
        <v>237</v>
      </c>
      <c r="Q365" s="94">
        <f t="shared" si="80"/>
        <v>2</v>
      </c>
      <c r="R365" s="122">
        <f>IF(Q365="","",HLOOKUP(Q365,Headline!$Z$5:$CJ$6,2,FALSE))</f>
        <v>2</v>
      </c>
      <c r="S365" s="147">
        <f>'report export 3D'!AG140</f>
        <v>8.9087226800000002E-2</v>
      </c>
      <c r="T365" s="147">
        <f>'report export 3D'!AH140</f>
        <v>9.7150239799999996E-2</v>
      </c>
      <c r="U365" s="147">
        <f>'report export 3D'!AI140</f>
        <v>9.3132125400000002E-2</v>
      </c>
      <c r="V365" s="147">
        <f>'report export 3D'!AJ140</f>
        <v>9.2693540500000005E-2</v>
      </c>
      <c r="W365" s="147">
        <f>'report export 3D'!AK140</f>
        <v>9.4023322800000003E-2</v>
      </c>
      <c r="X365" s="96" t="str">
        <f t="shared" si="86"/>
        <v/>
      </c>
      <c r="Y365" s="101">
        <v>16</v>
      </c>
      <c r="Z365" s="445"/>
      <c r="AA365" s="446"/>
      <c r="AB365" s="446"/>
      <c r="AC365" s="446"/>
      <c r="AD365" s="62"/>
      <c r="AE365" s="21"/>
      <c r="AF365" s="22"/>
      <c r="AH365" s="29"/>
      <c r="AI365" s="29"/>
      <c r="AJ365" s="29"/>
      <c r="AK365" s="29"/>
      <c r="AL365" s="29"/>
      <c r="AM365" s="29"/>
      <c r="AN365" s="29"/>
      <c r="AO365" s="83"/>
      <c r="AP365" s="83"/>
      <c r="AQ365" s="83"/>
      <c r="AR365" s="83"/>
      <c r="AS365" s="83"/>
      <c r="AT365" s="105"/>
      <c r="AU365" s="105"/>
    </row>
    <row r="366" spans="1:47" ht="17.25" customHeight="1" thickBot="1">
      <c r="A366" s="27"/>
      <c r="B366" s="98"/>
      <c r="C366" s="104"/>
      <c r="D366" s="90"/>
      <c r="E366" s="111"/>
      <c r="F366" s="442"/>
      <c r="G366" s="443"/>
      <c r="H366" s="444"/>
      <c r="I366" s="99"/>
      <c r="J366" s="99"/>
      <c r="K366" s="94">
        <f>IF(Q366=1,F366,K365)</f>
        <v>0.16</v>
      </c>
      <c r="L366" s="94">
        <f>IF(Q366=1,I366,L365)</f>
        <v>-0.16</v>
      </c>
      <c r="M366" s="94">
        <f>IF(Q366=1,J366,M365)</f>
        <v>0</v>
      </c>
      <c r="N366" s="94">
        <f t="shared" si="81"/>
        <v>0</v>
      </c>
      <c r="O366" s="94">
        <f t="shared" si="82"/>
        <v>0.16</v>
      </c>
      <c r="P366" s="102"/>
      <c r="Q366" s="94" t="str">
        <f>IF(AND(F366&lt;&gt;"",Q365=""),1,IF(AND(Q365&lt;emp,Q365&lt;&gt;""),Q365+1,""))</f>
        <v/>
      </c>
      <c r="R366" s="122" t="str">
        <f>IF(Q366="","",HLOOKUP(Q366,Headline!$Z$5:$CJ$6,2,FALSE))</f>
        <v/>
      </c>
      <c r="S366" s="100"/>
      <c r="T366" s="100"/>
      <c r="U366" s="100"/>
      <c r="V366" s="100"/>
      <c r="W366" s="100"/>
      <c r="X366" s="96" t="str">
        <f t="shared" si="86"/>
        <v/>
      </c>
      <c r="Y366" s="101"/>
      <c r="Z366" s="445"/>
      <c r="AA366" s="446"/>
      <c r="AB366" s="446"/>
      <c r="AC366" s="446"/>
      <c r="AD366" s="62"/>
      <c r="AE366" s="21"/>
      <c r="AF366" s="22"/>
      <c r="AH366" s="29"/>
      <c r="AI366" s="29"/>
      <c r="AJ366" s="29"/>
      <c r="AK366" s="29"/>
      <c r="AL366" s="29"/>
      <c r="AM366" s="29"/>
      <c r="AN366" s="29"/>
      <c r="AO366" s="83"/>
      <c r="AP366" s="83"/>
      <c r="AQ366" s="83"/>
      <c r="AR366" s="83"/>
      <c r="AS366" s="83"/>
      <c r="AT366" s="105"/>
      <c r="AU366" s="105"/>
    </row>
    <row r="367" spans="1:47" ht="17.25" customHeight="1" thickBot="1">
      <c r="A367" s="27"/>
      <c r="B367" s="98">
        <v>224</v>
      </c>
      <c r="C367" s="104"/>
      <c r="D367" s="142" t="s">
        <v>89</v>
      </c>
      <c r="E367" s="142" t="s">
        <v>189</v>
      </c>
      <c r="F367" s="141">
        <v>0.16</v>
      </c>
      <c r="G367" s="463" t="s">
        <v>198</v>
      </c>
      <c r="H367" s="465"/>
      <c r="I367" s="136">
        <v>-0.16</v>
      </c>
      <c r="J367" s="99">
        <v>0</v>
      </c>
      <c r="K367" s="94">
        <f>IF(Q367=1,F367,K372)</f>
        <v>0.16</v>
      </c>
      <c r="L367" s="94">
        <f>IF(Q367=1,I367,L372)</f>
        <v>-0.16</v>
      </c>
      <c r="M367" s="94">
        <f>IF(Q367=1,J367,M372)</f>
        <v>0</v>
      </c>
      <c r="N367" s="94">
        <f t="shared" si="81"/>
        <v>0</v>
      </c>
      <c r="O367" s="94">
        <f t="shared" si="82"/>
        <v>0.16</v>
      </c>
      <c r="P367" s="102" t="s">
        <v>237</v>
      </c>
      <c r="Q367" s="94">
        <f>IF(AND(F367&lt;&gt;"",Q372=""),1,IF(AND(Q372&lt;emp,Q372&lt;&gt;""),Q372+1,""))</f>
        <v>1</v>
      </c>
      <c r="R367" s="122">
        <f>IF(Q367="","",HLOOKUP(Q367,Headline!$Z$5:$CJ$6,2,FALSE))</f>
        <v>1</v>
      </c>
      <c r="S367" s="147">
        <f>+'report export 3D'!AB139</f>
        <v>0.11440435459999999</v>
      </c>
      <c r="T367" s="147">
        <f>+'report export 3D'!AC139</f>
        <v>0.13711083039999999</v>
      </c>
      <c r="U367" s="147">
        <f>+'report export 3D'!AD139</f>
        <v>0.1123885224</v>
      </c>
      <c r="V367" s="147">
        <f>+'report export 3D'!AE139</f>
        <v>0.1173810319</v>
      </c>
      <c r="W367" s="147">
        <f>+'report export 3D'!AF139</f>
        <v>0.12059968929999999</v>
      </c>
      <c r="X367" s="96" t="str">
        <f>IF(S367="","",IF(AND(AM367="-",AN367="+"),"78",IF(AM367="-","7",IF(AN367="+","8",""))))</f>
        <v/>
      </c>
      <c r="Y367" s="101">
        <v>13</v>
      </c>
      <c r="Z367" s="445" t="s">
        <v>334</v>
      </c>
      <c r="AA367" s="446"/>
      <c r="AB367" s="446"/>
      <c r="AC367" s="446"/>
      <c r="AD367" s="62"/>
      <c r="AE367" s="169" t="s">
        <v>331</v>
      </c>
      <c r="AF367" s="22"/>
      <c r="AH367" s="29"/>
      <c r="AI367" s="29"/>
      <c r="AJ367" s="29"/>
      <c r="AK367" s="29"/>
      <c r="AL367" s="29"/>
      <c r="AM367" s="29"/>
      <c r="AN367" s="29"/>
      <c r="AO367" s="83"/>
      <c r="AP367" s="83"/>
      <c r="AQ367" s="83"/>
      <c r="AR367" s="83"/>
      <c r="AS367" s="83"/>
      <c r="AT367" s="105"/>
      <c r="AU367" s="105"/>
    </row>
    <row r="368" spans="1:47" ht="17.25" customHeight="1">
      <c r="A368" s="27"/>
      <c r="B368" s="98"/>
      <c r="C368" s="104"/>
      <c r="D368" s="90"/>
      <c r="E368" s="111"/>
      <c r="F368" s="442" t="s">
        <v>226</v>
      </c>
      <c r="G368" s="443"/>
      <c r="H368" s="444"/>
      <c r="I368" s="99"/>
      <c r="J368" s="99"/>
      <c r="K368" s="94">
        <f>IF(Q368=1,F368,K367)</f>
        <v>0.16</v>
      </c>
      <c r="L368" s="94">
        <f>IF(Q368=1,I368,L367)</f>
        <v>-0.16</v>
      </c>
      <c r="M368" s="94">
        <f>IF(Q368=1,J368,M367)</f>
        <v>0</v>
      </c>
      <c r="N368" s="94">
        <f t="shared" si="81"/>
        <v>0</v>
      </c>
      <c r="O368" s="94">
        <f t="shared" si="82"/>
        <v>0.16</v>
      </c>
      <c r="P368" s="102" t="s">
        <v>237</v>
      </c>
      <c r="Q368" s="94">
        <f>IF(AND(F368&lt;&gt;"",Q367=""),1,IF(AND(Q367&lt;emp,Q367&lt;&gt;""),Q367+1,""))</f>
        <v>2</v>
      </c>
      <c r="R368" s="122">
        <f>IF(Q368="","",HLOOKUP(Q368,Headline!$Z$5:$CJ$6,2,FALSE))</f>
        <v>2</v>
      </c>
      <c r="S368" s="147">
        <f>'report export 3D'!AG139</f>
        <v>0.19729279350000001</v>
      </c>
      <c r="T368" s="147">
        <f>'report export 3D'!AH139</f>
        <v>0.19154470379999999</v>
      </c>
      <c r="U368" s="147">
        <f>'report export 3D'!AI139</f>
        <v>0.1893619138</v>
      </c>
      <c r="V368" s="147">
        <f>'report export 3D'!AJ139</f>
        <v>0.1957662956</v>
      </c>
      <c r="W368" s="147">
        <f>'report export 3D'!AK139</f>
        <v>0.20091010300000001</v>
      </c>
      <c r="X368" s="96" t="str">
        <f>IF(S368="","",IF(AND(AM368="-",AN368="+"),"78",IF(AM368="-","7",IF(AN368="+","8",""))))</f>
        <v/>
      </c>
      <c r="Y368" s="101">
        <v>16</v>
      </c>
      <c r="Z368" s="445"/>
      <c r="AA368" s="446"/>
      <c r="AB368" s="446"/>
      <c r="AC368" s="446"/>
      <c r="AD368" s="62"/>
      <c r="AE368" s="169" t="s">
        <v>331</v>
      </c>
      <c r="AF368" s="22"/>
      <c r="AH368" s="29"/>
      <c r="AI368" s="29"/>
      <c r="AJ368" s="29"/>
      <c r="AK368" s="29"/>
      <c r="AL368" s="29"/>
      <c r="AM368" s="29"/>
      <c r="AN368" s="29"/>
      <c r="AO368" s="83"/>
      <c r="AP368" s="83"/>
      <c r="AQ368" s="83"/>
      <c r="AR368" s="83"/>
      <c r="AS368" s="83"/>
      <c r="AT368" s="105"/>
      <c r="AU368" s="105"/>
    </row>
    <row r="369" spans="1:47" ht="17.25" customHeight="1" thickBot="1">
      <c r="A369" s="27"/>
      <c r="B369" s="98"/>
      <c r="C369" s="104"/>
      <c r="D369" s="90"/>
      <c r="E369" s="111"/>
      <c r="F369" s="442"/>
      <c r="G369" s="443"/>
      <c r="H369" s="444"/>
      <c r="I369" s="99"/>
      <c r="J369" s="99"/>
      <c r="K369" s="94">
        <f>IF(Q369=1,F369,K368)</f>
        <v>0.16</v>
      </c>
      <c r="L369" s="94">
        <f>IF(Q369=1,I369,L368)</f>
        <v>-0.16</v>
      </c>
      <c r="M369" s="94">
        <f>IF(Q369=1,J369,M368)</f>
        <v>0</v>
      </c>
      <c r="N369" s="94">
        <f t="shared" si="81"/>
        <v>0</v>
      </c>
      <c r="O369" s="94">
        <f t="shared" si="82"/>
        <v>0.16</v>
      </c>
      <c r="P369" s="102"/>
      <c r="Q369" s="94" t="str">
        <f>IF(AND(F369&lt;&gt;"",Q368=""),1,IF(AND(Q368&lt;emp,Q368&lt;&gt;""),Q368+1,""))</f>
        <v/>
      </c>
      <c r="R369" s="122" t="str">
        <f>IF(Q369="","",HLOOKUP(Q369,Headline!$Z$5:$CJ$6,2,FALSE))</f>
        <v/>
      </c>
      <c r="S369" s="100"/>
      <c r="T369" s="100"/>
      <c r="U369" s="100"/>
      <c r="V369" s="100"/>
      <c r="W369" s="100"/>
      <c r="X369" s="96" t="str">
        <f>IF(S369="","",IF(AND(AM369="-",AN369="+"),"78",IF(AM369="-","7",IF(AN369="+","8",""))))</f>
        <v/>
      </c>
      <c r="Y369" s="101"/>
      <c r="Z369" s="445"/>
      <c r="AA369" s="446"/>
      <c r="AB369" s="446"/>
      <c r="AC369" s="446"/>
      <c r="AD369" s="62"/>
      <c r="AE369" s="21"/>
      <c r="AF369" s="22"/>
      <c r="AH369" s="29"/>
      <c r="AI369" s="29"/>
      <c r="AJ369" s="29"/>
      <c r="AK369" s="29"/>
      <c r="AL369" s="29"/>
      <c r="AM369" s="29"/>
      <c r="AN369" s="29"/>
      <c r="AO369" s="83"/>
      <c r="AP369" s="83"/>
      <c r="AQ369" s="83"/>
      <c r="AR369" s="83"/>
      <c r="AS369" s="83"/>
      <c r="AT369" s="105"/>
      <c r="AU369" s="105"/>
    </row>
    <row r="370" spans="1:47" ht="17.25" customHeight="1" thickBot="1">
      <c r="A370" s="27"/>
      <c r="B370" s="98">
        <v>224</v>
      </c>
      <c r="C370" s="104"/>
      <c r="D370" s="142" t="s">
        <v>89</v>
      </c>
      <c r="E370" s="142" t="s">
        <v>189</v>
      </c>
      <c r="F370" s="141">
        <v>0.16</v>
      </c>
      <c r="G370" s="463" t="s">
        <v>198</v>
      </c>
      <c r="H370" s="465"/>
      <c r="I370" s="136">
        <v>-0.16</v>
      </c>
      <c r="J370" s="99">
        <v>0</v>
      </c>
      <c r="K370" s="94">
        <f>IF(Q370=1,F370,K366)</f>
        <v>0.16</v>
      </c>
      <c r="L370" s="94">
        <f>IF(Q370=1,I370,L366)</f>
        <v>-0.16</v>
      </c>
      <c r="M370" s="94">
        <f>IF(Q370=1,J370,M366)</f>
        <v>0</v>
      </c>
      <c r="N370" s="94">
        <f t="shared" si="81"/>
        <v>0</v>
      </c>
      <c r="O370" s="94">
        <f t="shared" si="82"/>
        <v>0.16</v>
      </c>
      <c r="P370" s="102" t="s">
        <v>237</v>
      </c>
      <c r="Q370" s="94">
        <f>IF(AND(F370&lt;&gt;"",Q366=""),1,IF(AND(Q366&lt;emp,Q366&lt;&gt;""),Q366+1,""))</f>
        <v>1</v>
      </c>
      <c r="R370" s="122">
        <f>IF(Q370="","",HLOOKUP(Q370,Headline!$Z$5:$CJ$6,2,FALSE))</f>
        <v>1</v>
      </c>
      <c r="S370" s="147">
        <f>+'report export 3D'!AB138</f>
        <v>0.1803721925</v>
      </c>
      <c r="T370" s="147">
        <f>+'report export 3D'!AC138</f>
        <v>0.19485639099999999</v>
      </c>
      <c r="U370" s="147">
        <f>+'report export 3D'!AD138</f>
        <v>0.17661357019999999</v>
      </c>
      <c r="V370" s="147">
        <f>+'report export 3D'!AE138</f>
        <v>0.1856317073</v>
      </c>
      <c r="W370" s="147">
        <f>+'report export 3D'!AF138</f>
        <v>0.18415551450000001</v>
      </c>
      <c r="X370" s="96" t="str">
        <f t="shared" si="86"/>
        <v/>
      </c>
      <c r="Y370" s="101">
        <v>13</v>
      </c>
      <c r="Z370" s="445" t="s">
        <v>334</v>
      </c>
      <c r="AA370" s="446"/>
      <c r="AB370" s="446"/>
      <c r="AC370" s="446"/>
      <c r="AD370" s="62"/>
      <c r="AE370" s="169" t="s">
        <v>331</v>
      </c>
      <c r="AF370" s="22"/>
      <c r="AH370" s="29"/>
      <c r="AI370" s="29"/>
      <c r="AJ370" s="29"/>
      <c r="AK370" s="29"/>
      <c r="AL370" s="29"/>
      <c r="AM370" s="29"/>
      <c r="AN370" s="29"/>
      <c r="AO370" s="83"/>
      <c r="AP370" s="83"/>
      <c r="AQ370" s="83"/>
      <c r="AR370" s="83"/>
      <c r="AS370" s="83"/>
      <c r="AT370" s="105"/>
      <c r="AU370" s="105"/>
    </row>
    <row r="371" spans="1:47" ht="17.25" customHeight="1">
      <c r="A371" s="27"/>
      <c r="B371" s="98"/>
      <c r="C371" s="104"/>
      <c r="D371" s="90"/>
      <c r="E371" s="111"/>
      <c r="F371" s="442" t="s">
        <v>227</v>
      </c>
      <c r="G371" s="443"/>
      <c r="H371" s="444"/>
      <c r="I371" s="99"/>
      <c r="J371" s="99"/>
      <c r="K371" s="94">
        <f>IF(Q371=1,F371,K370)</f>
        <v>0.16</v>
      </c>
      <c r="L371" s="94">
        <f>IF(Q371=1,I371,L370)</f>
        <v>-0.16</v>
      </c>
      <c r="M371" s="94">
        <f>IF(Q371=1,J371,M370)</f>
        <v>0</v>
      </c>
      <c r="N371" s="94">
        <f t="shared" si="81"/>
        <v>0</v>
      </c>
      <c r="O371" s="94">
        <f t="shared" si="82"/>
        <v>0.16</v>
      </c>
      <c r="P371" s="102" t="s">
        <v>237</v>
      </c>
      <c r="Q371" s="94">
        <f t="shared" si="80"/>
        <v>2</v>
      </c>
      <c r="R371" s="122">
        <f>IF(Q371="","",HLOOKUP(Q371,Headline!$Z$5:$CJ$6,2,FALSE))</f>
        <v>2</v>
      </c>
      <c r="S371" s="147">
        <f>'report export 3D'!AG138</f>
        <v>0.29143983499999998</v>
      </c>
      <c r="T371" s="147">
        <f>'report export 3D'!AH138</f>
        <v>0.28103456960000001</v>
      </c>
      <c r="U371" s="147">
        <f>'report export 3D'!AI138</f>
        <v>0.27727794220000002</v>
      </c>
      <c r="V371" s="147">
        <f>'report export 3D'!AJ138</f>
        <v>0.28864791820000002</v>
      </c>
      <c r="W371" s="147">
        <f>'report export 3D'!AK138</f>
        <v>0.29131575139999999</v>
      </c>
      <c r="X371" s="96" t="str">
        <f t="shared" si="86"/>
        <v/>
      </c>
      <c r="Y371" s="101">
        <v>16</v>
      </c>
      <c r="Z371" s="445"/>
      <c r="AA371" s="446"/>
      <c r="AB371" s="446"/>
      <c r="AC371" s="446"/>
      <c r="AD371" s="62"/>
      <c r="AE371" s="62"/>
      <c r="AF371" s="247" t="s">
        <v>95</v>
      </c>
      <c r="AH371" s="29"/>
      <c r="AI371" s="29"/>
      <c r="AJ371" s="29"/>
      <c r="AK371" s="29"/>
      <c r="AL371" s="29"/>
      <c r="AM371" s="29"/>
      <c r="AN371" s="29"/>
      <c r="AO371" s="83"/>
      <c r="AP371" s="83"/>
      <c r="AQ371" s="83"/>
      <c r="AR371" s="83"/>
      <c r="AS371" s="83"/>
      <c r="AT371" s="105"/>
      <c r="AU371" s="105"/>
    </row>
    <row r="372" spans="1:47" ht="17.25" customHeight="1" thickBot="1">
      <c r="A372" s="27"/>
      <c r="B372" s="98"/>
      <c r="C372" s="104"/>
      <c r="D372" s="90"/>
      <c r="E372" s="111"/>
      <c r="F372" s="442"/>
      <c r="G372" s="443"/>
      <c r="H372" s="444"/>
      <c r="I372" s="99"/>
      <c r="J372" s="99"/>
      <c r="K372" s="94">
        <f>IF(Q372=1,F372,K371)</f>
        <v>0.16</v>
      </c>
      <c r="L372" s="94">
        <f>IF(Q372=1,I372,L371)</f>
        <v>-0.16</v>
      </c>
      <c r="M372" s="94">
        <f>IF(Q372=1,J372,M371)</f>
        <v>0</v>
      </c>
      <c r="N372" s="94">
        <f t="shared" si="81"/>
        <v>0</v>
      </c>
      <c r="O372" s="94">
        <f t="shared" si="82"/>
        <v>0.16</v>
      </c>
      <c r="P372" s="102"/>
      <c r="Q372" s="94" t="str">
        <f t="shared" si="80"/>
        <v/>
      </c>
      <c r="R372" s="122" t="str">
        <f>IF(Q372="","",HLOOKUP(Q372,Headline!$Z$5:$CJ$6,2,FALSE))</f>
        <v/>
      </c>
      <c r="S372" s="100"/>
      <c r="T372" s="100"/>
      <c r="U372" s="100"/>
      <c r="V372" s="100"/>
      <c r="W372" s="100"/>
      <c r="X372" s="96" t="str">
        <f t="shared" si="86"/>
        <v/>
      </c>
      <c r="Y372" s="101"/>
      <c r="Z372" s="445"/>
      <c r="AA372" s="446"/>
      <c r="AB372" s="446"/>
      <c r="AC372" s="446"/>
      <c r="AD372" s="62"/>
      <c r="AE372" s="21"/>
      <c r="AF372" s="22"/>
      <c r="AH372" s="29"/>
      <c r="AI372" s="29"/>
      <c r="AJ372" s="29"/>
      <c r="AK372" s="29"/>
      <c r="AL372" s="29"/>
      <c r="AM372" s="29"/>
      <c r="AN372" s="29"/>
      <c r="AO372" s="83"/>
      <c r="AP372" s="83"/>
      <c r="AQ372" s="83"/>
      <c r="AR372" s="83"/>
      <c r="AS372" s="83"/>
      <c r="AT372" s="105"/>
      <c r="AU372" s="105"/>
    </row>
    <row r="373" spans="1:47" ht="17.25" customHeight="1" thickBot="1">
      <c r="A373" s="27"/>
      <c r="B373" s="98">
        <v>224</v>
      </c>
      <c r="C373" s="104"/>
      <c r="D373" s="142" t="s">
        <v>89</v>
      </c>
      <c r="E373" s="142" t="s">
        <v>189</v>
      </c>
      <c r="F373" s="141">
        <v>0.16</v>
      </c>
      <c r="G373" s="463" t="s">
        <v>198</v>
      </c>
      <c r="H373" s="465"/>
      <c r="I373" s="136">
        <v>-0.16</v>
      </c>
      <c r="J373" s="99">
        <v>0</v>
      </c>
      <c r="K373" s="94">
        <f>IF(Q373=1,F373,K369)</f>
        <v>0.16</v>
      </c>
      <c r="L373" s="94">
        <f>IF(Q373=1,I373,L369)</f>
        <v>-0.16</v>
      </c>
      <c r="M373" s="94">
        <f>IF(Q373=1,J373,M369)</f>
        <v>0</v>
      </c>
      <c r="N373" s="94">
        <f t="shared" si="81"/>
        <v>0</v>
      </c>
      <c r="O373" s="94">
        <f t="shared" si="82"/>
        <v>0.16</v>
      </c>
      <c r="P373" s="102" t="s">
        <v>237</v>
      </c>
      <c r="Q373" s="94">
        <f>IF(AND(F373&lt;&gt;"",Q369=""),1,IF(AND(Q369&lt;emp,Q369&lt;&gt;""),Q369+1,""))</f>
        <v>1</v>
      </c>
      <c r="R373" s="122">
        <f>IF(Q373="","",HLOOKUP(Q373,Headline!$Z$5:$CJ$6,2,FALSE))</f>
        <v>1</v>
      </c>
      <c r="S373" s="147">
        <v>0.17599999999999999</v>
      </c>
      <c r="T373" s="147"/>
      <c r="U373" s="147"/>
      <c r="V373" s="147"/>
      <c r="W373" s="147"/>
      <c r="X373" s="96" t="str">
        <f t="shared" si="86"/>
        <v/>
      </c>
      <c r="Y373" s="101">
        <v>14</v>
      </c>
      <c r="Z373" s="445"/>
      <c r="AA373" s="446"/>
      <c r="AB373" s="446"/>
      <c r="AC373" s="446"/>
      <c r="AD373" s="62"/>
      <c r="AE373" s="245" t="s">
        <v>726</v>
      </c>
      <c r="AF373" s="22"/>
      <c r="AH373" s="29"/>
      <c r="AI373" s="29"/>
      <c r="AJ373" s="29"/>
      <c r="AK373" s="29"/>
      <c r="AL373" s="29"/>
      <c r="AM373" s="29"/>
      <c r="AN373" s="29"/>
      <c r="AO373" s="83"/>
      <c r="AP373" s="83"/>
      <c r="AQ373" s="83"/>
      <c r="AR373" s="83"/>
      <c r="AS373" s="83"/>
      <c r="AT373" s="105"/>
      <c r="AU373" s="105"/>
    </row>
    <row r="374" spans="1:47" ht="17.25" customHeight="1">
      <c r="A374" s="27"/>
      <c r="B374" s="98"/>
      <c r="C374" s="104"/>
      <c r="D374" s="90"/>
      <c r="E374" s="111"/>
      <c r="F374" s="442" t="s">
        <v>228</v>
      </c>
      <c r="G374" s="443"/>
      <c r="H374" s="444"/>
      <c r="I374" s="99"/>
      <c r="J374" s="99"/>
      <c r="K374" s="94">
        <f>IF(Q374=1,F374,K373)</f>
        <v>0.16</v>
      </c>
      <c r="L374" s="94">
        <f>IF(Q374=1,I374,L373)</f>
        <v>-0.16</v>
      </c>
      <c r="M374" s="94">
        <f>IF(Q374=1,J374,M373)</f>
        <v>0</v>
      </c>
      <c r="N374" s="94">
        <f t="shared" si="81"/>
        <v>0</v>
      </c>
      <c r="O374" s="94">
        <f t="shared" si="82"/>
        <v>0.16</v>
      </c>
      <c r="P374" s="102" t="s">
        <v>237</v>
      </c>
      <c r="Q374" s="94">
        <f>IF(AND(F374&lt;&gt;"",Q373=""),1,IF(AND(Q373&lt;emp,Q373&lt;&gt;""),Q373+1,""))</f>
        <v>2</v>
      </c>
      <c r="R374" s="122">
        <f>IF(Q374="","",HLOOKUP(Q374,Headline!$Z$5:$CJ$6,2,FALSE))</f>
        <v>2</v>
      </c>
      <c r="S374" s="147">
        <f>'report export 3D'!AG137</f>
        <v>0.33882418450000001</v>
      </c>
      <c r="T374" s="147">
        <f>'report export 3D'!AH137</f>
        <v>0.3277224802</v>
      </c>
      <c r="U374" s="147">
        <f>'report export 3D'!AI137</f>
        <v>0.32119681709999998</v>
      </c>
      <c r="V374" s="147">
        <f>'report export 3D'!AJ137</f>
        <v>0.34665759629999998</v>
      </c>
      <c r="W374" s="147">
        <f>'report export 3D'!AK137</f>
        <v>0.33997027880000003</v>
      </c>
      <c r="X374" s="96" t="str">
        <f t="shared" si="86"/>
        <v/>
      </c>
      <c r="Y374" s="101">
        <v>16</v>
      </c>
      <c r="Z374" s="445"/>
      <c r="AA374" s="446"/>
      <c r="AB374" s="446"/>
      <c r="AC374" s="446"/>
      <c r="AD374" s="62"/>
      <c r="AE374" s="21"/>
      <c r="AF374" s="247" t="s">
        <v>95</v>
      </c>
      <c r="AH374" s="29"/>
      <c r="AI374" s="29"/>
      <c r="AJ374" s="29"/>
      <c r="AK374" s="29"/>
      <c r="AL374" s="29"/>
      <c r="AM374" s="29"/>
      <c r="AN374" s="29"/>
      <c r="AO374" s="83"/>
      <c r="AP374" s="83"/>
      <c r="AQ374" s="83"/>
      <c r="AR374" s="83"/>
      <c r="AS374" s="83"/>
      <c r="AT374" s="105"/>
      <c r="AU374" s="105"/>
    </row>
    <row r="375" spans="1:47" ht="17.25" customHeight="1" thickBot="1">
      <c r="A375" s="27"/>
      <c r="B375" s="98"/>
      <c r="C375" s="104"/>
      <c r="D375" s="90"/>
      <c r="E375" s="111"/>
      <c r="F375" s="442"/>
      <c r="G375" s="443"/>
      <c r="H375" s="444"/>
      <c r="I375" s="99"/>
      <c r="J375" s="99"/>
      <c r="K375" s="94">
        <f>IF(Q375=1,F375,K374)</f>
        <v>0.16</v>
      </c>
      <c r="L375" s="94">
        <f>IF(Q375=1,I375,L374)</f>
        <v>-0.16</v>
      </c>
      <c r="M375" s="94">
        <f>IF(Q375=1,J375,M374)</f>
        <v>0</v>
      </c>
      <c r="N375" s="94">
        <f t="shared" si="81"/>
        <v>0</v>
      </c>
      <c r="O375" s="94">
        <f t="shared" si="82"/>
        <v>0.16</v>
      </c>
      <c r="P375" s="102"/>
      <c r="Q375" s="94" t="str">
        <f>IF(AND(F375&lt;&gt;"",Q374=""),1,IF(AND(Q374&lt;emp,Q374&lt;&gt;""),Q374+1,""))</f>
        <v/>
      </c>
      <c r="R375" s="122" t="str">
        <f>IF(Q375="","",HLOOKUP(Q375,Headline!$Z$5:$CJ$6,2,FALSE))</f>
        <v/>
      </c>
      <c r="S375" s="100"/>
      <c r="T375" s="100"/>
      <c r="U375" s="100"/>
      <c r="V375" s="100"/>
      <c r="W375" s="100"/>
      <c r="X375" s="96" t="str">
        <f t="shared" si="86"/>
        <v/>
      </c>
      <c r="Y375" s="101"/>
      <c r="Z375" s="445"/>
      <c r="AA375" s="446"/>
      <c r="AB375" s="446"/>
      <c r="AC375" s="446"/>
      <c r="AD375" s="62"/>
      <c r="AE375" s="21"/>
      <c r="AF375" s="22"/>
      <c r="AH375" s="29"/>
      <c r="AI375" s="29"/>
      <c r="AJ375" s="29"/>
      <c r="AK375" s="29"/>
      <c r="AL375" s="29"/>
      <c r="AM375" s="29"/>
      <c r="AN375" s="29"/>
      <c r="AO375" s="83"/>
      <c r="AP375" s="83"/>
      <c r="AQ375" s="83"/>
      <c r="AR375" s="83"/>
      <c r="AS375" s="83"/>
      <c r="AT375" s="105"/>
      <c r="AU375" s="105"/>
    </row>
    <row r="376" spans="1:47" ht="17.25" customHeight="1" thickBot="1">
      <c r="A376" s="27"/>
      <c r="B376" s="98"/>
      <c r="C376" s="104"/>
      <c r="D376" s="142" t="s">
        <v>78</v>
      </c>
      <c r="E376" s="142"/>
      <c r="F376" s="463"/>
      <c r="G376" s="464"/>
      <c r="H376" s="465"/>
      <c r="I376" s="136"/>
      <c r="J376" s="99"/>
      <c r="K376" s="94">
        <f>IF(Q376=1,F376,K375)</f>
        <v>0.16</v>
      </c>
      <c r="L376" s="94">
        <f>IF(Q376=1,I376,L375)</f>
        <v>-0.16</v>
      </c>
      <c r="M376" s="94">
        <f>IF(Q376=1,J376,M375)</f>
        <v>0</v>
      </c>
      <c r="N376" s="94">
        <f t="shared" si="81"/>
        <v>0</v>
      </c>
      <c r="O376" s="94">
        <f t="shared" si="82"/>
        <v>0.16</v>
      </c>
      <c r="P376" s="102" t="s">
        <v>237</v>
      </c>
      <c r="Q376" s="94" t="str">
        <f>IF(AND(F376&lt;&gt;"",Q375=""),1,IF(AND(Q375&lt;emp,Q375&lt;&gt;""),Q375+1,""))</f>
        <v/>
      </c>
      <c r="R376" s="122" t="s">
        <v>255</v>
      </c>
      <c r="S376" s="238">
        <f>+'report export 3D'!AB100</f>
        <v>0.36660350330000002</v>
      </c>
      <c r="T376" s="238">
        <f>+'report export 3D'!AC100</f>
        <v>0.3401954781</v>
      </c>
      <c r="U376" s="238">
        <f>+'report export 3D'!AD100</f>
        <v>0.3667841832</v>
      </c>
      <c r="V376" s="238">
        <f>+'report export 3D'!AE100</f>
        <v>0.38386236730000001</v>
      </c>
      <c r="W376" s="238">
        <f>+'report export 3D'!AF100</f>
        <v>0.33209259990000001</v>
      </c>
      <c r="X376" s="96" t="str">
        <f t="shared" si="86"/>
        <v/>
      </c>
      <c r="Y376" s="101">
        <v>13</v>
      </c>
      <c r="Z376" s="513" t="s">
        <v>334</v>
      </c>
      <c r="AA376" s="514"/>
      <c r="AB376" s="514"/>
      <c r="AC376" s="515"/>
      <c r="AD376" s="62"/>
      <c r="AE376" s="21"/>
      <c r="AF376" s="22"/>
      <c r="AH376" s="29"/>
      <c r="AI376" s="29"/>
      <c r="AJ376" s="29"/>
      <c r="AK376" s="29"/>
      <c r="AL376" s="29"/>
      <c r="AM376" s="29"/>
      <c r="AN376" s="29"/>
      <c r="AO376" s="83"/>
      <c r="AP376" s="83"/>
      <c r="AQ376" s="83"/>
      <c r="AR376" s="83"/>
      <c r="AS376" s="83"/>
      <c r="AT376" s="105"/>
      <c r="AU376" s="105"/>
    </row>
    <row r="377" spans="1:47" ht="17.25" customHeight="1">
      <c r="A377" s="27"/>
      <c r="B377" s="98"/>
      <c r="C377" s="104"/>
      <c r="D377" s="90"/>
      <c r="E377" s="111"/>
      <c r="F377" s="442"/>
      <c r="G377" s="443"/>
      <c r="H377" s="444"/>
      <c r="I377" s="99"/>
      <c r="J377" s="99"/>
      <c r="K377" s="94">
        <f>IF(Q377=1,F377,K376)</f>
        <v>0.16</v>
      </c>
      <c r="L377" s="94">
        <f>IF(Q377=1,I377,L376)</f>
        <v>-0.16</v>
      </c>
      <c r="M377" s="94">
        <f>IF(Q377=1,J377,M376)</f>
        <v>0</v>
      </c>
      <c r="N377" s="94">
        <f t="shared" si="81"/>
        <v>0</v>
      </c>
      <c r="O377" s="94">
        <f t="shared" si="82"/>
        <v>0.16</v>
      </c>
      <c r="P377" s="102" t="s">
        <v>237</v>
      </c>
      <c r="Q377" s="94" t="str">
        <f>IF(AND(F377&lt;&gt;"",Q376=""),1,IF(AND(Q376&lt;emp,Q376&lt;&gt;""),Q376+1,""))</f>
        <v/>
      </c>
      <c r="R377" s="122" t="s">
        <v>255</v>
      </c>
      <c r="S377" s="171"/>
      <c r="T377" s="171"/>
      <c r="U377" s="171"/>
      <c r="V377" s="171"/>
      <c r="W377" s="171"/>
      <c r="X377" s="96" t="str">
        <f t="shared" si="86"/>
        <v/>
      </c>
      <c r="Y377" s="101"/>
      <c r="Z377" s="516"/>
      <c r="AA377" s="517"/>
      <c r="AB377" s="517"/>
      <c r="AC377" s="518"/>
      <c r="AD377" s="62"/>
      <c r="AE377" s="21"/>
      <c r="AF377" s="22"/>
      <c r="AH377" s="29"/>
      <c r="AI377" s="29"/>
      <c r="AJ377" s="29"/>
      <c r="AK377" s="29"/>
      <c r="AL377" s="29"/>
      <c r="AM377" s="29"/>
      <c r="AN377" s="29"/>
      <c r="AO377" s="83"/>
      <c r="AP377" s="83"/>
      <c r="AQ377" s="83"/>
      <c r="AR377" s="83"/>
      <c r="AS377" s="83"/>
      <c r="AT377" s="105"/>
      <c r="AU377" s="105"/>
    </row>
    <row r="378" spans="1:47" ht="17.25" customHeight="1">
      <c r="A378" s="27"/>
      <c r="B378" s="98"/>
      <c r="C378" s="104"/>
      <c r="D378" s="90"/>
      <c r="E378" s="111"/>
      <c r="F378" s="442"/>
      <c r="G378" s="443"/>
      <c r="H378" s="444"/>
      <c r="I378" s="99"/>
      <c r="J378" s="99"/>
      <c r="K378" s="94">
        <f>IF(Q378=1,F378,K377)</f>
        <v>0.16</v>
      </c>
      <c r="L378" s="94">
        <f>IF(Q378=1,I378,L377)</f>
        <v>-0.16</v>
      </c>
      <c r="M378" s="94">
        <f>IF(Q378=1,J378,M377)</f>
        <v>0</v>
      </c>
      <c r="N378" s="94">
        <f t="shared" si="81"/>
        <v>0</v>
      </c>
      <c r="O378" s="94">
        <f t="shared" si="82"/>
        <v>0.16</v>
      </c>
      <c r="P378" s="102"/>
      <c r="Q378" s="94" t="str">
        <f>IF(AND(F378&lt;&gt;"",Q377=""),1,IF(AND(Q377&lt;emp,Q377&lt;&gt;""),Q377+1,""))</f>
        <v/>
      </c>
      <c r="R378" s="122" t="s">
        <v>255</v>
      </c>
      <c r="S378" s="100"/>
      <c r="T378" s="100"/>
      <c r="U378" s="100"/>
      <c r="V378" s="100"/>
      <c r="W378" s="100"/>
      <c r="X378" s="96" t="str">
        <f t="shared" si="86"/>
        <v/>
      </c>
      <c r="Y378" s="101"/>
      <c r="Z378" s="445"/>
      <c r="AA378" s="446"/>
      <c r="AB378" s="446"/>
      <c r="AC378" s="446"/>
      <c r="AD378" s="62"/>
      <c r="AE378" s="21"/>
      <c r="AF378" s="22"/>
      <c r="AH378" s="29"/>
      <c r="AI378" s="29"/>
      <c r="AJ378" s="29"/>
      <c r="AK378" s="29"/>
      <c r="AL378" s="29"/>
      <c r="AM378" s="29"/>
      <c r="AN378" s="29"/>
      <c r="AO378" s="83"/>
      <c r="AP378" s="83"/>
      <c r="AQ378" s="83"/>
      <c r="AR378" s="83"/>
      <c r="AS378" s="83"/>
      <c r="AT378" s="105"/>
      <c r="AU378" s="105"/>
    </row>
    <row r="379" spans="1:47" ht="17.25" customHeight="1">
      <c r="A379" s="27"/>
      <c r="B379" s="98">
        <v>225</v>
      </c>
      <c r="C379" s="104"/>
      <c r="D379" s="144" t="s">
        <v>189</v>
      </c>
      <c r="E379" s="232" t="s">
        <v>193</v>
      </c>
      <c r="F379" s="442">
        <v>22</v>
      </c>
      <c r="G379" s="443"/>
      <c r="H379" s="443"/>
      <c r="I379" s="99">
        <v>-0.03</v>
      </c>
      <c r="J379" s="168">
        <v>0.15</v>
      </c>
      <c r="K379" s="94">
        <f>IF(Q379=1,F379,K366)</f>
        <v>22</v>
      </c>
      <c r="L379" s="94">
        <f>IF(Q379=1,I379,L366)</f>
        <v>-0.03</v>
      </c>
      <c r="M379" s="94">
        <f>IF(Q379=1,J379,M366)</f>
        <v>0.15</v>
      </c>
      <c r="N379" s="94">
        <f t="shared" si="81"/>
        <v>21.97</v>
      </c>
      <c r="O379" s="94">
        <f t="shared" si="82"/>
        <v>22.15</v>
      </c>
      <c r="P379" s="102" t="s">
        <v>237</v>
      </c>
      <c r="Q379" s="94">
        <f>IF(AND(F379&lt;&gt;"",Q369=""),1,IF(AND(Q369&lt;emp,Q369&lt;&gt;""),Q369+1,""))</f>
        <v>1</v>
      </c>
      <c r="R379" s="122">
        <f>IF(Q379="","",HLOOKUP(Q379,Headline!$Z$5:$CJ$6,2,FALSE))</f>
        <v>1</v>
      </c>
      <c r="S379" s="147">
        <v>22.137</v>
      </c>
      <c r="T379" s="147"/>
      <c r="U379" s="147"/>
      <c r="V379" s="147"/>
      <c r="W379" s="147"/>
      <c r="X379" s="96" t="str">
        <f t="shared" si="86"/>
        <v/>
      </c>
      <c r="Y379" s="101">
        <v>14</v>
      </c>
      <c r="Z379" s="652" t="s">
        <v>359</v>
      </c>
      <c r="AA379" s="653"/>
      <c r="AB379" s="653"/>
      <c r="AC379" s="654"/>
      <c r="AD379" s="62"/>
      <c r="AE379" s="169" t="s">
        <v>331</v>
      </c>
      <c r="AF379" s="22"/>
      <c r="AH379" s="29"/>
      <c r="AI379" s="29"/>
      <c r="AJ379" s="29"/>
      <c r="AK379" s="29"/>
      <c r="AL379" s="29"/>
      <c r="AM379" s="29"/>
      <c r="AN379" s="29"/>
      <c r="AO379" s="83"/>
      <c r="AP379" s="83"/>
      <c r="AQ379" s="83"/>
      <c r="AR379" s="83"/>
      <c r="AS379" s="83"/>
      <c r="AT379" s="105"/>
      <c r="AU379" s="105"/>
    </row>
    <row r="380" spans="1:47" ht="17.25" customHeight="1">
      <c r="A380" s="27"/>
      <c r="B380" s="98"/>
      <c r="C380" s="104"/>
      <c r="D380" s="90"/>
      <c r="E380" s="111"/>
      <c r="F380" s="442" t="s">
        <v>224</v>
      </c>
      <c r="G380" s="443"/>
      <c r="H380" s="443"/>
      <c r="I380" s="99"/>
      <c r="J380" s="99"/>
      <c r="K380" s="94">
        <f>IF(Q380=1,F380,K379)</f>
        <v>22</v>
      </c>
      <c r="L380" s="94">
        <f>IF(Q380=1,I380,L379)</f>
        <v>-0.03</v>
      </c>
      <c r="M380" s="94">
        <f>IF(Q380=1,J380,M379)</f>
        <v>0.15</v>
      </c>
      <c r="N380" s="94">
        <f t="shared" si="81"/>
        <v>21.97</v>
      </c>
      <c r="O380" s="94">
        <f t="shared" si="82"/>
        <v>22.15</v>
      </c>
      <c r="P380" s="102" t="s">
        <v>237</v>
      </c>
      <c r="Q380" s="94">
        <f t="shared" si="80"/>
        <v>2</v>
      </c>
      <c r="R380" s="122">
        <f>IF(Q380="","",HLOOKUP(Q380,Headline!$Z$5:$CJ$6,2,FALSE))</f>
        <v>2</v>
      </c>
      <c r="S380" s="147">
        <f>'report export 3D'!AG150</f>
        <v>22.462966762000001</v>
      </c>
      <c r="T380" s="147">
        <f>'report export 3D'!AH150</f>
        <v>22.457491737000002</v>
      </c>
      <c r="U380" s="147">
        <f>'report export 3D'!AI150</f>
        <v>22.464543396</v>
      </c>
      <c r="V380" s="147">
        <f>'report export 3D'!AJ150</f>
        <v>22.464287665000001</v>
      </c>
      <c r="W380" s="147">
        <f>'report export 3D'!AK150</f>
        <v>22.464961616</v>
      </c>
      <c r="X380" s="96" t="str">
        <f t="shared" si="86"/>
        <v/>
      </c>
      <c r="Y380" s="101">
        <v>16</v>
      </c>
      <c r="Z380" s="525"/>
      <c r="AA380" s="526"/>
      <c r="AB380" s="526"/>
      <c r="AC380" s="527"/>
      <c r="AD380" s="62"/>
      <c r="AE380" s="21"/>
      <c r="AF380" s="247" t="s">
        <v>95</v>
      </c>
      <c r="AH380" s="29"/>
      <c r="AI380" s="29"/>
      <c r="AJ380" s="29"/>
      <c r="AK380" s="29"/>
      <c r="AL380" s="29"/>
      <c r="AM380" s="29"/>
      <c r="AN380" s="29"/>
      <c r="AO380" s="83"/>
      <c r="AP380" s="83"/>
      <c r="AQ380" s="83"/>
      <c r="AR380" s="83"/>
      <c r="AS380" s="83"/>
      <c r="AT380" s="105"/>
      <c r="AU380" s="105"/>
    </row>
    <row r="381" spans="1:47" ht="17.25" customHeight="1">
      <c r="A381" s="27"/>
      <c r="B381" s="98"/>
      <c r="C381" s="104"/>
      <c r="D381" s="90"/>
      <c r="E381" s="111"/>
      <c r="F381" s="442"/>
      <c r="G381" s="443"/>
      <c r="H381" s="443"/>
      <c r="I381" s="99"/>
      <c r="J381" s="99"/>
      <c r="K381" s="94">
        <f>IF(Q381=1,F381,K380)</f>
        <v>22</v>
      </c>
      <c r="L381" s="94">
        <f>IF(Q381=1,I381,L380)</f>
        <v>-0.03</v>
      </c>
      <c r="M381" s="94">
        <f>IF(Q381=1,J381,M380)</f>
        <v>0.15</v>
      </c>
      <c r="N381" s="94">
        <f t="shared" si="81"/>
        <v>21.97</v>
      </c>
      <c r="O381" s="94">
        <f t="shared" si="82"/>
        <v>22.15</v>
      </c>
      <c r="P381" s="102"/>
      <c r="Q381" s="94" t="str">
        <f t="shared" si="80"/>
        <v/>
      </c>
      <c r="R381" s="122" t="str">
        <f>IF(Q381="","",HLOOKUP(Q381,Headline!$Z$5:$CJ$6,2,FALSE))</f>
        <v/>
      </c>
      <c r="S381" s="147"/>
      <c r="T381" s="147"/>
      <c r="U381" s="147"/>
      <c r="V381" s="147"/>
      <c r="W381" s="147"/>
      <c r="X381" s="96" t="str">
        <f t="shared" si="86"/>
        <v/>
      </c>
      <c r="Y381" s="101"/>
      <c r="Z381" s="445"/>
      <c r="AA381" s="446"/>
      <c r="AB381" s="446"/>
      <c r="AC381" s="446"/>
      <c r="AD381" s="62"/>
      <c r="AE381" s="21"/>
      <c r="AF381" s="22"/>
      <c r="AH381" s="29"/>
      <c r="AI381" s="29"/>
      <c r="AJ381" s="29"/>
      <c r="AK381" s="29"/>
      <c r="AL381" s="29"/>
      <c r="AM381" s="29"/>
      <c r="AN381" s="29"/>
      <c r="AO381" s="83"/>
      <c r="AP381" s="83"/>
      <c r="AQ381" s="83"/>
      <c r="AR381" s="83"/>
      <c r="AS381" s="83"/>
      <c r="AT381" s="105"/>
      <c r="AU381" s="105"/>
    </row>
    <row r="382" spans="1:47" ht="17.25" customHeight="1">
      <c r="A382" s="27"/>
      <c r="B382" s="98">
        <v>225</v>
      </c>
      <c r="C382" s="104">
        <v>2</v>
      </c>
      <c r="D382" s="144" t="s">
        <v>189</v>
      </c>
      <c r="E382" s="111" t="s">
        <v>196</v>
      </c>
      <c r="F382" s="442">
        <v>22</v>
      </c>
      <c r="G382" s="443"/>
      <c r="H382" s="443"/>
      <c r="I382" s="99">
        <v>-0.03</v>
      </c>
      <c r="J382" s="99">
        <v>0.14000000000000001</v>
      </c>
      <c r="K382" s="94">
        <f>IF(Q382=1,F382,K381)</f>
        <v>22</v>
      </c>
      <c r="L382" s="94">
        <f>IF(Q382=1,I382,L381)</f>
        <v>-0.03</v>
      </c>
      <c r="M382" s="94">
        <f>IF(Q382=1,J382,M381)</f>
        <v>0.14000000000000001</v>
      </c>
      <c r="N382" s="94">
        <f t="shared" si="81"/>
        <v>21.97</v>
      </c>
      <c r="O382" s="94">
        <f t="shared" si="82"/>
        <v>22.14</v>
      </c>
      <c r="P382" s="102" t="s">
        <v>237</v>
      </c>
      <c r="Q382" s="94">
        <f t="shared" si="80"/>
        <v>1</v>
      </c>
      <c r="R382" s="122">
        <f>IF(Q382="","",HLOOKUP(Q382,Headline!$Z$5:$CJ$6,2,FALSE))</f>
        <v>1</v>
      </c>
      <c r="S382" s="147">
        <v>22.018999999999998</v>
      </c>
      <c r="T382" s="147"/>
      <c r="U382" s="147"/>
      <c r="V382" s="147"/>
      <c r="W382" s="147"/>
      <c r="X382" s="96" t="str">
        <f t="shared" si="86"/>
        <v/>
      </c>
      <c r="Y382" s="101">
        <v>14</v>
      </c>
      <c r="Z382" s="445"/>
      <c r="AA382" s="446"/>
      <c r="AB382" s="446"/>
      <c r="AC382" s="446"/>
      <c r="AD382" s="62"/>
      <c r="AE382" s="21"/>
      <c r="AF382" s="22"/>
      <c r="AH382" s="29"/>
      <c r="AI382" s="29"/>
      <c r="AJ382" s="29"/>
      <c r="AK382" s="29"/>
      <c r="AL382" s="29"/>
      <c r="AM382" s="29"/>
      <c r="AN382" s="29"/>
      <c r="AO382" s="83"/>
      <c r="AP382" s="83"/>
      <c r="AQ382" s="83"/>
      <c r="AR382" s="83"/>
      <c r="AS382" s="83"/>
      <c r="AT382" s="105"/>
      <c r="AU382" s="105"/>
    </row>
    <row r="383" spans="1:47" ht="17.25" customHeight="1">
      <c r="A383" s="27"/>
      <c r="B383" s="98"/>
      <c r="C383" s="104"/>
      <c r="D383" s="90"/>
      <c r="E383" s="111"/>
      <c r="F383" s="442" t="s">
        <v>224</v>
      </c>
      <c r="G383" s="443"/>
      <c r="H383" s="444"/>
      <c r="I383" s="99"/>
      <c r="J383" s="99"/>
      <c r="K383" s="94">
        <f>IF(Q383=1,F383,K382)</f>
        <v>22</v>
      </c>
      <c r="L383" s="94">
        <f>IF(Q383=1,I383,L382)</f>
        <v>-0.03</v>
      </c>
      <c r="M383" s="94">
        <f>IF(Q383=1,J383,M382)</f>
        <v>0.14000000000000001</v>
      </c>
      <c r="N383" s="94">
        <f t="shared" si="81"/>
        <v>21.97</v>
      </c>
      <c r="O383" s="94">
        <f t="shared" si="82"/>
        <v>22.14</v>
      </c>
      <c r="P383" s="102" t="s">
        <v>237</v>
      </c>
      <c r="Q383" s="94">
        <f t="shared" si="80"/>
        <v>2</v>
      </c>
      <c r="R383" s="122">
        <f>IF(Q383="","",HLOOKUP(Q383,Headline!$Z$5:$CJ$6,2,FALSE))</f>
        <v>2</v>
      </c>
      <c r="S383" s="147">
        <f>'report export 3D'!AG151</f>
        <v>22.420528152999999</v>
      </c>
      <c r="T383" s="147">
        <f>'report export 3D'!AH151</f>
        <v>22.414650126000002</v>
      </c>
      <c r="U383" s="147">
        <f>'report export 3D'!AI151</f>
        <v>22.420543107</v>
      </c>
      <c r="V383" s="147">
        <f>'report export 3D'!AJ151</f>
        <v>22.418399298000001</v>
      </c>
      <c r="W383" s="147">
        <f>'report export 3D'!AK151</f>
        <v>22.415994744999999</v>
      </c>
      <c r="X383" s="96" t="str">
        <f t="shared" si="86"/>
        <v/>
      </c>
      <c r="Y383" s="101">
        <v>16</v>
      </c>
      <c r="Z383" s="461" t="s">
        <v>196</v>
      </c>
      <c r="AA383" s="462"/>
      <c r="AB383" s="462"/>
      <c r="AC383" s="462"/>
      <c r="AD383" s="62"/>
      <c r="AE383" s="21"/>
      <c r="AF383" s="247" t="s">
        <v>95</v>
      </c>
      <c r="AH383" s="29"/>
      <c r="AI383" s="29"/>
      <c r="AJ383" s="29"/>
      <c r="AK383" s="29"/>
      <c r="AL383" s="29"/>
      <c r="AM383" s="29"/>
      <c r="AN383" s="29"/>
      <c r="AO383" s="83"/>
      <c r="AP383" s="83"/>
      <c r="AQ383" s="83"/>
      <c r="AR383" s="83"/>
      <c r="AS383" s="83"/>
      <c r="AT383" s="105"/>
      <c r="AU383" s="105"/>
    </row>
    <row r="384" spans="1:47" ht="17.25" customHeight="1">
      <c r="A384" s="27"/>
      <c r="B384" s="98"/>
      <c r="C384" s="104"/>
      <c r="D384" s="90"/>
      <c r="E384" s="111"/>
      <c r="F384" s="442"/>
      <c r="G384" s="443"/>
      <c r="H384" s="444"/>
      <c r="I384" s="99"/>
      <c r="J384" s="99"/>
      <c r="K384" s="94">
        <f>IF(Q384=1,F384,K383)</f>
        <v>22</v>
      </c>
      <c r="L384" s="94">
        <f>IF(Q384=1,I384,L383)</f>
        <v>-0.03</v>
      </c>
      <c r="M384" s="94">
        <f>IF(Q384=1,J384,M383)</f>
        <v>0.14000000000000001</v>
      </c>
      <c r="N384" s="94">
        <f t="shared" si="81"/>
        <v>21.97</v>
      </c>
      <c r="O384" s="94">
        <f t="shared" si="82"/>
        <v>22.14</v>
      </c>
      <c r="P384" s="102"/>
      <c r="Q384" s="94" t="str">
        <f t="shared" si="80"/>
        <v/>
      </c>
      <c r="R384" s="122" t="str">
        <f>IF(Q384="","",HLOOKUP(Q384,Headline!$Z$5:$CJ$6,2,FALSE))</f>
        <v/>
      </c>
      <c r="S384" s="147"/>
      <c r="T384" s="147"/>
      <c r="U384" s="147"/>
      <c r="V384" s="147"/>
      <c r="W384" s="147"/>
      <c r="X384" s="96" t="str">
        <f t="shared" si="86"/>
        <v/>
      </c>
      <c r="Y384" s="101"/>
      <c r="Z384" s="445"/>
      <c r="AA384" s="446"/>
      <c r="AB384" s="446"/>
      <c r="AC384" s="446"/>
      <c r="AD384" s="62"/>
      <c r="AE384" s="21"/>
      <c r="AF384" s="22"/>
      <c r="AH384" s="29"/>
      <c r="AI384" s="29"/>
      <c r="AJ384" s="29"/>
      <c r="AK384" s="29"/>
      <c r="AL384" s="29"/>
      <c r="AM384" s="29"/>
      <c r="AN384" s="29"/>
      <c r="AO384" s="83"/>
      <c r="AP384" s="83"/>
      <c r="AQ384" s="83"/>
      <c r="AR384" s="83"/>
      <c r="AS384" s="83"/>
      <c r="AT384" s="105"/>
      <c r="AU384" s="105"/>
    </row>
    <row r="385" spans="1:47" ht="17.25" customHeight="1">
      <c r="A385" s="27"/>
      <c r="B385" s="98">
        <v>225</v>
      </c>
      <c r="C385" s="104"/>
      <c r="D385" s="144" t="s">
        <v>189</v>
      </c>
      <c r="E385" s="111" t="s">
        <v>193</v>
      </c>
      <c r="F385" s="442">
        <v>22</v>
      </c>
      <c r="G385" s="443"/>
      <c r="H385" s="443"/>
      <c r="I385" s="99">
        <v>-0.03</v>
      </c>
      <c r="J385" s="99">
        <v>0.14000000000000001</v>
      </c>
      <c r="K385" s="94">
        <f t="shared" ref="K385:K402" si="87">IF(Q385=1,F385,K384)</f>
        <v>22</v>
      </c>
      <c r="L385" s="94">
        <f t="shared" ref="L385:L402" si="88">IF(Q385=1,I385,L384)</f>
        <v>-0.03</v>
      </c>
      <c r="M385" s="94">
        <f t="shared" ref="M385:M402" si="89">IF(Q385=1,J385,M384)</f>
        <v>0.14000000000000001</v>
      </c>
      <c r="N385" s="94">
        <f t="shared" si="81"/>
        <v>21.97</v>
      </c>
      <c r="O385" s="94">
        <f t="shared" si="82"/>
        <v>22.14</v>
      </c>
      <c r="P385" s="102" t="s">
        <v>237</v>
      </c>
      <c r="Q385" s="94">
        <f t="shared" si="80"/>
        <v>1</v>
      </c>
      <c r="R385" s="122">
        <f>IF(Q385="","",HLOOKUP(Q385,Headline!$Z$5:$CJ$6,2,FALSE))</f>
        <v>1</v>
      </c>
      <c r="S385" s="147">
        <f>+'report export 3D'!AB147</f>
        <v>22.120330049</v>
      </c>
      <c r="T385" s="147">
        <f>+'report export 3D'!AC147</f>
        <v>22.120841759000001</v>
      </c>
      <c r="U385" s="147">
        <f>+'report export 3D'!AD147</f>
        <v>22.122691324000002</v>
      </c>
      <c r="V385" s="147">
        <f>+'report export 3D'!AE147</f>
        <v>22.120710928000001</v>
      </c>
      <c r="W385" s="147">
        <f>+'report export 3D'!AF147</f>
        <v>22.117347565999999</v>
      </c>
      <c r="X385" s="96" t="str">
        <f t="shared" si="86"/>
        <v/>
      </c>
      <c r="Y385" s="101">
        <v>13</v>
      </c>
      <c r="Z385" s="445"/>
      <c r="AA385" s="446"/>
      <c r="AB385" s="446"/>
      <c r="AC385" s="446"/>
      <c r="AD385" s="62"/>
      <c r="AE385" s="21"/>
      <c r="AF385" s="22"/>
      <c r="AH385" s="29"/>
      <c r="AI385" s="29"/>
      <c r="AJ385" s="29"/>
      <c r="AK385" s="29"/>
      <c r="AL385" s="29"/>
      <c r="AM385" s="29"/>
      <c r="AN385" s="29"/>
      <c r="AO385" s="83"/>
      <c r="AP385" s="83"/>
      <c r="AQ385" s="83"/>
      <c r="AR385" s="83"/>
      <c r="AS385" s="83"/>
      <c r="AT385" s="105"/>
      <c r="AU385" s="105"/>
    </row>
    <row r="386" spans="1:47" ht="17.25" customHeight="1">
      <c r="A386" s="27"/>
      <c r="B386" s="98"/>
      <c r="C386" s="104"/>
      <c r="D386" s="90"/>
      <c r="E386" s="111"/>
      <c r="F386" s="442" t="s">
        <v>226</v>
      </c>
      <c r="G386" s="443"/>
      <c r="H386" s="443"/>
      <c r="I386" s="99"/>
      <c r="J386" s="99"/>
      <c r="K386" s="94">
        <f t="shared" si="87"/>
        <v>22</v>
      </c>
      <c r="L386" s="94">
        <f t="shared" si="88"/>
        <v>-0.03</v>
      </c>
      <c r="M386" s="94">
        <f t="shared" si="89"/>
        <v>0.14000000000000001</v>
      </c>
      <c r="N386" s="94">
        <f t="shared" si="81"/>
        <v>21.97</v>
      </c>
      <c r="O386" s="94">
        <f t="shared" si="82"/>
        <v>22.14</v>
      </c>
      <c r="P386" s="102" t="s">
        <v>237</v>
      </c>
      <c r="Q386" s="94">
        <f t="shared" si="80"/>
        <v>2</v>
      </c>
      <c r="R386" s="122">
        <f>IF(Q386="","",HLOOKUP(Q386,Headline!$Z$5:$CJ$6,2,FALSE))</f>
        <v>2</v>
      </c>
      <c r="S386" s="147">
        <f>'report export 3D'!AG147</f>
        <v>22.411275164999999</v>
      </c>
      <c r="T386" s="147">
        <f>'report export 3D'!AH147</f>
        <v>22.410177040000001</v>
      </c>
      <c r="U386" s="147">
        <f>'report export 3D'!AI147</f>
        <v>22.411606097</v>
      </c>
      <c r="V386" s="147">
        <f>'report export 3D'!AJ147</f>
        <v>22.411860784000002</v>
      </c>
      <c r="W386" s="147">
        <f>'report export 3D'!AK147</f>
        <v>22.41129604</v>
      </c>
      <c r="X386" s="96" t="str">
        <f t="shared" si="86"/>
        <v/>
      </c>
      <c r="Y386" s="101">
        <v>16</v>
      </c>
      <c r="Z386" s="461" t="s">
        <v>193</v>
      </c>
      <c r="AA386" s="462"/>
      <c r="AB386" s="462"/>
      <c r="AC386" s="462"/>
      <c r="AD386" s="62"/>
      <c r="AE386" s="21"/>
      <c r="AF386" s="247" t="s">
        <v>95</v>
      </c>
      <c r="AH386" s="29"/>
      <c r="AI386" s="29"/>
      <c r="AJ386" s="29"/>
      <c r="AK386" s="29"/>
      <c r="AL386" s="29"/>
      <c r="AM386" s="29"/>
      <c r="AN386" s="29"/>
      <c r="AO386" s="83"/>
      <c r="AP386" s="83"/>
      <c r="AQ386" s="83"/>
      <c r="AR386" s="83"/>
      <c r="AS386" s="83"/>
      <c r="AT386" s="105"/>
      <c r="AU386" s="105"/>
    </row>
    <row r="387" spans="1:47" ht="17.25" customHeight="1">
      <c r="A387" s="27"/>
      <c r="B387" s="98"/>
      <c r="C387" s="104"/>
      <c r="D387" s="90"/>
      <c r="E387" s="111"/>
      <c r="F387" s="442"/>
      <c r="G387" s="443"/>
      <c r="H387" s="443"/>
      <c r="I387" s="99"/>
      <c r="J387" s="99"/>
      <c r="K387" s="94">
        <f t="shared" si="87"/>
        <v>22</v>
      </c>
      <c r="L387" s="94">
        <f t="shared" si="88"/>
        <v>-0.03</v>
      </c>
      <c r="M387" s="94">
        <f t="shared" si="89"/>
        <v>0.14000000000000001</v>
      </c>
      <c r="N387" s="94">
        <f t="shared" si="81"/>
        <v>21.97</v>
      </c>
      <c r="O387" s="94">
        <f t="shared" si="82"/>
        <v>22.14</v>
      </c>
      <c r="P387" s="102"/>
      <c r="Q387" s="94" t="str">
        <f t="shared" si="80"/>
        <v/>
      </c>
      <c r="R387" s="122" t="str">
        <f>IF(Q387="","",HLOOKUP(Q387,Headline!$Z$5:$CJ$6,2,FALSE))</f>
        <v/>
      </c>
      <c r="S387" s="147"/>
      <c r="T387" s="147"/>
      <c r="U387" s="147"/>
      <c r="V387" s="147"/>
      <c r="W387" s="147"/>
      <c r="X387" s="96" t="str">
        <f t="shared" si="86"/>
        <v/>
      </c>
      <c r="Y387" s="101"/>
      <c r="Z387" s="445"/>
      <c r="AA387" s="446"/>
      <c r="AB387" s="446"/>
      <c r="AC387" s="446"/>
      <c r="AD387" s="62"/>
      <c r="AE387" s="21"/>
      <c r="AF387" s="22"/>
      <c r="AH387" s="29"/>
      <c r="AI387" s="29"/>
      <c r="AJ387" s="29"/>
      <c r="AK387" s="29"/>
      <c r="AL387" s="29"/>
      <c r="AM387" s="29"/>
      <c r="AN387" s="29"/>
      <c r="AO387" s="83"/>
      <c r="AP387" s="83"/>
      <c r="AQ387" s="83"/>
      <c r="AR387" s="83"/>
      <c r="AS387" s="83"/>
      <c r="AT387" s="105"/>
      <c r="AU387" s="105"/>
    </row>
    <row r="388" spans="1:47" ht="17.25" customHeight="1">
      <c r="A388" s="27"/>
      <c r="B388" s="98">
        <v>225</v>
      </c>
      <c r="C388" s="104">
        <v>2</v>
      </c>
      <c r="D388" s="144" t="s">
        <v>189</v>
      </c>
      <c r="E388" s="111" t="s">
        <v>196</v>
      </c>
      <c r="F388" s="442">
        <v>22</v>
      </c>
      <c r="G388" s="443"/>
      <c r="H388" s="443"/>
      <c r="I388" s="99">
        <v>-0.03</v>
      </c>
      <c r="J388" s="99">
        <v>0.14000000000000001</v>
      </c>
      <c r="K388" s="94">
        <f t="shared" si="87"/>
        <v>22</v>
      </c>
      <c r="L388" s="94">
        <f t="shared" si="88"/>
        <v>-0.03</v>
      </c>
      <c r="M388" s="94">
        <f t="shared" si="89"/>
        <v>0.14000000000000001</v>
      </c>
      <c r="N388" s="94">
        <f t="shared" si="81"/>
        <v>21.97</v>
      </c>
      <c r="O388" s="94">
        <f t="shared" si="82"/>
        <v>22.14</v>
      </c>
      <c r="P388" s="102" t="s">
        <v>237</v>
      </c>
      <c r="Q388" s="94">
        <f t="shared" si="80"/>
        <v>1</v>
      </c>
      <c r="R388" s="122">
        <f>IF(Q388="","",HLOOKUP(Q388,Headline!$Z$5:$CJ$6,2,FALSE))</f>
        <v>1</v>
      </c>
      <c r="S388" s="147">
        <f>+'report export 3D'!AB148</f>
        <v>22.063896302</v>
      </c>
      <c r="T388" s="147">
        <f>+'report export 3D'!AC148</f>
        <v>22.060443045</v>
      </c>
      <c r="U388" s="147">
        <f>+'report export 3D'!AD148</f>
        <v>22.066764888000002</v>
      </c>
      <c r="V388" s="147">
        <f>+'report export 3D'!AE148</f>
        <v>22.066406101999998</v>
      </c>
      <c r="W388" s="147">
        <f>+'report export 3D'!AF148</f>
        <v>22.060077940999999</v>
      </c>
      <c r="X388" s="96" t="str">
        <f t="shared" si="86"/>
        <v/>
      </c>
      <c r="Y388" s="101">
        <v>13</v>
      </c>
      <c r="Z388" s="445"/>
      <c r="AA388" s="446"/>
      <c r="AB388" s="446"/>
      <c r="AC388" s="446"/>
      <c r="AD388" s="62"/>
      <c r="AE388" s="21"/>
      <c r="AF388" s="22"/>
      <c r="AH388" s="29"/>
      <c r="AI388" s="29"/>
      <c r="AJ388" s="29"/>
      <c r="AK388" s="29"/>
      <c r="AL388" s="29"/>
      <c r="AM388" s="29"/>
      <c r="AN388" s="29"/>
      <c r="AO388" s="83"/>
      <c r="AP388" s="83"/>
      <c r="AQ388" s="83"/>
      <c r="AR388" s="83"/>
      <c r="AS388" s="83"/>
      <c r="AT388" s="105"/>
      <c r="AU388" s="105"/>
    </row>
    <row r="389" spans="1:47" ht="17.25" customHeight="1">
      <c r="A389" s="27"/>
      <c r="B389" s="98"/>
      <c r="C389" s="104"/>
      <c r="D389" s="90"/>
      <c r="E389" s="111"/>
      <c r="F389" s="442" t="s">
        <v>226</v>
      </c>
      <c r="G389" s="443"/>
      <c r="H389" s="444"/>
      <c r="I389" s="99"/>
      <c r="J389" s="99"/>
      <c r="K389" s="94">
        <f t="shared" si="87"/>
        <v>22</v>
      </c>
      <c r="L389" s="94">
        <f t="shared" si="88"/>
        <v>-0.03</v>
      </c>
      <c r="M389" s="94">
        <f t="shared" si="89"/>
        <v>0.14000000000000001</v>
      </c>
      <c r="N389" s="94">
        <f t="shared" si="81"/>
        <v>21.97</v>
      </c>
      <c r="O389" s="94">
        <f t="shared" si="82"/>
        <v>22.14</v>
      </c>
      <c r="P389" s="102" t="s">
        <v>237</v>
      </c>
      <c r="Q389" s="94">
        <f t="shared" si="80"/>
        <v>2</v>
      </c>
      <c r="R389" s="122">
        <f>IF(Q389="","",HLOOKUP(Q389,Headline!$Z$5:$CJ$6,2,FALSE))</f>
        <v>2</v>
      </c>
      <c r="S389" s="147">
        <f>'report export 3D'!AG148</f>
        <v>22.343008167000001</v>
      </c>
      <c r="T389" s="147">
        <f>'report export 3D'!AH148</f>
        <v>22.338984531000001</v>
      </c>
      <c r="U389" s="147">
        <f>'report export 3D'!AI148</f>
        <v>22.340593758000001</v>
      </c>
      <c r="V389" s="147">
        <f>'report export 3D'!AJ148</f>
        <v>22.340358426000002</v>
      </c>
      <c r="W389" s="147">
        <f>'report export 3D'!AK148</f>
        <v>22.342668438</v>
      </c>
      <c r="X389" s="96" t="str">
        <f t="shared" si="86"/>
        <v/>
      </c>
      <c r="Y389" s="101">
        <v>16</v>
      </c>
      <c r="Z389" s="461" t="s">
        <v>196</v>
      </c>
      <c r="AA389" s="462"/>
      <c r="AB389" s="462"/>
      <c r="AC389" s="462"/>
      <c r="AD389" s="62"/>
      <c r="AE389" s="21"/>
      <c r="AF389" s="247" t="s">
        <v>95</v>
      </c>
      <c r="AH389" s="29"/>
      <c r="AI389" s="29"/>
      <c r="AJ389" s="29"/>
      <c r="AK389" s="29"/>
      <c r="AL389" s="29"/>
      <c r="AM389" s="29"/>
      <c r="AN389" s="29"/>
      <c r="AO389" s="83"/>
      <c r="AP389" s="83"/>
      <c r="AQ389" s="83"/>
      <c r="AR389" s="83"/>
      <c r="AS389" s="83"/>
      <c r="AT389" s="105"/>
      <c r="AU389" s="105"/>
    </row>
    <row r="390" spans="1:47" ht="17.25" customHeight="1">
      <c r="A390" s="27"/>
      <c r="B390" s="98"/>
      <c r="C390" s="104"/>
      <c r="D390" s="90"/>
      <c r="E390" s="111"/>
      <c r="F390" s="442"/>
      <c r="G390" s="443"/>
      <c r="H390" s="444"/>
      <c r="I390" s="99"/>
      <c r="J390" s="99"/>
      <c r="K390" s="94">
        <f t="shared" si="87"/>
        <v>22</v>
      </c>
      <c r="L390" s="94">
        <f t="shared" si="88"/>
        <v>-0.03</v>
      </c>
      <c r="M390" s="94">
        <f t="shared" si="89"/>
        <v>0.14000000000000001</v>
      </c>
      <c r="N390" s="94">
        <f t="shared" si="81"/>
        <v>21.97</v>
      </c>
      <c r="O390" s="94">
        <f t="shared" si="82"/>
        <v>22.14</v>
      </c>
      <c r="P390" s="102"/>
      <c r="Q390" s="94" t="str">
        <f t="shared" si="80"/>
        <v/>
      </c>
      <c r="R390" s="122" t="str">
        <f>IF(Q390="","",HLOOKUP(Q390,Headline!$Z$5:$CJ$6,2,FALSE))</f>
        <v/>
      </c>
      <c r="S390" s="147"/>
      <c r="T390" s="147"/>
      <c r="U390" s="147"/>
      <c r="V390" s="147"/>
      <c r="W390" s="147"/>
      <c r="X390" s="96" t="str">
        <f t="shared" si="86"/>
        <v/>
      </c>
      <c r="Y390" s="101"/>
      <c r="Z390" s="445"/>
      <c r="AA390" s="446"/>
      <c r="AB390" s="446"/>
      <c r="AC390" s="446"/>
      <c r="AD390" s="62"/>
      <c r="AE390" s="21"/>
      <c r="AF390" s="22"/>
      <c r="AH390" s="29"/>
      <c r="AI390" s="29"/>
      <c r="AJ390" s="29"/>
      <c r="AK390" s="29"/>
      <c r="AL390" s="29"/>
      <c r="AM390" s="29"/>
      <c r="AN390" s="29"/>
      <c r="AO390" s="83"/>
      <c r="AP390" s="83"/>
      <c r="AQ390" s="83"/>
      <c r="AR390" s="83"/>
      <c r="AS390" s="83"/>
      <c r="AT390" s="105"/>
      <c r="AU390" s="105"/>
    </row>
    <row r="391" spans="1:47" ht="17.25" customHeight="1">
      <c r="A391" s="27"/>
      <c r="B391" s="98">
        <v>225</v>
      </c>
      <c r="C391" s="104"/>
      <c r="D391" s="144" t="s">
        <v>189</v>
      </c>
      <c r="E391" s="111" t="s">
        <v>193</v>
      </c>
      <c r="F391" s="442">
        <v>22</v>
      </c>
      <c r="G391" s="443"/>
      <c r="H391" s="443"/>
      <c r="I391" s="99">
        <v>-0.03</v>
      </c>
      <c r="J391" s="99">
        <v>0.14000000000000001</v>
      </c>
      <c r="K391" s="94">
        <f t="shared" si="87"/>
        <v>22</v>
      </c>
      <c r="L391" s="94">
        <f t="shared" si="88"/>
        <v>-0.03</v>
      </c>
      <c r="M391" s="94">
        <f t="shared" si="89"/>
        <v>0.14000000000000001</v>
      </c>
      <c r="N391" s="94">
        <f t="shared" si="81"/>
        <v>21.97</v>
      </c>
      <c r="O391" s="94">
        <f t="shared" si="82"/>
        <v>22.14</v>
      </c>
      <c r="P391" s="102" t="s">
        <v>237</v>
      </c>
      <c r="Q391" s="94">
        <f t="shared" si="80"/>
        <v>1</v>
      </c>
      <c r="R391" s="122">
        <f>IF(Q391="","",HLOOKUP(Q391,Headline!$Z$5:$CJ$6,2,FALSE))</f>
        <v>1</v>
      </c>
      <c r="S391" s="147">
        <f>+'report export 3D'!AB143</f>
        <v>22.098568687</v>
      </c>
      <c r="T391" s="147">
        <f>+'report export 3D'!AC143</f>
        <v>22.104072685999999</v>
      </c>
      <c r="U391" s="147">
        <f>+'report export 3D'!AD143</f>
        <v>22.096815992</v>
      </c>
      <c r="V391" s="147">
        <f>+'report export 3D'!AE143</f>
        <v>22.097124502</v>
      </c>
      <c r="W391" s="147">
        <f>+'report export 3D'!AF143</f>
        <v>22.097531410999999</v>
      </c>
      <c r="X391" s="96" t="str">
        <f t="shared" si="86"/>
        <v/>
      </c>
      <c r="Y391" s="101">
        <v>13</v>
      </c>
      <c r="Z391" s="445"/>
      <c r="AA391" s="446"/>
      <c r="AB391" s="446"/>
      <c r="AC391" s="446"/>
      <c r="AD391" s="62"/>
      <c r="AE391" s="21"/>
      <c r="AF391" s="22"/>
      <c r="AH391" s="29"/>
      <c r="AI391" s="29"/>
      <c r="AJ391" s="29"/>
      <c r="AK391" s="29"/>
      <c r="AL391" s="29"/>
      <c r="AM391" s="29"/>
      <c r="AN391" s="29"/>
      <c r="AO391" s="83"/>
      <c r="AP391" s="83"/>
      <c r="AQ391" s="83"/>
      <c r="AR391" s="83"/>
      <c r="AS391" s="83"/>
      <c r="AT391" s="105"/>
      <c r="AU391" s="105"/>
    </row>
    <row r="392" spans="1:47" ht="17.25" customHeight="1">
      <c r="A392" s="27"/>
      <c r="B392" s="98"/>
      <c r="C392" s="104"/>
      <c r="D392" s="90"/>
      <c r="E392" s="111"/>
      <c r="F392" s="442" t="s">
        <v>227</v>
      </c>
      <c r="G392" s="443"/>
      <c r="H392" s="443"/>
      <c r="I392" s="99"/>
      <c r="J392" s="99"/>
      <c r="K392" s="94">
        <f t="shared" si="87"/>
        <v>22</v>
      </c>
      <c r="L392" s="94">
        <f t="shared" si="88"/>
        <v>-0.03</v>
      </c>
      <c r="M392" s="94">
        <f t="shared" si="89"/>
        <v>0.14000000000000001</v>
      </c>
      <c r="N392" s="94">
        <f t="shared" si="81"/>
        <v>21.97</v>
      </c>
      <c r="O392" s="94">
        <f t="shared" si="82"/>
        <v>22.14</v>
      </c>
      <c r="P392" s="102" t="s">
        <v>237</v>
      </c>
      <c r="Q392" s="94">
        <f t="shared" si="80"/>
        <v>2</v>
      </c>
      <c r="R392" s="122">
        <f>IF(Q392="","",HLOOKUP(Q392,Headline!$Z$5:$CJ$6,2,FALSE))</f>
        <v>2</v>
      </c>
      <c r="S392" s="147">
        <f>'report export 3D'!AG143</f>
        <v>22.397560107</v>
      </c>
      <c r="T392" s="147">
        <f>'report export 3D'!AH143</f>
        <v>22.397177353</v>
      </c>
      <c r="U392" s="147">
        <f>'report export 3D'!AI143</f>
        <v>22.399745114000002</v>
      </c>
      <c r="V392" s="147">
        <f>'report export 3D'!AJ143</f>
        <v>22.398822189000001</v>
      </c>
      <c r="W392" s="147">
        <f>'report export 3D'!AK143</f>
        <v>22.398161539</v>
      </c>
      <c r="X392" s="96" t="str">
        <f t="shared" si="86"/>
        <v/>
      </c>
      <c r="Y392" s="101">
        <v>16</v>
      </c>
      <c r="Z392" s="461" t="s">
        <v>193</v>
      </c>
      <c r="AA392" s="462"/>
      <c r="AB392" s="462"/>
      <c r="AC392" s="462"/>
      <c r="AD392" s="62"/>
      <c r="AE392" s="21"/>
      <c r="AF392" s="247" t="s">
        <v>95</v>
      </c>
      <c r="AH392" s="29"/>
      <c r="AI392" s="29"/>
      <c r="AJ392" s="29"/>
      <c r="AK392" s="29"/>
      <c r="AL392" s="29"/>
      <c r="AM392" s="29"/>
      <c r="AN392" s="29"/>
      <c r="AO392" s="83"/>
      <c r="AP392" s="83"/>
      <c r="AQ392" s="83"/>
      <c r="AR392" s="83"/>
      <c r="AS392" s="83"/>
      <c r="AT392" s="105"/>
      <c r="AU392" s="105"/>
    </row>
    <row r="393" spans="1:47" ht="17.25" customHeight="1">
      <c r="A393" s="27"/>
      <c r="B393" s="98"/>
      <c r="C393" s="104"/>
      <c r="D393" s="90"/>
      <c r="E393" s="111"/>
      <c r="F393" s="442"/>
      <c r="G393" s="443"/>
      <c r="H393" s="443"/>
      <c r="I393" s="99"/>
      <c r="J393" s="99"/>
      <c r="K393" s="94">
        <f t="shared" si="87"/>
        <v>22</v>
      </c>
      <c r="L393" s="94">
        <f t="shared" si="88"/>
        <v>-0.03</v>
      </c>
      <c r="M393" s="94">
        <f t="shared" si="89"/>
        <v>0.14000000000000001</v>
      </c>
      <c r="N393" s="94">
        <f t="shared" si="81"/>
        <v>21.97</v>
      </c>
      <c r="O393" s="94">
        <f t="shared" si="82"/>
        <v>22.14</v>
      </c>
      <c r="P393" s="102"/>
      <c r="Q393" s="94" t="str">
        <f t="shared" si="80"/>
        <v/>
      </c>
      <c r="R393" s="122" t="str">
        <f>IF(Q393="","",HLOOKUP(Q393,Headline!$Z$5:$CJ$6,2,FALSE))</f>
        <v/>
      </c>
      <c r="S393" s="147"/>
      <c r="T393" s="147"/>
      <c r="U393" s="147"/>
      <c r="V393" s="147"/>
      <c r="W393" s="147"/>
      <c r="X393" s="96" t="str">
        <f t="shared" si="86"/>
        <v/>
      </c>
      <c r="Y393" s="101"/>
      <c r="Z393" s="445"/>
      <c r="AA393" s="446"/>
      <c r="AB393" s="446"/>
      <c r="AC393" s="446"/>
      <c r="AD393" s="62"/>
      <c r="AE393" s="21"/>
      <c r="AF393" s="22"/>
      <c r="AH393" s="29"/>
      <c r="AI393" s="29"/>
      <c r="AJ393" s="29"/>
      <c r="AK393" s="29"/>
      <c r="AL393" s="29"/>
      <c r="AM393" s="29"/>
      <c r="AN393" s="29"/>
      <c r="AO393" s="83"/>
      <c r="AP393" s="83"/>
      <c r="AQ393" s="83"/>
      <c r="AR393" s="83"/>
      <c r="AS393" s="83"/>
      <c r="AT393" s="105"/>
      <c r="AU393" s="105"/>
    </row>
    <row r="394" spans="1:47" ht="17.25" customHeight="1">
      <c r="A394" s="27"/>
      <c r="B394" s="98">
        <v>225</v>
      </c>
      <c r="C394" s="104">
        <v>2</v>
      </c>
      <c r="D394" s="144" t="s">
        <v>189</v>
      </c>
      <c r="E394" s="111" t="s">
        <v>196</v>
      </c>
      <c r="F394" s="442">
        <v>22</v>
      </c>
      <c r="G394" s="443"/>
      <c r="H394" s="443"/>
      <c r="I394" s="99">
        <v>-0.03</v>
      </c>
      <c r="J394" s="99">
        <v>0.14000000000000001</v>
      </c>
      <c r="K394" s="94">
        <f t="shared" si="87"/>
        <v>22</v>
      </c>
      <c r="L394" s="94">
        <f t="shared" si="88"/>
        <v>-0.03</v>
      </c>
      <c r="M394" s="94">
        <f t="shared" si="89"/>
        <v>0.14000000000000001</v>
      </c>
      <c r="N394" s="94">
        <f t="shared" si="81"/>
        <v>21.97</v>
      </c>
      <c r="O394" s="94">
        <f t="shared" si="82"/>
        <v>22.14</v>
      </c>
      <c r="P394" s="102" t="s">
        <v>237</v>
      </c>
      <c r="Q394" s="94">
        <f t="shared" ref="Q394:Q398" si="90">IF(AND(F394&lt;&gt;"",Q393=""),1,IF(AND(Q393&lt;emp,Q393&lt;&gt;""),Q393+1,""))</f>
        <v>1</v>
      </c>
      <c r="R394" s="122">
        <f>IF(Q394="","",HLOOKUP(Q394,Headline!$Z$5:$CJ$6,2,FALSE))</f>
        <v>1</v>
      </c>
      <c r="S394" s="147">
        <f>+'report export 3D'!AB145</f>
        <v>22.048430196000002</v>
      </c>
      <c r="T394" s="147">
        <f>+'report export 3D'!AC145</f>
        <v>22.057092470000001</v>
      </c>
      <c r="U394" s="147">
        <f>+'report export 3D'!AD145</f>
        <v>22.052845985000001</v>
      </c>
      <c r="V394" s="147">
        <f>+'report export 3D'!AE145</f>
        <v>22.048299096000001</v>
      </c>
      <c r="W394" s="147">
        <f>+'report export 3D'!AF145</f>
        <v>22.045282775</v>
      </c>
      <c r="X394" s="96" t="str">
        <f t="shared" si="86"/>
        <v/>
      </c>
      <c r="Y394" s="101">
        <v>13</v>
      </c>
      <c r="Z394" s="445"/>
      <c r="AA394" s="446"/>
      <c r="AB394" s="446"/>
      <c r="AC394" s="446"/>
      <c r="AD394" s="62"/>
      <c r="AE394" s="21"/>
      <c r="AF394" s="22"/>
      <c r="AH394" s="29"/>
      <c r="AI394" s="29"/>
      <c r="AJ394" s="29"/>
      <c r="AK394" s="29"/>
      <c r="AL394" s="29"/>
      <c r="AM394" s="29"/>
      <c r="AN394" s="29"/>
      <c r="AO394" s="83"/>
      <c r="AP394" s="83"/>
      <c r="AQ394" s="83"/>
      <c r="AR394" s="83"/>
      <c r="AS394" s="83"/>
      <c r="AT394" s="105"/>
      <c r="AU394" s="105"/>
    </row>
    <row r="395" spans="1:47" ht="17.25" customHeight="1">
      <c r="A395" s="27"/>
      <c r="B395" s="98"/>
      <c r="C395" s="104"/>
      <c r="D395" s="90"/>
      <c r="E395" s="111"/>
      <c r="F395" s="442" t="s">
        <v>227</v>
      </c>
      <c r="G395" s="443"/>
      <c r="H395" s="444"/>
      <c r="I395" s="99"/>
      <c r="J395" s="99"/>
      <c r="K395" s="94">
        <f t="shared" si="87"/>
        <v>22</v>
      </c>
      <c r="L395" s="94">
        <f t="shared" si="88"/>
        <v>-0.03</v>
      </c>
      <c r="M395" s="94">
        <f t="shared" si="89"/>
        <v>0.14000000000000001</v>
      </c>
      <c r="N395" s="94">
        <f t="shared" si="81"/>
        <v>21.97</v>
      </c>
      <c r="O395" s="94">
        <f t="shared" si="82"/>
        <v>22.14</v>
      </c>
      <c r="P395" s="102" t="s">
        <v>237</v>
      </c>
      <c r="Q395" s="94">
        <f t="shared" si="90"/>
        <v>2</v>
      </c>
      <c r="R395" s="122">
        <f>IF(Q395="","",HLOOKUP(Q395,Headline!$Z$5:$CJ$6,2,FALSE))</f>
        <v>2</v>
      </c>
      <c r="S395" s="147">
        <f>'report export 3D'!AG145</f>
        <v>22.322410119000001</v>
      </c>
      <c r="T395" s="147">
        <f>'report export 3D'!AH145</f>
        <v>22.318513461999999</v>
      </c>
      <c r="U395" s="147">
        <f>'report export 3D'!AI145</f>
        <v>22.323111232999999</v>
      </c>
      <c r="V395" s="147">
        <f>'report export 3D'!AJ145</f>
        <v>22.320928306999999</v>
      </c>
      <c r="W395" s="147">
        <f>'report export 3D'!AK145</f>
        <v>22.319716838000002</v>
      </c>
      <c r="X395" s="96" t="str">
        <f t="shared" si="86"/>
        <v/>
      </c>
      <c r="Y395" s="101">
        <v>16</v>
      </c>
      <c r="Z395" s="461" t="s">
        <v>196</v>
      </c>
      <c r="AA395" s="462"/>
      <c r="AB395" s="462"/>
      <c r="AC395" s="462"/>
      <c r="AD395" s="62"/>
      <c r="AE395" s="21"/>
      <c r="AF395" s="247" t="s">
        <v>95</v>
      </c>
      <c r="AH395" s="29"/>
      <c r="AI395" s="29"/>
      <c r="AJ395" s="29"/>
      <c r="AK395" s="29"/>
      <c r="AL395" s="29"/>
      <c r="AM395" s="29"/>
      <c r="AN395" s="29"/>
      <c r="AO395" s="83"/>
      <c r="AP395" s="83"/>
      <c r="AQ395" s="83"/>
      <c r="AR395" s="83"/>
      <c r="AS395" s="83"/>
      <c r="AT395" s="105"/>
      <c r="AU395" s="105"/>
    </row>
    <row r="396" spans="1:47" ht="17.25" customHeight="1">
      <c r="A396" s="27"/>
      <c r="B396" s="98"/>
      <c r="C396" s="104"/>
      <c r="D396" s="90"/>
      <c r="E396" s="111"/>
      <c r="F396" s="442"/>
      <c r="G396" s="443"/>
      <c r="H396" s="444"/>
      <c r="I396" s="99"/>
      <c r="J396" s="99"/>
      <c r="K396" s="94">
        <f t="shared" si="87"/>
        <v>22</v>
      </c>
      <c r="L396" s="94">
        <f t="shared" si="88"/>
        <v>-0.03</v>
      </c>
      <c r="M396" s="94">
        <f t="shared" si="89"/>
        <v>0.14000000000000001</v>
      </c>
      <c r="N396" s="94">
        <f t="shared" si="81"/>
        <v>21.97</v>
      </c>
      <c r="O396" s="94">
        <f t="shared" si="82"/>
        <v>22.14</v>
      </c>
      <c r="P396" s="102"/>
      <c r="Q396" s="94" t="str">
        <f t="shared" si="90"/>
        <v/>
      </c>
      <c r="R396" s="122" t="str">
        <f>IF(Q396="","",HLOOKUP(Q396,Headline!$Z$5:$CJ$6,2,FALSE))</f>
        <v/>
      </c>
      <c r="S396" s="147"/>
      <c r="T396" s="147"/>
      <c r="U396" s="147"/>
      <c r="V396" s="147"/>
      <c r="W396" s="147"/>
      <c r="X396" s="96" t="str">
        <f t="shared" si="86"/>
        <v/>
      </c>
      <c r="Y396" s="101"/>
      <c r="Z396" s="445"/>
      <c r="AA396" s="446"/>
      <c r="AB396" s="446"/>
      <c r="AC396" s="446"/>
      <c r="AD396" s="62"/>
      <c r="AE396" s="21"/>
      <c r="AF396" s="22"/>
      <c r="AH396" s="29"/>
      <c r="AI396" s="29"/>
      <c r="AJ396" s="29"/>
      <c r="AK396" s="29"/>
      <c r="AL396" s="29"/>
      <c r="AM396" s="29"/>
      <c r="AN396" s="29"/>
      <c r="AO396" s="83"/>
      <c r="AP396" s="83"/>
      <c r="AQ396" s="83"/>
      <c r="AR396" s="83"/>
      <c r="AS396" s="83"/>
      <c r="AT396" s="105"/>
      <c r="AU396" s="105"/>
    </row>
    <row r="397" spans="1:47" ht="17.25" customHeight="1">
      <c r="A397" s="27"/>
      <c r="B397" s="98">
        <v>225</v>
      </c>
      <c r="C397" s="104"/>
      <c r="D397" s="144" t="s">
        <v>189</v>
      </c>
      <c r="E397" s="111" t="s">
        <v>193</v>
      </c>
      <c r="F397" s="442">
        <v>22</v>
      </c>
      <c r="G397" s="443"/>
      <c r="H397" s="443"/>
      <c r="I397" s="99">
        <v>-0.03</v>
      </c>
      <c r="J397" s="99">
        <v>0.14000000000000001</v>
      </c>
      <c r="K397" s="94">
        <f t="shared" si="87"/>
        <v>22</v>
      </c>
      <c r="L397" s="94">
        <f t="shared" si="88"/>
        <v>-0.03</v>
      </c>
      <c r="M397" s="94">
        <f t="shared" si="89"/>
        <v>0.14000000000000001</v>
      </c>
      <c r="N397" s="94">
        <f t="shared" si="81"/>
        <v>21.97</v>
      </c>
      <c r="O397" s="94">
        <f t="shared" si="82"/>
        <v>22.14</v>
      </c>
      <c r="P397" s="102" t="s">
        <v>237</v>
      </c>
      <c r="Q397" s="94">
        <f t="shared" si="90"/>
        <v>1</v>
      </c>
      <c r="R397" s="122">
        <f>IF(Q397="","",HLOOKUP(Q397,Headline!$Z$5:$CJ$6,2,FALSE))</f>
        <v>1</v>
      </c>
      <c r="S397" s="147">
        <v>22.079000000000001</v>
      </c>
      <c r="T397" s="147"/>
      <c r="U397" s="147"/>
      <c r="V397" s="147"/>
      <c r="W397" s="147"/>
      <c r="X397" s="96" t="str">
        <f t="shared" si="86"/>
        <v/>
      </c>
      <c r="Y397" s="101">
        <v>14</v>
      </c>
      <c r="Z397" s="445"/>
      <c r="AA397" s="446"/>
      <c r="AB397" s="446"/>
      <c r="AC397" s="446"/>
      <c r="AD397" s="62"/>
      <c r="AE397" s="21"/>
      <c r="AF397" s="22"/>
      <c r="AH397" s="29"/>
      <c r="AI397" s="29"/>
      <c r="AJ397" s="29"/>
      <c r="AK397" s="29"/>
      <c r="AL397" s="29"/>
      <c r="AM397" s="29"/>
      <c r="AN397" s="29"/>
      <c r="AO397" s="83"/>
      <c r="AP397" s="83"/>
      <c r="AQ397" s="83"/>
      <c r="AR397" s="83"/>
      <c r="AS397" s="83"/>
      <c r="AT397" s="105"/>
      <c r="AU397" s="105"/>
    </row>
    <row r="398" spans="1:47" ht="17.25" customHeight="1">
      <c r="A398" s="27"/>
      <c r="B398" s="98"/>
      <c r="C398" s="104"/>
      <c r="D398" s="90"/>
      <c r="E398" s="111"/>
      <c r="F398" s="442" t="s">
        <v>228</v>
      </c>
      <c r="G398" s="443"/>
      <c r="H398" s="443"/>
      <c r="I398" s="99"/>
      <c r="J398" s="99"/>
      <c r="K398" s="94">
        <f t="shared" si="87"/>
        <v>22</v>
      </c>
      <c r="L398" s="94">
        <f t="shared" si="88"/>
        <v>-0.03</v>
      </c>
      <c r="M398" s="94">
        <f t="shared" si="89"/>
        <v>0.14000000000000001</v>
      </c>
      <c r="N398" s="94">
        <f t="shared" si="81"/>
        <v>21.97</v>
      </c>
      <c r="O398" s="94">
        <f t="shared" si="82"/>
        <v>22.14</v>
      </c>
      <c r="P398" s="102" t="s">
        <v>237</v>
      </c>
      <c r="Q398" s="94">
        <f t="shared" si="90"/>
        <v>2</v>
      </c>
      <c r="R398" s="122">
        <f>IF(Q398="","",HLOOKUP(Q398,Headline!$Z$5:$CJ$6,2,FALSE))</f>
        <v>2</v>
      </c>
      <c r="S398" s="147">
        <f>'report export 3D'!AG141</f>
        <v>22.410180505</v>
      </c>
      <c r="T398" s="147">
        <f>'report export 3D'!AH141</f>
        <v>22.408862516999999</v>
      </c>
      <c r="U398" s="147">
        <f>'report export 3D'!AI141</f>
        <v>22.407021846999999</v>
      </c>
      <c r="V398" s="147">
        <f>'report export 3D'!AJ141</f>
        <v>22.405145993000001</v>
      </c>
      <c r="W398" s="147">
        <f>'report export 3D'!AK141</f>
        <v>22.408098895999998</v>
      </c>
      <c r="X398" s="96" t="str">
        <f t="shared" si="86"/>
        <v/>
      </c>
      <c r="Y398" s="101">
        <v>16</v>
      </c>
      <c r="Z398" s="461" t="s">
        <v>193</v>
      </c>
      <c r="AA398" s="462"/>
      <c r="AB398" s="462"/>
      <c r="AC398" s="462"/>
      <c r="AD398" s="62"/>
      <c r="AE398" s="21"/>
      <c r="AF398" s="247" t="s">
        <v>95</v>
      </c>
      <c r="AH398" s="29"/>
      <c r="AI398" s="29"/>
      <c r="AJ398" s="29"/>
      <c r="AK398" s="29"/>
      <c r="AL398" s="29"/>
      <c r="AM398" s="29"/>
      <c r="AN398" s="29"/>
      <c r="AO398" s="83"/>
      <c r="AP398" s="83"/>
      <c r="AQ398" s="83"/>
      <c r="AR398" s="83"/>
      <c r="AS398" s="83"/>
      <c r="AT398" s="105"/>
      <c r="AU398" s="105"/>
    </row>
    <row r="399" spans="1:47" ht="17.25" customHeight="1">
      <c r="A399" s="27"/>
      <c r="B399" s="98"/>
      <c r="C399" s="104"/>
      <c r="D399" s="90"/>
      <c r="E399" s="111"/>
      <c r="F399" s="442"/>
      <c r="G399" s="443"/>
      <c r="H399" s="443"/>
      <c r="I399" s="99"/>
      <c r="J399" s="99"/>
      <c r="K399" s="94">
        <f t="shared" si="87"/>
        <v>22</v>
      </c>
      <c r="L399" s="94">
        <f t="shared" si="88"/>
        <v>-0.03</v>
      </c>
      <c r="M399" s="94">
        <f t="shared" si="89"/>
        <v>0.14000000000000001</v>
      </c>
      <c r="N399" s="94">
        <f t="shared" si="81"/>
        <v>21.97</v>
      </c>
      <c r="O399" s="94">
        <f t="shared" si="82"/>
        <v>22.14</v>
      </c>
      <c r="P399" s="102"/>
      <c r="Q399" s="94" t="str">
        <f>IF(AND(F399&lt;&gt;"",Q398=""),1,IF(AND(Q398&lt;emp,Q398&lt;&gt;""),Q398+1,""))</f>
        <v/>
      </c>
      <c r="R399" s="122" t="str">
        <f>IF(Q399="","",HLOOKUP(Q399,Headline!$Z$5:$CJ$6,2,FALSE))</f>
        <v/>
      </c>
      <c r="S399" s="147"/>
      <c r="T399" s="147"/>
      <c r="U399" s="147"/>
      <c r="V399" s="147"/>
      <c r="W399" s="147"/>
      <c r="X399" s="96" t="str">
        <f t="shared" si="86"/>
        <v/>
      </c>
      <c r="Y399" s="101"/>
      <c r="Z399" s="445"/>
      <c r="AA399" s="446"/>
      <c r="AB399" s="446"/>
      <c r="AC399" s="446"/>
      <c r="AD399" s="62"/>
      <c r="AE399" s="21"/>
      <c r="AF399" s="22"/>
      <c r="AH399" s="29"/>
      <c r="AI399" s="29"/>
      <c r="AJ399" s="29"/>
      <c r="AK399" s="29"/>
      <c r="AL399" s="29"/>
      <c r="AM399" s="29"/>
      <c r="AN399" s="29"/>
      <c r="AO399" s="83"/>
      <c r="AP399" s="83"/>
      <c r="AQ399" s="83"/>
      <c r="AR399" s="83"/>
      <c r="AS399" s="83"/>
      <c r="AT399" s="105"/>
      <c r="AU399" s="105"/>
    </row>
    <row r="400" spans="1:47" ht="17.25" customHeight="1">
      <c r="A400" s="27"/>
      <c r="B400" s="98">
        <v>225</v>
      </c>
      <c r="C400" s="174"/>
      <c r="D400" s="144" t="s">
        <v>189</v>
      </c>
      <c r="E400" s="111" t="s">
        <v>196</v>
      </c>
      <c r="F400" s="442">
        <v>22</v>
      </c>
      <c r="G400" s="443"/>
      <c r="H400" s="443"/>
      <c r="I400" s="99">
        <v>-0.03</v>
      </c>
      <c r="J400" s="99">
        <v>0.14000000000000001</v>
      </c>
      <c r="K400" s="94">
        <f t="shared" si="87"/>
        <v>22</v>
      </c>
      <c r="L400" s="94">
        <f t="shared" si="88"/>
        <v>-0.03</v>
      </c>
      <c r="M400" s="94">
        <f t="shared" si="89"/>
        <v>0.14000000000000001</v>
      </c>
      <c r="N400" s="94">
        <f t="shared" si="81"/>
        <v>21.97</v>
      </c>
      <c r="O400" s="94">
        <f t="shared" si="82"/>
        <v>22.14</v>
      </c>
      <c r="P400" s="102" t="s">
        <v>237</v>
      </c>
      <c r="Q400" s="94">
        <f>IF(AND(F400&lt;&gt;"",Q399=""),1,IF(AND(Q399&lt;emp,Q399&lt;&gt;""),Q399+1,""))</f>
        <v>1</v>
      </c>
      <c r="R400" s="122">
        <f>IF(Q400="","",HLOOKUP(Q400,Headline!$Z$5:$CJ$6,2,FALSE))</f>
        <v>1</v>
      </c>
      <c r="S400" s="147">
        <v>21.919</v>
      </c>
      <c r="T400" s="147"/>
      <c r="U400" s="147"/>
      <c r="V400" s="147"/>
      <c r="W400" s="147"/>
      <c r="X400" s="96" t="str">
        <f t="shared" si="86"/>
        <v/>
      </c>
      <c r="Y400" s="101">
        <v>14</v>
      </c>
      <c r="Z400" s="445"/>
      <c r="AA400" s="446"/>
      <c r="AB400" s="446"/>
      <c r="AC400" s="446"/>
      <c r="AD400" s="62"/>
      <c r="AE400" s="245" t="s">
        <v>726</v>
      </c>
      <c r="AF400" s="22"/>
      <c r="AH400" s="29"/>
      <c r="AI400" s="29"/>
      <c r="AJ400" s="29"/>
      <c r="AK400" s="29"/>
      <c r="AL400" s="29"/>
      <c r="AM400" s="29"/>
      <c r="AN400" s="29"/>
      <c r="AO400" s="83"/>
      <c r="AP400" s="83"/>
      <c r="AQ400" s="83"/>
      <c r="AR400" s="83"/>
      <c r="AS400" s="83"/>
      <c r="AT400" s="105"/>
      <c r="AU400" s="105"/>
    </row>
    <row r="401" spans="1:47" ht="17.25" customHeight="1">
      <c r="A401" s="27"/>
      <c r="B401" s="98"/>
      <c r="C401" s="104"/>
      <c r="D401" s="90"/>
      <c r="E401" s="111"/>
      <c r="F401" s="442" t="s">
        <v>228</v>
      </c>
      <c r="G401" s="443"/>
      <c r="H401" s="444"/>
      <c r="I401" s="99"/>
      <c r="J401" s="99"/>
      <c r="K401" s="94">
        <f t="shared" si="87"/>
        <v>22</v>
      </c>
      <c r="L401" s="94">
        <f t="shared" si="88"/>
        <v>-0.03</v>
      </c>
      <c r="M401" s="94">
        <f t="shared" si="89"/>
        <v>0.14000000000000001</v>
      </c>
      <c r="N401" s="94">
        <f t="shared" si="81"/>
        <v>21.97</v>
      </c>
      <c r="O401" s="94">
        <f t="shared" si="82"/>
        <v>22.14</v>
      </c>
      <c r="P401" s="102" t="s">
        <v>237</v>
      </c>
      <c r="Q401" s="94">
        <f>IF(AND(F401&lt;&gt;"",Q400=""),1,IF(AND(Q400&lt;emp,Q400&lt;&gt;""),Q400+1,""))</f>
        <v>2</v>
      </c>
      <c r="R401" s="122">
        <f>IF(Q401="","",HLOOKUP(Q401,Headline!$Z$5:$CJ$6,2,FALSE))</f>
        <v>2</v>
      </c>
      <c r="S401" s="147">
        <f>'report export 3D'!AG142</f>
        <v>22.296584423999999</v>
      </c>
      <c r="T401" s="147">
        <f>'report export 3D'!AH142</f>
        <v>22.295450181</v>
      </c>
      <c r="U401" s="147">
        <f>'report export 3D'!AI142</f>
        <v>22.296669780999999</v>
      </c>
      <c r="V401" s="147">
        <f>'report export 3D'!AJ142</f>
        <v>22.296345540000001</v>
      </c>
      <c r="W401" s="147">
        <f>'report export 3D'!AK142</f>
        <v>22.292352958999999</v>
      </c>
      <c r="X401" s="96" t="str">
        <f t="shared" si="86"/>
        <v/>
      </c>
      <c r="Y401" s="101">
        <v>16</v>
      </c>
      <c r="Z401" s="461" t="s">
        <v>196</v>
      </c>
      <c r="AA401" s="462"/>
      <c r="AB401" s="462"/>
      <c r="AC401" s="462"/>
      <c r="AD401" s="62"/>
      <c r="AE401" s="21"/>
      <c r="AF401" s="247" t="s">
        <v>95</v>
      </c>
      <c r="AH401" s="29"/>
      <c r="AI401" s="29"/>
      <c r="AJ401" s="29"/>
      <c r="AK401" s="29"/>
      <c r="AL401" s="29"/>
      <c r="AM401" s="29"/>
      <c r="AN401" s="29"/>
      <c r="AO401" s="83"/>
      <c r="AP401" s="83"/>
      <c r="AQ401" s="83"/>
      <c r="AR401" s="83"/>
      <c r="AS401" s="83"/>
      <c r="AT401" s="105"/>
      <c r="AU401" s="105"/>
    </row>
    <row r="402" spans="1:47" ht="17.25" customHeight="1" thickBot="1">
      <c r="A402" s="27"/>
      <c r="B402" s="98"/>
      <c r="C402" s="104"/>
      <c r="D402" s="90"/>
      <c r="E402" s="111"/>
      <c r="F402" s="442"/>
      <c r="G402" s="443"/>
      <c r="H402" s="444"/>
      <c r="I402" s="99"/>
      <c r="J402" s="99"/>
      <c r="K402" s="94">
        <f t="shared" si="87"/>
        <v>22</v>
      </c>
      <c r="L402" s="94">
        <f t="shared" si="88"/>
        <v>-0.03</v>
      </c>
      <c r="M402" s="94">
        <f t="shared" si="89"/>
        <v>0.14000000000000001</v>
      </c>
      <c r="N402" s="94">
        <f t="shared" si="81"/>
        <v>21.97</v>
      </c>
      <c r="O402" s="94">
        <f t="shared" si="82"/>
        <v>22.14</v>
      </c>
      <c r="P402" s="102"/>
      <c r="Q402" s="94" t="str">
        <f>IF(AND(F402&lt;&gt;"",Q401=""),1,IF(AND(Q401&lt;emp,Q401&lt;&gt;""),Q401+1,""))</f>
        <v/>
      </c>
      <c r="R402" s="122" t="str">
        <f>IF(Q402="","",HLOOKUP(Q402,Headline!$Z$5:$CJ$6,2,FALSE))</f>
        <v/>
      </c>
      <c r="S402" s="100"/>
      <c r="T402" s="100"/>
      <c r="U402" s="100"/>
      <c r="V402" s="100"/>
      <c r="W402" s="100"/>
      <c r="X402" s="96" t="str">
        <f>IF(S402="","",IF(AND(AM402="-",AN402="+"),"78",IF(AM402="-","7",IF(AN402="+","8",""))))</f>
        <v/>
      </c>
      <c r="Y402" s="101"/>
      <c r="Z402" s="445"/>
      <c r="AA402" s="446"/>
      <c r="AB402" s="446"/>
      <c r="AC402" s="446"/>
      <c r="AD402" s="62"/>
      <c r="AE402" s="21"/>
      <c r="AF402" s="22"/>
      <c r="AH402" s="29"/>
      <c r="AI402" s="29"/>
      <c r="AJ402" s="29"/>
      <c r="AK402" s="29"/>
      <c r="AL402" s="29"/>
      <c r="AM402" s="29"/>
      <c r="AN402" s="29"/>
      <c r="AO402" s="83"/>
      <c r="AP402" s="83"/>
      <c r="AQ402" s="83"/>
      <c r="AR402" s="83"/>
      <c r="AS402" s="83"/>
      <c r="AT402" s="105"/>
      <c r="AU402" s="105"/>
    </row>
    <row r="403" spans="1:47" ht="26.25" customHeight="1" thickBot="1">
      <c r="A403" s="27"/>
      <c r="B403" s="466" t="s">
        <v>199</v>
      </c>
      <c r="C403" s="467"/>
      <c r="D403" s="467"/>
      <c r="E403" s="467"/>
      <c r="F403" s="467"/>
      <c r="G403" s="467"/>
      <c r="H403" s="467"/>
      <c r="I403" s="467"/>
      <c r="J403" s="467"/>
      <c r="K403" s="467"/>
      <c r="L403" s="467"/>
      <c r="M403" s="467"/>
      <c r="N403" s="467"/>
      <c r="O403" s="467"/>
      <c r="P403" s="467"/>
      <c r="Q403" s="467"/>
      <c r="R403" s="467"/>
      <c r="S403" s="467"/>
      <c r="T403" s="467"/>
      <c r="U403" s="467"/>
      <c r="V403" s="467"/>
      <c r="W403" s="467"/>
      <c r="X403" s="467"/>
      <c r="Y403" s="467"/>
      <c r="Z403" s="467"/>
      <c r="AA403" s="467"/>
      <c r="AB403" s="467"/>
      <c r="AC403" s="467"/>
      <c r="AD403" s="467"/>
      <c r="AE403" s="467"/>
      <c r="AF403" s="468"/>
      <c r="AH403" s="29"/>
      <c r="AI403" s="29"/>
      <c r="AJ403" s="29"/>
      <c r="AK403" s="29"/>
      <c r="AL403" s="29"/>
      <c r="AM403" s="29"/>
      <c r="AN403" s="29"/>
      <c r="AO403" s="83"/>
      <c r="AP403" s="83"/>
      <c r="AQ403" s="83"/>
      <c r="AR403" s="83"/>
      <c r="AS403" s="83"/>
      <c r="AT403" s="105"/>
      <c r="AU403" s="105"/>
    </row>
    <row r="404" spans="1:47" ht="17.25" customHeight="1">
      <c r="A404" s="27"/>
      <c r="B404" s="98"/>
      <c r="C404" s="104"/>
      <c r="D404" s="90"/>
      <c r="E404" s="111"/>
      <c r="F404" s="442"/>
      <c r="G404" s="443"/>
      <c r="H404" s="444"/>
      <c r="I404" s="99"/>
      <c r="J404" s="99"/>
      <c r="K404" s="94">
        <f t="shared" ref="K404:K458" si="91">IF(Q404=1,F404,K403)</f>
        <v>0</v>
      </c>
      <c r="L404" s="94">
        <f t="shared" ref="L404:L458" si="92">IF(Q404=1,I404,L403)</f>
        <v>0</v>
      </c>
      <c r="M404" s="94">
        <f t="shared" ref="M404:M458" si="93">IF(Q404=1,J404,M403)</f>
        <v>0</v>
      </c>
      <c r="N404" s="94">
        <f t="shared" ref="N404:N467" si="94">K404+L404</f>
        <v>0</v>
      </c>
      <c r="O404" s="94">
        <f t="shared" ref="O404:O467" si="95">K404+M404</f>
        <v>0</v>
      </c>
      <c r="P404" s="102"/>
      <c r="Q404" s="94" t="str">
        <f t="shared" ref="Q404:Q464" si="96">IF(AND(F404&lt;&gt;"",Q403=""),1,IF(AND(Q403&lt;emp,Q403&lt;&gt;""),Q403+1,""))</f>
        <v/>
      </c>
      <c r="R404" s="122" t="str">
        <f>IF(Q404="","",HLOOKUP(Q404,Headline!$Z$5:$CJ$6,2,FALSE))</f>
        <v/>
      </c>
      <c r="S404" s="100"/>
      <c r="T404" s="100"/>
      <c r="U404" s="100"/>
      <c r="V404" s="100"/>
      <c r="W404" s="100"/>
      <c r="X404" s="96" t="str">
        <f t="shared" ref="X404:X473" si="97">IF(S404="","",IF(AND(AM404="-",AN404="+"),"78",IF(AM404="-","7",IF(AN404="+","8",""))))</f>
        <v/>
      </c>
      <c r="Y404" s="101"/>
      <c r="Z404" s="445"/>
      <c r="AA404" s="446"/>
      <c r="AB404" s="446"/>
      <c r="AC404" s="446"/>
      <c r="AD404" s="62"/>
      <c r="AE404" s="21"/>
      <c r="AF404" s="22"/>
      <c r="AH404" s="29"/>
      <c r="AI404" s="29"/>
      <c r="AJ404" s="29"/>
      <c r="AK404" s="29"/>
      <c r="AL404" s="29"/>
      <c r="AM404" s="29"/>
      <c r="AN404" s="29"/>
      <c r="AO404" s="83"/>
      <c r="AP404" s="83"/>
      <c r="AQ404" s="83"/>
      <c r="AR404" s="83"/>
      <c r="AS404" s="83"/>
      <c r="AT404" s="105"/>
      <c r="AU404" s="105"/>
    </row>
    <row r="405" spans="1:47" ht="17.25" customHeight="1">
      <c r="A405" s="27"/>
      <c r="B405" s="98">
        <v>301</v>
      </c>
      <c r="C405" s="104"/>
      <c r="D405" s="90"/>
      <c r="E405" s="111"/>
      <c r="F405" s="442">
        <v>16</v>
      </c>
      <c r="G405" s="443"/>
      <c r="H405" s="443"/>
      <c r="I405" s="99">
        <v>-0.14000000000000001</v>
      </c>
      <c r="J405" s="99">
        <v>0.14000000000000001</v>
      </c>
      <c r="K405" s="94">
        <f t="shared" si="91"/>
        <v>16</v>
      </c>
      <c r="L405" s="94">
        <f t="shared" si="92"/>
        <v>-0.14000000000000001</v>
      </c>
      <c r="M405" s="94">
        <f t="shared" si="93"/>
        <v>0.14000000000000001</v>
      </c>
      <c r="N405" s="94">
        <f t="shared" si="94"/>
        <v>15.86</v>
      </c>
      <c r="O405" s="94">
        <f t="shared" si="95"/>
        <v>16.14</v>
      </c>
      <c r="P405" s="102" t="s">
        <v>50</v>
      </c>
      <c r="Q405" s="94">
        <f t="shared" si="96"/>
        <v>1</v>
      </c>
      <c r="R405" s="122">
        <f>IF(Q405="","",HLOOKUP(Q405,Headline!$Z$5:$CJ$6,2,FALSE))</f>
        <v>1</v>
      </c>
      <c r="S405" s="147">
        <v>16.04</v>
      </c>
      <c r="T405" s="147">
        <v>16.03</v>
      </c>
      <c r="U405" s="147">
        <v>16.05</v>
      </c>
      <c r="V405" s="147">
        <v>16.04</v>
      </c>
      <c r="W405" s="147">
        <v>16.03</v>
      </c>
      <c r="X405" s="96" t="str">
        <f t="shared" si="97"/>
        <v/>
      </c>
      <c r="Y405" s="101">
        <v>13</v>
      </c>
      <c r="Z405" s="445"/>
      <c r="AA405" s="446"/>
      <c r="AB405" s="446"/>
      <c r="AC405" s="446"/>
      <c r="AD405" s="62"/>
      <c r="AE405" s="21"/>
      <c r="AF405" s="22"/>
      <c r="AH405" s="29"/>
      <c r="AI405" s="29"/>
      <c r="AJ405" s="29"/>
      <c r="AK405" s="29"/>
      <c r="AL405" s="29"/>
      <c r="AM405" s="29"/>
      <c r="AN405" s="29"/>
      <c r="AO405" s="83"/>
      <c r="AP405" s="83"/>
      <c r="AQ405" s="83"/>
      <c r="AR405" s="83"/>
      <c r="AS405" s="83"/>
      <c r="AT405" s="105"/>
      <c r="AU405" s="105"/>
    </row>
    <row r="406" spans="1:47" ht="17.25" customHeight="1">
      <c r="A406" s="27"/>
      <c r="B406" s="98"/>
      <c r="C406" s="104"/>
      <c r="D406" s="90"/>
      <c r="E406" s="111"/>
      <c r="F406" s="442"/>
      <c r="G406" s="443"/>
      <c r="H406" s="444"/>
      <c r="I406" s="99"/>
      <c r="J406" s="99"/>
      <c r="K406" s="94">
        <f t="shared" si="91"/>
        <v>16</v>
      </c>
      <c r="L406" s="94">
        <f t="shared" si="92"/>
        <v>-0.14000000000000001</v>
      </c>
      <c r="M406" s="94">
        <f t="shared" si="93"/>
        <v>0.14000000000000001</v>
      </c>
      <c r="N406" s="94">
        <f t="shared" si="94"/>
        <v>15.86</v>
      </c>
      <c r="O406" s="94">
        <f t="shared" si="95"/>
        <v>16.14</v>
      </c>
      <c r="P406" s="102" t="s">
        <v>50</v>
      </c>
      <c r="Q406" s="94">
        <f t="shared" si="96"/>
        <v>2</v>
      </c>
      <c r="R406" s="122">
        <f>IF(Q406="","",HLOOKUP(Q406,Headline!$Z$5:$CJ$6,2,FALSE))</f>
        <v>2</v>
      </c>
      <c r="S406" s="147">
        <v>16.047999999999998</v>
      </c>
      <c r="T406" s="147">
        <v>16.04</v>
      </c>
      <c r="U406" s="147">
        <v>16.047000000000001</v>
      </c>
      <c r="V406" s="147">
        <v>16.047000000000001</v>
      </c>
      <c r="W406" s="147">
        <v>16.044</v>
      </c>
      <c r="X406" s="96" t="str">
        <f t="shared" si="97"/>
        <v/>
      </c>
      <c r="Y406" s="101"/>
      <c r="Z406" s="445"/>
      <c r="AA406" s="446"/>
      <c r="AB406" s="446"/>
      <c r="AC406" s="446"/>
      <c r="AD406" s="62"/>
      <c r="AE406" s="21"/>
      <c r="AF406" s="22"/>
      <c r="AH406" s="29"/>
      <c r="AI406" s="29"/>
      <c r="AJ406" s="29"/>
      <c r="AK406" s="29"/>
      <c r="AL406" s="29"/>
      <c r="AM406" s="29"/>
      <c r="AN406" s="29"/>
      <c r="AO406" s="83"/>
      <c r="AP406" s="83"/>
      <c r="AQ406" s="83"/>
      <c r="AR406" s="83"/>
      <c r="AS406" s="83"/>
      <c r="AT406" s="105"/>
      <c r="AU406" s="105"/>
    </row>
    <row r="407" spans="1:47" ht="17.25" customHeight="1">
      <c r="A407" s="27"/>
      <c r="B407" s="98"/>
      <c r="C407" s="104"/>
      <c r="D407" s="90"/>
      <c r="E407" s="111"/>
      <c r="F407" s="442"/>
      <c r="G407" s="443"/>
      <c r="H407" s="443"/>
      <c r="I407" s="99"/>
      <c r="J407" s="99"/>
      <c r="K407" s="94">
        <f t="shared" si="91"/>
        <v>16</v>
      </c>
      <c r="L407" s="94">
        <f t="shared" si="92"/>
        <v>-0.14000000000000001</v>
      </c>
      <c r="M407" s="94">
        <f t="shared" si="93"/>
        <v>0.14000000000000001</v>
      </c>
      <c r="N407" s="94">
        <f t="shared" si="94"/>
        <v>15.86</v>
      </c>
      <c r="O407" s="94">
        <f t="shared" si="95"/>
        <v>16.14</v>
      </c>
      <c r="P407" s="102"/>
      <c r="Q407" s="94" t="str">
        <f t="shared" si="96"/>
        <v/>
      </c>
      <c r="R407" s="122" t="str">
        <f>IF(Q407="","",HLOOKUP(Q407,Headline!$Z$5:$CJ$6,2,FALSE))</f>
        <v/>
      </c>
      <c r="S407" s="147"/>
      <c r="T407" s="147"/>
      <c r="U407" s="147"/>
      <c r="V407" s="147"/>
      <c r="W407" s="147"/>
      <c r="X407" s="96" t="str">
        <f t="shared" si="97"/>
        <v/>
      </c>
      <c r="Y407" s="101"/>
      <c r="Z407" s="445"/>
      <c r="AA407" s="446"/>
      <c r="AB407" s="446"/>
      <c r="AC407" s="446"/>
      <c r="AD407" s="62"/>
      <c r="AE407" s="21"/>
      <c r="AF407" s="22"/>
      <c r="AH407" s="29"/>
      <c r="AI407" s="29"/>
      <c r="AJ407" s="29"/>
      <c r="AK407" s="29"/>
      <c r="AL407" s="29"/>
      <c r="AM407" s="29"/>
      <c r="AN407" s="29"/>
      <c r="AO407" s="83"/>
      <c r="AP407" s="83"/>
      <c r="AQ407" s="83"/>
      <c r="AR407" s="83"/>
      <c r="AS407" s="83"/>
      <c r="AT407" s="105"/>
      <c r="AU407" s="105"/>
    </row>
    <row r="408" spans="1:47" ht="17.25" customHeight="1">
      <c r="A408" s="27"/>
      <c r="B408" s="98">
        <v>302</v>
      </c>
      <c r="C408" s="104"/>
      <c r="D408" s="144" t="s">
        <v>188</v>
      </c>
      <c r="E408" s="111"/>
      <c r="F408" s="442">
        <v>14</v>
      </c>
      <c r="G408" s="443"/>
      <c r="H408" s="443"/>
      <c r="I408" s="99">
        <v>-0.2</v>
      </c>
      <c r="J408" s="99">
        <v>0.2</v>
      </c>
      <c r="K408" s="94">
        <f t="shared" si="91"/>
        <v>14</v>
      </c>
      <c r="L408" s="94">
        <f t="shared" si="92"/>
        <v>-0.2</v>
      </c>
      <c r="M408" s="94">
        <f t="shared" si="93"/>
        <v>0.2</v>
      </c>
      <c r="N408" s="94">
        <f t="shared" si="94"/>
        <v>13.8</v>
      </c>
      <c r="O408" s="94">
        <f t="shared" si="95"/>
        <v>14.2</v>
      </c>
      <c r="P408" s="102" t="s">
        <v>50</v>
      </c>
      <c r="Q408" s="94">
        <f t="shared" si="96"/>
        <v>1</v>
      </c>
      <c r="R408" s="122">
        <f>IF(Q408="","",HLOOKUP(Q408,Headline!$Z$5:$CJ$6,2,FALSE))</f>
        <v>1</v>
      </c>
      <c r="S408" s="147">
        <v>13.99</v>
      </c>
      <c r="T408" s="147">
        <v>13.96</v>
      </c>
      <c r="U408" s="147">
        <v>13.98</v>
      </c>
      <c r="V408" s="147">
        <v>13.97</v>
      </c>
      <c r="W408" s="147">
        <v>13.97</v>
      </c>
      <c r="X408" s="96" t="str">
        <f t="shared" si="97"/>
        <v/>
      </c>
      <c r="Y408" s="101">
        <v>13</v>
      </c>
      <c r="Z408" s="445"/>
      <c r="AA408" s="446"/>
      <c r="AB408" s="446"/>
      <c r="AC408" s="446"/>
      <c r="AD408" s="62"/>
      <c r="AE408" s="21"/>
      <c r="AF408" s="22"/>
      <c r="AH408" s="29"/>
      <c r="AI408" s="29"/>
      <c r="AJ408" s="29"/>
      <c r="AK408" s="29"/>
      <c r="AL408" s="29"/>
      <c r="AM408" s="29"/>
      <c r="AN408" s="29"/>
      <c r="AO408" s="83"/>
      <c r="AP408" s="83"/>
      <c r="AQ408" s="83"/>
      <c r="AR408" s="83"/>
      <c r="AS408" s="83"/>
      <c r="AT408" s="105"/>
      <c r="AU408" s="105"/>
    </row>
    <row r="409" spans="1:47" ht="17.25" customHeight="1">
      <c r="A409" s="27"/>
      <c r="B409" s="98"/>
      <c r="C409" s="104"/>
      <c r="D409" s="90"/>
      <c r="E409" s="111"/>
      <c r="F409" s="442"/>
      <c r="G409" s="443"/>
      <c r="H409" s="444"/>
      <c r="I409" s="99"/>
      <c r="J409" s="99"/>
      <c r="K409" s="94">
        <f t="shared" si="91"/>
        <v>14</v>
      </c>
      <c r="L409" s="94">
        <f t="shared" si="92"/>
        <v>-0.2</v>
      </c>
      <c r="M409" s="94">
        <f t="shared" si="93"/>
        <v>0.2</v>
      </c>
      <c r="N409" s="94">
        <f t="shared" si="94"/>
        <v>13.8</v>
      </c>
      <c r="O409" s="94">
        <f t="shared" si="95"/>
        <v>14.2</v>
      </c>
      <c r="P409" s="102" t="s">
        <v>50</v>
      </c>
      <c r="Q409" s="94">
        <f t="shared" si="96"/>
        <v>2</v>
      </c>
      <c r="R409" s="122">
        <f>IF(Q409="","",HLOOKUP(Q409,Headline!$Z$5:$CJ$6,2,FALSE))</f>
        <v>2</v>
      </c>
      <c r="S409" s="147">
        <v>13.98</v>
      </c>
      <c r="T409" s="147">
        <v>13.99</v>
      </c>
      <c r="U409" s="147">
        <v>13.98</v>
      </c>
      <c r="V409" s="147">
        <v>13.98</v>
      </c>
      <c r="W409" s="147">
        <v>13.98</v>
      </c>
      <c r="X409" s="96" t="str">
        <f t="shared" si="97"/>
        <v/>
      </c>
      <c r="Y409" s="101">
        <v>16</v>
      </c>
      <c r="Z409" s="445"/>
      <c r="AA409" s="446"/>
      <c r="AB409" s="446"/>
      <c r="AC409" s="446"/>
      <c r="AD409" s="62"/>
      <c r="AE409" s="21"/>
      <c r="AF409" s="22"/>
      <c r="AH409" s="29"/>
      <c r="AI409" s="29"/>
      <c r="AJ409" s="29"/>
      <c r="AK409" s="29"/>
      <c r="AL409" s="29"/>
      <c r="AM409" s="29"/>
      <c r="AN409" s="29"/>
      <c r="AO409" s="83"/>
      <c r="AP409" s="83"/>
      <c r="AQ409" s="83"/>
      <c r="AR409" s="83"/>
      <c r="AS409" s="83"/>
      <c r="AT409" s="105"/>
      <c r="AU409" s="105"/>
    </row>
    <row r="410" spans="1:47" ht="17.25" customHeight="1">
      <c r="A410" s="27"/>
      <c r="B410" s="98"/>
      <c r="C410" s="104"/>
      <c r="D410" s="90"/>
      <c r="E410" s="111"/>
      <c r="F410" s="442"/>
      <c r="G410" s="443"/>
      <c r="H410" s="444"/>
      <c r="I410" s="99"/>
      <c r="J410" s="99"/>
      <c r="K410" s="94">
        <f t="shared" si="91"/>
        <v>14</v>
      </c>
      <c r="L410" s="94">
        <f t="shared" si="92"/>
        <v>-0.2</v>
      </c>
      <c r="M410" s="94">
        <f t="shared" si="93"/>
        <v>0.2</v>
      </c>
      <c r="N410" s="94">
        <f t="shared" si="94"/>
        <v>13.8</v>
      </c>
      <c r="O410" s="94">
        <f t="shared" si="95"/>
        <v>14.2</v>
      </c>
      <c r="P410" s="102"/>
      <c r="Q410" s="94" t="str">
        <f t="shared" si="96"/>
        <v/>
      </c>
      <c r="R410" s="122" t="str">
        <f>IF(Q410="","",HLOOKUP(Q410,Headline!$Z$5:$CJ$6,2,FALSE))</f>
        <v/>
      </c>
      <c r="S410" s="100"/>
      <c r="T410" s="100"/>
      <c r="U410" s="100"/>
      <c r="V410" s="100"/>
      <c r="W410" s="100"/>
      <c r="X410" s="96" t="str">
        <f t="shared" si="97"/>
        <v/>
      </c>
      <c r="Y410" s="101"/>
      <c r="Z410" s="445"/>
      <c r="AA410" s="446"/>
      <c r="AB410" s="446"/>
      <c r="AC410" s="446"/>
      <c r="AD410" s="62"/>
      <c r="AE410" s="21"/>
      <c r="AF410" s="22"/>
      <c r="AH410" s="29"/>
      <c r="AI410" s="29"/>
      <c r="AJ410" s="29"/>
      <c r="AK410" s="29"/>
      <c r="AL410" s="29"/>
      <c r="AM410" s="29"/>
      <c r="AN410" s="29"/>
      <c r="AO410" s="83"/>
      <c r="AP410" s="83"/>
      <c r="AQ410" s="83"/>
      <c r="AR410" s="83"/>
      <c r="AS410" s="83"/>
      <c r="AT410" s="105"/>
      <c r="AU410" s="105"/>
    </row>
    <row r="411" spans="1:47" ht="17.25" customHeight="1">
      <c r="A411" s="27"/>
      <c r="B411" s="98">
        <v>303</v>
      </c>
      <c r="C411" s="104"/>
      <c r="D411" s="90"/>
      <c r="E411" s="111"/>
      <c r="F411" s="442">
        <v>9.1999999999999993</v>
      </c>
      <c r="G411" s="443"/>
      <c r="H411" s="444"/>
      <c r="I411" s="99">
        <v>0.02</v>
      </c>
      <c r="J411" s="99">
        <v>0.14000000000000001</v>
      </c>
      <c r="K411" s="94">
        <f t="shared" si="91"/>
        <v>9.1999999999999993</v>
      </c>
      <c r="L411" s="94">
        <f t="shared" si="92"/>
        <v>0.02</v>
      </c>
      <c r="M411" s="94">
        <f t="shared" si="93"/>
        <v>0.14000000000000001</v>
      </c>
      <c r="N411" s="94">
        <f t="shared" si="94"/>
        <v>9.2199999999999989</v>
      </c>
      <c r="O411" s="94">
        <f t="shared" si="95"/>
        <v>9.34</v>
      </c>
      <c r="P411" s="102" t="s">
        <v>237</v>
      </c>
      <c r="Q411" s="94">
        <f t="shared" si="96"/>
        <v>1</v>
      </c>
      <c r="R411" s="122">
        <f>IF(Q411="","",HLOOKUP(Q411,Headline!$Z$5:$CJ$6,2,FALSE))</f>
        <v>1</v>
      </c>
      <c r="S411" s="147">
        <f>+'report export 3D'!R79</f>
        <v>9.2794978682</v>
      </c>
      <c r="T411" s="147">
        <f>+'report export 3D'!S79</f>
        <v>9.2824644696000007</v>
      </c>
      <c r="U411" s="147">
        <f>+'report export 3D'!T79</f>
        <v>9.2887473781000001</v>
      </c>
      <c r="V411" s="147">
        <f>+'report export 3D'!U79</f>
        <v>9.2839003245999994</v>
      </c>
      <c r="W411" s="147">
        <f>+'report export 3D'!V79</f>
        <v>9.2939753433999996</v>
      </c>
      <c r="X411" s="96" t="str">
        <f t="shared" si="97"/>
        <v/>
      </c>
      <c r="Y411" s="101">
        <v>13</v>
      </c>
      <c r="Z411" s="445"/>
      <c r="AA411" s="446"/>
      <c r="AB411" s="446"/>
      <c r="AC411" s="446"/>
      <c r="AD411" s="62"/>
      <c r="AE411" s="21"/>
      <c r="AF411" s="22"/>
      <c r="AH411" s="29"/>
      <c r="AI411" s="29"/>
      <c r="AJ411" s="29"/>
      <c r="AK411" s="29"/>
      <c r="AL411" s="29"/>
      <c r="AM411" s="29"/>
      <c r="AN411" s="29"/>
      <c r="AO411" s="83"/>
      <c r="AP411" s="83"/>
      <c r="AQ411" s="83"/>
      <c r="AR411" s="83"/>
      <c r="AS411" s="83"/>
      <c r="AT411" s="105"/>
      <c r="AU411" s="105"/>
    </row>
    <row r="412" spans="1:47" ht="17.25" customHeight="1">
      <c r="A412" s="27"/>
      <c r="B412" s="98"/>
      <c r="C412" s="104"/>
      <c r="D412" s="90"/>
      <c r="E412" s="111"/>
      <c r="F412" s="442"/>
      <c r="G412" s="443"/>
      <c r="H412" s="444"/>
      <c r="I412" s="99"/>
      <c r="J412" s="99"/>
      <c r="K412" s="94">
        <f t="shared" si="91"/>
        <v>9.1999999999999993</v>
      </c>
      <c r="L412" s="94">
        <f t="shared" si="92"/>
        <v>0.02</v>
      </c>
      <c r="M412" s="94">
        <f t="shared" si="93"/>
        <v>0.14000000000000001</v>
      </c>
      <c r="N412" s="94">
        <f t="shared" si="94"/>
        <v>9.2199999999999989</v>
      </c>
      <c r="O412" s="94">
        <f t="shared" si="95"/>
        <v>9.34</v>
      </c>
      <c r="P412" s="102" t="s">
        <v>237</v>
      </c>
      <c r="Q412" s="94">
        <f t="shared" si="96"/>
        <v>2</v>
      </c>
      <c r="R412" s="122">
        <f>IF(Q412="","",HLOOKUP(Q412,Headline!$Z$5:$CJ$6,2,FALSE))</f>
        <v>2</v>
      </c>
      <c r="S412" s="147">
        <f>'report export 3D'!W79</f>
        <v>9.2922324284000002</v>
      </c>
      <c r="T412" s="147">
        <f>'report export 3D'!X79</f>
        <v>9.3038362013999993</v>
      </c>
      <c r="U412" s="147">
        <f>'report export 3D'!Y79</f>
        <v>9.2940522409999993</v>
      </c>
      <c r="V412" s="147">
        <f>'report export 3D'!Z79</f>
        <v>9.2920409419999999</v>
      </c>
      <c r="W412" s="147">
        <f>'report export 3D'!AA79</f>
        <v>9.2966591466999997</v>
      </c>
      <c r="X412" s="96" t="str">
        <f t="shared" si="97"/>
        <v/>
      </c>
      <c r="Y412" s="101">
        <v>16</v>
      </c>
      <c r="Z412" s="445"/>
      <c r="AA412" s="446"/>
      <c r="AB412" s="446"/>
      <c r="AC412" s="446"/>
      <c r="AD412" s="62"/>
      <c r="AE412" s="21"/>
      <c r="AF412" s="22"/>
      <c r="AH412" s="29"/>
      <c r="AI412" s="29"/>
      <c r="AJ412" s="29"/>
      <c r="AK412" s="29"/>
      <c r="AL412" s="29"/>
      <c r="AM412" s="29"/>
      <c r="AN412" s="29"/>
      <c r="AO412" s="83"/>
      <c r="AP412" s="83"/>
      <c r="AQ412" s="83"/>
      <c r="AR412" s="83"/>
      <c r="AS412" s="83"/>
      <c r="AT412" s="105"/>
      <c r="AU412" s="105"/>
    </row>
    <row r="413" spans="1:47" ht="17.25" customHeight="1">
      <c r="A413" s="27"/>
      <c r="B413" s="98"/>
      <c r="C413" s="104"/>
      <c r="D413" s="90"/>
      <c r="E413" s="111"/>
      <c r="F413" s="442"/>
      <c r="G413" s="443"/>
      <c r="H413" s="444"/>
      <c r="I413" s="99"/>
      <c r="J413" s="99"/>
      <c r="K413" s="94">
        <f t="shared" si="91"/>
        <v>9.1999999999999993</v>
      </c>
      <c r="L413" s="94">
        <f t="shared" si="92"/>
        <v>0.02</v>
      </c>
      <c r="M413" s="94">
        <f t="shared" si="93"/>
        <v>0.14000000000000001</v>
      </c>
      <c r="N413" s="94">
        <f t="shared" si="94"/>
        <v>9.2199999999999989</v>
      </c>
      <c r="O413" s="94">
        <f t="shared" si="95"/>
        <v>9.34</v>
      </c>
      <c r="P413" s="102"/>
      <c r="Q413" s="94" t="str">
        <f t="shared" si="96"/>
        <v/>
      </c>
      <c r="R413" s="122" t="str">
        <f>IF(Q413="","",HLOOKUP(Q413,Headline!$Z$5:$CJ$6,2,FALSE))</f>
        <v/>
      </c>
      <c r="S413" s="100"/>
      <c r="T413" s="100"/>
      <c r="U413" s="100"/>
      <c r="V413" s="100"/>
      <c r="W413" s="100"/>
      <c r="X413" s="96" t="str">
        <f t="shared" si="97"/>
        <v/>
      </c>
      <c r="Y413" s="101"/>
      <c r="Z413" s="445"/>
      <c r="AA413" s="446"/>
      <c r="AB413" s="446"/>
      <c r="AC413" s="446"/>
      <c r="AD413" s="62"/>
      <c r="AE413" s="21"/>
      <c r="AF413" s="22"/>
      <c r="AH413" s="29"/>
      <c r="AI413" s="29"/>
      <c r="AJ413" s="29"/>
      <c r="AK413" s="29"/>
      <c r="AL413" s="29"/>
      <c r="AM413" s="29"/>
      <c r="AN413" s="29"/>
      <c r="AO413" s="83"/>
      <c r="AP413" s="83"/>
      <c r="AQ413" s="83"/>
      <c r="AR413" s="83"/>
      <c r="AS413" s="83"/>
      <c r="AT413" s="105"/>
      <c r="AU413" s="105"/>
    </row>
    <row r="414" spans="1:47" ht="17.25" customHeight="1">
      <c r="A414" s="27"/>
      <c r="B414" s="98">
        <v>304</v>
      </c>
      <c r="C414" s="104"/>
      <c r="D414" s="90"/>
      <c r="E414" s="111"/>
      <c r="F414" s="442">
        <v>25</v>
      </c>
      <c r="G414" s="443"/>
      <c r="H414" s="444"/>
      <c r="I414" s="99">
        <v>-0.15</v>
      </c>
      <c r="J414" s="99">
        <v>0</v>
      </c>
      <c r="K414" s="94">
        <f t="shared" si="91"/>
        <v>25</v>
      </c>
      <c r="L414" s="94">
        <f t="shared" si="92"/>
        <v>-0.15</v>
      </c>
      <c r="M414" s="94">
        <f t="shared" si="93"/>
        <v>0</v>
      </c>
      <c r="N414" s="94">
        <f t="shared" si="94"/>
        <v>24.85</v>
      </c>
      <c r="O414" s="94">
        <f t="shared" si="95"/>
        <v>25</v>
      </c>
      <c r="P414" s="102" t="s">
        <v>50</v>
      </c>
      <c r="Q414" s="94">
        <f t="shared" si="96"/>
        <v>1</v>
      </c>
      <c r="R414" s="122">
        <f>IF(Q414="","",HLOOKUP(Q414,Headline!$Z$5:$CJ$6,2,FALSE))</f>
        <v>1</v>
      </c>
      <c r="S414" s="147">
        <v>24.92</v>
      </c>
      <c r="T414" s="147">
        <v>24.91</v>
      </c>
      <c r="U414" s="147">
        <v>24.92</v>
      </c>
      <c r="V414" s="147">
        <v>24.9</v>
      </c>
      <c r="W414" s="147">
        <v>24.91</v>
      </c>
      <c r="X414" s="96" t="str">
        <f t="shared" si="97"/>
        <v/>
      </c>
      <c r="Y414" s="101">
        <v>13</v>
      </c>
      <c r="Z414" s="479"/>
      <c r="AA414" s="480"/>
      <c r="AB414" s="480"/>
      <c r="AC414" s="480"/>
      <c r="AD414" s="62"/>
      <c r="AE414" s="21"/>
      <c r="AF414" s="22"/>
      <c r="AH414" s="29"/>
      <c r="AI414" s="29"/>
      <c r="AJ414" s="29"/>
      <c r="AK414" s="29"/>
      <c r="AL414" s="29"/>
      <c r="AM414" s="29"/>
      <c r="AN414" s="29"/>
      <c r="AO414" s="83"/>
      <c r="AP414" s="83"/>
      <c r="AQ414" s="83"/>
      <c r="AR414" s="83"/>
      <c r="AS414" s="83"/>
      <c r="AT414" s="105"/>
      <c r="AU414" s="105"/>
    </row>
    <row r="415" spans="1:47" ht="17.25" customHeight="1">
      <c r="A415" s="27"/>
      <c r="B415" s="98"/>
      <c r="C415" s="104"/>
      <c r="D415" s="90"/>
      <c r="E415" s="111"/>
      <c r="F415" s="442"/>
      <c r="G415" s="443"/>
      <c r="H415" s="444"/>
      <c r="I415" s="99"/>
      <c r="J415" s="99"/>
      <c r="K415" s="94">
        <f t="shared" si="91"/>
        <v>25</v>
      </c>
      <c r="L415" s="94">
        <f t="shared" si="92"/>
        <v>-0.15</v>
      </c>
      <c r="M415" s="94">
        <f t="shared" si="93"/>
        <v>0</v>
      </c>
      <c r="N415" s="94">
        <f t="shared" si="94"/>
        <v>24.85</v>
      </c>
      <c r="O415" s="94">
        <f t="shared" si="95"/>
        <v>25</v>
      </c>
      <c r="P415" s="102" t="s">
        <v>50</v>
      </c>
      <c r="Q415" s="94">
        <f t="shared" si="96"/>
        <v>2</v>
      </c>
      <c r="R415" s="122">
        <f>IF(Q415="","",HLOOKUP(Q415,Headline!$Z$5:$CJ$6,2,FALSE))</f>
        <v>2</v>
      </c>
      <c r="S415" s="147">
        <v>24.97</v>
      </c>
      <c r="T415" s="147">
        <v>24.91</v>
      </c>
      <c r="U415" s="147">
        <v>24.95</v>
      </c>
      <c r="V415" s="147">
        <v>24.95</v>
      </c>
      <c r="W415" s="147">
        <v>24.89</v>
      </c>
      <c r="X415" s="96" t="str">
        <f t="shared" si="97"/>
        <v/>
      </c>
      <c r="Y415" s="101">
        <v>16</v>
      </c>
      <c r="Z415" s="445"/>
      <c r="AA415" s="446"/>
      <c r="AB415" s="446"/>
      <c r="AC415" s="446"/>
      <c r="AD415" s="62"/>
      <c r="AE415" s="21"/>
      <c r="AF415" s="22"/>
      <c r="AH415" s="29"/>
      <c r="AI415" s="29"/>
      <c r="AJ415" s="29"/>
      <c r="AK415" s="29"/>
      <c r="AL415" s="29"/>
      <c r="AM415" s="29"/>
      <c r="AN415" s="29"/>
      <c r="AO415" s="83"/>
      <c r="AP415" s="83"/>
      <c r="AQ415" s="83"/>
      <c r="AR415" s="83"/>
      <c r="AS415" s="83"/>
      <c r="AT415" s="105"/>
      <c r="AU415" s="105"/>
    </row>
    <row r="416" spans="1:47" ht="17.25" customHeight="1">
      <c r="A416" s="27"/>
      <c r="B416" s="98"/>
      <c r="C416" s="104"/>
      <c r="D416" s="90"/>
      <c r="E416" s="111"/>
      <c r="F416" s="442"/>
      <c r="G416" s="443"/>
      <c r="H416" s="443"/>
      <c r="I416" s="99"/>
      <c r="J416" s="99"/>
      <c r="K416" s="94">
        <f t="shared" si="91"/>
        <v>25</v>
      </c>
      <c r="L416" s="94">
        <f t="shared" si="92"/>
        <v>-0.15</v>
      </c>
      <c r="M416" s="94">
        <f t="shared" si="93"/>
        <v>0</v>
      </c>
      <c r="N416" s="94">
        <f t="shared" si="94"/>
        <v>24.85</v>
      </c>
      <c r="O416" s="94">
        <f t="shared" si="95"/>
        <v>25</v>
      </c>
      <c r="P416" s="102"/>
      <c r="Q416" s="94" t="str">
        <f t="shared" si="96"/>
        <v/>
      </c>
      <c r="R416" s="122" t="str">
        <f>IF(Q416="","",HLOOKUP(Q416,Headline!$Z$5:$CJ$6,2,FALSE))</f>
        <v/>
      </c>
      <c r="S416" s="100"/>
      <c r="T416" s="100"/>
      <c r="U416" s="100"/>
      <c r="V416" s="100"/>
      <c r="W416" s="100"/>
      <c r="X416" s="96" t="str">
        <f t="shared" si="97"/>
        <v/>
      </c>
      <c r="Y416" s="101"/>
      <c r="Z416" s="445"/>
      <c r="AA416" s="446"/>
      <c r="AB416" s="446"/>
      <c r="AC416" s="446"/>
      <c r="AD416" s="62"/>
      <c r="AE416" s="21"/>
      <c r="AF416" s="22"/>
      <c r="AH416" s="29"/>
      <c r="AI416" s="29"/>
      <c r="AJ416" s="29"/>
      <c r="AK416" s="29"/>
      <c r="AL416" s="29"/>
      <c r="AM416" s="29"/>
      <c r="AN416" s="29"/>
      <c r="AO416" s="83"/>
      <c r="AP416" s="83"/>
      <c r="AQ416" s="83"/>
      <c r="AR416" s="83"/>
      <c r="AS416" s="83"/>
      <c r="AT416" s="105"/>
      <c r="AU416" s="105"/>
    </row>
    <row r="417" spans="1:47" ht="17.25" customHeight="1">
      <c r="A417" s="27"/>
      <c r="B417" s="149">
        <v>305</v>
      </c>
      <c r="C417" s="104"/>
      <c r="D417" s="144" t="s">
        <v>10</v>
      </c>
      <c r="E417" s="144" t="s">
        <v>200</v>
      </c>
      <c r="F417" s="132">
        <v>0.06</v>
      </c>
      <c r="G417" s="133" t="s">
        <v>95</v>
      </c>
      <c r="H417" s="133">
        <v>0.06</v>
      </c>
      <c r="I417" s="99">
        <v>-0.06</v>
      </c>
      <c r="J417" s="99">
        <v>0</v>
      </c>
      <c r="K417" s="94">
        <f t="shared" si="91"/>
        <v>0.06</v>
      </c>
      <c r="L417" s="94">
        <f t="shared" si="92"/>
        <v>-0.06</v>
      </c>
      <c r="M417" s="94">
        <f t="shared" si="93"/>
        <v>0</v>
      </c>
      <c r="N417" s="94">
        <f t="shared" si="94"/>
        <v>0</v>
      </c>
      <c r="O417" s="94">
        <f t="shared" si="95"/>
        <v>0.06</v>
      </c>
      <c r="P417" s="102" t="s">
        <v>245</v>
      </c>
      <c r="Q417" s="94">
        <f t="shared" si="96"/>
        <v>1</v>
      </c>
      <c r="R417" s="122">
        <f>IF(Q417="","",HLOOKUP(Q417,Headline!$Z$5:$CJ$6,2,FALSE))</f>
        <v>1</v>
      </c>
      <c r="S417" s="147">
        <v>0.123</v>
      </c>
      <c r="T417" s="147">
        <v>0.11799999999999999</v>
      </c>
      <c r="U417" s="147">
        <v>0.106</v>
      </c>
      <c r="V417" s="147">
        <v>0.11799999999999999</v>
      </c>
      <c r="W417" s="147">
        <v>0.12</v>
      </c>
      <c r="X417" s="96" t="str">
        <f t="shared" si="97"/>
        <v/>
      </c>
      <c r="Y417" s="101">
        <v>13</v>
      </c>
      <c r="Z417" s="445"/>
      <c r="AA417" s="446"/>
      <c r="AB417" s="446"/>
      <c r="AC417" s="446"/>
      <c r="AD417" s="62"/>
      <c r="AE417" s="21"/>
      <c r="AF417" s="247" t="s">
        <v>95</v>
      </c>
      <c r="AH417" s="29"/>
      <c r="AI417" s="29"/>
      <c r="AJ417" s="29"/>
      <c r="AK417" s="29"/>
      <c r="AL417" s="29"/>
      <c r="AM417" s="29"/>
      <c r="AN417" s="29"/>
      <c r="AO417" s="83"/>
      <c r="AP417" s="83"/>
      <c r="AQ417" s="83"/>
      <c r="AR417" s="83"/>
      <c r="AS417" s="83"/>
      <c r="AT417" s="105"/>
      <c r="AU417" s="105"/>
    </row>
    <row r="418" spans="1:47" ht="17.25" customHeight="1">
      <c r="A418" s="27"/>
      <c r="B418" s="149" t="s">
        <v>284</v>
      </c>
      <c r="C418" s="104"/>
      <c r="D418" s="90"/>
      <c r="E418" s="111"/>
      <c r="F418" s="442"/>
      <c r="G418" s="443"/>
      <c r="H418" s="443"/>
      <c r="I418" s="99"/>
      <c r="J418" s="99"/>
      <c r="K418" s="94">
        <f t="shared" si="91"/>
        <v>0.06</v>
      </c>
      <c r="L418" s="94">
        <f t="shared" si="92"/>
        <v>-0.06</v>
      </c>
      <c r="M418" s="94">
        <f t="shared" si="93"/>
        <v>0</v>
      </c>
      <c r="N418" s="94">
        <f t="shared" si="94"/>
        <v>0</v>
      </c>
      <c r="O418" s="94">
        <f t="shared" si="95"/>
        <v>0.06</v>
      </c>
      <c r="P418" s="102" t="s">
        <v>245</v>
      </c>
      <c r="Q418" s="94">
        <f t="shared" si="96"/>
        <v>2</v>
      </c>
      <c r="R418" s="122">
        <f>IF(Q418="","",HLOOKUP(Q418,Headline!$Z$5:$CJ$6,2,FALSE))</f>
        <v>2</v>
      </c>
      <c r="S418" s="147">
        <v>4.7E-2</v>
      </c>
      <c r="T418" s="147">
        <v>2.8000000000000001E-2</v>
      </c>
      <c r="U418" s="147">
        <v>3.5999999999999997E-2</v>
      </c>
      <c r="V418" s="147">
        <v>3.7999999999999999E-2</v>
      </c>
      <c r="W418" s="147">
        <v>3.9E-2</v>
      </c>
      <c r="X418" s="96" t="str">
        <f t="shared" si="97"/>
        <v/>
      </c>
      <c r="Y418" s="101">
        <v>16</v>
      </c>
      <c r="Z418" s="445"/>
      <c r="AA418" s="446"/>
      <c r="AB418" s="446"/>
      <c r="AC418" s="446"/>
      <c r="AD418" s="62"/>
      <c r="AE418" s="21"/>
      <c r="AF418" s="21"/>
      <c r="AH418" s="29"/>
      <c r="AI418" s="29"/>
      <c r="AJ418" s="29"/>
      <c r="AK418" s="29"/>
      <c r="AL418" s="29"/>
      <c r="AM418" s="29"/>
      <c r="AN418" s="29"/>
      <c r="AO418" s="83"/>
      <c r="AP418" s="83"/>
      <c r="AQ418" s="83"/>
      <c r="AR418" s="83"/>
      <c r="AS418" s="83"/>
      <c r="AT418" s="105"/>
      <c r="AU418" s="105"/>
    </row>
    <row r="419" spans="1:47" ht="17.25" customHeight="1">
      <c r="A419" s="27"/>
      <c r="B419" s="149"/>
      <c r="C419" s="104"/>
      <c r="D419" s="90"/>
      <c r="E419" s="111"/>
      <c r="F419" s="442"/>
      <c r="G419" s="443"/>
      <c r="H419" s="444"/>
      <c r="I419" s="99"/>
      <c r="J419" s="99"/>
      <c r="K419" s="94">
        <f t="shared" si="91"/>
        <v>0.06</v>
      </c>
      <c r="L419" s="94">
        <f t="shared" si="92"/>
        <v>-0.06</v>
      </c>
      <c r="M419" s="94">
        <f t="shared" si="93"/>
        <v>0</v>
      </c>
      <c r="N419" s="94">
        <f t="shared" si="94"/>
        <v>0</v>
      </c>
      <c r="O419" s="94">
        <f t="shared" si="95"/>
        <v>0.06</v>
      </c>
      <c r="P419" s="102"/>
      <c r="Q419" s="94" t="str">
        <f t="shared" si="96"/>
        <v/>
      </c>
      <c r="R419" s="122" t="str">
        <f>IF(Q419="","",HLOOKUP(Q419,Headline!$Z$5:$CJ$6,2,FALSE))</f>
        <v/>
      </c>
      <c r="S419" s="147"/>
      <c r="T419" s="147"/>
      <c r="U419" s="147" t="s">
        <v>255</v>
      </c>
      <c r="V419" s="147" t="s">
        <v>255</v>
      </c>
      <c r="W419" s="147" t="s">
        <v>255</v>
      </c>
      <c r="X419" s="96" t="str">
        <f t="shared" si="97"/>
        <v/>
      </c>
      <c r="Y419" s="101"/>
      <c r="Z419" s="445"/>
      <c r="AA419" s="446"/>
      <c r="AB419" s="446"/>
      <c r="AC419" s="446"/>
      <c r="AD419" s="62"/>
      <c r="AE419" s="21"/>
      <c r="AF419" s="22"/>
      <c r="AH419" s="29"/>
      <c r="AI419" s="29"/>
      <c r="AJ419" s="29"/>
      <c r="AK419" s="29"/>
      <c r="AL419" s="29"/>
      <c r="AM419" s="29"/>
      <c r="AN419" s="29"/>
      <c r="AO419" s="83"/>
      <c r="AP419" s="83"/>
      <c r="AQ419" s="83"/>
      <c r="AR419" s="83"/>
      <c r="AS419" s="83"/>
      <c r="AT419" s="105"/>
      <c r="AU419" s="105"/>
    </row>
    <row r="420" spans="1:47" ht="17.25" customHeight="1">
      <c r="A420" s="27"/>
      <c r="B420" s="149">
        <v>305</v>
      </c>
      <c r="C420" s="104"/>
      <c r="D420" s="144" t="s">
        <v>10</v>
      </c>
      <c r="E420" s="144" t="s">
        <v>200</v>
      </c>
      <c r="F420" s="132">
        <v>0.06</v>
      </c>
      <c r="G420" s="133" t="s">
        <v>95</v>
      </c>
      <c r="H420" s="133">
        <v>0.06</v>
      </c>
      <c r="I420" s="99">
        <v>-0.06</v>
      </c>
      <c r="J420" s="99">
        <v>0</v>
      </c>
      <c r="K420" s="94">
        <f t="shared" si="91"/>
        <v>0.06</v>
      </c>
      <c r="L420" s="94">
        <f t="shared" si="92"/>
        <v>-0.06</v>
      </c>
      <c r="M420" s="94">
        <f t="shared" si="93"/>
        <v>0</v>
      </c>
      <c r="N420" s="94">
        <f t="shared" si="94"/>
        <v>0</v>
      </c>
      <c r="O420" s="94">
        <f t="shared" si="95"/>
        <v>0.06</v>
      </c>
      <c r="P420" s="102" t="s">
        <v>245</v>
      </c>
      <c r="Q420" s="94">
        <f t="shared" si="96"/>
        <v>1</v>
      </c>
      <c r="R420" s="122">
        <f>IF(Q420="","",HLOOKUP(Q420,Headline!$Z$5:$CJ$6,2,FALSE))</f>
        <v>1</v>
      </c>
      <c r="S420" s="147"/>
      <c r="T420" s="147"/>
      <c r="U420" s="147"/>
      <c r="V420" s="147"/>
      <c r="W420" s="147"/>
      <c r="X420" s="96" t="str">
        <f t="shared" si="97"/>
        <v/>
      </c>
      <c r="Y420" s="101"/>
      <c r="Z420" s="445"/>
      <c r="AA420" s="446"/>
      <c r="AB420" s="446"/>
      <c r="AC420" s="446"/>
      <c r="AD420" s="62"/>
      <c r="AE420" s="21"/>
      <c r="AF420" s="21"/>
      <c r="AH420" s="29"/>
      <c r="AI420" s="29"/>
      <c r="AJ420" s="29"/>
      <c r="AK420" s="29"/>
      <c r="AL420" s="29"/>
      <c r="AM420" s="29"/>
      <c r="AN420" s="29"/>
      <c r="AO420" s="83"/>
      <c r="AP420" s="83"/>
      <c r="AQ420" s="83"/>
      <c r="AR420" s="83"/>
      <c r="AS420" s="83"/>
      <c r="AT420" s="105"/>
      <c r="AU420" s="105"/>
    </row>
    <row r="421" spans="1:47" ht="17.25" customHeight="1">
      <c r="A421" s="27"/>
      <c r="B421" s="149">
        <v>1</v>
      </c>
      <c r="C421" s="104"/>
      <c r="D421" s="90"/>
      <c r="E421" s="111"/>
      <c r="F421" s="442"/>
      <c r="G421" s="443"/>
      <c r="H421" s="443"/>
      <c r="I421" s="99"/>
      <c r="J421" s="99"/>
      <c r="K421" s="94">
        <f t="shared" si="91"/>
        <v>0.06</v>
      </c>
      <c r="L421" s="94">
        <f t="shared" si="92"/>
        <v>-0.06</v>
      </c>
      <c r="M421" s="94">
        <f t="shared" si="93"/>
        <v>0</v>
      </c>
      <c r="N421" s="94">
        <f t="shared" si="94"/>
        <v>0</v>
      </c>
      <c r="O421" s="94">
        <f t="shared" si="95"/>
        <v>0.06</v>
      </c>
      <c r="P421" s="102" t="s">
        <v>245</v>
      </c>
      <c r="Q421" s="94">
        <f t="shared" si="96"/>
        <v>2</v>
      </c>
      <c r="R421" s="122">
        <f>IF(Q421="","",HLOOKUP(Q421,Headline!$Z$5:$CJ$6,2,FALSE))</f>
        <v>2</v>
      </c>
      <c r="S421" s="147">
        <v>1.7999999999999999E-2</v>
      </c>
      <c r="T421" s="147">
        <v>1.4999999999999999E-2</v>
      </c>
      <c r="U421" s="147">
        <v>1.4E-2</v>
      </c>
      <c r="V421" s="147">
        <v>1.7000000000000001E-2</v>
      </c>
      <c r="W421" s="147">
        <v>1.6E-2</v>
      </c>
      <c r="X421" s="96" t="str">
        <f t="shared" si="97"/>
        <v/>
      </c>
      <c r="Y421" s="101">
        <v>16</v>
      </c>
      <c r="Z421" s="445" t="s">
        <v>763</v>
      </c>
      <c r="AA421" s="446"/>
      <c r="AB421" s="446"/>
      <c r="AC421" s="446"/>
      <c r="AD421" s="62"/>
      <c r="AE421" s="21"/>
      <c r="AF421" s="21"/>
      <c r="AH421" s="29"/>
      <c r="AI421" s="29"/>
      <c r="AJ421" s="29"/>
      <c r="AK421" s="29"/>
      <c r="AL421" s="29"/>
      <c r="AM421" s="29"/>
      <c r="AN421" s="29"/>
      <c r="AO421" s="83"/>
      <c r="AP421" s="83"/>
      <c r="AQ421" s="83"/>
      <c r="AR421" s="83"/>
      <c r="AS421" s="83"/>
      <c r="AT421" s="105"/>
      <c r="AU421" s="105"/>
    </row>
    <row r="422" spans="1:47" ht="17.25" customHeight="1">
      <c r="A422" s="27"/>
      <c r="B422" s="149"/>
      <c r="C422" s="104"/>
      <c r="D422" s="90"/>
      <c r="E422" s="111"/>
      <c r="F422" s="442"/>
      <c r="G422" s="443"/>
      <c r="H422" s="444"/>
      <c r="I422" s="99"/>
      <c r="J422" s="99"/>
      <c r="K422" s="94">
        <f t="shared" si="91"/>
        <v>0.06</v>
      </c>
      <c r="L422" s="94">
        <f t="shared" si="92"/>
        <v>-0.06</v>
      </c>
      <c r="M422" s="94">
        <f t="shared" si="93"/>
        <v>0</v>
      </c>
      <c r="N422" s="94">
        <f t="shared" si="94"/>
        <v>0</v>
      </c>
      <c r="O422" s="94">
        <f t="shared" si="95"/>
        <v>0.06</v>
      </c>
      <c r="P422" s="102"/>
      <c r="Q422" s="94" t="str">
        <f t="shared" si="96"/>
        <v/>
      </c>
      <c r="R422" s="122" t="str">
        <f>IF(Q422="","",HLOOKUP(Q422,Headline!$Z$5:$CJ$6,2,FALSE))</f>
        <v/>
      </c>
      <c r="S422" s="147"/>
      <c r="T422" s="147"/>
      <c r="U422" s="147" t="s">
        <v>255</v>
      </c>
      <c r="V422" s="147" t="s">
        <v>255</v>
      </c>
      <c r="W422" s="147" t="s">
        <v>255</v>
      </c>
      <c r="X422" s="96" t="str">
        <f t="shared" si="97"/>
        <v/>
      </c>
      <c r="Y422" s="101"/>
      <c r="Z422" s="445"/>
      <c r="AA422" s="446"/>
      <c r="AB422" s="446"/>
      <c r="AC422" s="446"/>
      <c r="AD422" s="62"/>
      <c r="AE422" s="21"/>
      <c r="AF422" s="22"/>
      <c r="AH422" s="29"/>
      <c r="AI422" s="29"/>
      <c r="AJ422" s="29"/>
      <c r="AK422" s="29"/>
      <c r="AL422" s="29"/>
      <c r="AM422" s="29"/>
      <c r="AN422" s="29"/>
      <c r="AO422" s="83"/>
      <c r="AP422" s="83"/>
      <c r="AQ422" s="83"/>
      <c r="AR422" s="83"/>
      <c r="AS422" s="83"/>
      <c r="AT422" s="105"/>
      <c r="AU422" s="105"/>
    </row>
    <row r="423" spans="1:47" ht="17.25" customHeight="1">
      <c r="A423" s="27"/>
      <c r="B423" s="149">
        <v>305</v>
      </c>
      <c r="C423" s="104"/>
      <c r="D423" s="144" t="s">
        <v>10</v>
      </c>
      <c r="E423" s="144" t="s">
        <v>200</v>
      </c>
      <c r="F423" s="132">
        <v>0.06</v>
      </c>
      <c r="G423" s="133" t="s">
        <v>95</v>
      </c>
      <c r="H423" s="133">
        <v>0.06</v>
      </c>
      <c r="I423" s="99">
        <v>-0.06</v>
      </c>
      <c r="J423" s="99">
        <v>0</v>
      </c>
      <c r="K423" s="94">
        <f>IF(Q423=1,F423,K419)</f>
        <v>0.06</v>
      </c>
      <c r="L423" s="94">
        <f>IF(Q423=1,I423,L419)</f>
        <v>-0.06</v>
      </c>
      <c r="M423" s="94">
        <f>IF(Q423=1,J423,M419)</f>
        <v>0</v>
      </c>
      <c r="N423" s="94">
        <f t="shared" si="94"/>
        <v>0</v>
      </c>
      <c r="O423" s="94">
        <f t="shared" si="95"/>
        <v>0.06</v>
      </c>
      <c r="P423" s="102" t="s">
        <v>245</v>
      </c>
      <c r="Q423" s="94">
        <f>IF(AND(F423&lt;&gt;"",Q419=""),1,IF(AND(Q419&lt;emp,Q419&lt;&gt;""),Q419+1,""))</f>
        <v>1</v>
      </c>
      <c r="R423" s="122">
        <f>IF(Q423="","",HLOOKUP(Q423,Headline!$Z$5:$CJ$6,2,FALSE))</f>
        <v>1</v>
      </c>
      <c r="S423" s="147">
        <v>5.2999999999999999E-2</v>
      </c>
      <c r="T423" s="147">
        <v>5.1999999999999998E-2</v>
      </c>
      <c r="U423" s="147">
        <v>5.0999999999999997E-2</v>
      </c>
      <c r="V423" s="147">
        <v>4.8000000000000001E-2</v>
      </c>
      <c r="W423" s="147">
        <v>5.5E-2</v>
      </c>
      <c r="X423" s="96" t="str">
        <f t="shared" si="97"/>
        <v/>
      </c>
      <c r="Y423" s="101">
        <v>13</v>
      </c>
      <c r="Z423" s="445"/>
      <c r="AA423" s="446"/>
      <c r="AB423" s="446"/>
      <c r="AC423" s="446"/>
      <c r="AD423" s="62"/>
      <c r="AE423" s="21"/>
      <c r="AF423" s="22"/>
      <c r="AH423" s="29"/>
      <c r="AI423" s="29"/>
      <c r="AJ423" s="29"/>
      <c r="AK423" s="29"/>
      <c r="AL423" s="29"/>
      <c r="AM423" s="29"/>
      <c r="AN423" s="29"/>
      <c r="AO423" s="83"/>
      <c r="AP423" s="83"/>
      <c r="AQ423" s="83"/>
      <c r="AR423" s="83"/>
      <c r="AS423" s="83"/>
      <c r="AT423" s="105"/>
      <c r="AU423" s="105"/>
    </row>
    <row r="424" spans="1:47" ht="17.25" customHeight="1">
      <c r="A424" s="27"/>
      <c r="B424" s="149" t="s">
        <v>285</v>
      </c>
      <c r="C424" s="104"/>
      <c r="D424" s="90"/>
      <c r="E424" s="111"/>
      <c r="F424" s="442"/>
      <c r="G424" s="443"/>
      <c r="H424" s="443"/>
      <c r="I424" s="99"/>
      <c r="J424" s="99"/>
      <c r="K424" s="94">
        <f t="shared" ref="K424:K431" si="98">IF(Q424=1,F424,K423)</f>
        <v>0.06</v>
      </c>
      <c r="L424" s="94">
        <f t="shared" ref="L424:L431" si="99">IF(Q424=1,I424,L423)</f>
        <v>-0.06</v>
      </c>
      <c r="M424" s="94">
        <f t="shared" ref="M424:M431" si="100">IF(Q424=1,J424,M423)</f>
        <v>0</v>
      </c>
      <c r="N424" s="94">
        <f t="shared" si="94"/>
        <v>0</v>
      </c>
      <c r="O424" s="94">
        <f t="shared" si="95"/>
        <v>0.06</v>
      </c>
      <c r="P424" s="102" t="s">
        <v>245</v>
      </c>
      <c r="Q424" s="94">
        <f t="shared" ref="Q424:Q431" si="101">IF(AND(F424&lt;&gt;"",Q423=""),1,IF(AND(Q423&lt;emp,Q423&lt;&gt;""),Q423+1,""))</f>
        <v>2</v>
      </c>
      <c r="R424" s="122">
        <f>IF(Q424="","",HLOOKUP(Q424,Headline!$Z$5:$CJ$6,2,FALSE))</f>
        <v>2</v>
      </c>
      <c r="S424" s="147">
        <v>0.06</v>
      </c>
      <c r="T424" s="147">
        <v>5.3999999999999999E-2</v>
      </c>
      <c r="U424" s="147">
        <v>5.0999999999999997E-2</v>
      </c>
      <c r="V424" s="147">
        <v>5.3999999999999999E-2</v>
      </c>
      <c r="W424" s="147">
        <v>5.7000000000000002E-2</v>
      </c>
      <c r="X424" s="96" t="str">
        <f t="shared" si="97"/>
        <v/>
      </c>
      <c r="Y424" s="101">
        <v>16</v>
      </c>
      <c r="Z424" s="445"/>
      <c r="AA424" s="446"/>
      <c r="AB424" s="446"/>
      <c r="AC424" s="446"/>
      <c r="AD424" s="62"/>
      <c r="AE424" s="21"/>
      <c r="AF424" s="22"/>
      <c r="AH424" s="29"/>
      <c r="AI424" s="29"/>
      <c r="AJ424" s="29"/>
      <c r="AK424" s="29"/>
      <c r="AL424" s="29"/>
      <c r="AM424" s="29"/>
      <c r="AN424" s="29"/>
      <c r="AO424" s="83"/>
      <c r="AP424" s="83"/>
      <c r="AQ424" s="83"/>
      <c r="AR424" s="83"/>
      <c r="AS424" s="83"/>
      <c r="AT424" s="105"/>
      <c r="AU424" s="105"/>
    </row>
    <row r="425" spans="1:47" ht="17.25" customHeight="1">
      <c r="A425" s="27"/>
      <c r="B425" s="149"/>
      <c r="C425" s="104"/>
      <c r="D425" s="90"/>
      <c r="E425" s="111"/>
      <c r="F425" s="442"/>
      <c r="G425" s="443"/>
      <c r="H425" s="444"/>
      <c r="I425" s="99"/>
      <c r="J425" s="99"/>
      <c r="K425" s="94">
        <f t="shared" si="98"/>
        <v>0.06</v>
      </c>
      <c r="L425" s="94">
        <f t="shared" si="99"/>
        <v>-0.06</v>
      </c>
      <c r="M425" s="94">
        <f t="shared" si="100"/>
        <v>0</v>
      </c>
      <c r="N425" s="94">
        <f t="shared" si="94"/>
        <v>0</v>
      </c>
      <c r="O425" s="94">
        <f t="shared" si="95"/>
        <v>0.06</v>
      </c>
      <c r="P425" s="102"/>
      <c r="Q425" s="94" t="str">
        <f t="shared" si="101"/>
        <v/>
      </c>
      <c r="R425" s="122" t="str">
        <f>IF(Q425="","",HLOOKUP(Q425,Headline!$Z$5:$CJ$6,2,FALSE))</f>
        <v/>
      </c>
      <c r="S425" s="147"/>
      <c r="T425" s="147"/>
      <c r="U425" s="147" t="s">
        <v>255</v>
      </c>
      <c r="V425" s="147" t="s">
        <v>255</v>
      </c>
      <c r="W425" s="147" t="s">
        <v>255</v>
      </c>
      <c r="X425" s="96" t="str">
        <f t="shared" si="97"/>
        <v/>
      </c>
      <c r="Y425" s="101"/>
      <c r="Z425" s="445"/>
      <c r="AA425" s="446"/>
      <c r="AB425" s="446"/>
      <c r="AC425" s="446"/>
      <c r="AD425" s="62"/>
      <c r="AE425" s="21"/>
      <c r="AF425" s="22"/>
      <c r="AH425" s="29"/>
      <c r="AI425" s="29"/>
      <c r="AJ425" s="29"/>
      <c r="AK425" s="29"/>
      <c r="AL425" s="29"/>
      <c r="AM425" s="29"/>
      <c r="AN425" s="29"/>
      <c r="AO425" s="83"/>
      <c r="AP425" s="83"/>
      <c r="AQ425" s="83"/>
      <c r="AR425" s="83"/>
      <c r="AS425" s="83"/>
      <c r="AT425" s="105"/>
      <c r="AU425" s="105"/>
    </row>
    <row r="426" spans="1:47" ht="17.25" customHeight="1">
      <c r="A426" s="27"/>
      <c r="B426" s="149">
        <v>305</v>
      </c>
      <c r="C426" s="104"/>
      <c r="D426" s="144" t="s">
        <v>10</v>
      </c>
      <c r="E426" s="144" t="s">
        <v>200</v>
      </c>
      <c r="F426" s="132">
        <v>0.06</v>
      </c>
      <c r="G426" s="133" t="s">
        <v>95</v>
      </c>
      <c r="H426" s="133">
        <v>0.06</v>
      </c>
      <c r="I426" s="99">
        <v>-0.06</v>
      </c>
      <c r="J426" s="99">
        <v>0</v>
      </c>
      <c r="K426" s="94">
        <f t="shared" si="98"/>
        <v>0.06</v>
      </c>
      <c r="L426" s="94">
        <f t="shared" si="99"/>
        <v>-0.06</v>
      </c>
      <c r="M426" s="94">
        <f t="shared" si="100"/>
        <v>0</v>
      </c>
      <c r="N426" s="94">
        <f t="shared" si="94"/>
        <v>0</v>
      </c>
      <c r="O426" s="94">
        <f t="shared" si="95"/>
        <v>0.06</v>
      </c>
      <c r="P426" s="102" t="s">
        <v>245</v>
      </c>
      <c r="Q426" s="94">
        <f t="shared" si="101"/>
        <v>1</v>
      </c>
      <c r="R426" s="122">
        <f>IF(Q426="","",HLOOKUP(Q426,Headline!$Z$5:$CJ$6,2,FALSE))</f>
        <v>1</v>
      </c>
      <c r="S426" s="147">
        <v>9.5000000000000001E-2</v>
      </c>
      <c r="T426" s="147">
        <v>0.10100000000000001</v>
      </c>
      <c r="U426" s="147">
        <v>8.8999999999999996E-2</v>
      </c>
      <c r="V426" s="147">
        <v>0.11</v>
      </c>
      <c r="W426" s="147">
        <v>0.105</v>
      </c>
      <c r="X426" s="96" t="str">
        <f t="shared" si="97"/>
        <v/>
      </c>
      <c r="Y426" s="101">
        <v>13</v>
      </c>
      <c r="Z426" s="445"/>
      <c r="AA426" s="446"/>
      <c r="AB426" s="446"/>
      <c r="AC426" s="446"/>
      <c r="AD426" s="62"/>
      <c r="AE426" s="21"/>
      <c r="AF426" s="247" t="s">
        <v>95</v>
      </c>
      <c r="AH426" s="29"/>
      <c r="AI426" s="29"/>
      <c r="AJ426" s="29"/>
      <c r="AK426" s="29"/>
      <c r="AL426" s="29"/>
      <c r="AM426" s="29"/>
      <c r="AN426" s="29"/>
      <c r="AO426" s="83"/>
      <c r="AP426" s="83"/>
      <c r="AQ426" s="83"/>
      <c r="AR426" s="83"/>
      <c r="AS426" s="83"/>
      <c r="AT426" s="105"/>
      <c r="AU426" s="105"/>
    </row>
    <row r="427" spans="1:47" ht="17.25" customHeight="1">
      <c r="A427" s="27"/>
      <c r="B427" s="149" t="s">
        <v>286</v>
      </c>
      <c r="C427" s="104"/>
      <c r="D427" s="90"/>
      <c r="E427" s="111"/>
      <c r="F427" s="442"/>
      <c r="G427" s="443"/>
      <c r="H427" s="443"/>
      <c r="I427" s="99"/>
      <c r="J427" s="99"/>
      <c r="K427" s="94">
        <f t="shared" si="98"/>
        <v>0.06</v>
      </c>
      <c r="L427" s="94">
        <f t="shared" si="99"/>
        <v>-0.06</v>
      </c>
      <c r="M427" s="94">
        <f t="shared" si="100"/>
        <v>0</v>
      </c>
      <c r="N427" s="94">
        <f t="shared" si="94"/>
        <v>0</v>
      </c>
      <c r="O427" s="94">
        <f t="shared" si="95"/>
        <v>0.06</v>
      </c>
      <c r="P427" s="102" t="s">
        <v>245</v>
      </c>
      <c r="Q427" s="94">
        <f t="shared" si="101"/>
        <v>2</v>
      </c>
      <c r="R427" s="122">
        <f>IF(Q427="","",HLOOKUP(Q427,Headline!$Z$5:$CJ$6,2,FALSE))</f>
        <v>2</v>
      </c>
      <c r="S427" s="147">
        <v>1.9E-2</v>
      </c>
      <c r="T427" s="147">
        <v>4.1000000000000002E-2</v>
      </c>
      <c r="U427" s="147">
        <v>2.7E-2</v>
      </c>
      <c r="V427" s="147">
        <v>3.5000000000000003E-2</v>
      </c>
      <c r="W427" s="147">
        <v>3.2000000000000001E-2</v>
      </c>
      <c r="X427" s="96" t="str">
        <f t="shared" si="97"/>
        <v/>
      </c>
      <c r="Y427" s="101">
        <v>16</v>
      </c>
      <c r="Z427" s="445"/>
      <c r="AA427" s="446"/>
      <c r="AB427" s="446"/>
      <c r="AC427" s="446"/>
      <c r="AD427" s="62"/>
      <c r="AE427" s="21"/>
      <c r="AF427" s="21"/>
      <c r="AH427" s="29"/>
      <c r="AI427" s="29"/>
      <c r="AJ427" s="29"/>
      <c r="AK427" s="29"/>
      <c r="AL427" s="29"/>
      <c r="AM427" s="29"/>
      <c r="AN427" s="29"/>
      <c r="AO427" s="83"/>
      <c r="AP427" s="83"/>
      <c r="AQ427" s="83"/>
      <c r="AR427" s="83"/>
      <c r="AS427" s="83"/>
      <c r="AT427" s="105"/>
      <c r="AU427" s="105"/>
    </row>
    <row r="428" spans="1:47" ht="17.25" customHeight="1">
      <c r="A428" s="27"/>
      <c r="B428" s="149"/>
      <c r="C428" s="104"/>
      <c r="D428" s="90"/>
      <c r="E428" s="111"/>
      <c r="F428" s="442"/>
      <c r="G428" s="443"/>
      <c r="H428" s="444"/>
      <c r="I428" s="99"/>
      <c r="J428" s="99"/>
      <c r="K428" s="94">
        <f t="shared" si="98"/>
        <v>0.06</v>
      </c>
      <c r="L428" s="94">
        <f t="shared" si="99"/>
        <v>-0.06</v>
      </c>
      <c r="M428" s="94">
        <f t="shared" si="100"/>
        <v>0</v>
      </c>
      <c r="N428" s="94">
        <f t="shared" si="94"/>
        <v>0</v>
      </c>
      <c r="O428" s="94">
        <f t="shared" si="95"/>
        <v>0.06</v>
      </c>
      <c r="P428" s="102"/>
      <c r="Q428" s="94" t="str">
        <f t="shared" si="101"/>
        <v/>
      </c>
      <c r="R428" s="122" t="str">
        <f>IF(Q428="","",HLOOKUP(Q428,Headline!$Z$5:$CJ$6,2,FALSE))</f>
        <v/>
      </c>
      <c r="S428" s="147"/>
      <c r="T428" s="147"/>
      <c r="U428" s="147" t="s">
        <v>255</v>
      </c>
      <c r="V428" s="147" t="s">
        <v>255</v>
      </c>
      <c r="W428" s="147" t="s">
        <v>255</v>
      </c>
      <c r="X428" s="96" t="str">
        <f t="shared" si="97"/>
        <v/>
      </c>
      <c r="Y428" s="101"/>
      <c r="Z428" s="445"/>
      <c r="AA428" s="446"/>
      <c r="AB428" s="446"/>
      <c r="AC428" s="446"/>
      <c r="AD428" s="62"/>
      <c r="AE428" s="21"/>
      <c r="AF428" s="22"/>
      <c r="AH428" s="29"/>
      <c r="AI428" s="29"/>
      <c r="AJ428" s="29"/>
      <c r="AK428" s="29"/>
      <c r="AL428" s="29"/>
      <c r="AM428" s="29"/>
      <c r="AN428" s="29"/>
      <c r="AO428" s="83"/>
      <c r="AP428" s="83"/>
      <c r="AQ428" s="83"/>
      <c r="AR428" s="83"/>
      <c r="AS428" s="83"/>
      <c r="AT428" s="105"/>
      <c r="AU428" s="105"/>
    </row>
    <row r="429" spans="1:47" ht="17.25" customHeight="1">
      <c r="A429" s="27"/>
      <c r="B429" s="149">
        <v>305</v>
      </c>
      <c r="C429" s="104"/>
      <c r="D429" s="144" t="s">
        <v>10</v>
      </c>
      <c r="E429" s="144" t="s">
        <v>200</v>
      </c>
      <c r="F429" s="132">
        <v>0.06</v>
      </c>
      <c r="G429" s="133" t="s">
        <v>95</v>
      </c>
      <c r="H429" s="133">
        <v>0.06</v>
      </c>
      <c r="I429" s="99">
        <v>-0.06</v>
      </c>
      <c r="J429" s="99">
        <v>0</v>
      </c>
      <c r="K429" s="94">
        <f t="shared" si="98"/>
        <v>0.06</v>
      </c>
      <c r="L429" s="94">
        <f t="shared" si="99"/>
        <v>-0.06</v>
      </c>
      <c r="M429" s="94">
        <f t="shared" si="100"/>
        <v>0</v>
      </c>
      <c r="N429" s="94">
        <f t="shared" si="94"/>
        <v>0</v>
      </c>
      <c r="O429" s="94">
        <f t="shared" si="95"/>
        <v>0.06</v>
      </c>
      <c r="P429" s="102" t="s">
        <v>245</v>
      </c>
      <c r="Q429" s="94">
        <f t="shared" si="101"/>
        <v>1</v>
      </c>
      <c r="R429" s="122">
        <f>IF(Q429="","",HLOOKUP(Q429,Headline!$Z$5:$CJ$6,2,FALSE))</f>
        <v>1</v>
      </c>
      <c r="S429" s="147"/>
      <c r="T429" s="147"/>
      <c r="U429" s="147"/>
      <c r="V429" s="147"/>
      <c r="W429" s="147"/>
      <c r="X429" s="96" t="str">
        <f t="shared" si="97"/>
        <v/>
      </c>
      <c r="Y429" s="101"/>
      <c r="Z429" s="445"/>
      <c r="AA429" s="446"/>
      <c r="AB429" s="446"/>
      <c r="AC429" s="446"/>
      <c r="AD429" s="62"/>
      <c r="AE429" s="21"/>
      <c r="AF429" s="21"/>
      <c r="AH429" s="29"/>
      <c r="AI429" s="29"/>
      <c r="AJ429" s="29"/>
      <c r="AK429" s="29"/>
      <c r="AL429" s="29"/>
      <c r="AM429" s="29"/>
      <c r="AN429" s="29"/>
      <c r="AO429" s="83"/>
      <c r="AP429" s="83"/>
      <c r="AQ429" s="83"/>
      <c r="AR429" s="83"/>
      <c r="AS429" s="83"/>
      <c r="AT429" s="105"/>
      <c r="AU429" s="105"/>
    </row>
    <row r="430" spans="1:47" ht="17.25" customHeight="1">
      <c r="A430" s="27"/>
      <c r="B430" s="149">
        <v>2</v>
      </c>
      <c r="C430" s="104"/>
      <c r="D430" s="90"/>
      <c r="E430" s="111"/>
      <c r="F430" s="442"/>
      <c r="G430" s="443"/>
      <c r="H430" s="443"/>
      <c r="I430" s="99"/>
      <c r="J430" s="99"/>
      <c r="K430" s="94">
        <f t="shared" si="98"/>
        <v>0.06</v>
      </c>
      <c r="L430" s="94">
        <f t="shared" si="99"/>
        <v>-0.06</v>
      </c>
      <c r="M430" s="94">
        <f t="shared" si="100"/>
        <v>0</v>
      </c>
      <c r="N430" s="94">
        <f t="shared" si="94"/>
        <v>0</v>
      </c>
      <c r="O430" s="94">
        <f t="shared" si="95"/>
        <v>0.06</v>
      </c>
      <c r="P430" s="102" t="s">
        <v>245</v>
      </c>
      <c r="Q430" s="94">
        <f t="shared" si="101"/>
        <v>2</v>
      </c>
      <c r="R430" s="122">
        <f>IF(Q430="","",HLOOKUP(Q430,Headline!$Z$5:$CJ$6,2,FALSE))</f>
        <v>2</v>
      </c>
      <c r="S430" s="147">
        <v>6.0000000000000001E-3</v>
      </c>
      <c r="T430" s="147">
        <v>4.0000000000000001E-3</v>
      </c>
      <c r="U430" s="147">
        <v>8.0000000000000002E-3</v>
      </c>
      <c r="V430" s="147">
        <v>4.0000000000000001E-3</v>
      </c>
      <c r="W430" s="147">
        <v>5.0000000000000001E-3</v>
      </c>
      <c r="X430" s="96" t="str">
        <f t="shared" si="97"/>
        <v/>
      </c>
      <c r="Y430" s="101">
        <v>16</v>
      </c>
      <c r="Z430" s="445" t="s">
        <v>763</v>
      </c>
      <c r="AA430" s="446"/>
      <c r="AB430" s="446"/>
      <c r="AC430" s="446"/>
      <c r="AD430" s="62"/>
      <c r="AE430" s="21"/>
      <c r="AF430" s="21"/>
      <c r="AH430" s="29"/>
      <c r="AI430" s="29"/>
      <c r="AJ430" s="29"/>
      <c r="AK430" s="29"/>
      <c r="AL430" s="29"/>
      <c r="AM430" s="29"/>
      <c r="AN430" s="29"/>
      <c r="AO430" s="83"/>
      <c r="AP430" s="83"/>
      <c r="AQ430" s="83"/>
      <c r="AR430" s="83"/>
      <c r="AS430" s="83"/>
      <c r="AT430" s="105"/>
      <c r="AU430" s="105"/>
    </row>
    <row r="431" spans="1:47" ht="17.25" customHeight="1">
      <c r="A431" s="27"/>
      <c r="B431" s="149"/>
      <c r="C431" s="104"/>
      <c r="D431" s="90"/>
      <c r="E431" s="111"/>
      <c r="F431" s="442"/>
      <c r="G431" s="443"/>
      <c r="H431" s="444"/>
      <c r="I431" s="99"/>
      <c r="J431" s="99"/>
      <c r="K431" s="94">
        <f t="shared" si="98"/>
        <v>0.06</v>
      </c>
      <c r="L431" s="94">
        <f t="shared" si="99"/>
        <v>-0.06</v>
      </c>
      <c r="M431" s="94">
        <f t="shared" si="100"/>
        <v>0</v>
      </c>
      <c r="N431" s="94">
        <f t="shared" si="94"/>
        <v>0</v>
      </c>
      <c r="O431" s="94">
        <f t="shared" si="95"/>
        <v>0.06</v>
      </c>
      <c r="P431" s="102"/>
      <c r="Q431" s="94" t="str">
        <f t="shared" si="101"/>
        <v/>
      </c>
      <c r="R431" s="122" t="str">
        <f>IF(Q431="","",HLOOKUP(Q431,Headline!$Z$5:$CJ$6,2,FALSE))</f>
        <v/>
      </c>
      <c r="S431" s="147"/>
      <c r="T431" s="147"/>
      <c r="U431" s="147" t="s">
        <v>255</v>
      </c>
      <c r="V431" s="147" t="s">
        <v>255</v>
      </c>
      <c r="W431" s="147" t="s">
        <v>255</v>
      </c>
      <c r="X431" s="96" t="str">
        <f t="shared" si="97"/>
        <v/>
      </c>
      <c r="Y431" s="101"/>
      <c r="Z431" s="445"/>
      <c r="AA431" s="446"/>
      <c r="AB431" s="446"/>
      <c r="AC431" s="446"/>
      <c r="AD431" s="62"/>
      <c r="AE431" s="21"/>
      <c r="AF431" s="22"/>
      <c r="AH431" s="29"/>
      <c r="AI431" s="29"/>
      <c r="AJ431" s="29"/>
      <c r="AK431" s="29"/>
      <c r="AL431" s="29"/>
      <c r="AM431" s="29"/>
      <c r="AN431" s="29"/>
      <c r="AO431" s="83"/>
      <c r="AP431" s="83"/>
      <c r="AQ431" s="83"/>
      <c r="AR431" s="83"/>
      <c r="AS431" s="83"/>
      <c r="AT431" s="105"/>
      <c r="AU431" s="105"/>
    </row>
    <row r="432" spans="1:47" ht="17.25" customHeight="1">
      <c r="A432" s="27"/>
      <c r="B432" s="149">
        <v>305</v>
      </c>
      <c r="C432" s="104"/>
      <c r="D432" s="144" t="s">
        <v>10</v>
      </c>
      <c r="E432" s="144" t="s">
        <v>200</v>
      </c>
      <c r="F432" s="132">
        <v>0.06</v>
      </c>
      <c r="G432" s="133" t="s">
        <v>95</v>
      </c>
      <c r="H432" s="133">
        <v>0.06</v>
      </c>
      <c r="I432" s="99">
        <v>-0.06</v>
      </c>
      <c r="J432" s="99">
        <v>0</v>
      </c>
      <c r="K432" s="94">
        <f>IF(Q432=1,F432,K428)</f>
        <v>0.06</v>
      </c>
      <c r="L432" s="94">
        <f>IF(Q432=1,I432,L428)</f>
        <v>-0.06</v>
      </c>
      <c r="M432" s="94">
        <f>IF(Q432=1,J432,M428)</f>
        <v>0</v>
      </c>
      <c r="N432" s="94">
        <f>K432+L432</f>
        <v>0</v>
      </c>
      <c r="O432" s="94">
        <f>K432+M432</f>
        <v>0.06</v>
      </c>
      <c r="P432" s="102" t="s">
        <v>245</v>
      </c>
      <c r="Q432" s="94">
        <f>IF(AND(F432&lt;&gt;"",Q428=""),1,IF(AND(Q428&lt;emp,Q428&lt;&gt;""),Q428+1,""))</f>
        <v>1</v>
      </c>
      <c r="R432" s="122">
        <f>IF(Q432="","",HLOOKUP(Q432,Headline!$Z$5:$CJ$6,2,FALSE))</f>
        <v>1</v>
      </c>
      <c r="S432" s="147">
        <v>2.1999999999999999E-2</v>
      </c>
      <c r="T432" s="147">
        <v>3.1E-2</v>
      </c>
      <c r="U432" s="147">
        <v>2.3E-2</v>
      </c>
      <c r="V432" s="147">
        <v>2.8000000000000001E-2</v>
      </c>
      <c r="W432" s="147">
        <v>0.03</v>
      </c>
      <c r="X432" s="96" t="str">
        <f t="shared" si="97"/>
        <v/>
      </c>
      <c r="Y432" s="101">
        <v>13</v>
      </c>
      <c r="Z432" s="445"/>
      <c r="AA432" s="446"/>
      <c r="AB432" s="446"/>
      <c r="AC432" s="446"/>
      <c r="AD432" s="62"/>
      <c r="AE432" s="21"/>
      <c r="AF432" s="22"/>
      <c r="AH432" s="29"/>
      <c r="AI432" s="29"/>
      <c r="AJ432" s="29"/>
      <c r="AK432" s="29"/>
      <c r="AL432" s="29"/>
      <c r="AM432" s="29"/>
      <c r="AN432" s="29"/>
      <c r="AO432" s="83"/>
      <c r="AP432" s="83"/>
      <c r="AQ432" s="83"/>
      <c r="AR432" s="83"/>
      <c r="AS432" s="83"/>
      <c r="AT432" s="105"/>
      <c r="AU432" s="105"/>
    </row>
    <row r="433" spans="1:47" ht="17.25" customHeight="1">
      <c r="A433" s="27"/>
      <c r="B433" s="149" t="s">
        <v>287</v>
      </c>
      <c r="C433" s="104"/>
      <c r="D433" s="90"/>
      <c r="E433" s="111"/>
      <c r="F433" s="442"/>
      <c r="G433" s="443"/>
      <c r="H433" s="443"/>
      <c r="I433" s="99"/>
      <c r="J433" s="99"/>
      <c r="K433" s="94">
        <f>IF(Q433=1,F433,K432)</f>
        <v>0.06</v>
      </c>
      <c r="L433" s="94">
        <f>IF(Q433=1,I433,L432)</f>
        <v>-0.06</v>
      </c>
      <c r="M433" s="94">
        <f>IF(Q433=1,J433,M432)</f>
        <v>0</v>
      </c>
      <c r="N433" s="94">
        <f>K433+L433</f>
        <v>0</v>
      </c>
      <c r="O433" s="94">
        <f>K433+M433</f>
        <v>0.06</v>
      </c>
      <c r="P433" s="102" t="s">
        <v>245</v>
      </c>
      <c r="Q433" s="94">
        <f>IF(AND(F433&lt;&gt;"",Q432=""),1,IF(AND(Q432&lt;emp,Q432&lt;&gt;""),Q432+1,""))</f>
        <v>2</v>
      </c>
      <c r="R433" s="122">
        <f>IF(Q433="","",HLOOKUP(Q433,Headline!$Z$5:$CJ$6,2,FALSE))</f>
        <v>2</v>
      </c>
      <c r="S433" s="147">
        <v>5.6000000000000001E-2</v>
      </c>
      <c r="T433" s="147">
        <v>5.8999999999999997E-2</v>
      </c>
      <c r="U433" s="147">
        <v>5.3999999999999999E-2</v>
      </c>
      <c r="V433" s="147">
        <v>4.8000000000000001E-2</v>
      </c>
      <c r="W433" s="147">
        <v>5.1999999999999998E-2</v>
      </c>
      <c r="X433" s="96" t="str">
        <f t="shared" si="97"/>
        <v/>
      </c>
      <c r="Y433" s="101">
        <v>16</v>
      </c>
      <c r="Z433" s="445"/>
      <c r="AA433" s="446"/>
      <c r="AB433" s="446"/>
      <c r="AC433" s="446"/>
      <c r="AD433" s="62"/>
      <c r="AE433" s="21"/>
      <c r="AF433" s="21"/>
      <c r="AH433" s="29"/>
      <c r="AI433" s="29"/>
      <c r="AJ433" s="29"/>
      <c r="AK433" s="29"/>
      <c r="AL433" s="29"/>
      <c r="AM433" s="29"/>
      <c r="AN433" s="29"/>
      <c r="AO433" s="83"/>
      <c r="AP433" s="83"/>
      <c r="AQ433" s="83"/>
      <c r="AR433" s="83"/>
      <c r="AS433" s="83"/>
      <c r="AT433" s="105"/>
      <c r="AU433" s="105"/>
    </row>
    <row r="434" spans="1:47" ht="17.25" customHeight="1">
      <c r="A434" s="27"/>
      <c r="B434" s="98"/>
      <c r="C434" s="104"/>
      <c r="D434" s="90"/>
      <c r="E434" s="111"/>
      <c r="F434" s="442"/>
      <c r="G434" s="443"/>
      <c r="H434" s="444"/>
      <c r="I434" s="99"/>
      <c r="J434" s="99"/>
      <c r="K434" s="94">
        <f>IF(Q434=1,F434,K433)</f>
        <v>0.06</v>
      </c>
      <c r="L434" s="94">
        <f>IF(Q434=1,I434,L433)</f>
        <v>-0.06</v>
      </c>
      <c r="M434" s="94">
        <f>IF(Q434=1,J434,M433)</f>
        <v>0</v>
      </c>
      <c r="N434" s="94">
        <f>K434+L434</f>
        <v>0</v>
      </c>
      <c r="O434" s="94">
        <f>K434+M434</f>
        <v>0.06</v>
      </c>
      <c r="P434" s="102"/>
      <c r="Q434" s="94" t="str">
        <f>IF(AND(F434&lt;&gt;"",Q433=""),1,IF(AND(Q433&lt;emp,Q433&lt;&gt;""),Q433+1,""))</f>
        <v/>
      </c>
      <c r="R434" s="122" t="str">
        <f>IF(Q434="","",HLOOKUP(Q434,Headline!$Z$5:$CJ$6,2,FALSE))</f>
        <v/>
      </c>
      <c r="S434" s="100"/>
      <c r="T434" s="100"/>
      <c r="U434" s="100"/>
      <c r="V434" s="100"/>
      <c r="W434" s="100"/>
      <c r="X434" s="96" t="str">
        <f t="shared" si="97"/>
        <v/>
      </c>
      <c r="Y434" s="101"/>
      <c r="Z434" s="445"/>
      <c r="AA434" s="446"/>
      <c r="AB434" s="446"/>
      <c r="AC434" s="446"/>
      <c r="AD434" s="62"/>
      <c r="AE434" s="21"/>
      <c r="AF434" s="22"/>
      <c r="AH434" s="29"/>
      <c r="AI434" s="29"/>
      <c r="AJ434" s="29"/>
      <c r="AK434" s="29"/>
      <c r="AL434" s="29"/>
      <c r="AM434" s="29"/>
      <c r="AN434" s="29"/>
      <c r="AO434" s="83"/>
      <c r="AP434" s="83"/>
      <c r="AQ434" s="83"/>
      <c r="AR434" s="83"/>
      <c r="AS434" s="83"/>
      <c r="AT434" s="105"/>
      <c r="AU434" s="105"/>
    </row>
    <row r="435" spans="1:47" ht="17.25" customHeight="1">
      <c r="A435" s="27"/>
      <c r="B435" s="98">
        <v>306</v>
      </c>
      <c r="C435" s="104"/>
      <c r="D435" s="144" t="s">
        <v>171</v>
      </c>
      <c r="E435" s="111"/>
      <c r="F435" s="489">
        <v>45</v>
      </c>
      <c r="G435" s="443"/>
      <c r="H435" s="444"/>
      <c r="I435" s="99">
        <v>-2</v>
      </c>
      <c r="J435" s="99">
        <v>2</v>
      </c>
      <c r="K435" s="94">
        <f>IF(Q435=1,F435,K419)</f>
        <v>45</v>
      </c>
      <c r="L435" s="94">
        <f>IF(Q435=1,I435,L419)</f>
        <v>-2</v>
      </c>
      <c r="M435" s="94">
        <f>IF(Q435=1,J435,M419)</f>
        <v>2</v>
      </c>
      <c r="N435" s="94">
        <f t="shared" si="94"/>
        <v>43</v>
      </c>
      <c r="O435" s="94">
        <f t="shared" si="95"/>
        <v>47</v>
      </c>
      <c r="P435" s="102" t="s">
        <v>50</v>
      </c>
      <c r="Q435" s="94">
        <f>IF(AND(F435&lt;&gt;"",Q419=""),1,IF(AND(Q419&lt;emp,Q419&lt;&gt;""),Q419+1,""))</f>
        <v>1</v>
      </c>
      <c r="R435" s="122">
        <f>IF(Q435="","",HLOOKUP(Q435,Headline!$Z$5:$CJ$6,2,FALSE))</f>
        <v>1</v>
      </c>
      <c r="S435" s="147">
        <v>46.55</v>
      </c>
      <c r="T435" s="147">
        <v>46.2</v>
      </c>
      <c r="U435" s="147">
        <v>46.45</v>
      </c>
      <c r="V435" s="147">
        <v>46.5</v>
      </c>
      <c r="W435" s="147">
        <v>46.35</v>
      </c>
      <c r="X435" s="96" t="str">
        <f t="shared" si="97"/>
        <v/>
      </c>
      <c r="Y435" s="101">
        <v>13</v>
      </c>
      <c r="Z435" s="445"/>
      <c r="AA435" s="446"/>
      <c r="AB435" s="446"/>
      <c r="AC435" s="454"/>
      <c r="AD435" s="62"/>
      <c r="AE435" s="21"/>
      <c r="AF435" s="22"/>
      <c r="AH435" s="29"/>
      <c r="AI435" s="29"/>
      <c r="AJ435" s="29"/>
      <c r="AK435" s="29"/>
      <c r="AL435" s="29"/>
      <c r="AM435" s="29"/>
      <c r="AN435" s="29"/>
      <c r="AO435" s="83"/>
      <c r="AP435" s="83"/>
      <c r="AQ435" s="83"/>
      <c r="AR435" s="83"/>
      <c r="AS435" s="83"/>
      <c r="AT435" s="105"/>
      <c r="AU435" s="105"/>
    </row>
    <row r="436" spans="1:47" ht="17.25" customHeight="1">
      <c r="A436" s="27"/>
      <c r="B436" s="98"/>
      <c r="C436" s="104"/>
      <c r="D436" s="90"/>
      <c r="E436" s="111"/>
      <c r="F436" s="489"/>
      <c r="G436" s="443"/>
      <c r="H436" s="444"/>
      <c r="I436" s="99"/>
      <c r="J436" s="99"/>
      <c r="K436" s="94">
        <f t="shared" si="91"/>
        <v>45</v>
      </c>
      <c r="L436" s="94">
        <f t="shared" si="92"/>
        <v>-2</v>
      </c>
      <c r="M436" s="94">
        <f t="shared" si="93"/>
        <v>2</v>
      </c>
      <c r="N436" s="94">
        <f t="shared" si="94"/>
        <v>43</v>
      </c>
      <c r="O436" s="94">
        <f t="shared" si="95"/>
        <v>47</v>
      </c>
      <c r="P436" s="102" t="s">
        <v>50</v>
      </c>
      <c r="Q436" s="94">
        <f t="shared" si="96"/>
        <v>2</v>
      </c>
      <c r="R436" s="122">
        <f>IF(Q436="","",HLOOKUP(Q436,Headline!$Z$5:$CJ$6,2,FALSE))</f>
        <v>2</v>
      </c>
      <c r="S436" s="147">
        <v>48.53</v>
      </c>
      <c r="T436" s="147">
        <v>48.52</v>
      </c>
      <c r="U436" s="147">
        <v>48.36</v>
      </c>
      <c r="V436" s="147">
        <v>48.5</v>
      </c>
      <c r="W436" s="147">
        <v>48.6</v>
      </c>
      <c r="X436" s="96" t="str">
        <f t="shared" si="97"/>
        <v/>
      </c>
      <c r="Y436" s="101">
        <v>16</v>
      </c>
      <c r="Z436" s="445"/>
      <c r="AA436" s="446"/>
      <c r="AB436" s="446"/>
      <c r="AC436" s="454"/>
      <c r="AD436" s="62"/>
      <c r="AE436" s="245" t="s">
        <v>331</v>
      </c>
      <c r="AF436" s="22"/>
      <c r="AH436" s="29"/>
      <c r="AI436" s="29"/>
      <c r="AJ436" s="29"/>
      <c r="AK436" s="29"/>
      <c r="AL436" s="29"/>
      <c r="AM436" s="29"/>
      <c r="AN436" s="29"/>
      <c r="AO436" s="83"/>
      <c r="AP436" s="83"/>
      <c r="AQ436" s="83"/>
      <c r="AR436" s="83"/>
      <c r="AS436" s="83"/>
      <c r="AT436" s="105"/>
      <c r="AU436" s="105"/>
    </row>
    <row r="437" spans="1:47" ht="17.25" customHeight="1">
      <c r="A437" s="27"/>
      <c r="B437" s="98"/>
      <c r="C437" s="104"/>
      <c r="D437" s="90"/>
      <c r="E437" s="111"/>
      <c r="F437" s="489"/>
      <c r="G437" s="443"/>
      <c r="H437" s="444"/>
      <c r="I437" s="99"/>
      <c r="J437" s="99"/>
      <c r="K437" s="94">
        <f t="shared" si="91"/>
        <v>45</v>
      </c>
      <c r="L437" s="94">
        <f t="shared" si="92"/>
        <v>-2</v>
      </c>
      <c r="M437" s="94">
        <f t="shared" si="93"/>
        <v>2</v>
      </c>
      <c r="N437" s="94">
        <f t="shared" si="94"/>
        <v>43</v>
      </c>
      <c r="O437" s="94">
        <f t="shared" si="95"/>
        <v>47</v>
      </c>
      <c r="P437" s="102"/>
      <c r="Q437" s="94" t="str">
        <f t="shared" si="96"/>
        <v/>
      </c>
      <c r="R437" s="122" t="str">
        <f>IF(Q437="","",HLOOKUP(Q437,Headline!$Z$5:$CJ$6,2,FALSE))</f>
        <v/>
      </c>
      <c r="S437" s="147"/>
      <c r="T437" s="147"/>
      <c r="U437" s="147"/>
      <c r="V437" s="147"/>
      <c r="W437" s="147"/>
      <c r="X437" s="96" t="str">
        <f t="shared" si="97"/>
        <v/>
      </c>
      <c r="Y437" s="101"/>
      <c r="Z437" s="445"/>
      <c r="AA437" s="446"/>
      <c r="AB437" s="446"/>
      <c r="AC437" s="454"/>
      <c r="AD437" s="62"/>
      <c r="AE437" s="21"/>
      <c r="AF437" s="22"/>
      <c r="AH437" s="29"/>
      <c r="AI437" s="29"/>
      <c r="AJ437" s="29"/>
      <c r="AK437" s="29"/>
      <c r="AL437" s="29"/>
      <c r="AM437" s="29"/>
      <c r="AN437" s="29"/>
      <c r="AO437" s="83"/>
      <c r="AP437" s="83"/>
      <c r="AQ437" s="83"/>
      <c r="AR437" s="83"/>
      <c r="AS437" s="83"/>
      <c r="AT437" s="105"/>
      <c r="AU437" s="105"/>
    </row>
    <row r="438" spans="1:47" ht="17.25" customHeight="1">
      <c r="A438" s="27"/>
      <c r="B438" s="98">
        <v>306</v>
      </c>
      <c r="C438" s="104"/>
      <c r="D438" s="144" t="s">
        <v>171</v>
      </c>
      <c r="E438" s="111"/>
      <c r="F438" s="442">
        <v>45</v>
      </c>
      <c r="G438" s="443"/>
      <c r="H438" s="444"/>
      <c r="I438" s="99">
        <v>-2</v>
      </c>
      <c r="J438" s="99">
        <v>2</v>
      </c>
      <c r="K438" s="94">
        <f t="shared" si="91"/>
        <v>45</v>
      </c>
      <c r="L438" s="94">
        <f t="shared" si="92"/>
        <v>-2</v>
      </c>
      <c r="M438" s="94">
        <f t="shared" si="93"/>
        <v>2</v>
      </c>
      <c r="N438" s="94">
        <f t="shared" si="94"/>
        <v>43</v>
      </c>
      <c r="O438" s="94">
        <f t="shared" si="95"/>
        <v>47</v>
      </c>
      <c r="P438" s="102" t="s">
        <v>50</v>
      </c>
      <c r="Q438" s="94">
        <f t="shared" si="96"/>
        <v>1</v>
      </c>
      <c r="R438" s="122">
        <f>IF(Q438="","",HLOOKUP(Q438,Headline!$Z$5:$CJ$6,2,FALSE))</f>
        <v>1</v>
      </c>
      <c r="S438" s="147">
        <v>45.05</v>
      </c>
      <c r="T438" s="147">
        <v>45.2</v>
      </c>
      <c r="U438" s="147">
        <v>44.8</v>
      </c>
      <c r="V438" s="147">
        <v>44.9</v>
      </c>
      <c r="W438" s="147">
        <v>45.1</v>
      </c>
      <c r="X438" s="96" t="str">
        <f t="shared" si="97"/>
        <v/>
      </c>
      <c r="Y438" s="101">
        <v>13</v>
      </c>
      <c r="Z438" s="445"/>
      <c r="AA438" s="446"/>
      <c r="AB438" s="446"/>
      <c r="AC438" s="446"/>
      <c r="AD438" s="62"/>
      <c r="AE438" s="21"/>
      <c r="AF438" s="22"/>
      <c r="AH438" s="29"/>
      <c r="AI438" s="29"/>
      <c r="AJ438" s="29"/>
      <c r="AK438" s="29"/>
      <c r="AL438" s="29"/>
      <c r="AM438" s="29"/>
      <c r="AN438" s="29"/>
      <c r="AO438" s="83"/>
      <c r="AP438" s="83"/>
      <c r="AQ438" s="83"/>
      <c r="AR438" s="83"/>
      <c r="AS438" s="83"/>
      <c r="AT438" s="105"/>
      <c r="AU438" s="105"/>
    </row>
    <row r="439" spans="1:47" ht="17.25" customHeight="1">
      <c r="A439" s="27"/>
      <c r="B439" s="98"/>
      <c r="C439" s="104"/>
      <c r="D439" s="90"/>
      <c r="E439" s="111"/>
      <c r="F439" s="442"/>
      <c r="G439" s="443"/>
      <c r="H439" s="444"/>
      <c r="I439" s="99"/>
      <c r="J439" s="99"/>
      <c r="K439" s="94">
        <f t="shared" si="91"/>
        <v>45</v>
      </c>
      <c r="L439" s="94">
        <f t="shared" si="92"/>
        <v>-2</v>
      </c>
      <c r="M439" s="94">
        <f t="shared" si="93"/>
        <v>2</v>
      </c>
      <c r="N439" s="94">
        <f t="shared" si="94"/>
        <v>43</v>
      </c>
      <c r="O439" s="94">
        <f t="shared" si="95"/>
        <v>47</v>
      </c>
      <c r="P439" s="102" t="s">
        <v>50</v>
      </c>
      <c r="Q439" s="94">
        <f t="shared" si="96"/>
        <v>2</v>
      </c>
      <c r="R439" s="122">
        <f>IF(Q439="","",HLOOKUP(Q439,Headline!$Z$5:$CJ$6,2,FALSE))</f>
        <v>2</v>
      </c>
      <c r="S439" s="147">
        <v>45.31</v>
      </c>
      <c r="T439" s="147">
        <v>45.23</v>
      </c>
      <c r="U439" s="147">
        <v>45.05</v>
      </c>
      <c r="V439" s="147">
        <v>45.14</v>
      </c>
      <c r="W439" s="147">
        <v>45.17</v>
      </c>
      <c r="X439" s="96" t="str">
        <f t="shared" si="97"/>
        <v/>
      </c>
      <c r="Y439" s="101">
        <v>16</v>
      </c>
      <c r="Z439" s="445"/>
      <c r="AA439" s="446"/>
      <c r="AB439" s="446"/>
      <c r="AC439" s="446"/>
      <c r="AD439" s="62"/>
      <c r="AE439" s="21"/>
      <c r="AF439" s="22"/>
      <c r="AH439" s="29"/>
      <c r="AI439" s="29"/>
      <c r="AJ439" s="29"/>
      <c r="AK439" s="29"/>
      <c r="AL439" s="29"/>
      <c r="AM439" s="29"/>
      <c r="AN439" s="29"/>
      <c r="AO439" s="83"/>
      <c r="AP439" s="83"/>
      <c r="AQ439" s="83"/>
      <c r="AR439" s="83"/>
      <c r="AS439" s="83"/>
      <c r="AT439" s="105"/>
      <c r="AU439" s="105"/>
    </row>
    <row r="440" spans="1:47" ht="17.25" customHeight="1">
      <c r="A440" s="27"/>
      <c r="B440" s="98"/>
      <c r="C440" s="104"/>
      <c r="D440" s="90"/>
      <c r="E440" s="111"/>
      <c r="F440" s="442"/>
      <c r="G440" s="443"/>
      <c r="H440" s="444"/>
      <c r="I440" s="99"/>
      <c r="J440" s="99"/>
      <c r="K440" s="94">
        <f t="shared" si="91"/>
        <v>45</v>
      </c>
      <c r="L440" s="94">
        <f t="shared" si="92"/>
        <v>-2</v>
      </c>
      <c r="M440" s="94">
        <f t="shared" si="93"/>
        <v>2</v>
      </c>
      <c r="N440" s="94">
        <f t="shared" si="94"/>
        <v>43</v>
      </c>
      <c r="O440" s="94">
        <f t="shared" si="95"/>
        <v>47</v>
      </c>
      <c r="P440" s="102"/>
      <c r="Q440" s="94" t="str">
        <f t="shared" si="96"/>
        <v/>
      </c>
      <c r="R440" s="122" t="str">
        <f>IF(Q440="","",HLOOKUP(Q440,Headline!$Z$5:$CJ$6,2,FALSE))</f>
        <v/>
      </c>
      <c r="S440" s="147"/>
      <c r="T440" s="147"/>
      <c r="U440" s="147"/>
      <c r="V440" s="147"/>
      <c r="W440" s="147"/>
      <c r="X440" s="96" t="str">
        <f t="shared" si="97"/>
        <v/>
      </c>
      <c r="Y440" s="101"/>
      <c r="Z440" s="445"/>
      <c r="AA440" s="446"/>
      <c r="AB440" s="446"/>
      <c r="AC440" s="446"/>
      <c r="AD440" s="62"/>
      <c r="AE440" s="21"/>
      <c r="AF440" s="22"/>
      <c r="AH440" s="29"/>
      <c r="AI440" s="29"/>
      <c r="AJ440" s="29"/>
      <c r="AK440" s="29"/>
      <c r="AL440" s="29"/>
      <c r="AM440" s="29"/>
      <c r="AN440" s="29"/>
      <c r="AO440" s="83"/>
      <c r="AP440" s="83"/>
      <c r="AQ440" s="83"/>
      <c r="AR440" s="83"/>
      <c r="AS440" s="83"/>
      <c r="AT440" s="105"/>
      <c r="AU440" s="105"/>
    </row>
    <row r="441" spans="1:47" ht="17.25" customHeight="1">
      <c r="A441" s="27"/>
      <c r="B441" s="98">
        <v>306</v>
      </c>
      <c r="C441" s="104"/>
      <c r="D441" s="144" t="s">
        <v>171</v>
      </c>
      <c r="E441" s="111"/>
      <c r="F441" s="442">
        <v>45</v>
      </c>
      <c r="G441" s="443"/>
      <c r="H441" s="444"/>
      <c r="I441" s="99">
        <v>-2</v>
      </c>
      <c r="J441" s="99">
        <v>2</v>
      </c>
      <c r="K441" s="94">
        <f t="shared" si="91"/>
        <v>45</v>
      </c>
      <c r="L441" s="94">
        <f t="shared" si="92"/>
        <v>-2</v>
      </c>
      <c r="M441" s="94">
        <f t="shared" si="93"/>
        <v>2</v>
      </c>
      <c r="N441" s="94">
        <f t="shared" si="94"/>
        <v>43</v>
      </c>
      <c r="O441" s="94">
        <f t="shared" si="95"/>
        <v>47</v>
      </c>
      <c r="P441" s="102" t="s">
        <v>50</v>
      </c>
      <c r="Q441" s="94">
        <f t="shared" si="96"/>
        <v>1</v>
      </c>
      <c r="R441" s="122">
        <f>IF(Q441="","",HLOOKUP(Q441,Headline!$Z$5:$CJ$6,2,FALSE))</f>
        <v>1</v>
      </c>
      <c r="S441" s="147">
        <v>45.55</v>
      </c>
      <c r="T441" s="147">
        <v>45.25</v>
      </c>
      <c r="U441" s="147">
        <v>45.1</v>
      </c>
      <c r="V441" s="147">
        <v>44.95</v>
      </c>
      <c r="W441" s="147">
        <v>45.1</v>
      </c>
      <c r="X441" s="96" t="str">
        <f t="shared" si="97"/>
        <v/>
      </c>
      <c r="Y441" s="101">
        <v>13</v>
      </c>
      <c r="Z441" s="445"/>
      <c r="AA441" s="446"/>
      <c r="AB441" s="446"/>
      <c r="AC441" s="446"/>
      <c r="AD441" s="62"/>
      <c r="AE441" s="21"/>
      <c r="AF441" s="22"/>
      <c r="AH441" s="29"/>
      <c r="AI441" s="29"/>
      <c r="AJ441" s="29"/>
      <c r="AK441" s="29"/>
      <c r="AL441" s="29"/>
      <c r="AM441" s="29"/>
      <c r="AN441" s="29"/>
      <c r="AO441" s="83"/>
      <c r="AP441" s="83"/>
      <c r="AQ441" s="83"/>
      <c r="AR441" s="83"/>
      <c r="AS441" s="83"/>
      <c r="AT441" s="105"/>
      <c r="AU441" s="105"/>
    </row>
    <row r="442" spans="1:47" ht="17.25" customHeight="1">
      <c r="A442" s="27"/>
      <c r="B442" s="98"/>
      <c r="C442" s="104"/>
      <c r="D442" s="90"/>
      <c r="E442" s="111"/>
      <c r="F442" s="442"/>
      <c r="G442" s="443"/>
      <c r="H442" s="444"/>
      <c r="I442" s="99"/>
      <c r="J442" s="99"/>
      <c r="K442" s="94">
        <f t="shared" si="91"/>
        <v>45</v>
      </c>
      <c r="L442" s="94">
        <f t="shared" si="92"/>
        <v>-2</v>
      </c>
      <c r="M442" s="94">
        <f t="shared" si="93"/>
        <v>2</v>
      </c>
      <c r="N442" s="94">
        <f t="shared" si="94"/>
        <v>43</v>
      </c>
      <c r="O442" s="94">
        <f t="shared" si="95"/>
        <v>47</v>
      </c>
      <c r="P442" s="102" t="s">
        <v>50</v>
      </c>
      <c r="Q442" s="94">
        <f t="shared" si="96"/>
        <v>2</v>
      </c>
      <c r="R442" s="122">
        <f>IF(Q442="","",HLOOKUP(Q442,Headline!$Z$5:$CJ$6,2,FALSE))</f>
        <v>2</v>
      </c>
      <c r="S442" s="147">
        <v>45.14</v>
      </c>
      <c r="T442" s="147">
        <v>45.11</v>
      </c>
      <c r="U442" s="147">
        <v>45.1</v>
      </c>
      <c r="V442" s="147">
        <v>45.14</v>
      </c>
      <c r="W442" s="147">
        <v>45.11</v>
      </c>
      <c r="X442" s="96" t="str">
        <f t="shared" si="97"/>
        <v/>
      </c>
      <c r="Y442" s="101">
        <v>16</v>
      </c>
      <c r="Z442" s="445"/>
      <c r="AA442" s="446"/>
      <c r="AB442" s="446"/>
      <c r="AC442" s="446"/>
      <c r="AD442" s="62"/>
      <c r="AE442" s="21"/>
      <c r="AF442" s="22"/>
      <c r="AH442" s="29"/>
      <c r="AI442" s="29"/>
      <c r="AJ442" s="29"/>
      <c r="AK442" s="29"/>
      <c r="AL442" s="29"/>
      <c r="AM442" s="29"/>
      <c r="AN442" s="29"/>
      <c r="AO442" s="83"/>
      <c r="AP442" s="83"/>
      <c r="AQ442" s="83"/>
      <c r="AR442" s="83"/>
      <c r="AS442" s="83"/>
      <c r="AT442" s="105"/>
      <c r="AU442" s="105"/>
    </row>
    <row r="443" spans="1:47" ht="17.25" customHeight="1">
      <c r="A443" s="27"/>
      <c r="B443" s="98"/>
      <c r="C443" s="104"/>
      <c r="D443" s="90"/>
      <c r="E443" s="111"/>
      <c r="F443" s="442"/>
      <c r="G443" s="443"/>
      <c r="H443" s="443"/>
      <c r="I443" s="99"/>
      <c r="J443" s="99"/>
      <c r="K443" s="94">
        <f t="shared" si="91"/>
        <v>45</v>
      </c>
      <c r="L443" s="94">
        <f t="shared" si="92"/>
        <v>-2</v>
      </c>
      <c r="M443" s="94">
        <f t="shared" si="93"/>
        <v>2</v>
      </c>
      <c r="N443" s="94">
        <f t="shared" si="94"/>
        <v>43</v>
      </c>
      <c r="O443" s="94">
        <f t="shared" si="95"/>
        <v>47</v>
      </c>
      <c r="P443" s="102"/>
      <c r="Q443" s="94" t="str">
        <f t="shared" si="96"/>
        <v/>
      </c>
      <c r="R443" s="122" t="str">
        <f>IF(Q443="","",HLOOKUP(Q443,Headline!$Z$5:$CJ$6,2,FALSE))</f>
        <v/>
      </c>
      <c r="S443" s="147"/>
      <c r="T443" s="147"/>
      <c r="U443" s="147"/>
      <c r="V443" s="147"/>
      <c r="W443" s="147"/>
      <c r="X443" s="96" t="str">
        <f t="shared" si="97"/>
        <v/>
      </c>
      <c r="Y443" s="101"/>
      <c r="Z443" s="445"/>
      <c r="AA443" s="446"/>
      <c r="AB443" s="446"/>
      <c r="AC443" s="446"/>
      <c r="AD443" s="62"/>
      <c r="AE443" s="21"/>
      <c r="AF443" s="22"/>
      <c r="AH443" s="29"/>
      <c r="AI443" s="29"/>
      <c r="AJ443" s="29"/>
      <c r="AK443" s="29"/>
      <c r="AL443" s="29"/>
      <c r="AM443" s="29"/>
      <c r="AN443" s="29"/>
      <c r="AO443" s="83"/>
      <c r="AP443" s="83"/>
      <c r="AQ443" s="83"/>
      <c r="AR443" s="83"/>
      <c r="AS443" s="83"/>
      <c r="AT443" s="105"/>
      <c r="AU443" s="105"/>
    </row>
    <row r="444" spans="1:47" ht="17.25" customHeight="1">
      <c r="A444" s="27"/>
      <c r="B444" s="98">
        <v>306</v>
      </c>
      <c r="C444" s="104"/>
      <c r="D444" s="144" t="s">
        <v>171</v>
      </c>
      <c r="E444" s="111"/>
      <c r="F444" s="442">
        <v>45</v>
      </c>
      <c r="G444" s="443"/>
      <c r="H444" s="444"/>
      <c r="I444" s="99">
        <v>-2</v>
      </c>
      <c r="J444" s="99">
        <v>2</v>
      </c>
      <c r="K444" s="94">
        <f t="shared" si="91"/>
        <v>45</v>
      </c>
      <c r="L444" s="94">
        <f t="shared" si="92"/>
        <v>-2</v>
      </c>
      <c r="M444" s="94">
        <f t="shared" si="93"/>
        <v>2</v>
      </c>
      <c r="N444" s="94">
        <f t="shared" si="94"/>
        <v>43</v>
      </c>
      <c r="O444" s="94">
        <f t="shared" si="95"/>
        <v>47</v>
      </c>
      <c r="P444" s="102" t="s">
        <v>50</v>
      </c>
      <c r="Q444" s="94">
        <f t="shared" si="96"/>
        <v>1</v>
      </c>
      <c r="R444" s="122">
        <f>IF(Q444="","",HLOOKUP(Q444,Headline!$Z$5:$CJ$6,2,FALSE))</f>
        <v>1</v>
      </c>
      <c r="S444" s="147">
        <v>44.5</v>
      </c>
      <c r="T444" s="147">
        <v>45.2</v>
      </c>
      <c r="U444" s="147">
        <v>44.9</v>
      </c>
      <c r="V444" s="147">
        <v>45.1</v>
      </c>
      <c r="W444" s="147">
        <v>45.25</v>
      </c>
      <c r="X444" s="96" t="str">
        <f t="shared" si="97"/>
        <v/>
      </c>
      <c r="Y444" s="101">
        <v>13</v>
      </c>
      <c r="Z444" s="445"/>
      <c r="AA444" s="446"/>
      <c r="AB444" s="446"/>
      <c r="AC444" s="446"/>
      <c r="AD444" s="62"/>
      <c r="AE444" s="21"/>
      <c r="AF444" s="22"/>
      <c r="AH444" s="29"/>
      <c r="AI444" s="29"/>
      <c r="AJ444" s="29"/>
      <c r="AK444" s="29"/>
      <c r="AL444" s="29"/>
      <c r="AM444" s="29"/>
      <c r="AN444" s="29"/>
      <c r="AO444" s="83"/>
      <c r="AP444" s="83"/>
      <c r="AQ444" s="83"/>
      <c r="AR444" s="83"/>
      <c r="AS444" s="83"/>
      <c r="AT444" s="105"/>
      <c r="AU444" s="105"/>
    </row>
    <row r="445" spans="1:47" ht="17.25" customHeight="1">
      <c r="A445" s="27"/>
      <c r="B445" s="98"/>
      <c r="C445" s="104"/>
      <c r="D445" s="90"/>
      <c r="E445" s="111"/>
      <c r="F445" s="442"/>
      <c r="G445" s="443"/>
      <c r="H445" s="444"/>
      <c r="I445" s="99"/>
      <c r="J445" s="99"/>
      <c r="K445" s="94">
        <f t="shared" si="91"/>
        <v>45</v>
      </c>
      <c r="L445" s="94">
        <f t="shared" si="92"/>
        <v>-2</v>
      </c>
      <c r="M445" s="94">
        <f t="shared" si="93"/>
        <v>2</v>
      </c>
      <c r="N445" s="94">
        <f t="shared" si="94"/>
        <v>43</v>
      </c>
      <c r="O445" s="94">
        <f t="shared" si="95"/>
        <v>47</v>
      </c>
      <c r="P445" s="102" t="s">
        <v>50</v>
      </c>
      <c r="Q445" s="94">
        <f t="shared" si="96"/>
        <v>2</v>
      </c>
      <c r="R445" s="122">
        <f>IF(Q445="","",HLOOKUP(Q445,Headline!$Z$5:$CJ$6,2,FALSE))</f>
        <v>2</v>
      </c>
      <c r="S445" s="147">
        <v>45.19</v>
      </c>
      <c r="T445" s="147">
        <v>45.14</v>
      </c>
      <c r="U445" s="147">
        <v>45.43</v>
      </c>
      <c r="V445" s="147">
        <v>45.27</v>
      </c>
      <c r="W445" s="147">
        <v>45.08</v>
      </c>
      <c r="X445" s="96" t="str">
        <f t="shared" si="97"/>
        <v/>
      </c>
      <c r="Y445" s="101">
        <v>16</v>
      </c>
      <c r="Z445" s="445"/>
      <c r="AA445" s="446"/>
      <c r="AB445" s="446"/>
      <c r="AC445" s="446"/>
      <c r="AD445" s="62"/>
      <c r="AE445" s="21"/>
      <c r="AF445" s="22"/>
      <c r="AH445" s="29"/>
      <c r="AI445" s="29"/>
      <c r="AJ445" s="29"/>
      <c r="AK445" s="29"/>
      <c r="AL445" s="29"/>
      <c r="AM445" s="29"/>
      <c r="AN445" s="29"/>
      <c r="AO445" s="83"/>
      <c r="AP445" s="83"/>
      <c r="AQ445" s="83"/>
      <c r="AR445" s="83"/>
      <c r="AS445" s="83"/>
      <c r="AT445" s="105"/>
      <c r="AU445" s="105"/>
    </row>
    <row r="446" spans="1:47" ht="17.25" customHeight="1">
      <c r="A446" s="27"/>
      <c r="B446" s="98"/>
      <c r="C446" s="104"/>
      <c r="D446" s="90"/>
      <c r="E446" s="111"/>
      <c r="F446" s="442"/>
      <c r="G446" s="443"/>
      <c r="H446" s="444"/>
      <c r="I446" s="99"/>
      <c r="J446" s="99"/>
      <c r="K446" s="94">
        <f t="shared" si="91"/>
        <v>45</v>
      </c>
      <c r="L446" s="94">
        <f t="shared" si="92"/>
        <v>-2</v>
      </c>
      <c r="M446" s="94">
        <f t="shared" si="93"/>
        <v>2</v>
      </c>
      <c r="N446" s="94">
        <f t="shared" si="94"/>
        <v>43</v>
      </c>
      <c r="O446" s="94">
        <f t="shared" si="95"/>
        <v>47</v>
      </c>
      <c r="P446" s="102"/>
      <c r="Q446" s="94" t="str">
        <f t="shared" si="96"/>
        <v/>
      </c>
      <c r="R446" s="122" t="str">
        <f>IF(Q446="","",HLOOKUP(Q446,Headline!$Z$5:$CJ$6,2,FALSE))</f>
        <v/>
      </c>
      <c r="S446" s="147"/>
      <c r="T446" s="147"/>
      <c r="U446" s="147"/>
      <c r="V446" s="147"/>
      <c r="W446" s="147"/>
      <c r="X446" s="96" t="str">
        <f t="shared" si="97"/>
        <v/>
      </c>
      <c r="Y446" s="101"/>
      <c r="Z446" s="445"/>
      <c r="AA446" s="446"/>
      <c r="AB446" s="446"/>
      <c r="AC446" s="446"/>
      <c r="AD446" s="62"/>
      <c r="AE446" s="21"/>
      <c r="AF446" s="22"/>
      <c r="AH446" s="29"/>
      <c r="AI446" s="29"/>
      <c r="AJ446" s="29"/>
      <c r="AK446" s="29"/>
      <c r="AL446" s="29"/>
      <c r="AM446" s="29"/>
      <c r="AN446" s="29"/>
      <c r="AO446" s="83"/>
      <c r="AP446" s="83"/>
      <c r="AQ446" s="83"/>
      <c r="AR446" s="83"/>
      <c r="AS446" s="83"/>
      <c r="AT446" s="105"/>
      <c r="AU446" s="105"/>
    </row>
    <row r="447" spans="1:47" ht="17.25" customHeight="1">
      <c r="A447" s="27"/>
      <c r="B447" s="98">
        <v>306</v>
      </c>
      <c r="C447" s="104"/>
      <c r="D447" s="144" t="s">
        <v>171</v>
      </c>
      <c r="E447" s="111"/>
      <c r="F447" s="442">
        <v>45</v>
      </c>
      <c r="G447" s="443"/>
      <c r="H447" s="444"/>
      <c r="I447" s="99">
        <v>-2</v>
      </c>
      <c r="J447" s="99">
        <v>2</v>
      </c>
      <c r="K447" s="94">
        <f t="shared" si="91"/>
        <v>45</v>
      </c>
      <c r="L447" s="94">
        <f t="shared" si="92"/>
        <v>-2</v>
      </c>
      <c r="M447" s="94">
        <f t="shared" si="93"/>
        <v>2</v>
      </c>
      <c r="N447" s="94">
        <f t="shared" si="94"/>
        <v>43</v>
      </c>
      <c r="O447" s="94">
        <f t="shared" si="95"/>
        <v>47</v>
      </c>
      <c r="P447" s="102" t="s">
        <v>50</v>
      </c>
      <c r="Q447" s="94">
        <f t="shared" si="96"/>
        <v>1</v>
      </c>
      <c r="R447" s="122">
        <f>IF(Q447="","",HLOOKUP(Q447,Headline!$Z$5:$CJ$6,2,FALSE))</f>
        <v>1</v>
      </c>
      <c r="S447" s="147">
        <v>45.4</v>
      </c>
      <c r="T447" s="147">
        <v>44.85</v>
      </c>
      <c r="U447" s="147">
        <v>44.95</v>
      </c>
      <c r="V447" s="147">
        <v>45.2</v>
      </c>
      <c r="W447" s="147">
        <v>44.85</v>
      </c>
      <c r="X447" s="96" t="str">
        <f t="shared" si="97"/>
        <v/>
      </c>
      <c r="Y447" s="101">
        <v>13</v>
      </c>
      <c r="Z447" s="445"/>
      <c r="AA447" s="446"/>
      <c r="AB447" s="446"/>
      <c r="AC447" s="446"/>
      <c r="AD447" s="62"/>
      <c r="AE447" s="21"/>
      <c r="AF447" s="22"/>
      <c r="AH447" s="29"/>
      <c r="AI447" s="29"/>
      <c r="AJ447" s="29"/>
      <c r="AK447" s="29"/>
      <c r="AL447" s="29"/>
      <c r="AM447" s="29"/>
      <c r="AN447" s="29"/>
      <c r="AO447" s="83"/>
      <c r="AP447" s="83"/>
      <c r="AQ447" s="83"/>
      <c r="AR447" s="83"/>
      <c r="AS447" s="83"/>
      <c r="AT447" s="105"/>
      <c r="AU447" s="105"/>
    </row>
    <row r="448" spans="1:47" ht="17.25" customHeight="1">
      <c r="A448" s="27"/>
      <c r="B448" s="98"/>
      <c r="C448" s="104"/>
      <c r="D448" s="90"/>
      <c r="E448" s="111"/>
      <c r="F448" s="442"/>
      <c r="G448" s="443"/>
      <c r="H448" s="444"/>
      <c r="I448" s="99"/>
      <c r="J448" s="99"/>
      <c r="K448" s="94">
        <f t="shared" si="91"/>
        <v>45</v>
      </c>
      <c r="L448" s="94">
        <f t="shared" si="92"/>
        <v>-2</v>
      </c>
      <c r="M448" s="94">
        <f t="shared" si="93"/>
        <v>2</v>
      </c>
      <c r="N448" s="94">
        <f t="shared" si="94"/>
        <v>43</v>
      </c>
      <c r="O448" s="94">
        <f t="shared" si="95"/>
        <v>47</v>
      </c>
      <c r="P448" s="102" t="s">
        <v>50</v>
      </c>
      <c r="Q448" s="94">
        <f t="shared" si="96"/>
        <v>2</v>
      </c>
      <c r="R448" s="122">
        <f>IF(Q448="","",HLOOKUP(Q448,Headline!$Z$5:$CJ$6,2,FALSE))</f>
        <v>2</v>
      </c>
      <c r="S448" s="147">
        <v>44.96</v>
      </c>
      <c r="T448" s="147">
        <v>44.91</v>
      </c>
      <c r="U448" s="147">
        <v>45.09</v>
      </c>
      <c r="V448" s="147">
        <v>45.03</v>
      </c>
      <c r="W448" s="147">
        <v>44.86</v>
      </c>
      <c r="X448" s="96" t="str">
        <f t="shared" si="97"/>
        <v/>
      </c>
      <c r="Y448" s="101">
        <v>16</v>
      </c>
      <c r="Z448" s="445"/>
      <c r="AA448" s="446"/>
      <c r="AB448" s="446"/>
      <c r="AC448" s="446"/>
      <c r="AD448" s="62"/>
      <c r="AE448" s="21"/>
      <c r="AF448" s="22"/>
      <c r="AH448" s="29"/>
      <c r="AI448" s="29"/>
      <c r="AJ448" s="29"/>
      <c r="AK448" s="29"/>
      <c r="AL448" s="29"/>
      <c r="AM448" s="29"/>
      <c r="AN448" s="29"/>
      <c r="AO448" s="83"/>
      <c r="AP448" s="83"/>
      <c r="AQ448" s="83"/>
      <c r="AR448" s="83"/>
      <c r="AS448" s="83"/>
      <c r="AT448" s="105"/>
      <c r="AU448" s="105"/>
    </row>
    <row r="449" spans="1:47" ht="17.25" customHeight="1">
      <c r="A449" s="27"/>
      <c r="B449" s="98"/>
      <c r="C449" s="104"/>
      <c r="D449" s="90"/>
      <c r="E449" s="111"/>
      <c r="F449" s="442"/>
      <c r="G449" s="443"/>
      <c r="H449" s="444"/>
      <c r="I449" s="99"/>
      <c r="J449" s="99"/>
      <c r="K449" s="94">
        <f t="shared" si="91"/>
        <v>45</v>
      </c>
      <c r="L449" s="94">
        <f t="shared" si="92"/>
        <v>-2</v>
      </c>
      <c r="M449" s="94">
        <f t="shared" si="93"/>
        <v>2</v>
      </c>
      <c r="N449" s="94">
        <f t="shared" si="94"/>
        <v>43</v>
      </c>
      <c r="O449" s="94">
        <f t="shared" si="95"/>
        <v>47</v>
      </c>
      <c r="P449" s="102"/>
      <c r="Q449" s="94" t="str">
        <f t="shared" si="96"/>
        <v/>
      </c>
      <c r="R449" s="122" t="str">
        <f>IF(Q449="","",HLOOKUP(Q449,Headline!$Z$5:$CJ$6,2,FALSE))</f>
        <v/>
      </c>
      <c r="S449" s="147"/>
      <c r="T449" s="147"/>
      <c r="U449" s="147"/>
      <c r="V449" s="147"/>
      <c r="W449" s="147"/>
      <c r="X449" s="96" t="str">
        <f t="shared" si="97"/>
        <v/>
      </c>
      <c r="Y449" s="101"/>
      <c r="Z449" s="445"/>
      <c r="AA449" s="446"/>
      <c r="AB449" s="446"/>
      <c r="AC449" s="446"/>
      <c r="AD449" s="62"/>
      <c r="AE449" s="21"/>
      <c r="AF449" s="22"/>
      <c r="AH449" s="29"/>
      <c r="AI449" s="29"/>
      <c r="AJ449" s="29"/>
      <c r="AK449" s="29"/>
      <c r="AL449" s="29"/>
      <c r="AM449" s="29"/>
      <c r="AN449" s="29"/>
      <c r="AO449" s="83"/>
      <c r="AP449" s="83"/>
      <c r="AQ449" s="83"/>
      <c r="AR449" s="83"/>
      <c r="AS449" s="83"/>
      <c r="AT449" s="105"/>
      <c r="AU449" s="105"/>
    </row>
    <row r="450" spans="1:47" ht="17.25" customHeight="1">
      <c r="A450" s="27"/>
      <c r="B450" s="98">
        <v>306</v>
      </c>
      <c r="C450" s="104"/>
      <c r="D450" s="144" t="s">
        <v>171</v>
      </c>
      <c r="E450" s="111"/>
      <c r="F450" s="442">
        <v>45</v>
      </c>
      <c r="G450" s="443"/>
      <c r="H450" s="444"/>
      <c r="I450" s="99">
        <v>-2</v>
      </c>
      <c r="J450" s="99">
        <v>2</v>
      </c>
      <c r="K450" s="94">
        <f t="shared" si="91"/>
        <v>45</v>
      </c>
      <c r="L450" s="94">
        <f t="shared" si="92"/>
        <v>-2</v>
      </c>
      <c r="M450" s="94">
        <f t="shared" si="93"/>
        <v>2</v>
      </c>
      <c r="N450" s="94">
        <f t="shared" si="94"/>
        <v>43</v>
      </c>
      <c r="O450" s="94">
        <f t="shared" si="95"/>
        <v>47</v>
      </c>
      <c r="P450" s="102" t="s">
        <v>50</v>
      </c>
      <c r="Q450" s="94">
        <f t="shared" si="96"/>
        <v>1</v>
      </c>
      <c r="R450" s="122">
        <f>IF(Q450="","",HLOOKUP(Q450,Headline!$Z$5:$CJ$6,2,FALSE))</f>
        <v>1</v>
      </c>
      <c r="S450" s="147">
        <v>46.75</v>
      </c>
      <c r="T450" s="147">
        <v>46.95</v>
      </c>
      <c r="U450" s="147">
        <v>46.85</v>
      </c>
      <c r="V450" s="147">
        <v>46.4</v>
      </c>
      <c r="W450" s="147">
        <v>46.65</v>
      </c>
      <c r="X450" s="96" t="str">
        <f t="shared" si="97"/>
        <v/>
      </c>
      <c r="Y450" s="101">
        <v>13</v>
      </c>
      <c r="Z450" s="445"/>
      <c r="AA450" s="446"/>
      <c r="AB450" s="446"/>
      <c r="AC450" s="446"/>
      <c r="AD450" s="62"/>
      <c r="AE450" s="21"/>
      <c r="AF450" s="22"/>
      <c r="AH450" s="29"/>
      <c r="AI450" s="29"/>
      <c r="AJ450" s="29"/>
      <c r="AK450" s="29"/>
      <c r="AL450" s="29"/>
      <c r="AM450" s="29"/>
      <c r="AN450" s="29"/>
      <c r="AO450" s="83"/>
      <c r="AP450" s="83"/>
      <c r="AQ450" s="83"/>
      <c r="AR450" s="83"/>
      <c r="AS450" s="83"/>
      <c r="AT450" s="105"/>
      <c r="AU450" s="105"/>
    </row>
    <row r="451" spans="1:47" ht="17.25" customHeight="1">
      <c r="A451" s="27"/>
      <c r="B451" s="98"/>
      <c r="C451" s="104"/>
      <c r="D451" s="90"/>
      <c r="E451" s="111"/>
      <c r="F451" s="442"/>
      <c r="G451" s="443"/>
      <c r="H451" s="444"/>
      <c r="I451" s="99"/>
      <c r="J451" s="99"/>
      <c r="K451" s="94">
        <f t="shared" si="91"/>
        <v>45</v>
      </c>
      <c r="L451" s="94">
        <f t="shared" si="92"/>
        <v>-2</v>
      </c>
      <c r="M451" s="94">
        <f t="shared" si="93"/>
        <v>2</v>
      </c>
      <c r="N451" s="94">
        <f t="shared" si="94"/>
        <v>43</v>
      </c>
      <c r="O451" s="94">
        <f t="shared" si="95"/>
        <v>47</v>
      </c>
      <c r="P451" s="102" t="s">
        <v>50</v>
      </c>
      <c r="Q451" s="94">
        <f t="shared" si="96"/>
        <v>2</v>
      </c>
      <c r="R451" s="122">
        <f>IF(Q451="","",HLOOKUP(Q451,Headline!$Z$5:$CJ$6,2,FALSE))</f>
        <v>2</v>
      </c>
      <c r="S451" s="147">
        <v>48.02</v>
      </c>
      <c r="T451" s="147">
        <v>48.16</v>
      </c>
      <c r="U451" s="147">
        <v>48.25</v>
      </c>
      <c r="V451" s="147">
        <v>48.04</v>
      </c>
      <c r="W451" s="147">
        <v>48.13</v>
      </c>
      <c r="X451" s="96" t="str">
        <f t="shared" si="97"/>
        <v/>
      </c>
      <c r="Y451" s="101">
        <v>16</v>
      </c>
      <c r="Z451" s="445"/>
      <c r="AA451" s="446"/>
      <c r="AB451" s="446"/>
      <c r="AC451" s="446"/>
      <c r="AD451" s="62"/>
      <c r="AE451" s="245" t="s">
        <v>331</v>
      </c>
      <c r="AF451" s="22"/>
      <c r="AH451" s="29"/>
      <c r="AI451" s="29"/>
      <c r="AJ451" s="29"/>
      <c r="AK451" s="29"/>
      <c r="AL451" s="29"/>
      <c r="AM451" s="29"/>
      <c r="AN451" s="29"/>
      <c r="AO451" s="83"/>
      <c r="AP451" s="83"/>
      <c r="AQ451" s="83"/>
      <c r="AR451" s="83"/>
      <c r="AS451" s="83"/>
      <c r="AT451" s="105"/>
      <c r="AU451" s="105"/>
    </row>
    <row r="452" spans="1:47" ht="17.25" customHeight="1">
      <c r="A452" s="27"/>
      <c r="B452" s="98"/>
      <c r="C452" s="104"/>
      <c r="D452" s="90"/>
      <c r="E452" s="111"/>
      <c r="F452" s="442"/>
      <c r="G452" s="443"/>
      <c r="H452" s="443"/>
      <c r="I452" s="99"/>
      <c r="J452" s="99"/>
      <c r="K452" s="94">
        <f t="shared" si="91"/>
        <v>45</v>
      </c>
      <c r="L452" s="94">
        <f t="shared" si="92"/>
        <v>-2</v>
      </c>
      <c r="M452" s="94">
        <f t="shared" si="93"/>
        <v>2</v>
      </c>
      <c r="N452" s="94">
        <f t="shared" si="94"/>
        <v>43</v>
      </c>
      <c r="O452" s="94">
        <f t="shared" si="95"/>
        <v>47</v>
      </c>
      <c r="P452" s="102"/>
      <c r="Q452" s="94" t="str">
        <f t="shared" si="96"/>
        <v/>
      </c>
      <c r="R452" s="122" t="str">
        <f>IF(Q452="","",HLOOKUP(Q452,Headline!$Z$5:$CJ$6,2,FALSE))</f>
        <v/>
      </c>
      <c r="S452" s="100"/>
      <c r="T452" s="100"/>
      <c r="U452" s="100"/>
      <c r="V452" s="100"/>
      <c r="W452" s="100"/>
      <c r="X452" s="96" t="str">
        <f t="shared" si="97"/>
        <v/>
      </c>
      <c r="Y452" s="101"/>
      <c r="Z452" s="445"/>
      <c r="AA452" s="446"/>
      <c r="AB452" s="446"/>
      <c r="AC452" s="446"/>
      <c r="AD452" s="62"/>
      <c r="AE452" s="21"/>
      <c r="AF452" s="22"/>
      <c r="AH452" s="29"/>
      <c r="AI452" s="29"/>
      <c r="AJ452" s="29"/>
      <c r="AK452" s="29"/>
      <c r="AL452" s="29"/>
      <c r="AM452" s="29"/>
      <c r="AN452" s="29"/>
      <c r="AO452" s="83"/>
      <c r="AP452" s="83"/>
      <c r="AQ452" s="83"/>
      <c r="AR452" s="83"/>
      <c r="AS452" s="83"/>
      <c r="AT452" s="105"/>
      <c r="AU452" s="105"/>
    </row>
    <row r="453" spans="1:47" ht="17.25" customHeight="1">
      <c r="A453" s="27"/>
      <c r="B453" s="98">
        <v>307</v>
      </c>
      <c r="C453" s="104"/>
      <c r="D453" s="144" t="s">
        <v>189</v>
      </c>
      <c r="E453" s="111"/>
      <c r="F453" s="442">
        <v>44.5</v>
      </c>
      <c r="G453" s="443"/>
      <c r="H453" s="443"/>
      <c r="I453" s="99">
        <v>-0.23</v>
      </c>
      <c r="J453" s="99">
        <v>0.23</v>
      </c>
      <c r="K453" s="94">
        <f t="shared" si="91"/>
        <v>44.5</v>
      </c>
      <c r="L453" s="94">
        <f t="shared" si="92"/>
        <v>-0.23</v>
      </c>
      <c r="M453" s="94">
        <f t="shared" si="93"/>
        <v>0.23</v>
      </c>
      <c r="N453" s="94">
        <f t="shared" si="94"/>
        <v>44.27</v>
      </c>
      <c r="O453" s="94">
        <f t="shared" si="95"/>
        <v>44.73</v>
      </c>
      <c r="P453" s="102" t="s">
        <v>238</v>
      </c>
      <c r="Q453" s="94">
        <f t="shared" si="96"/>
        <v>1</v>
      </c>
      <c r="R453" s="122">
        <f>IF(Q453="","",HLOOKUP(Q453,Headline!$Z$5:$CJ$6,2,FALSE))</f>
        <v>1</v>
      </c>
      <c r="S453" s="502" t="s">
        <v>239</v>
      </c>
      <c r="T453" s="503"/>
      <c r="U453" s="503"/>
      <c r="V453" s="503"/>
      <c r="W453" s="504"/>
      <c r="X453" s="96"/>
      <c r="Y453" s="101"/>
      <c r="Z453" s="445"/>
      <c r="AA453" s="446"/>
      <c r="AB453" s="446"/>
      <c r="AC453" s="446"/>
      <c r="AD453" s="62"/>
      <c r="AE453" s="21"/>
      <c r="AF453" s="22"/>
      <c r="AH453" s="29"/>
      <c r="AI453" s="29"/>
      <c r="AJ453" s="29"/>
      <c r="AK453" s="29"/>
      <c r="AL453" s="29"/>
      <c r="AM453" s="29"/>
      <c r="AN453" s="29"/>
      <c r="AO453" s="83"/>
      <c r="AP453" s="83"/>
      <c r="AQ453" s="83"/>
      <c r="AR453" s="83"/>
      <c r="AS453" s="83"/>
      <c r="AT453" s="105"/>
      <c r="AU453" s="105"/>
    </row>
    <row r="454" spans="1:47" ht="17.25" customHeight="1">
      <c r="A454" s="27"/>
      <c r="B454" s="98"/>
      <c r="C454" s="104"/>
      <c r="D454" s="90"/>
      <c r="E454" s="111"/>
      <c r="F454" s="442"/>
      <c r="G454" s="443"/>
      <c r="H454" s="444"/>
      <c r="I454" s="99"/>
      <c r="J454" s="99"/>
      <c r="K454" s="94">
        <f t="shared" si="91"/>
        <v>44.5</v>
      </c>
      <c r="L454" s="94">
        <f t="shared" si="92"/>
        <v>-0.23</v>
      </c>
      <c r="M454" s="94">
        <f t="shared" si="93"/>
        <v>0.23</v>
      </c>
      <c r="N454" s="94">
        <f t="shared" si="94"/>
        <v>44.27</v>
      </c>
      <c r="O454" s="94">
        <f t="shared" si="95"/>
        <v>44.73</v>
      </c>
      <c r="P454" s="102" t="s">
        <v>238</v>
      </c>
      <c r="Q454" s="94">
        <f t="shared" si="96"/>
        <v>2</v>
      </c>
      <c r="R454" s="122">
        <f>IF(Q454="","",HLOOKUP(Q454,Headline!$Z$5:$CJ$6,2,FALSE))</f>
        <v>2</v>
      </c>
      <c r="S454" s="505"/>
      <c r="T454" s="506"/>
      <c r="U454" s="506"/>
      <c r="V454" s="506"/>
      <c r="W454" s="507"/>
      <c r="X454" s="96" t="str">
        <f t="shared" si="97"/>
        <v/>
      </c>
      <c r="Y454" s="101"/>
      <c r="Z454" s="445"/>
      <c r="AA454" s="446"/>
      <c r="AB454" s="446"/>
      <c r="AC454" s="446"/>
      <c r="AD454" s="62"/>
      <c r="AE454" s="21"/>
      <c r="AF454" s="22"/>
      <c r="AH454" s="29"/>
      <c r="AI454" s="29"/>
      <c r="AJ454" s="29"/>
      <c r="AK454" s="29"/>
      <c r="AL454" s="29"/>
      <c r="AM454" s="29"/>
      <c r="AN454" s="29"/>
      <c r="AO454" s="83"/>
      <c r="AP454" s="83"/>
      <c r="AQ454" s="83"/>
      <c r="AR454" s="83"/>
      <c r="AS454" s="83"/>
      <c r="AT454" s="105"/>
      <c r="AU454" s="105"/>
    </row>
    <row r="455" spans="1:47" ht="17.25" customHeight="1">
      <c r="A455" s="27"/>
      <c r="B455" s="98"/>
      <c r="C455" s="104"/>
      <c r="D455" s="90"/>
      <c r="E455" s="111"/>
      <c r="F455" s="442"/>
      <c r="G455" s="443"/>
      <c r="H455" s="444"/>
      <c r="I455" s="99"/>
      <c r="J455" s="99"/>
      <c r="K455" s="94">
        <f t="shared" si="91"/>
        <v>44.5</v>
      </c>
      <c r="L455" s="94">
        <f t="shared" si="92"/>
        <v>-0.23</v>
      </c>
      <c r="M455" s="94">
        <f t="shared" si="93"/>
        <v>0.23</v>
      </c>
      <c r="N455" s="94">
        <f t="shared" si="94"/>
        <v>44.27</v>
      </c>
      <c r="O455" s="94">
        <f t="shared" si="95"/>
        <v>44.73</v>
      </c>
      <c r="P455" s="102"/>
      <c r="Q455" s="94" t="str">
        <f t="shared" si="96"/>
        <v/>
      </c>
      <c r="R455" s="122" t="str">
        <f>IF(Q455="","",HLOOKUP(Q455,Headline!$Z$5:$CJ$6,2,FALSE))</f>
        <v/>
      </c>
      <c r="S455" s="100"/>
      <c r="T455" s="100"/>
      <c r="U455" s="100"/>
      <c r="V455" s="100"/>
      <c r="W455" s="100"/>
      <c r="X455" s="96" t="str">
        <f t="shared" si="97"/>
        <v/>
      </c>
      <c r="Y455" s="101"/>
      <c r="Z455" s="445"/>
      <c r="AA455" s="446"/>
      <c r="AB455" s="446"/>
      <c r="AC455" s="446"/>
      <c r="AD455" s="62"/>
      <c r="AE455" s="21"/>
      <c r="AF455" s="22"/>
      <c r="AH455" s="29"/>
      <c r="AI455" s="29"/>
      <c r="AJ455" s="29"/>
      <c r="AK455" s="29"/>
      <c r="AL455" s="29"/>
      <c r="AM455" s="29"/>
      <c r="AN455" s="29"/>
      <c r="AO455" s="83"/>
      <c r="AP455" s="83"/>
      <c r="AQ455" s="83"/>
      <c r="AR455" s="83"/>
      <c r="AS455" s="83"/>
      <c r="AT455" s="105"/>
      <c r="AU455" s="105"/>
    </row>
    <row r="456" spans="1:47" ht="17.25" customHeight="1">
      <c r="A456" s="27"/>
      <c r="B456" s="98">
        <v>308</v>
      </c>
      <c r="C456" s="104"/>
      <c r="D456" s="144" t="s">
        <v>190</v>
      </c>
      <c r="E456" s="144" t="s">
        <v>189</v>
      </c>
      <c r="F456" s="442">
        <v>3</v>
      </c>
      <c r="G456" s="443"/>
      <c r="H456" s="444"/>
      <c r="I456" s="99">
        <v>-0.2</v>
      </c>
      <c r="J456" s="99">
        <v>0</v>
      </c>
      <c r="K456" s="94">
        <f t="shared" si="91"/>
        <v>3</v>
      </c>
      <c r="L456" s="94">
        <f t="shared" si="92"/>
        <v>-0.2</v>
      </c>
      <c r="M456" s="94">
        <f t="shared" si="93"/>
        <v>0</v>
      </c>
      <c r="N456" s="94">
        <f t="shared" si="94"/>
        <v>2.8</v>
      </c>
      <c r="O456" s="94">
        <f t="shared" si="95"/>
        <v>3</v>
      </c>
      <c r="P456" s="102" t="s">
        <v>50</v>
      </c>
      <c r="Q456" s="94">
        <f t="shared" si="96"/>
        <v>1</v>
      </c>
      <c r="R456" s="122">
        <f>IF(Q456="","",HLOOKUP(Q456,Headline!$Z$5:$CJ$6,2,FALSE))</f>
        <v>1</v>
      </c>
      <c r="S456" s="147">
        <v>3</v>
      </c>
      <c r="T456" s="147">
        <v>3</v>
      </c>
      <c r="U456" s="147">
        <v>3</v>
      </c>
      <c r="V456" s="147">
        <v>3</v>
      </c>
      <c r="W456" s="147">
        <v>3</v>
      </c>
      <c r="X456" s="96" t="str">
        <f t="shared" si="97"/>
        <v/>
      </c>
      <c r="Y456" s="101">
        <v>13</v>
      </c>
      <c r="Z456" s="445"/>
      <c r="AA456" s="446"/>
      <c r="AB456" s="446"/>
      <c r="AC456" s="446"/>
      <c r="AD456" s="62"/>
      <c r="AE456" s="21"/>
      <c r="AF456" s="22"/>
      <c r="AH456" s="29"/>
      <c r="AI456" s="29"/>
      <c r="AJ456" s="29"/>
      <c r="AK456" s="29"/>
      <c r="AL456" s="29"/>
      <c r="AM456" s="29"/>
      <c r="AN456" s="29"/>
      <c r="AO456" s="83"/>
      <c r="AP456" s="83"/>
      <c r="AQ456" s="83"/>
      <c r="AR456" s="83"/>
      <c r="AS456" s="83"/>
      <c r="AT456" s="105"/>
      <c r="AU456" s="105"/>
    </row>
    <row r="457" spans="1:47" ht="17.25" customHeight="1">
      <c r="A457" s="27"/>
      <c r="B457" s="98"/>
      <c r="C457" s="104"/>
      <c r="D457" s="90"/>
      <c r="E457" s="111"/>
      <c r="F457" s="442"/>
      <c r="G457" s="443"/>
      <c r="H457" s="444"/>
      <c r="I457" s="99"/>
      <c r="J457" s="99"/>
      <c r="K457" s="94">
        <f t="shared" si="91"/>
        <v>3</v>
      </c>
      <c r="L457" s="94">
        <f t="shared" si="92"/>
        <v>-0.2</v>
      </c>
      <c r="M457" s="94">
        <f t="shared" si="93"/>
        <v>0</v>
      </c>
      <c r="N457" s="94">
        <f t="shared" si="94"/>
        <v>2.8</v>
      </c>
      <c r="O457" s="94">
        <f t="shared" si="95"/>
        <v>3</v>
      </c>
      <c r="P457" s="102" t="s">
        <v>50</v>
      </c>
      <c r="Q457" s="94">
        <f t="shared" si="96"/>
        <v>2</v>
      </c>
      <c r="R457" s="122">
        <f>IF(Q457="","",HLOOKUP(Q457,Headline!$Z$5:$CJ$6,2,FALSE))</f>
        <v>2</v>
      </c>
      <c r="S457" s="147">
        <v>3.03</v>
      </c>
      <c r="T457" s="147">
        <v>3.02</v>
      </c>
      <c r="U457" s="147">
        <v>3.01</v>
      </c>
      <c r="V457" s="147">
        <v>2.99</v>
      </c>
      <c r="W457" s="147">
        <v>2.98</v>
      </c>
      <c r="X457" s="96" t="str">
        <f t="shared" si="97"/>
        <v/>
      </c>
      <c r="Y457" s="101">
        <v>16</v>
      </c>
      <c r="Z457" s="445"/>
      <c r="AA457" s="446"/>
      <c r="AB457" s="446"/>
      <c r="AC457" s="446"/>
      <c r="AD457" s="62"/>
      <c r="AE457" s="245" t="s">
        <v>331</v>
      </c>
      <c r="AF457" s="22"/>
      <c r="AH457" s="29"/>
      <c r="AI457" s="29"/>
      <c r="AJ457" s="29"/>
      <c r="AK457" s="29"/>
      <c r="AL457" s="29"/>
      <c r="AM457" s="29"/>
      <c r="AN457" s="29"/>
      <c r="AO457" s="83"/>
      <c r="AP457" s="83"/>
      <c r="AQ457" s="83"/>
      <c r="AR457" s="83"/>
      <c r="AS457" s="83"/>
      <c r="AT457" s="105"/>
      <c r="AU457" s="105"/>
    </row>
    <row r="458" spans="1:47" ht="17.25" customHeight="1">
      <c r="A458" s="27"/>
      <c r="B458" s="98"/>
      <c r="C458" s="104"/>
      <c r="D458" s="90"/>
      <c r="E458" s="111"/>
      <c r="F458" s="442"/>
      <c r="G458" s="443"/>
      <c r="H458" s="444"/>
      <c r="I458" s="99"/>
      <c r="J458" s="99"/>
      <c r="K458" s="94">
        <f t="shared" si="91"/>
        <v>3</v>
      </c>
      <c r="L458" s="94">
        <f t="shared" si="92"/>
        <v>-0.2</v>
      </c>
      <c r="M458" s="94">
        <f t="shared" si="93"/>
        <v>0</v>
      </c>
      <c r="N458" s="94">
        <f t="shared" si="94"/>
        <v>2.8</v>
      </c>
      <c r="O458" s="94">
        <f t="shared" si="95"/>
        <v>3</v>
      </c>
      <c r="P458" s="102"/>
      <c r="Q458" s="94" t="str">
        <f t="shared" si="96"/>
        <v/>
      </c>
      <c r="R458" s="122" t="str">
        <f>IF(Q458="","",HLOOKUP(Q458,Headline!$Z$5:$CJ$6,2,FALSE))</f>
        <v/>
      </c>
      <c r="S458" s="147"/>
      <c r="T458" s="147"/>
      <c r="U458" s="147"/>
      <c r="V458" s="147"/>
      <c r="W458" s="147"/>
      <c r="X458" s="96" t="str">
        <f t="shared" si="97"/>
        <v/>
      </c>
      <c r="Y458" s="101"/>
      <c r="Z458" s="445"/>
      <c r="AA458" s="446"/>
      <c r="AB458" s="446"/>
      <c r="AC458" s="446"/>
      <c r="AD458" s="62"/>
      <c r="AE458" s="21"/>
      <c r="AF458" s="22"/>
      <c r="AH458" s="29"/>
      <c r="AI458" s="29"/>
      <c r="AJ458" s="29"/>
      <c r="AK458" s="29"/>
      <c r="AL458" s="29"/>
      <c r="AM458" s="29"/>
      <c r="AN458" s="29"/>
      <c r="AO458" s="83"/>
      <c r="AP458" s="83"/>
      <c r="AQ458" s="83"/>
      <c r="AR458" s="83"/>
      <c r="AS458" s="83"/>
      <c r="AT458" s="105"/>
      <c r="AU458" s="105"/>
    </row>
    <row r="459" spans="1:47" ht="17.25" customHeight="1">
      <c r="A459" s="27"/>
      <c r="B459" s="98">
        <v>308</v>
      </c>
      <c r="C459" s="104"/>
      <c r="D459" s="144"/>
      <c r="E459" s="144"/>
      <c r="F459" s="442">
        <v>0</v>
      </c>
      <c r="G459" s="443"/>
      <c r="H459" s="444"/>
      <c r="I459" s="99">
        <v>-0.2</v>
      </c>
      <c r="J459" s="99">
        <v>0</v>
      </c>
      <c r="K459" s="94">
        <f>IF(Q459=1,F459,K455)</f>
        <v>0</v>
      </c>
      <c r="L459" s="94">
        <f>IF(Q459=1,I459,L455)</f>
        <v>-0.2</v>
      </c>
      <c r="M459" s="94">
        <f>IF(Q459=1,J459,M455)</f>
        <v>0</v>
      </c>
      <c r="N459" s="94">
        <f>K459+L459</f>
        <v>-0.2</v>
      </c>
      <c r="O459" s="94">
        <f>K459+M459</f>
        <v>0</v>
      </c>
      <c r="P459" s="102" t="s">
        <v>52</v>
      </c>
      <c r="Q459" s="94">
        <f>IF(AND(F459&lt;&gt;"",Q455=""),1,IF(AND(Q455&lt;emp,Q455&lt;&gt;""),Q455+1,""))</f>
        <v>1</v>
      </c>
      <c r="R459" s="122">
        <f>IF(Q459="","",HLOOKUP(Q459,Headline!$Z$5:$CJ$6,2,FALSE))</f>
        <v>1</v>
      </c>
      <c r="S459" s="147"/>
      <c r="T459" s="147"/>
      <c r="U459" s="147"/>
      <c r="V459" s="147"/>
      <c r="W459" s="147"/>
      <c r="X459" s="96" t="str">
        <f t="shared" si="97"/>
        <v/>
      </c>
      <c r="Y459" s="101">
        <v>13</v>
      </c>
      <c r="Z459" s="445"/>
      <c r="AA459" s="446"/>
      <c r="AB459" s="446"/>
      <c r="AC459" s="446"/>
      <c r="AD459" s="62"/>
      <c r="AE459" s="21"/>
      <c r="AF459" s="22"/>
      <c r="AH459" s="29"/>
      <c r="AI459" s="29"/>
      <c r="AJ459" s="29"/>
      <c r="AK459" s="29"/>
      <c r="AL459" s="29"/>
      <c r="AM459" s="29"/>
      <c r="AN459" s="29"/>
      <c r="AO459" s="83"/>
      <c r="AP459" s="83"/>
      <c r="AQ459" s="83"/>
      <c r="AR459" s="83"/>
      <c r="AS459" s="83"/>
      <c r="AT459" s="105"/>
      <c r="AU459" s="105"/>
    </row>
    <row r="460" spans="1:47" ht="17.25" customHeight="1">
      <c r="A460" s="27"/>
      <c r="B460" s="98"/>
      <c r="C460" s="104"/>
      <c r="D460" s="90"/>
      <c r="E460" s="111"/>
      <c r="F460" s="442"/>
      <c r="G460" s="443"/>
      <c r="H460" s="444"/>
      <c r="I460" s="99"/>
      <c r="J460" s="99"/>
      <c r="K460" s="94">
        <f>IF(Q460=1,F460,K459)</f>
        <v>0</v>
      </c>
      <c r="L460" s="94">
        <f>IF(Q460=1,I460,L459)</f>
        <v>-0.2</v>
      </c>
      <c r="M460" s="94">
        <f>IF(Q460=1,J460,M459)</f>
        <v>0</v>
      </c>
      <c r="N460" s="94">
        <f>K460+L460</f>
        <v>-0.2</v>
      </c>
      <c r="O460" s="94">
        <f>K460+M460</f>
        <v>0</v>
      </c>
      <c r="P460" s="102" t="s">
        <v>52</v>
      </c>
      <c r="Q460" s="94">
        <f>IF(AND(F460&lt;&gt;"",Q459=""),1,IF(AND(Q459&lt;emp,Q459&lt;&gt;""),Q459+1,""))</f>
        <v>2</v>
      </c>
      <c r="R460" s="122">
        <f>IF(Q460="","",HLOOKUP(Q460,Headline!$Z$5:$CJ$6,2,FALSE))</f>
        <v>2</v>
      </c>
      <c r="S460" s="147">
        <v>0.06</v>
      </c>
      <c r="T460" s="147">
        <v>0.06</v>
      </c>
      <c r="U460" s="147">
        <v>0.05</v>
      </c>
      <c r="V460" s="147">
        <v>0.06</v>
      </c>
      <c r="W460" s="147">
        <v>0.05</v>
      </c>
      <c r="X460" s="96" t="str">
        <f t="shared" si="97"/>
        <v/>
      </c>
      <c r="Y460" s="101">
        <v>16</v>
      </c>
      <c r="Z460" s="445"/>
      <c r="AA460" s="446"/>
      <c r="AB460" s="446"/>
      <c r="AC460" s="446"/>
      <c r="AD460" s="62"/>
      <c r="AE460" s="245" t="s">
        <v>331</v>
      </c>
      <c r="AF460" s="22"/>
      <c r="AH460" s="29"/>
      <c r="AI460" s="29"/>
      <c r="AJ460" s="29"/>
      <c r="AK460" s="29"/>
      <c r="AL460" s="29"/>
      <c r="AM460" s="29"/>
      <c r="AN460" s="29"/>
      <c r="AO460" s="83"/>
      <c r="AP460" s="83"/>
      <c r="AQ460" s="83"/>
      <c r="AR460" s="83"/>
      <c r="AS460" s="83"/>
      <c r="AT460" s="105"/>
      <c r="AU460" s="105"/>
    </row>
    <row r="461" spans="1:47" ht="17.25" customHeight="1">
      <c r="A461" s="27"/>
      <c r="B461" s="98"/>
      <c r="C461" s="104"/>
      <c r="D461" s="90"/>
      <c r="E461" s="111"/>
      <c r="F461" s="442"/>
      <c r="G461" s="443"/>
      <c r="H461" s="443"/>
      <c r="I461" s="99"/>
      <c r="J461" s="99"/>
      <c r="K461" s="94">
        <f>IF(Q461=1,F461,K460)</f>
        <v>0</v>
      </c>
      <c r="L461" s="94">
        <f>IF(Q461=1,I461,L460)</f>
        <v>-0.2</v>
      </c>
      <c r="M461" s="94">
        <f>IF(Q461=1,J461,M460)</f>
        <v>0</v>
      </c>
      <c r="N461" s="94">
        <f>K461+L461</f>
        <v>-0.2</v>
      </c>
      <c r="O461" s="94">
        <f>K461+M461</f>
        <v>0</v>
      </c>
      <c r="P461" s="102"/>
      <c r="Q461" s="94" t="str">
        <f>IF(AND(F461&lt;&gt;"",Q460=""),1,IF(AND(Q460&lt;emp,Q460&lt;&gt;""),Q460+1,""))</f>
        <v/>
      </c>
      <c r="R461" s="122" t="str">
        <f>IF(Q461="","",HLOOKUP(Q461,Headline!$Z$5:$CJ$6,2,FALSE))</f>
        <v/>
      </c>
      <c r="S461" s="147"/>
      <c r="T461" s="147"/>
      <c r="U461" s="147"/>
      <c r="V461" s="147"/>
      <c r="W461" s="147"/>
      <c r="X461" s="96" t="str">
        <f t="shared" si="97"/>
        <v/>
      </c>
      <c r="Y461" s="101"/>
      <c r="Z461" s="445"/>
      <c r="AA461" s="446"/>
      <c r="AB461" s="446"/>
      <c r="AC461" s="446"/>
      <c r="AD461" s="62"/>
      <c r="AE461" s="21"/>
      <c r="AF461" s="22"/>
      <c r="AH461" s="29"/>
      <c r="AI461" s="29"/>
      <c r="AJ461" s="29"/>
      <c r="AK461" s="29"/>
      <c r="AL461" s="29"/>
      <c r="AM461" s="29"/>
      <c r="AN461" s="29"/>
      <c r="AO461" s="83"/>
      <c r="AP461" s="83"/>
      <c r="AQ461" s="83"/>
      <c r="AR461" s="83"/>
      <c r="AS461" s="83"/>
      <c r="AT461" s="105"/>
      <c r="AU461" s="105"/>
    </row>
    <row r="462" spans="1:47" ht="17.25" customHeight="1">
      <c r="A462" s="27"/>
      <c r="B462" s="98">
        <v>308</v>
      </c>
      <c r="C462" s="104"/>
      <c r="D462" s="144" t="s">
        <v>190</v>
      </c>
      <c r="E462" s="144" t="s">
        <v>189</v>
      </c>
      <c r="F462" s="442">
        <v>3</v>
      </c>
      <c r="G462" s="443"/>
      <c r="H462" s="444"/>
      <c r="I462" s="99">
        <v>-0.2</v>
      </c>
      <c r="J462" s="99">
        <v>0</v>
      </c>
      <c r="K462" s="94">
        <f>IF(Q462=1,F462,K458)</f>
        <v>3</v>
      </c>
      <c r="L462" s="94">
        <f>IF(Q462=1,I462,L458)</f>
        <v>-0.2</v>
      </c>
      <c r="M462" s="94">
        <f>IF(Q462=1,J462,M458)</f>
        <v>0</v>
      </c>
      <c r="N462" s="94">
        <f t="shared" si="94"/>
        <v>2.8</v>
      </c>
      <c r="O462" s="94">
        <f t="shared" si="95"/>
        <v>3</v>
      </c>
      <c r="P462" s="102" t="s">
        <v>50</v>
      </c>
      <c r="Q462" s="94">
        <f>IF(AND(F462&lt;&gt;"",Q458=""),1,IF(AND(Q458&lt;emp,Q458&lt;&gt;""),Q458+1,""))</f>
        <v>1</v>
      </c>
      <c r="R462" s="122">
        <f>IF(Q462="","",HLOOKUP(Q462,Headline!$Z$5:$CJ$6,2,FALSE))</f>
        <v>1</v>
      </c>
      <c r="S462" s="147">
        <v>3</v>
      </c>
      <c r="T462" s="147">
        <v>3</v>
      </c>
      <c r="U462" s="147">
        <v>3</v>
      </c>
      <c r="V462" s="147">
        <v>3</v>
      </c>
      <c r="W462" s="147">
        <v>3</v>
      </c>
      <c r="X462" s="96" t="str">
        <f t="shared" si="97"/>
        <v/>
      </c>
      <c r="Y462" s="101">
        <v>13</v>
      </c>
      <c r="Z462" s="445"/>
      <c r="AA462" s="446"/>
      <c r="AB462" s="446"/>
      <c r="AC462" s="446"/>
      <c r="AD462" s="62"/>
      <c r="AE462" s="21"/>
      <c r="AF462" s="22"/>
      <c r="AH462" s="29"/>
      <c r="AI462" s="29"/>
      <c r="AJ462" s="29"/>
      <c r="AK462" s="29"/>
      <c r="AL462" s="29"/>
      <c r="AM462" s="29"/>
      <c r="AN462" s="29"/>
      <c r="AO462" s="83"/>
      <c r="AP462" s="83"/>
      <c r="AQ462" s="83"/>
      <c r="AR462" s="83"/>
      <c r="AS462" s="83"/>
      <c r="AT462" s="105"/>
      <c r="AU462" s="105"/>
    </row>
    <row r="463" spans="1:47" ht="17.25" customHeight="1">
      <c r="A463" s="27"/>
      <c r="B463" s="98"/>
      <c r="C463" s="104"/>
      <c r="D463" s="90"/>
      <c r="E463" s="111"/>
      <c r="F463" s="442"/>
      <c r="G463" s="443"/>
      <c r="H463" s="444"/>
      <c r="I463" s="99"/>
      <c r="J463" s="99"/>
      <c r="K463" s="94">
        <f>IF(Q463=1,F463,K462)</f>
        <v>3</v>
      </c>
      <c r="L463" s="94">
        <f>IF(Q463=1,I463,L462)</f>
        <v>-0.2</v>
      </c>
      <c r="M463" s="94">
        <f>IF(Q463=1,J463,M462)</f>
        <v>0</v>
      </c>
      <c r="N463" s="94">
        <f t="shared" si="94"/>
        <v>2.8</v>
      </c>
      <c r="O463" s="94">
        <f t="shared" si="95"/>
        <v>3</v>
      </c>
      <c r="P463" s="102" t="s">
        <v>50</v>
      </c>
      <c r="Q463" s="94">
        <f t="shared" si="96"/>
        <v>2</v>
      </c>
      <c r="R463" s="122">
        <f>IF(Q463="","",HLOOKUP(Q463,Headline!$Z$5:$CJ$6,2,FALSE))</f>
        <v>2</v>
      </c>
      <c r="S463" s="147">
        <v>3.01</v>
      </c>
      <c r="T463" s="147">
        <v>3.01</v>
      </c>
      <c r="U463" s="147">
        <v>2.98</v>
      </c>
      <c r="V463" s="147">
        <v>2.99</v>
      </c>
      <c r="W463" s="147">
        <v>2.98</v>
      </c>
      <c r="X463" s="96" t="str">
        <f t="shared" si="97"/>
        <v/>
      </c>
      <c r="Y463" s="101">
        <v>16</v>
      </c>
      <c r="Z463" s="445"/>
      <c r="AA463" s="446"/>
      <c r="AB463" s="446"/>
      <c r="AC463" s="446"/>
      <c r="AD463" s="62"/>
      <c r="AE463" s="245" t="s">
        <v>331</v>
      </c>
      <c r="AF463" s="22"/>
      <c r="AH463" s="29"/>
      <c r="AI463" s="29"/>
      <c r="AJ463" s="29"/>
      <c r="AK463" s="29"/>
      <c r="AL463" s="29"/>
      <c r="AM463" s="29"/>
      <c r="AN463" s="29"/>
      <c r="AO463" s="83"/>
      <c r="AP463" s="83"/>
      <c r="AQ463" s="83"/>
      <c r="AR463" s="83"/>
      <c r="AS463" s="83"/>
      <c r="AT463" s="105"/>
      <c r="AU463" s="105"/>
    </row>
    <row r="464" spans="1:47" ht="17.25" customHeight="1">
      <c r="A464" s="27"/>
      <c r="B464" s="98"/>
      <c r="C464" s="104"/>
      <c r="D464" s="90"/>
      <c r="E464" s="111"/>
      <c r="F464" s="442"/>
      <c r="G464" s="443"/>
      <c r="H464" s="443"/>
      <c r="I464" s="99"/>
      <c r="J464" s="99"/>
      <c r="K464" s="94">
        <f>IF(Q464=1,F464,K463)</f>
        <v>3</v>
      </c>
      <c r="L464" s="94">
        <f>IF(Q464=1,I464,L463)</f>
        <v>-0.2</v>
      </c>
      <c r="M464" s="94">
        <f>IF(Q464=1,J464,M463)</f>
        <v>0</v>
      </c>
      <c r="N464" s="94">
        <f t="shared" si="94"/>
        <v>2.8</v>
      </c>
      <c r="O464" s="94">
        <f t="shared" si="95"/>
        <v>3</v>
      </c>
      <c r="P464" s="102"/>
      <c r="Q464" s="94" t="str">
        <f t="shared" si="96"/>
        <v/>
      </c>
      <c r="R464" s="122" t="str">
        <f>IF(Q464="","",HLOOKUP(Q464,Headline!$Z$5:$CJ$6,2,FALSE))</f>
        <v/>
      </c>
      <c r="S464" s="147"/>
      <c r="T464" s="147"/>
      <c r="U464" s="147"/>
      <c r="V464" s="147"/>
      <c r="W464" s="147"/>
      <c r="X464" s="96" t="str">
        <f t="shared" si="97"/>
        <v/>
      </c>
      <c r="Y464" s="101"/>
      <c r="Z464" s="445"/>
      <c r="AA464" s="446"/>
      <c r="AB464" s="446"/>
      <c r="AC464" s="446"/>
      <c r="AD464" s="62"/>
      <c r="AE464" s="21"/>
      <c r="AF464" s="22"/>
      <c r="AH464" s="29"/>
      <c r="AI464" s="29"/>
      <c r="AJ464" s="29"/>
      <c r="AK464" s="29"/>
      <c r="AL464" s="29"/>
      <c r="AM464" s="29"/>
      <c r="AN464" s="29"/>
      <c r="AO464" s="83"/>
      <c r="AP464" s="83"/>
      <c r="AQ464" s="83"/>
      <c r="AR464" s="83"/>
      <c r="AS464" s="83"/>
      <c r="AT464" s="105"/>
      <c r="AU464" s="105"/>
    </row>
    <row r="465" spans="1:47" ht="17.25" customHeight="1">
      <c r="A465" s="27"/>
      <c r="B465" s="98">
        <v>308</v>
      </c>
      <c r="C465" s="104"/>
      <c r="D465" s="144"/>
      <c r="E465" s="144"/>
      <c r="F465" s="442">
        <v>0</v>
      </c>
      <c r="G465" s="443"/>
      <c r="H465" s="444"/>
      <c r="I465" s="99">
        <v>-0.2</v>
      </c>
      <c r="J465" s="99">
        <v>0</v>
      </c>
      <c r="K465" s="94">
        <f>IF(Q465=1,F465,K461)</f>
        <v>0</v>
      </c>
      <c r="L465" s="94">
        <f>IF(Q465=1,I465,L461)</f>
        <v>-0.2</v>
      </c>
      <c r="M465" s="94">
        <f>IF(Q465=1,J465,M461)</f>
        <v>0</v>
      </c>
      <c r="N465" s="94">
        <f t="shared" si="94"/>
        <v>-0.2</v>
      </c>
      <c r="O465" s="94">
        <f t="shared" si="95"/>
        <v>0</v>
      </c>
      <c r="P465" s="102" t="s">
        <v>52</v>
      </c>
      <c r="Q465" s="94">
        <f>IF(AND(F465&lt;&gt;"",Q461=""),1,IF(AND(Q461&lt;emp,Q461&lt;&gt;""),Q461+1,""))</f>
        <v>1</v>
      </c>
      <c r="R465" s="122">
        <f>IF(Q465="","",HLOOKUP(Q465,Headline!$Z$5:$CJ$6,2,FALSE))</f>
        <v>1</v>
      </c>
      <c r="S465" s="147"/>
      <c r="T465" s="147"/>
      <c r="U465" s="147"/>
      <c r="V465" s="147"/>
      <c r="W465" s="147"/>
      <c r="X465" s="96" t="str">
        <f t="shared" si="97"/>
        <v/>
      </c>
      <c r="Y465" s="101">
        <v>13</v>
      </c>
      <c r="Z465" s="445"/>
      <c r="AA465" s="446"/>
      <c r="AB465" s="446"/>
      <c r="AC465" s="446"/>
      <c r="AD465" s="62"/>
      <c r="AE465" s="21"/>
      <c r="AF465" s="22"/>
      <c r="AH465" s="29"/>
      <c r="AI465" s="29"/>
      <c r="AJ465" s="29"/>
      <c r="AK465" s="29"/>
      <c r="AL465" s="29"/>
      <c r="AM465" s="29"/>
      <c r="AN465" s="29"/>
      <c r="AO465" s="83"/>
      <c r="AP465" s="83"/>
      <c r="AQ465" s="83"/>
      <c r="AR465" s="83"/>
      <c r="AS465" s="83"/>
      <c r="AT465" s="105"/>
      <c r="AU465" s="105"/>
    </row>
    <row r="466" spans="1:47" ht="17.25" customHeight="1">
      <c r="A466" s="27"/>
      <c r="B466" s="98"/>
      <c r="C466" s="104"/>
      <c r="D466" s="90"/>
      <c r="E466" s="111"/>
      <c r="F466" s="442"/>
      <c r="G466" s="443"/>
      <c r="H466" s="444"/>
      <c r="I466" s="99"/>
      <c r="J466" s="99"/>
      <c r="K466" s="94">
        <f>IF(Q466=1,F466,K465)</f>
        <v>0</v>
      </c>
      <c r="L466" s="94">
        <f>IF(Q466=1,I466,L465)</f>
        <v>-0.2</v>
      </c>
      <c r="M466" s="94">
        <f>IF(Q466=1,J466,M465)</f>
        <v>0</v>
      </c>
      <c r="N466" s="94">
        <f t="shared" si="94"/>
        <v>-0.2</v>
      </c>
      <c r="O466" s="94">
        <f t="shared" si="95"/>
        <v>0</v>
      </c>
      <c r="P466" s="102" t="s">
        <v>52</v>
      </c>
      <c r="Q466" s="94">
        <f>IF(AND(F466&lt;&gt;"",Q465=""),1,IF(AND(Q465&lt;emp,Q465&lt;&gt;""),Q465+1,""))</f>
        <v>2</v>
      </c>
      <c r="R466" s="122">
        <f>IF(Q466="","",HLOOKUP(Q466,Headline!$Z$5:$CJ$6,2,FALSE))</f>
        <v>2</v>
      </c>
      <c r="S466" s="147">
        <v>0.06</v>
      </c>
      <c r="T466" s="147">
        <v>0.04</v>
      </c>
      <c r="U466" s="147">
        <v>0.05</v>
      </c>
      <c r="V466" s="147">
        <v>0.04</v>
      </c>
      <c r="W466" s="147">
        <v>0.04</v>
      </c>
      <c r="X466" s="96" t="str">
        <f t="shared" si="97"/>
        <v/>
      </c>
      <c r="Y466" s="101">
        <v>16</v>
      </c>
      <c r="Z466" s="445"/>
      <c r="AA466" s="446"/>
      <c r="AB466" s="446"/>
      <c r="AC466" s="446"/>
      <c r="AD466" s="62"/>
      <c r="AE466" s="245" t="s">
        <v>331</v>
      </c>
      <c r="AF466" s="22"/>
      <c r="AH466" s="29"/>
      <c r="AI466" s="29"/>
      <c r="AJ466" s="29"/>
      <c r="AK466" s="29"/>
      <c r="AL466" s="29"/>
      <c r="AM466" s="29"/>
      <c r="AN466" s="29"/>
      <c r="AO466" s="83"/>
      <c r="AP466" s="83"/>
      <c r="AQ466" s="83"/>
      <c r="AR466" s="83"/>
      <c r="AS466" s="83"/>
      <c r="AT466" s="105"/>
      <c r="AU466" s="105"/>
    </row>
    <row r="467" spans="1:47" ht="17.25" customHeight="1">
      <c r="A467" s="27"/>
      <c r="B467" s="98"/>
      <c r="C467" s="104"/>
      <c r="D467" s="90"/>
      <c r="E467" s="111"/>
      <c r="F467" s="442"/>
      <c r="G467" s="443"/>
      <c r="H467" s="443"/>
      <c r="I467" s="99"/>
      <c r="J467" s="99"/>
      <c r="K467" s="94">
        <f>IF(Q467=1,F467,K466)</f>
        <v>0</v>
      </c>
      <c r="L467" s="94">
        <f>IF(Q467=1,I467,L466)</f>
        <v>-0.2</v>
      </c>
      <c r="M467" s="94">
        <f>IF(Q467=1,J467,M466)</f>
        <v>0</v>
      </c>
      <c r="N467" s="94">
        <f t="shared" si="94"/>
        <v>-0.2</v>
      </c>
      <c r="O467" s="94">
        <f t="shared" si="95"/>
        <v>0</v>
      </c>
      <c r="P467" s="102"/>
      <c r="Q467" s="94" t="str">
        <f>IF(AND(F467&lt;&gt;"",Q466=""),1,IF(AND(Q466&lt;emp,Q466&lt;&gt;""),Q466+1,""))</f>
        <v/>
      </c>
      <c r="R467" s="122" t="str">
        <f>IF(Q467="","",HLOOKUP(Q467,Headline!$Z$5:$CJ$6,2,FALSE))</f>
        <v/>
      </c>
      <c r="S467" s="147"/>
      <c r="T467" s="147"/>
      <c r="U467" s="147"/>
      <c r="V467" s="147"/>
      <c r="W467" s="147"/>
      <c r="X467" s="96" t="str">
        <f t="shared" si="97"/>
        <v/>
      </c>
      <c r="Y467" s="101"/>
      <c r="Z467" s="445"/>
      <c r="AA467" s="446"/>
      <c r="AB467" s="446"/>
      <c r="AC467" s="446"/>
      <c r="AD467" s="62"/>
      <c r="AE467" s="21"/>
      <c r="AF467" s="22"/>
      <c r="AH467" s="29"/>
      <c r="AI467" s="29"/>
      <c r="AJ467" s="29"/>
      <c r="AK467" s="29"/>
      <c r="AL467" s="29"/>
      <c r="AM467" s="29"/>
      <c r="AN467" s="29"/>
      <c r="AO467" s="83"/>
      <c r="AP467" s="83"/>
      <c r="AQ467" s="83"/>
      <c r="AR467" s="83"/>
      <c r="AS467" s="83"/>
      <c r="AT467" s="105"/>
      <c r="AU467" s="105"/>
    </row>
    <row r="468" spans="1:47" ht="17.25" customHeight="1">
      <c r="A468" s="27"/>
      <c r="B468" s="98">
        <v>308</v>
      </c>
      <c r="C468" s="104"/>
      <c r="D468" s="144" t="s">
        <v>190</v>
      </c>
      <c r="E468" s="144" t="s">
        <v>189</v>
      </c>
      <c r="F468" s="442">
        <v>3</v>
      </c>
      <c r="G468" s="443"/>
      <c r="H468" s="444"/>
      <c r="I468" s="99">
        <v>-0.2</v>
      </c>
      <c r="J468" s="99">
        <v>0</v>
      </c>
      <c r="K468" s="94">
        <f>IF(Q468=1,F468,K464)</f>
        <v>3</v>
      </c>
      <c r="L468" s="94">
        <f>IF(Q468=1,I468,L464)</f>
        <v>-0.2</v>
      </c>
      <c r="M468" s="94">
        <f>IF(Q468=1,J468,M464)</f>
        <v>0</v>
      </c>
      <c r="N468" s="94">
        <f t="shared" ref="N468:N518" si="102">K468+L468</f>
        <v>2.8</v>
      </c>
      <c r="O468" s="94">
        <f t="shared" ref="O468:O518" si="103">K468+M468</f>
        <v>3</v>
      </c>
      <c r="P468" s="102" t="s">
        <v>50</v>
      </c>
      <c r="Q468" s="94">
        <f>IF(AND(F468&lt;&gt;"",Q464=""),1,IF(AND(Q464&lt;emp,Q464&lt;&gt;""),Q464+1,""))</f>
        <v>1</v>
      </c>
      <c r="R468" s="122">
        <f>IF(Q468="","",HLOOKUP(Q468,Headline!$Z$5:$CJ$6,2,FALSE))</f>
        <v>1</v>
      </c>
      <c r="S468" s="147">
        <v>3</v>
      </c>
      <c r="T468" s="147">
        <v>3</v>
      </c>
      <c r="U468" s="147">
        <v>3</v>
      </c>
      <c r="V468" s="147">
        <v>3</v>
      </c>
      <c r="W468" s="147">
        <v>3</v>
      </c>
      <c r="X468" s="96" t="str">
        <f t="shared" si="97"/>
        <v/>
      </c>
      <c r="Y468" s="101">
        <v>13</v>
      </c>
      <c r="Z468" s="445"/>
      <c r="AA468" s="446"/>
      <c r="AB468" s="446"/>
      <c r="AC468" s="446"/>
      <c r="AD468" s="62"/>
      <c r="AE468" s="21"/>
      <c r="AF468" s="22"/>
      <c r="AH468" s="29"/>
      <c r="AI468" s="29"/>
      <c r="AJ468" s="29"/>
      <c r="AK468" s="29"/>
      <c r="AL468" s="29"/>
      <c r="AM468" s="29"/>
      <c r="AN468" s="29"/>
      <c r="AO468" s="83"/>
      <c r="AP468" s="83"/>
      <c r="AQ468" s="83"/>
      <c r="AR468" s="83"/>
      <c r="AS468" s="83"/>
      <c r="AT468" s="105"/>
      <c r="AU468" s="105"/>
    </row>
    <row r="469" spans="1:47" ht="17.25" customHeight="1">
      <c r="A469" s="27"/>
      <c r="B469" s="98"/>
      <c r="C469" s="104"/>
      <c r="D469" s="90"/>
      <c r="E469" s="111"/>
      <c r="F469" s="442"/>
      <c r="G469" s="443"/>
      <c r="H469" s="443"/>
      <c r="I469" s="99"/>
      <c r="J469" s="99"/>
      <c r="K469" s="94">
        <f>IF(Q469=1,F469,K468)</f>
        <v>3</v>
      </c>
      <c r="L469" s="94">
        <f>IF(Q469=1,I469,L468)</f>
        <v>-0.2</v>
      </c>
      <c r="M469" s="94">
        <f>IF(Q469=1,J469,M468)</f>
        <v>0</v>
      </c>
      <c r="N469" s="94">
        <f t="shared" si="102"/>
        <v>2.8</v>
      </c>
      <c r="O469" s="94">
        <f t="shared" si="103"/>
        <v>3</v>
      </c>
      <c r="P469" s="102" t="s">
        <v>50</v>
      </c>
      <c r="Q469" s="94">
        <f t="shared" ref="Q469:Q481" si="104">IF(AND(F469&lt;&gt;"",Q468=""),1,IF(AND(Q468&lt;emp,Q468&lt;&gt;""),Q468+1,""))</f>
        <v>2</v>
      </c>
      <c r="R469" s="122">
        <f>IF(Q469="","",HLOOKUP(Q469,Headline!$Z$5:$CJ$6,2,FALSE))</f>
        <v>2</v>
      </c>
      <c r="S469" s="147">
        <v>3</v>
      </c>
      <c r="T469" s="147">
        <v>3.02</v>
      </c>
      <c r="U469" s="147">
        <v>3.03</v>
      </c>
      <c r="V469" s="147">
        <v>3</v>
      </c>
      <c r="W469" s="147">
        <v>3.02</v>
      </c>
      <c r="X469" s="96" t="str">
        <f t="shared" si="97"/>
        <v/>
      </c>
      <c r="Y469" s="101">
        <v>16</v>
      </c>
      <c r="Z469" s="445"/>
      <c r="AA469" s="446"/>
      <c r="AB469" s="446"/>
      <c r="AC469" s="446"/>
      <c r="AD469" s="62"/>
      <c r="AE469" s="245" t="s">
        <v>331</v>
      </c>
      <c r="AF469" s="22"/>
      <c r="AH469" s="29"/>
      <c r="AI469" s="29"/>
      <c r="AJ469" s="29"/>
      <c r="AK469" s="29"/>
      <c r="AL469" s="29"/>
      <c r="AM469" s="29"/>
      <c r="AN469" s="29"/>
      <c r="AO469" s="83"/>
      <c r="AP469" s="83"/>
      <c r="AQ469" s="83"/>
      <c r="AR469" s="83"/>
      <c r="AS469" s="83"/>
      <c r="AT469" s="105"/>
      <c r="AU469" s="105"/>
    </row>
    <row r="470" spans="1:47" ht="17.25" customHeight="1">
      <c r="A470" s="27"/>
      <c r="B470" s="98"/>
      <c r="C470" s="104"/>
      <c r="D470" s="90"/>
      <c r="E470" s="111"/>
      <c r="F470" s="442"/>
      <c r="G470" s="443"/>
      <c r="H470" s="443"/>
      <c r="I470" s="99"/>
      <c r="J470" s="99"/>
      <c r="K470" s="94">
        <f>IF(Q470=1,F470,K469)</f>
        <v>3</v>
      </c>
      <c r="L470" s="94">
        <f>IF(Q470=1,I470,L469)</f>
        <v>-0.2</v>
      </c>
      <c r="M470" s="94">
        <f>IF(Q470=1,J470,M469)</f>
        <v>0</v>
      </c>
      <c r="N470" s="94">
        <f t="shared" si="102"/>
        <v>2.8</v>
      </c>
      <c r="O470" s="94">
        <f t="shared" si="103"/>
        <v>3</v>
      </c>
      <c r="P470" s="102"/>
      <c r="Q470" s="94" t="str">
        <f t="shared" si="104"/>
        <v/>
      </c>
      <c r="R470" s="122" t="str">
        <f>IF(Q470="","",HLOOKUP(Q470,Headline!$Z$5:$CJ$6,2,FALSE))</f>
        <v/>
      </c>
      <c r="S470" s="147"/>
      <c r="T470" s="147"/>
      <c r="U470" s="147"/>
      <c r="V470" s="147"/>
      <c r="W470" s="147"/>
      <c r="X470" s="96" t="str">
        <f t="shared" si="97"/>
        <v/>
      </c>
      <c r="Y470" s="101"/>
      <c r="Z470" s="445"/>
      <c r="AA470" s="446"/>
      <c r="AB470" s="446"/>
      <c r="AC470" s="446"/>
      <c r="AD470" s="62"/>
      <c r="AE470" s="21"/>
      <c r="AF470" s="22"/>
      <c r="AH470" s="29"/>
      <c r="AI470" s="29"/>
      <c r="AJ470" s="29"/>
      <c r="AK470" s="29"/>
      <c r="AL470" s="29"/>
      <c r="AM470" s="29"/>
      <c r="AN470" s="29"/>
      <c r="AO470" s="83"/>
      <c r="AP470" s="83"/>
      <c r="AQ470" s="83"/>
      <c r="AR470" s="83"/>
      <c r="AS470" s="83"/>
      <c r="AT470" s="105"/>
      <c r="AU470" s="105"/>
    </row>
    <row r="471" spans="1:47" ht="17.25" customHeight="1">
      <c r="A471" s="27"/>
      <c r="B471" s="98">
        <v>308</v>
      </c>
      <c r="C471" s="104"/>
      <c r="D471" s="144"/>
      <c r="E471" s="144"/>
      <c r="F471" s="442">
        <v>0</v>
      </c>
      <c r="G471" s="443"/>
      <c r="H471" s="444"/>
      <c r="I471" s="99">
        <v>-0.2</v>
      </c>
      <c r="J471" s="99">
        <v>0</v>
      </c>
      <c r="K471" s="94">
        <f>IF(Q471=1,F471,K467)</f>
        <v>0</v>
      </c>
      <c r="L471" s="94">
        <f>IF(Q471=1,I471,L467)</f>
        <v>-0.2</v>
      </c>
      <c r="M471" s="94">
        <f>IF(Q471=1,J471,M467)</f>
        <v>0</v>
      </c>
      <c r="N471" s="94">
        <f>K471+L471</f>
        <v>-0.2</v>
      </c>
      <c r="O471" s="94">
        <f>K471+M471</f>
        <v>0</v>
      </c>
      <c r="P471" s="102" t="s">
        <v>52</v>
      </c>
      <c r="Q471" s="94">
        <f>IF(AND(F471&lt;&gt;"",Q467=""),1,IF(AND(Q467&lt;emp,Q467&lt;&gt;""),Q467+1,""))</f>
        <v>1</v>
      </c>
      <c r="R471" s="122">
        <f>IF(Q471="","",HLOOKUP(Q471,Headline!$Z$5:$CJ$6,2,FALSE))</f>
        <v>1</v>
      </c>
      <c r="S471" s="147"/>
      <c r="T471" s="147"/>
      <c r="U471" s="147"/>
      <c r="V471" s="147"/>
      <c r="W471" s="147"/>
      <c r="X471" s="96" t="str">
        <f t="shared" si="97"/>
        <v/>
      </c>
      <c r="Y471" s="101">
        <v>13</v>
      </c>
      <c r="Z471" s="445"/>
      <c r="AA471" s="446"/>
      <c r="AB471" s="446"/>
      <c r="AC471" s="446"/>
      <c r="AD471" s="62"/>
      <c r="AE471" s="21"/>
      <c r="AF471" s="22"/>
      <c r="AH471" s="29"/>
      <c r="AI471" s="29"/>
      <c r="AJ471" s="29"/>
      <c r="AK471" s="29"/>
      <c r="AL471" s="29"/>
      <c r="AM471" s="29"/>
      <c r="AN471" s="29"/>
      <c r="AO471" s="83"/>
      <c r="AP471" s="83"/>
      <c r="AQ471" s="83"/>
      <c r="AR471" s="83"/>
      <c r="AS471" s="83"/>
      <c r="AT471" s="105"/>
      <c r="AU471" s="105"/>
    </row>
    <row r="472" spans="1:47" ht="17.25" customHeight="1">
      <c r="A472" s="27"/>
      <c r="B472" s="98"/>
      <c r="C472" s="104"/>
      <c r="D472" s="90"/>
      <c r="E472" s="111"/>
      <c r="F472" s="442"/>
      <c r="G472" s="443"/>
      <c r="H472" s="444"/>
      <c r="I472" s="99"/>
      <c r="J472" s="99"/>
      <c r="K472" s="94">
        <f>IF(Q472=1,F472,K471)</f>
        <v>0</v>
      </c>
      <c r="L472" s="94">
        <f>IF(Q472=1,I472,L471)</f>
        <v>-0.2</v>
      </c>
      <c r="M472" s="94">
        <f>IF(Q472=1,J472,M471)</f>
        <v>0</v>
      </c>
      <c r="N472" s="94">
        <f>K472+L472</f>
        <v>-0.2</v>
      </c>
      <c r="O472" s="94">
        <f>K472+M472</f>
        <v>0</v>
      </c>
      <c r="P472" s="102" t="s">
        <v>52</v>
      </c>
      <c r="Q472" s="94">
        <f>IF(AND(F472&lt;&gt;"",Q471=""),1,IF(AND(Q471&lt;emp,Q471&lt;&gt;""),Q471+1,""))</f>
        <v>2</v>
      </c>
      <c r="R472" s="122">
        <f>IF(Q472="","",HLOOKUP(Q472,Headline!$Z$5:$CJ$6,2,FALSE))</f>
        <v>2</v>
      </c>
      <c r="S472" s="147">
        <v>0.05</v>
      </c>
      <c r="T472" s="147">
        <v>0.04</v>
      </c>
      <c r="U472" s="147">
        <v>0.03</v>
      </c>
      <c r="V472" s="147">
        <v>0.03</v>
      </c>
      <c r="W472" s="147">
        <v>0.04</v>
      </c>
      <c r="X472" s="96" t="str">
        <f t="shared" si="97"/>
        <v/>
      </c>
      <c r="Y472" s="101">
        <v>16</v>
      </c>
      <c r="Z472" s="445"/>
      <c r="AA472" s="446"/>
      <c r="AB472" s="446"/>
      <c r="AC472" s="446"/>
      <c r="AD472" s="62"/>
      <c r="AE472" s="245" t="s">
        <v>331</v>
      </c>
      <c r="AF472" s="22"/>
      <c r="AH472" s="29"/>
      <c r="AI472" s="29"/>
      <c r="AJ472" s="29"/>
      <c r="AK472" s="29"/>
      <c r="AL472" s="29"/>
      <c r="AM472" s="29"/>
      <c r="AN472" s="29"/>
      <c r="AO472" s="83"/>
      <c r="AP472" s="83"/>
      <c r="AQ472" s="83"/>
      <c r="AR472" s="83"/>
      <c r="AS472" s="83"/>
      <c r="AT472" s="105"/>
      <c r="AU472" s="105"/>
    </row>
    <row r="473" spans="1:47" ht="17.25" customHeight="1">
      <c r="A473" s="27"/>
      <c r="B473" s="98"/>
      <c r="C473" s="104"/>
      <c r="D473" s="90"/>
      <c r="E473" s="111"/>
      <c r="F473" s="442"/>
      <c r="G473" s="443"/>
      <c r="H473" s="443"/>
      <c r="I473" s="99"/>
      <c r="J473" s="99"/>
      <c r="K473" s="94">
        <f>IF(Q473=1,F473,K472)</f>
        <v>0</v>
      </c>
      <c r="L473" s="94">
        <f>IF(Q473=1,I473,L472)</f>
        <v>-0.2</v>
      </c>
      <c r="M473" s="94">
        <f>IF(Q473=1,J473,M472)</f>
        <v>0</v>
      </c>
      <c r="N473" s="94">
        <f>K473+L473</f>
        <v>-0.2</v>
      </c>
      <c r="O473" s="94">
        <f>K473+M473</f>
        <v>0</v>
      </c>
      <c r="P473" s="102"/>
      <c r="Q473" s="94" t="str">
        <f>IF(AND(F473&lt;&gt;"",Q472=""),1,IF(AND(Q472&lt;emp,Q472&lt;&gt;""),Q472+1,""))</f>
        <v/>
      </c>
      <c r="R473" s="122" t="str">
        <f>IF(Q473="","",HLOOKUP(Q473,Headline!$Z$5:$CJ$6,2,FALSE))</f>
        <v/>
      </c>
      <c r="S473" s="147"/>
      <c r="T473" s="147"/>
      <c r="U473" s="147"/>
      <c r="V473" s="147"/>
      <c r="W473" s="147"/>
      <c r="X473" s="96" t="str">
        <f t="shared" si="97"/>
        <v/>
      </c>
      <c r="Y473" s="101"/>
      <c r="Z473" s="445"/>
      <c r="AA473" s="446"/>
      <c r="AB473" s="446"/>
      <c r="AC473" s="446"/>
      <c r="AD473" s="62"/>
      <c r="AE473" s="21"/>
      <c r="AF473" s="22"/>
      <c r="AH473" s="29"/>
      <c r="AI473" s="29"/>
      <c r="AJ473" s="29"/>
      <c r="AK473" s="29"/>
      <c r="AL473" s="29"/>
      <c r="AM473" s="29"/>
      <c r="AN473" s="29"/>
      <c r="AO473" s="83"/>
      <c r="AP473" s="83"/>
      <c r="AQ473" s="83"/>
      <c r="AR473" s="83"/>
      <c r="AS473" s="83"/>
      <c r="AT473" s="105"/>
      <c r="AU473" s="105"/>
    </row>
    <row r="474" spans="1:47" ht="17.25" customHeight="1">
      <c r="A474" s="27"/>
      <c r="B474" s="98">
        <v>308</v>
      </c>
      <c r="C474" s="104"/>
      <c r="D474" s="144" t="s">
        <v>190</v>
      </c>
      <c r="E474" s="144" t="s">
        <v>189</v>
      </c>
      <c r="F474" s="442">
        <v>3</v>
      </c>
      <c r="G474" s="443"/>
      <c r="H474" s="444"/>
      <c r="I474" s="99">
        <v>-0.2</v>
      </c>
      <c r="J474" s="99">
        <v>0</v>
      </c>
      <c r="K474" s="94">
        <f>IF(Q474=1,F474,K470)</f>
        <v>3</v>
      </c>
      <c r="L474" s="94">
        <f>IF(Q474=1,I474,L470)</f>
        <v>-0.2</v>
      </c>
      <c r="M474" s="94">
        <f>IF(Q474=1,J474,M470)</f>
        <v>0</v>
      </c>
      <c r="N474" s="94">
        <f t="shared" si="102"/>
        <v>2.8</v>
      </c>
      <c r="O474" s="94">
        <f t="shared" si="103"/>
        <v>3</v>
      </c>
      <c r="P474" s="102" t="s">
        <v>50</v>
      </c>
      <c r="Q474" s="94">
        <f>IF(AND(F474&lt;&gt;"",Q470=""),1,IF(AND(Q470&lt;emp,Q470&lt;&gt;""),Q470+1,""))</f>
        <v>1</v>
      </c>
      <c r="R474" s="122">
        <f>IF(Q474="","",HLOOKUP(Q474,Headline!$Z$5:$CJ$6,2,FALSE))</f>
        <v>1</v>
      </c>
      <c r="S474" s="147">
        <v>3</v>
      </c>
      <c r="T474" s="147">
        <v>3</v>
      </c>
      <c r="U474" s="147">
        <v>3</v>
      </c>
      <c r="V474" s="147">
        <v>3</v>
      </c>
      <c r="W474" s="147">
        <v>3</v>
      </c>
      <c r="X474" s="96" t="str">
        <f t="shared" ref="X474:X497" si="105">IF(S474="","",IF(AND(AM474="-",AN474="+"),"78",IF(AM474="-","7",IF(AN474="+","8",""))))</f>
        <v/>
      </c>
      <c r="Y474" s="101">
        <v>13</v>
      </c>
      <c r="Z474" s="445"/>
      <c r="AA474" s="446"/>
      <c r="AB474" s="446"/>
      <c r="AC474" s="446"/>
      <c r="AD474" s="62"/>
      <c r="AE474" s="21"/>
      <c r="AF474" s="22"/>
      <c r="AH474" s="29"/>
      <c r="AI474" s="29"/>
      <c r="AJ474" s="29"/>
      <c r="AK474" s="29"/>
      <c r="AL474" s="29"/>
      <c r="AM474" s="29"/>
      <c r="AN474" s="29"/>
      <c r="AO474" s="83"/>
      <c r="AP474" s="83"/>
      <c r="AQ474" s="83"/>
      <c r="AR474" s="83"/>
      <c r="AS474" s="83"/>
      <c r="AT474" s="105"/>
      <c r="AU474" s="105"/>
    </row>
    <row r="475" spans="1:47" ht="17.25" customHeight="1">
      <c r="A475" s="27"/>
      <c r="B475" s="98"/>
      <c r="C475" s="104"/>
      <c r="D475" s="90"/>
      <c r="E475" s="111"/>
      <c r="F475" s="442"/>
      <c r="G475" s="443"/>
      <c r="H475" s="444"/>
      <c r="I475" s="99"/>
      <c r="J475" s="99"/>
      <c r="K475" s="94">
        <f>IF(Q475=1,F475,K474)</f>
        <v>3</v>
      </c>
      <c r="L475" s="94">
        <f>IF(Q475=1,I475,L474)</f>
        <v>-0.2</v>
      </c>
      <c r="M475" s="94">
        <f>IF(Q475=1,J475,M474)</f>
        <v>0</v>
      </c>
      <c r="N475" s="94">
        <f t="shared" si="102"/>
        <v>2.8</v>
      </c>
      <c r="O475" s="94">
        <f t="shared" si="103"/>
        <v>3</v>
      </c>
      <c r="P475" s="102" t="s">
        <v>50</v>
      </c>
      <c r="Q475" s="94">
        <f t="shared" si="104"/>
        <v>2</v>
      </c>
      <c r="R475" s="122">
        <f>IF(Q475="","",HLOOKUP(Q475,Headline!$Z$5:$CJ$6,2,FALSE))</f>
        <v>2</v>
      </c>
      <c r="S475" s="147">
        <v>3.02</v>
      </c>
      <c r="T475" s="147">
        <v>3.03</v>
      </c>
      <c r="U475" s="147">
        <v>3.01</v>
      </c>
      <c r="V475" s="147">
        <v>3</v>
      </c>
      <c r="W475" s="147">
        <v>3.02</v>
      </c>
      <c r="X475" s="96" t="str">
        <f t="shared" si="105"/>
        <v/>
      </c>
      <c r="Y475" s="101">
        <v>16</v>
      </c>
      <c r="Z475" s="445"/>
      <c r="AA475" s="446"/>
      <c r="AB475" s="446"/>
      <c r="AC475" s="446"/>
      <c r="AD475" s="62"/>
      <c r="AE475" s="245" t="s">
        <v>331</v>
      </c>
      <c r="AF475" s="22"/>
      <c r="AH475" s="29"/>
      <c r="AI475" s="29"/>
      <c r="AJ475" s="29"/>
      <c r="AK475" s="29"/>
      <c r="AL475" s="29"/>
      <c r="AM475" s="29"/>
      <c r="AN475" s="29"/>
      <c r="AO475" s="83"/>
      <c r="AP475" s="83"/>
      <c r="AQ475" s="83"/>
      <c r="AR475" s="83"/>
      <c r="AS475" s="83"/>
      <c r="AT475" s="105"/>
      <c r="AU475" s="105"/>
    </row>
    <row r="476" spans="1:47" ht="17.25" customHeight="1">
      <c r="A476" s="27"/>
      <c r="B476" s="98"/>
      <c r="C476" s="104"/>
      <c r="D476" s="90"/>
      <c r="E476" s="111"/>
      <c r="F476" s="442"/>
      <c r="G476" s="443"/>
      <c r="H476" s="444"/>
      <c r="I476" s="99"/>
      <c r="J476" s="99"/>
      <c r="K476" s="94">
        <f>IF(Q476=1,F476,K475)</f>
        <v>3</v>
      </c>
      <c r="L476" s="94">
        <f>IF(Q476=1,I476,L475)</f>
        <v>-0.2</v>
      </c>
      <c r="M476" s="94">
        <f>IF(Q476=1,J476,M475)</f>
        <v>0</v>
      </c>
      <c r="N476" s="94">
        <f t="shared" si="102"/>
        <v>2.8</v>
      </c>
      <c r="O476" s="94">
        <f t="shared" si="103"/>
        <v>3</v>
      </c>
      <c r="P476" s="102"/>
      <c r="Q476" s="94" t="str">
        <f t="shared" si="104"/>
        <v/>
      </c>
      <c r="R476" s="122" t="str">
        <f>IF(Q476="","",HLOOKUP(Q476,Headline!$Z$5:$CJ$6,2,FALSE))</f>
        <v/>
      </c>
      <c r="S476" s="147"/>
      <c r="T476" s="147"/>
      <c r="U476" s="147"/>
      <c r="V476" s="147"/>
      <c r="W476" s="147"/>
      <c r="X476" s="96" t="str">
        <f t="shared" si="105"/>
        <v/>
      </c>
      <c r="Y476" s="101"/>
      <c r="Z476" s="445"/>
      <c r="AA476" s="446"/>
      <c r="AB476" s="446"/>
      <c r="AC476" s="446"/>
      <c r="AD476" s="62"/>
      <c r="AE476" s="21"/>
      <c r="AF476" s="22"/>
      <c r="AH476" s="29"/>
      <c r="AI476" s="29"/>
      <c r="AJ476" s="29"/>
      <c r="AK476" s="29"/>
      <c r="AL476" s="29"/>
      <c r="AM476" s="29"/>
      <c r="AN476" s="29"/>
      <c r="AO476" s="83"/>
      <c r="AP476" s="83"/>
      <c r="AQ476" s="83"/>
      <c r="AR476" s="83"/>
      <c r="AS476" s="83"/>
      <c r="AT476" s="105"/>
      <c r="AU476" s="105"/>
    </row>
    <row r="477" spans="1:47" ht="17.25" customHeight="1">
      <c r="A477" s="27"/>
      <c r="B477" s="98">
        <v>308</v>
      </c>
      <c r="C477" s="104"/>
      <c r="D477" s="144"/>
      <c r="E477" s="144"/>
      <c r="F477" s="442">
        <v>0</v>
      </c>
      <c r="G477" s="443"/>
      <c r="H477" s="444"/>
      <c r="I477" s="99">
        <v>-0.2</v>
      </c>
      <c r="J477" s="99">
        <v>0</v>
      </c>
      <c r="K477" s="94">
        <f>IF(Q477=1,F477,K473)</f>
        <v>0</v>
      </c>
      <c r="L477" s="94">
        <f>IF(Q477=1,I477,L473)</f>
        <v>-0.2</v>
      </c>
      <c r="M477" s="94">
        <f>IF(Q477=1,J477,M473)</f>
        <v>0</v>
      </c>
      <c r="N477" s="94">
        <f t="shared" si="102"/>
        <v>-0.2</v>
      </c>
      <c r="O477" s="94">
        <f t="shared" si="103"/>
        <v>0</v>
      </c>
      <c r="P477" s="102" t="s">
        <v>52</v>
      </c>
      <c r="Q477" s="94">
        <f>IF(AND(F477&lt;&gt;"",Q473=""),1,IF(AND(Q473&lt;emp,Q473&lt;&gt;""),Q473+1,""))</f>
        <v>1</v>
      </c>
      <c r="R477" s="122">
        <f>IF(Q477="","",HLOOKUP(Q477,Headline!$Z$5:$CJ$6,2,FALSE))</f>
        <v>1</v>
      </c>
      <c r="S477" s="147"/>
      <c r="T477" s="147"/>
      <c r="U477" s="147"/>
      <c r="V477" s="147"/>
      <c r="W477" s="147"/>
      <c r="X477" s="96" t="str">
        <f t="shared" si="105"/>
        <v/>
      </c>
      <c r="Y477" s="101">
        <v>13</v>
      </c>
      <c r="Z477" s="445"/>
      <c r="AA477" s="446"/>
      <c r="AB477" s="446"/>
      <c r="AC477" s="446"/>
      <c r="AD477" s="62"/>
      <c r="AE477" s="21"/>
      <c r="AF477" s="22"/>
      <c r="AH477" s="29"/>
      <c r="AI477" s="29"/>
      <c r="AJ477" s="29"/>
      <c r="AK477" s="29"/>
      <c r="AL477" s="29"/>
      <c r="AM477" s="29"/>
      <c r="AN477" s="29"/>
      <c r="AO477" s="83"/>
      <c r="AP477" s="83"/>
      <c r="AQ477" s="83"/>
      <c r="AR477" s="83"/>
      <c r="AS477" s="83"/>
      <c r="AT477" s="105"/>
      <c r="AU477" s="105"/>
    </row>
    <row r="478" spans="1:47" ht="17.25" customHeight="1">
      <c r="A478" s="27"/>
      <c r="B478" s="98"/>
      <c r="C478" s="104"/>
      <c r="D478" s="90"/>
      <c r="E478" s="111"/>
      <c r="F478" s="442"/>
      <c r="G478" s="443"/>
      <c r="H478" s="444"/>
      <c r="I478" s="99"/>
      <c r="J478" s="99"/>
      <c r="K478" s="94">
        <f>IF(Q478=1,F478,K477)</f>
        <v>0</v>
      </c>
      <c r="L478" s="94">
        <f>IF(Q478=1,I478,L477)</f>
        <v>-0.2</v>
      </c>
      <c r="M478" s="94">
        <f>IF(Q478=1,J478,M477)</f>
        <v>0</v>
      </c>
      <c r="N478" s="94">
        <f t="shared" si="102"/>
        <v>-0.2</v>
      </c>
      <c r="O478" s="94">
        <f t="shared" si="103"/>
        <v>0</v>
      </c>
      <c r="P478" s="102" t="s">
        <v>52</v>
      </c>
      <c r="Q478" s="94">
        <f>IF(AND(F478&lt;&gt;"",Q477=""),1,IF(AND(Q477&lt;emp,Q477&lt;&gt;""),Q477+1,""))</f>
        <v>2</v>
      </c>
      <c r="R478" s="122">
        <f>IF(Q478="","",HLOOKUP(Q478,Headline!$Z$5:$CJ$6,2,FALSE))</f>
        <v>2</v>
      </c>
      <c r="S478" s="147">
        <v>0.05</v>
      </c>
      <c r="T478" s="147">
        <v>0.04</v>
      </c>
      <c r="U478" s="147">
        <v>0.05</v>
      </c>
      <c r="V478" s="147">
        <v>0.05</v>
      </c>
      <c r="W478" s="147">
        <v>0.05</v>
      </c>
      <c r="X478" s="96" t="str">
        <f t="shared" si="105"/>
        <v/>
      </c>
      <c r="Y478" s="101">
        <v>16</v>
      </c>
      <c r="Z478" s="445"/>
      <c r="AA478" s="446"/>
      <c r="AB478" s="446"/>
      <c r="AC478" s="446"/>
      <c r="AD478" s="62"/>
      <c r="AE478" s="245" t="s">
        <v>331</v>
      </c>
      <c r="AF478" s="22"/>
      <c r="AH478" s="29"/>
      <c r="AI478" s="29"/>
      <c r="AJ478" s="29"/>
      <c r="AK478" s="29"/>
      <c r="AL478" s="29"/>
      <c r="AM478" s="29"/>
      <c r="AN478" s="29"/>
      <c r="AO478" s="83"/>
      <c r="AP478" s="83"/>
      <c r="AQ478" s="83"/>
      <c r="AR478" s="83"/>
      <c r="AS478" s="83"/>
      <c r="AT478" s="105"/>
      <c r="AU478" s="105"/>
    </row>
    <row r="479" spans="1:47" ht="17.25" customHeight="1">
      <c r="A479" s="27"/>
      <c r="B479" s="98"/>
      <c r="C479" s="104"/>
      <c r="D479" s="90"/>
      <c r="E479" s="111"/>
      <c r="F479" s="442"/>
      <c r="G479" s="443"/>
      <c r="H479" s="443"/>
      <c r="I479" s="99"/>
      <c r="J479" s="99"/>
      <c r="K479" s="94">
        <f>IF(Q479=1,F479,K478)</f>
        <v>0</v>
      </c>
      <c r="L479" s="94">
        <f>IF(Q479=1,I479,L478)</f>
        <v>-0.2</v>
      </c>
      <c r="M479" s="94">
        <f>IF(Q479=1,J479,M478)</f>
        <v>0</v>
      </c>
      <c r="N479" s="94">
        <f t="shared" si="102"/>
        <v>-0.2</v>
      </c>
      <c r="O479" s="94">
        <f t="shared" si="103"/>
        <v>0</v>
      </c>
      <c r="P479" s="102"/>
      <c r="Q479" s="94" t="str">
        <f>IF(AND(F479&lt;&gt;"",Q478=""),1,IF(AND(Q478&lt;emp,Q478&lt;&gt;""),Q478+1,""))</f>
        <v/>
      </c>
      <c r="R479" s="122" t="str">
        <f>IF(Q479="","",HLOOKUP(Q479,Headline!$Z$5:$CJ$6,2,FALSE))</f>
        <v/>
      </c>
      <c r="S479" s="147"/>
      <c r="T479" s="147"/>
      <c r="U479" s="147"/>
      <c r="V479" s="147"/>
      <c r="W479" s="147"/>
      <c r="X479" s="96" t="str">
        <f t="shared" si="105"/>
        <v/>
      </c>
      <c r="Y479" s="101"/>
      <c r="Z479" s="445"/>
      <c r="AA479" s="446"/>
      <c r="AB479" s="446"/>
      <c r="AC479" s="446"/>
      <c r="AD479" s="62"/>
      <c r="AE479" s="21"/>
      <c r="AF479" s="22"/>
      <c r="AH479" s="29"/>
      <c r="AI479" s="29"/>
      <c r="AJ479" s="29"/>
      <c r="AK479" s="29"/>
      <c r="AL479" s="29"/>
      <c r="AM479" s="29"/>
      <c r="AN479" s="29"/>
      <c r="AO479" s="83"/>
      <c r="AP479" s="83"/>
      <c r="AQ479" s="83"/>
      <c r="AR479" s="83"/>
      <c r="AS479" s="83"/>
      <c r="AT479" s="105"/>
      <c r="AU479" s="105"/>
    </row>
    <row r="480" spans="1:47" ht="17.25" customHeight="1">
      <c r="A480" s="27"/>
      <c r="B480" s="98">
        <v>308</v>
      </c>
      <c r="C480" s="104"/>
      <c r="D480" s="144" t="s">
        <v>190</v>
      </c>
      <c r="E480" s="144" t="s">
        <v>189</v>
      </c>
      <c r="F480" s="442">
        <v>3</v>
      </c>
      <c r="G480" s="443"/>
      <c r="H480" s="444"/>
      <c r="I480" s="99">
        <v>-0.2</v>
      </c>
      <c r="J480" s="99">
        <v>0</v>
      </c>
      <c r="K480" s="94">
        <f>IF(Q480=1,F480,K476)</f>
        <v>3</v>
      </c>
      <c r="L480" s="94">
        <f>IF(Q480=1,I480,L476)</f>
        <v>-0.2</v>
      </c>
      <c r="M480" s="94">
        <f>IF(Q480=1,J480,M476)</f>
        <v>0</v>
      </c>
      <c r="N480" s="94">
        <f t="shared" si="102"/>
        <v>2.8</v>
      </c>
      <c r="O480" s="94">
        <f t="shared" si="103"/>
        <v>3</v>
      </c>
      <c r="P480" s="102" t="s">
        <v>50</v>
      </c>
      <c r="Q480" s="94">
        <f>IF(AND(F480&lt;&gt;"",Q476=""),1,IF(AND(Q476&lt;emp,Q476&lt;&gt;""),Q476+1,""))</f>
        <v>1</v>
      </c>
      <c r="R480" s="122">
        <f>IF(Q480="","",HLOOKUP(Q480,Headline!$Z$5:$CJ$6,2,FALSE))</f>
        <v>1</v>
      </c>
      <c r="S480" s="147">
        <v>3</v>
      </c>
      <c r="T480" s="147">
        <v>3</v>
      </c>
      <c r="U480" s="147">
        <v>3</v>
      </c>
      <c r="V480" s="147">
        <v>3</v>
      </c>
      <c r="W480" s="147">
        <v>3</v>
      </c>
      <c r="X480" s="96" t="str">
        <f t="shared" si="105"/>
        <v/>
      </c>
      <c r="Y480" s="101">
        <v>13</v>
      </c>
      <c r="Z480" s="445"/>
      <c r="AA480" s="446"/>
      <c r="AB480" s="446"/>
      <c r="AC480" s="446"/>
      <c r="AD480" s="62"/>
      <c r="AE480" s="21"/>
      <c r="AF480" s="22"/>
      <c r="AH480" s="29"/>
      <c r="AI480" s="29"/>
      <c r="AJ480" s="29"/>
      <c r="AK480" s="29"/>
      <c r="AL480" s="29"/>
      <c r="AM480" s="29"/>
      <c r="AN480" s="29"/>
      <c r="AO480" s="83"/>
      <c r="AP480" s="83"/>
      <c r="AQ480" s="83"/>
      <c r="AR480" s="83"/>
      <c r="AS480" s="83"/>
      <c r="AT480" s="105"/>
      <c r="AU480" s="105"/>
    </row>
    <row r="481" spans="1:47" ht="17.25" customHeight="1">
      <c r="A481" s="27"/>
      <c r="B481" s="98"/>
      <c r="C481" s="104"/>
      <c r="D481" s="90"/>
      <c r="E481" s="111"/>
      <c r="F481" s="442"/>
      <c r="G481" s="443"/>
      <c r="H481" s="444"/>
      <c r="I481" s="99"/>
      <c r="J481" s="99"/>
      <c r="K481" s="94">
        <f>IF(Q481=1,F481,K480)</f>
        <v>3</v>
      </c>
      <c r="L481" s="94">
        <f>IF(Q481=1,I481,L480)</f>
        <v>-0.2</v>
      </c>
      <c r="M481" s="94">
        <f>IF(Q481=1,J481,M480)</f>
        <v>0</v>
      </c>
      <c r="N481" s="94">
        <f t="shared" si="102"/>
        <v>2.8</v>
      </c>
      <c r="O481" s="94">
        <f t="shared" si="103"/>
        <v>3</v>
      </c>
      <c r="P481" s="102" t="s">
        <v>50</v>
      </c>
      <c r="Q481" s="94">
        <f t="shared" si="104"/>
        <v>2</v>
      </c>
      <c r="R481" s="122">
        <f>IF(Q481="","",HLOOKUP(Q481,Headline!$Z$5:$CJ$6,2,FALSE))</f>
        <v>2</v>
      </c>
      <c r="S481" s="147">
        <v>2.98</v>
      </c>
      <c r="T481" s="147">
        <v>2.99</v>
      </c>
      <c r="U481" s="147">
        <v>3</v>
      </c>
      <c r="V481" s="147">
        <v>3</v>
      </c>
      <c r="W481" s="147">
        <v>3.01</v>
      </c>
      <c r="X481" s="96" t="str">
        <f t="shared" si="105"/>
        <v/>
      </c>
      <c r="Y481" s="101">
        <v>16</v>
      </c>
      <c r="Z481" s="445"/>
      <c r="AA481" s="446"/>
      <c r="AB481" s="446"/>
      <c r="AC481" s="446"/>
      <c r="AD481" s="62"/>
      <c r="AE481" s="245" t="s">
        <v>331</v>
      </c>
      <c r="AF481" s="22"/>
      <c r="AH481" s="29"/>
      <c r="AI481" s="29"/>
      <c r="AJ481" s="29"/>
      <c r="AK481" s="29"/>
      <c r="AL481" s="29"/>
      <c r="AM481" s="29"/>
      <c r="AN481" s="29"/>
      <c r="AO481" s="83"/>
      <c r="AP481" s="83"/>
      <c r="AQ481" s="83"/>
      <c r="AR481" s="83"/>
      <c r="AS481" s="83"/>
      <c r="AT481" s="105"/>
      <c r="AU481" s="105"/>
    </row>
    <row r="482" spans="1:47" ht="17.25" customHeight="1">
      <c r="A482" s="27"/>
      <c r="B482" s="98"/>
      <c r="C482" s="104"/>
      <c r="D482" s="90"/>
      <c r="E482" s="111"/>
      <c r="F482" s="442"/>
      <c r="G482" s="443"/>
      <c r="H482" s="444"/>
      <c r="I482" s="99"/>
      <c r="J482" s="99"/>
      <c r="K482" s="94">
        <f>IF(Q482=1,F482,K481)</f>
        <v>3</v>
      </c>
      <c r="L482" s="94">
        <f>IF(Q482=1,I482,L481)</f>
        <v>-0.2</v>
      </c>
      <c r="M482" s="94">
        <f>IF(Q482=1,J482,M481)</f>
        <v>0</v>
      </c>
      <c r="N482" s="94">
        <f t="shared" si="102"/>
        <v>2.8</v>
      </c>
      <c r="O482" s="94">
        <f t="shared" si="103"/>
        <v>3</v>
      </c>
      <c r="P482" s="102"/>
      <c r="Q482" s="94" t="str">
        <f>IF(AND(F482&lt;&gt;"",Q481=""),1,IF(AND(Q481&lt;emp,Q481&lt;&gt;""),Q481+1,""))</f>
        <v/>
      </c>
      <c r="R482" s="122" t="str">
        <f>IF(Q482="","",HLOOKUP(Q482,Headline!$Z$5:$CJ$6,2,FALSE))</f>
        <v/>
      </c>
      <c r="S482" s="147"/>
      <c r="T482" s="147"/>
      <c r="U482" s="147"/>
      <c r="V482" s="147"/>
      <c r="W482" s="147"/>
      <c r="X482" s="96" t="str">
        <f t="shared" si="105"/>
        <v/>
      </c>
      <c r="Y482" s="101"/>
      <c r="Z482" s="445"/>
      <c r="AA482" s="446"/>
      <c r="AB482" s="446"/>
      <c r="AC482" s="446"/>
      <c r="AD482" s="62"/>
      <c r="AE482" s="21"/>
      <c r="AF482" s="22"/>
      <c r="AH482" s="29"/>
      <c r="AI482" s="29"/>
      <c r="AJ482" s="29"/>
      <c r="AK482" s="29"/>
      <c r="AL482" s="29"/>
      <c r="AM482" s="29"/>
      <c r="AN482" s="29"/>
      <c r="AO482" s="83"/>
      <c r="AP482" s="83"/>
      <c r="AQ482" s="83"/>
      <c r="AR482" s="83"/>
      <c r="AS482" s="83"/>
      <c r="AT482" s="105"/>
      <c r="AU482" s="105"/>
    </row>
    <row r="483" spans="1:47" ht="17.25" customHeight="1">
      <c r="A483" s="27"/>
      <c r="B483" s="98">
        <v>308</v>
      </c>
      <c r="C483" s="104"/>
      <c r="D483" s="144"/>
      <c r="E483" s="144"/>
      <c r="F483" s="442">
        <v>0</v>
      </c>
      <c r="G483" s="443"/>
      <c r="H483" s="444"/>
      <c r="I483" s="99">
        <v>-0.2</v>
      </c>
      <c r="J483" s="99">
        <v>0</v>
      </c>
      <c r="K483" s="94">
        <f>IF(Q483=1,F483,K479)</f>
        <v>0</v>
      </c>
      <c r="L483" s="94">
        <f>IF(Q483=1,I483,L479)</f>
        <v>-0.2</v>
      </c>
      <c r="M483" s="94">
        <f>IF(Q483=1,J483,M479)</f>
        <v>0</v>
      </c>
      <c r="N483" s="94">
        <f>K483+L483</f>
        <v>-0.2</v>
      </c>
      <c r="O483" s="94">
        <f>K483+M483</f>
        <v>0</v>
      </c>
      <c r="P483" s="102" t="s">
        <v>52</v>
      </c>
      <c r="Q483" s="94">
        <f>IF(AND(F483&lt;&gt;"",Q479=""),1,IF(AND(Q479&lt;emp,Q479&lt;&gt;""),Q479+1,""))</f>
        <v>1</v>
      </c>
      <c r="R483" s="122">
        <f>IF(Q483="","",HLOOKUP(Q483,Headline!$Z$5:$CJ$6,2,FALSE))</f>
        <v>1</v>
      </c>
      <c r="S483" s="147"/>
      <c r="T483" s="147"/>
      <c r="U483" s="147"/>
      <c r="V483" s="147"/>
      <c r="W483" s="147"/>
      <c r="X483" s="96" t="str">
        <f t="shared" si="105"/>
        <v/>
      </c>
      <c r="Y483" s="101">
        <v>13</v>
      </c>
      <c r="Z483" s="445"/>
      <c r="AA483" s="446"/>
      <c r="AB483" s="446"/>
      <c r="AC483" s="446"/>
      <c r="AD483" s="62"/>
      <c r="AE483" s="21"/>
      <c r="AF483" s="22"/>
      <c r="AH483" s="29"/>
      <c r="AI483" s="29"/>
      <c r="AJ483" s="29"/>
      <c r="AK483" s="29"/>
      <c r="AL483" s="29"/>
      <c r="AM483" s="29"/>
      <c r="AN483" s="29"/>
      <c r="AO483" s="83"/>
      <c r="AP483" s="83"/>
      <c r="AQ483" s="83"/>
      <c r="AR483" s="83"/>
      <c r="AS483" s="83"/>
      <c r="AT483" s="105"/>
      <c r="AU483" s="105"/>
    </row>
    <row r="484" spans="1:47" ht="17.25" customHeight="1">
      <c r="A484" s="27"/>
      <c r="B484" s="98"/>
      <c r="C484" s="104"/>
      <c r="D484" s="90"/>
      <c r="E484" s="111"/>
      <c r="F484" s="442"/>
      <c r="G484" s="443"/>
      <c r="H484" s="444"/>
      <c r="I484" s="99"/>
      <c r="J484" s="99"/>
      <c r="K484" s="94">
        <f>IF(Q484=1,F484,K483)</f>
        <v>0</v>
      </c>
      <c r="L484" s="94">
        <f>IF(Q484=1,I484,L483)</f>
        <v>-0.2</v>
      </c>
      <c r="M484" s="94">
        <f>IF(Q484=1,J484,M483)</f>
        <v>0</v>
      </c>
      <c r="N484" s="94">
        <f>K484+L484</f>
        <v>-0.2</v>
      </c>
      <c r="O484" s="94">
        <f>K484+M484</f>
        <v>0</v>
      </c>
      <c r="P484" s="102" t="s">
        <v>52</v>
      </c>
      <c r="Q484" s="94">
        <f>IF(AND(F484&lt;&gt;"",Q483=""),1,IF(AND(Q483&lt;emp,Q483&lt;&gt;""),Q483+1,""))</f>
        <v>2</v>
      </c>
      <c r="R484" s="122">
        <f>IF(Q484="","",HLOOKUP(Q484,Headline!$Z$5:$CJ$6,2,FALSE))</f>
        <v>2</v>
      </c>
      <c r="S484" s="147">
        <v>0.04</v>
      </c>
      <c r="T484" s="147">
        <v>7.0000000000000007E-2</v>
      </c>
      <c r="U484" s="147">
        <v>0.06</v>
      </c>
      <c r="V484" s="147">
        <v>0.04</v>
      </c>
      <c r="W484" s="147">
        <v>0.06</v>
      </c>
      <c r="X484" s="96" t="str">
        <f t="shared" si="105"/>
        <v/>
      </c>
      <c r="Y484" s="101">
        <v>16</v>
      </c>
      <c r="Z484" s="445"/>
      <c r="AA484" s="446"/>
      <c r="AB484" s="446"/>
      <c r="AC484" s="446"/>
      <c r="AD484" s="62"/>
      <c r="AE484" s="245" t="s">
        <v>331</v>
      </c>
      <c r="AF484" s="22"/>
      <c r="AH484" s="29"/>
      <c r="AI484" s="29"/>
      <c r="AJ484" s="29"/>
      <c r="AK484" s="29"/>
      <c r="AL484" s="29"/>
      <c r="AM484" s="29"/>
      <c r="AN484" s="29"/>
      <c r="AO484" s="83"/>
      <c r="AP484" s="83"/>
      <c r="AQ484" s="83"/>
      <c r="AR484" s="83"/>
      <c r="AS484" s="83"/>
      <c r="AT484" s="105"/>
      <c r="AU484" s="105"/>
    </row>
    <row r="485" spans="1:47" ht="17.25" customHeight="1">
      <c r="A485" s="27"/>
      <c r="B485" s="98"/>
      <c r="C485" s="104"/>
      <c r="D485" s="90"/>
      <c r="E485" s="111"/>
      <c r="F485" s="442"/>
      <c r="G485" s="443"/>
      <c r="H485" s="443"/>
      <c r="I485" s="99"/>
      <c r="J485" s="99"/>
      <c r="K485" s="94">
        <f>IF(Q485=1,F485,K484)</f>
        <v>0</v>
      </c>
      <c r="L485" s="94">
        <f>IF(Q485=1,I485,L484)</f>
        <v>-0.2</v>
      </c>
      <c r="M485" s="94">
        <f>IF(Q485=1,J485,M484)</f>
        <v>0</v>
      </c>
      <c r="N485" s="94">
        <f>K485+L485</f>
        <v>-0.2</v>
      </c>
      <c r="O485" s="94">
        <f>K485+M485</f>
        <v>0</v>
      </c>
      <c r="P485" s="102"/>
      <c r="Q485" s="94" t="str">
        <f>IF(AND(F485&lt;&gt;"",Q484=""),1,IF(AND(Q484&lt;emp,Q484&lt;&gt;""),Q484+1,""))</f>
        <v/>
      </c>
      <c r="R485" s="122" t="str">
        <f>IF(Q485="","",HLOOKUP(Q485,Headline!$Z$5:$CJ$6,2,FALSE))</f>
        <v/>
      </c>
      <c r="S485" s="147"/>
      <c r="T485" s="147"/>
      <c r="U485" s="147"/>
      <c r="V485" s="147"/>
      <c r="W485" s="147"/>
      <c r="X485" s="96" t="str">
        <f t="shared" si="105"/>
        <v/>
      </c>
      <c r="Y485" s="101"/>
      <c r="Z485" s="445"/>
      <c r="AA485" s="446"/>
      <c r="AB485" s="446"/>
      <c r="AC485" s="446"/>
      <c r="AD485" s="62"/>
      <c r="AE485" s="21"/>
      <c r="AF485" s="22"/>
      <c r="AH485" s="29"/>
      <c r="AI485" s="29"/>
      <c r="AJ485" s="29"/>
      <c r="AK485" s="29"/>
      <c r="AL485" s="29"/>
      <c r="AM485" s="29"/>
      <c r="AN485" s="29"/>
      <c r="AO485" s="83"/>
      <c r="AP485" s="83"/>
      <c r="AQ485" s="83"/>
      <c r="AR485" s="83"/>
      <c r="AS485" s="83"/>
      <c r="AT485" s="105"/>
      <c r="AU485" s="105"/>
    </row>
    <row r="486" spans="1:47" ht="17.25" customHeight="1">
      <c r="A486" s="27"/>
      <c r="B486" s="98">
        <v>308</v>
      </c>
      <c r="C486" s="104"/>
      <c r="D486" s="144" t="s">
        <v>190</v>
      </c>
      <c r="E486" s="144" t="s">
        <v>189</v>
      </c>
      <c r="F486" s="442">
        <v>3</v>
      </c>
      <c r="G486" s="443"/>
      <c r="H486" s="444"/>
      <c r="I486" s="99">
        <v>-0.2</v>
      </c>
      <c r="J486" s="99">
        <v>0</v>
      </c>
      <c r="K486" s="94">
        <f>IF(Q486=1,F486,K482)</f>
        <v>3</v>
      </c>
      <c r="L486" s="94">
        <f>IF(Q486=1,I486,L482)</f>
        <v>-0.2</v>
      </c>
      <c r="M486" s="94">
        <f>IF(Q486=1,J486,M482)</f>
        <v>0</v>
      </c>
      <c r="N486" s="94">
        <f t="shared" si="102"/>
        <v>2.8</v>
      </c>
      <c r="O486" s="94">
        <f t="shared" si="103"/>
        <v>3</v>
      </c>
      <c r="P486" s="102" t="s">
        <v>50</v>
      </c>
      <c r="Q486" s="94">
        <f>IF(AND(F486&lt;&gt;"",Q482=""),1,IF(AND(Q482&lt;emp,Q482&lt;&gt;""),Q482+1,""))</f>
        <v>1</v>
      </c>
      <c r="R486" s="122">
        <f>IF(Q486="","",HLOOKUP(Q486,Headline!$Z$5:$CJ$6,2,FALSE))</f>
        <v>1</v>
      </c>
      <c r="S486" s="147">
        <v>3</v>
      </c>
      <c r="T486" s="147">
        <v>3</v>
      </c>
      <c r="U486" s="147">
        <v>3</v>
      </c>
      <c r="V486" s="147">
        <v>3</v>
      </c>
      <c r="W486" s="147">
        <v>3</v>
      </c>
      <c r="X486" s="96" t="str">
        <f t="shared" si="105"/>
        <v/>
      </c>
      <c r="Y486" s="101">
        <v>13</v>
      </c>
      <c r="Z486" s="445"/>
      <c r="AA486" s="446"/>
      <c r="AB486" s="446"/>
      <c r="AC486" s="446"/>
      <c r="AD486" s="62"/>
      <c r="AE486" s="21"/>
      <c r="AF486" s="22"/>
      <c r="AH486" s="29"/>
      <c r="AI486" s="29"/>
      <c r="AJ486" s="29"/>
      <c r="AK486" s="29"/>
      <c r="AL486" s="29"/>
      <c r="AM486" s="29"/>
      <c r="AN486" s="29"/>
      <c r="AO486" s="83"/>
      <c r="AP486" s="83"/>
      <c r="AQ486" s="83"/>
      <c r="AR486" s="83"/>
      <c r="AS486" s="83"/>
      <c r="AT486" s="105"/>
      <c r="AU486" s="105"/>
    </row>
    <row r="487" spans="1:47" ht="17.25" customHeight="1">
      <c r="A487" s="27"/>
      <c r="B487" s="98"/>
      <c r="C487" s="104"/>
      <c r="D487" s="90"/>
      <c r="E487" s="111"/>
      <c r="F487" s="442"/>
      <c r="G487" s="443"/>
      <c r="H487" s="443"/>
      <c r="I487" s="99"/>
      <c r="J487" s="99"/>
      <c r="K487" s="94">
        <f>IF(Q487=1,F487,K486)</f>
        <v>3</v>
      </c>
      <c r="L487" s="94">
        <f>IF(Q487=1,I487,L486)</f>
        <v>-0.2</v>
      </c>
      <c r="M487" s="94">
        <f>IF(Q487=1,J487,M486)</f>
        <v>0</v>
      </c>
      <c r="N487" s="94">
        <f t="shared" si="102"/>
        <v>2.8</v>
      </c>
      <c r="O487" s="94">
        <f t="shared" si="103"/>
        <v>3</v>
      </c>
      <c r="P487" s="102" t="s">
        <v>50</v>
      </c>
      <c r="Q487" s="94">
        <f>IF(AND(F487&lt;&gt;"",Q486=""),1,IF(AND(Q486&lt;emp,Q486&lt;&gt;""),Q486+1,""))</f>
        <v>2</v>
      </c>
      <c r="R487" s="122">
        <f>IF(Q487="","",HLOOKUP(Q487,Headline!$Z$5:$CJ$6,2,FALSE))</f>
        <v>2</v>
      </c>
      <c r="S487" s="147">
        <v>2.96</v>
      </c>
      <c r="T487" s="147">
        <v>2.99</v>
      </c>
      <c r="U487" s="147">
        <v>3.01</v>
      </c>
      <c r="V487" s="147">
        <v>3</v>
      </c>
      <c r="W487" s="147">
        <v>2.98</v>
      </c>
      <c r="X487" s="96" t="str">
        <f t="shared" si="105"/>
        <v/>
      </c>
      <c r="Y487" s="101">
        <v>16</v>
      </c>
      <c r="Z487" s="445"/>
      <c r="AA487" s="446"/>
      <c r="AB487" s="446"/>
      <c r="AC487" s="446"/>
      <c r="AD487" s="62"/>
      <c r="AE487" s="245" t="s">
        <v>331</v>
      </c>
      <c r="AF487" s="22"/>
      <c r="AH487" s="29"/>
      <c r="AI487" s="29"/>
      <c r="AJ487" s="29"/>
      <c r="AK487" s="29"/>
      <c r="AL487" s="29"/>
      <c r="AM487" s="29"/>
      <c r="AN487" s="29"/>
      <c r="AO487" s="83"/>
      <c r="AP487" s="83"/>
      <c r="AQ487" s="83"/>
      <c r="AR487" s="83"/>
      <c r="AS487" s="83"/>
      <c r="AT487" s="105"/>
      <c r="AU487" s="105"/>
    </row>
    <row r="488" spans="1:47" ht="17.25" customHeight="1">
      <c r="A488" s="27"/>
      <c r="B488" s="98"/>
      <c r="C488" s="104"/>
      <c r="D488" s="90"/>
      <c r="E488" s="111"/>
      <c r="F488" s="442"/>
      <c r="G488" s="443"/>
      <c r="H488" s="443"/>
      <c r="I488" s="99"/>
      <c r="J488" s="99"/>
      <c r="K488" s="94">
        <f>IF(Q488=1,F488,K487)</f>
        <v>3</v>
      </c>
      <c r="L488" s="94">
        <f>IF(Q488=1,I488,L487)</f>
        <v>-0.2</v>
      </c>
      <c r="M488" s="94">
        <f>IF(Q488=1,J488,M487)</f>
        <v>0</v>
      </c>
      <c r="N488" s="94">
        <f t="shared" si="102"/>
        <v>2.8</v>
      </c>
      <c r="O488" s="94">
        <f t="shared" si="103"/>
        <v>3</v>
      </c>
      <c r="P488" s="102"/>
      <c r="Q488" s="94" t="str">
        <f>IF(AND(F488&lt;&gt;"",Q487=""),1,IF(AND(Q487&lt;emp,Q487&lt;&gt;""),Q487+1,""))</f>
        <v/>
      </c>
      <c r="R488" s="122" t="str">
        <f>IF(Q488="","",HLOOKUP(Q488,Headline!$Z$5:$CJ$6,2,FALSE))</f>
        <v/>
      </c>
      <c r="S488" s="147"/>
      <c r="T488" s="147"/>
      <c r="U488" s="147"/>
      <c r="V488" s="147"/>
      <c r="W488" s="147"/>
      <c r="X488" s="96" t="str">
        <f t="shared" si="105"/>
        <v/>
      </c>
      <c r="Y488" s="101"/>
      <c r="Z488" s="445"/>
      <c r="AA488" s="446"/>
      <c r="AB488" s="446"/>
      <c r="AC488" s="446"/>
      <c r="AD488" s="62"/>
      <c r="AE488" s="21"/>
      <c r="AF488" s="22"/>
      <c r="AH488" s="29"/>
      <c r="AI488" s="29"/>
      <c r="AJ488" s="29"/>
      <c r="AK488" s="29"/>
      <c r="AL488" s="29"/>
      <c r="AM488" s="29"/>
      <c r="AN488" s="29"/>
      <c r="AO488" s="83"/>
      <c r="AP488" s="83"/>
      <c r="AQ488" s="83"/>
      <c r="AR488" s="83"/>
      <c r="AS488" s="83"/>
      <c r="AT488" s="105"/>
      <c r="AU488" s="105"/>
    </row>
    <row r="489" spans="1:47" ht="17.25" customHeight="1">
      <c r="A489" s="27"/>
      <c r="B489" s="98">
        <v>308</v>
      </c>
      <c r="C489" s="104"/>
      <c r="D489" s="144"/>
      <c r="E489" s="144"/>
      <c r="F489" s="442">
        <v>0</v>
      </c>
      <c r="G489" s="443"/>
      <c r="H489" s="444"/>
      <c r="I489" s="99">
        <v>-0.2</v>
      </c>
      <c r="J489" s="99">
        <v>0</v>
      </c>
      <c r="K489" s="94">
        <f>IF(Q489=1,F489,K485)</f>
        <v>0</v>
      </c>
      <c r="L489" s="94">
        <f>IF(Q489=1,I489,L485)</f>
        <v>-0.2</v>
      </c>
      <c r="M489" s="94">
        <f>IF(Q489=1,J489,M485)</f>
        <v>0</v>
      </c>
      <c r="N489" s="94">
        <f t="shared" si="102"/>
        <v>-0.2</v>
      </c>
      <c r="O489" s="94">
        <f t="shared" si="103"/>
        <v>0</v>
      </c>
      <c r="P489" s="102" t="s">
        <v>52</v>
      </c>
      <c r="Q489" s="94">
        <f>IF(AND(F489&lt;&gt;"",Q485=""),1,IF(AND(Q485&lt;emp,Q485&lt;&gt;""),Q485+1,""))</f>
        <v>1</v>
      </c>
      <c r="R489" s="122">
        <f>IF(Q489="","",HLOOKUP(Q489,Headline!$Z$5:$CJ$6,2,FALSE))</f>
        <v>1</v>
      </c>
      <c r="S489" s="147"/>
      <c r="T489" s="147"/>
      <c r="U489" s="147"/>
      <c r="V489" s="147"/>
      <c r="W489" s="147"/>
      <c r="X489" s="96" t="str">
        <f t="shared" si="105"/>
        <v/>
      </c>
      <c r="Y489" s="101">
        <v>13</v>
      </c>
      <c r="Z489" s="445"/>
      <c r="AA489" s="446"/>
      <c r="AB489" s="446"/>
      <c r="AC489" s="446"/>
      <c r="AD489" s="62"/>
      <c r="AE489" s="21"/>
      <c r="AF489" s="22"/>
      <c r="AH489" s="29"/>
      <c r="AI489" s="29"/>
      <c r="AJ489" s="29"/>
      <c r="AK489" s="29"/>
      <c r="AL489" s="29"/>
      <c r="AM489" s="29"/>
      <c r="AN489" s="29"/>
      <c r="AO489" s="83"/>
      <c r="AP489" s="83"/>
      <c r="AQ489" s="83"/>
      <c r="AR489" s="83"/>
      <c r="AS489" s="83"/>
      <c r="AT489" s="105"/>
      <c r="AU489" s="105"/>
    </row>
    <row r="490" spans="1:47" ht="17.25" customHeight="1">
      <c r="A490" s="27"/>
      <c r="B490" s="98"/>
      <c r="C490" s="104"/>
      <c r="D490" s="90"/>
      <c r="E490" s="111"/>
      <c r="F490" s="442"/>
      <c r="G490" s="443"/>
      <c r="H490" s="444"/>
      <c r="I490" s="99"/>
      <c r="J490" s="99"/>
      <c r="K490" s="94">
        <f>IF(Q490=1,F490,K489)</f>
        <v>0</v>
      </c>
      <c r="L490" s="94">
        <f>IF(Q490=1,I490,L489)</f>
        <v>-0.2</v>
      </c>
      <c r="M490" s="94">
        <f>IF(Q490=1,J490,M489)</f>
        <v>0</v>
      </c>
      <c r="N490" s="94">
        <f t="shared" si="102"/>
        <v>-0.2</v>
      </c>
      <c r="O490" s="94">
        <f t="shared" si="103"/>
        <v>0</v>
      </c>
      <c r="P490" s="102" t="s">
        <v>52</v>
      </c>
      <c r="Q490" s="94">
        <f>IF(AND(F490&lt;&gt;"",Q489=""),1,IF(AND(Q489&lt;emp,Q489&lt;&gt;""),Q489+1,""))</f>
        <v>2</v>
      </c>
      <c r="R490" s="122">
        <f>IF(Q490="","",HLOOKUP(Q490,Headline!$Z$5:$CJ$6,2,FALSE))</f>
        <v>2</v>
      </c>
      <c r="S490" s="147">
        <v>-0.05</v>
      </c>
      <c r="T490" s="147">
        <v>-0.05</v>
      </c>
      <c r="U490" s="147">
        <v>-0.05</v>
      </c>
      <c r="V490" s="147">
        <v>-0.05</v>
      </c>
      <c r="W490" s="147">
        <v>-0.04</v>
      </c>
      <c r="X490" s="96" t="str">
        <f t="shared" si="105"/>
        <v/>
      </c>
      <c r="Y490" s="101">
        <v>16</v>
      </c>
      <c r="Z490" s="445"/>
      <c r="AA490" s="446"/>
      <c r="AB490" s="446"/>
      <c r="AC490" s="446"/>
      <c r="AD490" s="62"/>
      <c r="AE490" s="21"/>
      <c r="AF490" s="22"/>
      <c r="AH490" s="29"/>
      <c r="AI490" s="29"/>
      <c r="AJ490" s="29"/>
      <c r="AK490" s="29"/>
      <c r="AL490" s="29"/>
      <c r="AM490" s="29"/>
      <c r="AN490" s="29"/>
      <c r="AO490" s="83"/>
      <c r="AP490" s="83"/>
      <c r="AQ490" s="83"/>
      <c r="AR490" s="83"/>
      <c r="AS490" s="83"/>
      <c r="AT490" s="105"/>
      <c r="AU490" s="105"/>
    </row>
    <row r="491" spans="1:47" ht="17.25" customHeight="1">
      <c r="A491" s="27"/>
      <c r="B491" s="98"/>
      <c r="C491" s="104"/>
      <c r="D491" s="90"/>
      <c r="E491" s="111"/>
      <c r="F491" s="442"/>
      <c r="G491" s="443"/>
      <c r="H491" s="443"/>
      <c r="I491" s="99"/>
      <c r="J491" s="99"/>
      <c r="K491" s="94">
        <f>IF(Q491=1,F491,K490)</f>
        <v>0</v>
      </c>
      <c r="L491" s="94">
        <f>IF(Q491=1,I491,L490)</f>
        <v>-0.2</v>
      </c>
      <c r="M491" s="94">
        <f>IF(Q491=1,J491,M490)</f>
        <v>0</v>
      </c>
      <c r="N491" s="94">
        <f t="shared" si="102"/>
        <v>-0.2</v>
      </c>
      <c r="O491" s="94">
        <f t="shared" si="103"/>
        <v>0</v>
      </c>
      <c r="P491" s="102"/>
      <c r="Q491" s="94" t="str">
        <f>IF(AND(F491&lt;&gt;"",Q490=""),1,IF(AND(Q490&lt;emp,Q490&lt;&gt;""),Q490+1,""))</f>
        <v/>
      </c>
      <c r="R491" s="122" t="str">
        <f>IF(Q491="","",HLOOKUP(Q491,Headline!$Z$5:$CJ$6,2,FALSE))</f>
        <v/>
      </c>
      <c r="S491" s="147"/>
      <c r="T491" s="147"/>
      <c r="U491" s="147"/>
      <c r="V491" s="147"/>
      <c r="W491" s="147"/>
      <c r="X491" s="96" t="str">
        <f t="shared" si="105"/>
        <v/>
      </c>
      <c r="Y491" s="101"/>
      <c r="Z491" s="445"/>
      <c r="AA491" s="446"/>
      <c r="AB491" s="446"/>
      <c r="AC491" s="446"/>
      <c r="AD491" s="62"/>
      <c r="AE491" s="21"/>
      <c r="AF491" s="22"/>
      <c r="AH491" s="29"/>
      <c r="AI491" s="29"/>
      <c r="AJ491" s="29"/>
      <c r="AK491" s="29"/>
      <c r="AL491" s="29"/>
      <c r="AM491" s="29"/>
      <c r="AN491" s="29"/>
      <c r="AO491" s="83"/>
      <c r="AP491" s="83"/>
      <c r="AQ491" s="83"/>
      <c r="AR491" s="83"/>
      <c r="AS491" s="83"/>
      <c r="AT491" s="105"/>
      <c r="AU491" s="105"/>
    </row>
    <row r="492" spans="1:47" ht="17.25" customHeight="1">
      <c r="A492" s="27"/>
      <c r="B492" s="98">
        <v>308</v>
      </c>
      <c r="C492" s="104"/>
      <c r="D492" s="144" t="s">
        <v>190</v>
      </c>
      <c r="E492" s="144" t="s">
        <v>189</v>
      </c>
      <c r="F492" s="442">
        <v>3</v>
      </c>
      <c r="G492" s="443"/>
      <c r="H492" s="444"/>
      <c r="I492" s="99">
        <v>-0.2</v>
      </c>
      <c r="J492" s="99">
        <v>0</v>
      </c>
      <c r="K492" s="94">
        <f>IF(Q492=1,F492,K488)</f>
        <v>3</v>
      </c>
      <c r="L492" s="94">
        <f>IF(Q492=1,I492,L488)</f>
        <v>-0.2</v>
      </c>
      <c r="M492" s="94">
        <f>IF(Q492=1,J492,M488)</f>
        <v>0</v>
      </c>
      <c r="N492" s="94">
        <f t="shared" si="102"/>
        <v>2.8</v>
      </c>
      <c r="O492" s="94">
        <f t="shared" si="103"/>
        <v>3</v>
      </c>
      <c r="P492" s="102" t="s">
        <v>50</v>
      </c>
      <c r="Q492" s="94">
        <f>IF(AND(F492&lt;&gt;"",Q488=""),1,IF(AND(Q488&lt;emp,Q488&lt;&gt;""),Q488+1,""))</f>
        <v>1</v>
      </c>
      <c r="R492" s="122">
        <f>IF(Q492="","",HLOOKUP(Q492,Headline!$Z$5:$CJ$6,2,FALSE))</f>
        <v>1</v>
      </c>
      <c r="S492" s="147">
        <v>3</v>
      </c>
      <c r="T492" s="147">
        <v>3</v>
      </c>
      <c r="U492" s="147">
        <v>3</v>
      </c>
      <c r="V492" s="147">
        <v>3</v>
      </c>
      <c r="W492" s="147">
        <v>3</v>
      </c>
      <c r="X492" s="96" t="str">
        <f t="shared" si="105"/>
        <v/>
      </c>
      <c r="Y492" s="101">
        <v>13</v>
      </c>
      <c r="Z492" s="445"/>
      <c r="AA492" s="446"/>
      <c r="AB492" s="446"/>
      <c r="AC492" s="446"/>
      <c r="AD492" s="62"/>
      <c r="AE492" s="21"/>
      <c r="AF492" s="22"/>
      <c r="AH492" s="29"/>
      <c r="AI492" s="29"/>
      <c r="AJ492" s="29"/>
      <c r="AK492" s="29"/>
      <c r="AL492" s="29"/>
      <c r="AM492" s="29"/>
      <c r="AN492" s="29"/>
      <c r="AO492" s="83"/>
      <c r="AP492" s="83"/>
      <c r="AQ492" s="83"/>
      <c r="AR492" s="83"/>
      <c r="AS492" s="83"/>
      <c r="AT492" s="105"/>
      <c r="AU492" s="105"/>
    </row>
    <row r="493" spans="1:47" ht="17.25" customHeight="1">
      <c r="A493" s="27"/>
      <c r="B493" s="98"/>
      <c r="C493" s="104"/>
      <c r="D493" s="90"/>
      <c r="E493" s="111"/>
      <c r="F493" s="442"/>
      <c r="G493" s="443"/>
      <c r="H493" s="444"/>
      <c r="I493" s="99"/>
      <c r="J493" s="99"/>
      <c r="K493" s="94">
        <f>IF(Q493=1,F493,K492)</f>
        <v>3</v>
      </c>
      <c r="L493" s="94">
        <f>IF(Q493=1,I493,L492)</f>
        <v>-0.2</v>
      </c>
      <c r="M493" s="94">
        <f>IF(Q493=1,J493,M492)</f>
        <v>0</v>
      </c>
      <c r="N493" s="94">
        <f t="shared" si="102"/>
        <v>2.8</v>
      </c>
      <c r="O493" s="94">
        <f t="shared" si="103"/>
        <v>3</v>
      </c>
      <c r="P493" s="102" t="s">
        <v>50</v>
      </c>
      <c r="Q493" s="94">
        <f>IF(AND(F493&lt;&gt;"",Q492=""),1,IF(AND(Q492&lt;emp,Q492&lt;&gt;""),Q492+1,""))</f>
        <v>2</v>
      </c>
      <c r="R493" s="122">
        <f>IF(Q493="","",HLOOKUP(Q493,Headline!$Z$5:$CJ$6,2,FALSE))</f>
        <v>2</v>
      </c>
      <c r="S493" s="147">
        <v>3.01</v>
      </c>
      <c r="T493" s="147">
        <v>3.01</v>
      </c>
      <c r="U493" s="147">
        <v>3.02</v>
      </c>
      <c r="V493" s="147">
        <v>3.02</v>
      </c>
      <c r="W493" s="147">
        <v>2.99</v>
      </c>
      <c r="X493" s="96" t="str">
        <f t="shared" si="105"/>
        <v/>
      </c>
      <c r="Y493" s="101">
        <v>16</v>
      </c>
      <c r="Z493" s="445"/>
      <c r="AA493" s="446"/>
      <c r="AB493" s="446"/>
      <c r="AC493" s="446"/>
      <c r="AD493" s="62"/>
      <c r="AE493" s="245" t="s">
        <v>331</v>
      </c>
      <c r="AF493" s="22"/>
      <c r="AH493" s="29"/>
      <c r="AI493" s="29"/>
      <c r="AJ493" s="29"/>
      <c r="AK493" s="29"/>
      <c r="AL493" s="29"/>
      <c r="AM493" s="29"/>
      <c r="AN493" s="29"/>
      <c r="AO493" s="83"/>
      <c r="AP493" s="83"/>
      <c r="AQ493" s="83"/>
      <c r="AR493" s="83"/>
      <c r="AS493" s="83"/>
      <c r="AT493" s="105"/>
      <c r="AU493" s="105"/>
    </row>
    <row r="494" spans="1:47" ht="17.25" customHeight="1">
      <c r="A494" s="27"/>
      <c r="B494" s="98"/>
      <c r="C494" s="104"/>
      <c r="D494" s="90"/>
      <c r="E494" s="111"/>
      <c r="F494" s="455"/>
      <c r="G494" s="456"/>
      <c r="H494" s="457"/>
      <c r="I494" s="99"/>
      <c r="J494" s="99"/>
      <c r="K494" s="94">
        <f>IF(Q494=1,F494,K493)</f>
        <v>3</v>
      </c>
      <c r="L494" s="94">
        <f>IF(Q494=1,I494,L493)</f>
        <v>-0.2</v>
      </c>
      <c r="M494" s="94">
        <f>IF(Q494=1,J494,M493)</f>
        <v>0</v>
      </c>
      <c r="N494" s="94">
        <f t="shared" si="102"/>
        <v>2.8</v>
      </c>
      <c r="O494" s="94">
        <f t="shared" si="103"/>
        <v>3</v>
      </c>
      <c r="P494" s="102"/>
      <c r="Q494" s="94" t="str">
        <f>IF(AND(F494&lt;&gt;"",Q493=""),1,IF(AND(Q493&lt;emp,Q493&lt;&gt;""),Q493+1,""))</f>
        <v/>
      </c>
      <c r="R494" s="122" t="str">
        <f>IF(Q494="","",HLOOKUP(Q494,Headline!$Z$5:$CJ$6,2,FALSE))</f>
        <v/>
      </c>
      <c r="S494" s="100"/>
      <c r="T494" s="100"/>
      <c r="U494" s="100"/>
      <c r="V494" s="100"/>
      <c r="W494" s="100"/>
      <c r="X494" s="96" t="str">
        <f t="shared" si="105"/>
        <v/>
      </c>
      <c r="Y494" s="101"/>
      <c r="Z494" s="511"/>
      <c r="AA494" s="512"/>
      <c r="AB494" s="512"/>
      <c r="AC494" s="512"/>
      <c r="AD494" s="62"/>
      <c r="AE494" s="21"/>
      <c r="AF494" s="22"/>
      <c r="AH494" s="29"/>
      <c r="AI494" s="29"/>
      <c r="AJ494" s="29"/>
      <c r="AK494" s="29"/>
      <c r="AL494" s="29"/>
      <c r="AM494" s="29"/>
      <c r="AN494" s="29"/>
      <c r="AO494" s="83"/>
      <c r="AP494" s="83"/>
      <c r="AQ494" s="83"/>
      <c r="AR494" s="83"/>
      <c r="AS494" s="83"/>
      <c r="AT494" s="105"/>
      <c r="AU494" s="105"/>
    </row>
    <row r="495" spans="1:47" ht="17.25" customHeight="1">
      <c r="A495" s="27"/>
      <c r="B495" s="98">
        <v>308</v>
      </c>
      <c r="C495" s="104"/>
      <c r="D495" s="144"/>
      <c r="E495" s="144"/>
      <c r="F495" s="442">
        <v>0</v>
      </c>
      <c r="G495" s="443"/>
      <c r="H495" s="444"/>
      <c r="I495" s="99">
        <v>-0.2</v>
      </c>
      <c r="J495" s="99">
        <v>0</v>
      </c>
      <c r="K495" s="94">
        <f>IF(Q495=1,F495,K491)</f>
        <v>0</v>
      </c>
      <c r="L495" s="94">
        <f>IF(Q495=1,I495,L491)</f>
        <v>-0.2</v>
      </c>
      <c r="M495" s="94">
        <f>IF(Q495=1,J495,M491)</f>
        <v>0</v>
      </c>
      <c r="N495" s="94">
        <f t="shared" si="102"/>
        <v>-0.2</v>
      </c>
      <c r="O495" s="94">
        <f t="shared" si="103"/>
        <v>0</v>
      </c>
      <c r="P495" s="102" t="s">
        <v>52</v>
      </c>
      <c r="Q495" s="94">
        <f>IF(AND(F495&lt;&gt;"",Q491=""),1,IF(AND(Q491&lt;emp,Q491&lt;&gt;""),Q491+1,""))</f>
        <v>1</v>
      </c>
      <c r="R495" s="122">
        <f>IF(Q495="","",HLOOKUP(Q495,Headline!$Z$5:$CJ$6,2,FALSE))</f>
        <v>1</v>
      </c>
      <c r="S495" s="147"/>
      <c r="T495" s="147"/>
      <c r="U495" s="147"/>
      <c r="V495" s="147"/>
      <c r="W495" s="147"/>
      <c r="X495" s="96" t="str">
        <f t="shared" si="105"/>
        <v/>
      </c>
      <c r="Y495" s="101">
        <v>13</v>
      </c>
      <c r="Z495" s="445"/>
      <c r="AA495" s="446"/>
      <c r="AB495" s="446"/>
      <c r="AC495" s="446"/>
      <c r="AD495" s="62"/>
      <c r="AE495" s="21"/>
      <c r="AF495" s="22"/>
      <c r="AH495" s="29"/>
      <c r="AI495" s="29"/>
      <c r="AJ495" s="29"/>
      <c r="AK495" s="29"/>
      <c r="AL495" s="29"/>
      <c r="AM495" s="29"/>
      <c r="AN495" s="29"/>
      <c r="AO495" s="83"/>
      <c r="AP495" s="83"/>
      <c r="AQ495" s="83"/>
      <c r="AR495" s="83"/>
      <c r="AS495" s="83"/>
      <c r="AT495" s="105"/>
      <c r="AU495" s="105"/>
    </row>
    <row r="496" spans="1:47" ht="17.25" customHeight="1">
      <c r="A496" s="27"/>
      <c r="B496" s="98"/>
      <c r="C496" s="104"/>
      <c r="D496" s="90"/>
      <c r="E496" s="111"/>
      <c r="F496" s="442"/>
      <c r="G496" s="443"/>
      <c r="H496" s="444"/>
      <c r="I496" s="99"/>
      <c r="J496" s="99"/>
      <c r="K496" s="94">
        <f>IF(Q496=1,F496,K495)</f>
        <v>0</v>
      </c>
      <c r="L496" s="94">
        <f>IF(Q496=1,I496,L495)</f>
        <v>-0.2</v>
      </c>
      <c r="M496" s="94">
        <f>IF(Q496=1,J496,M495)</f>
        <v>0</v>
      </c>
      <c r="N496" s="94">
        <f t="shared" si="102"/>
        <v>-0.2</v>
      </c>
      <c r="O496" s="94">
        <f t="shared" si="103"/>
        <v>0</v>
      </c>
      <c r="P496" s="102" t="s">
        <v>52</v>
      </c>
      <c r="Q496" s="94">
        <f>IF(AND(F496&lt;&gt;"",Q495=""),1,IF(AND(Q495&lt;emp,Q495&lt;&gt;""),Q495+1,""))</f>
        <v>2</v>
      </c>
      <c r="R496" s="122">
        <f>IF(Q496="","",HLOOKUP(Q496,Headline!$Z$5:$CJ$6,2,FALSE))</f>
        <v>2</v>
      </c>
      <c r="S496" s="147">
        <v>0.01</v>
      </c>
      <c r="T496" s="147">
        <v>0.03</v>
      </c>
      <c r="U496" s="147">
        <v>0.02</v>
      </c>
      <c r="V496" s="147">
        <v>0.02</v>
      </c>
      <c r="W496" s="147">
        <v>0.01</v>
      </c>
      <c r="X496" s="96" t="str">
        <f t="shared" si="105"/>
        <v/>
      </c>
      <c r="Y496" s="101">
        <v>16</v>
      </c>
      <c r="Z496" s="445"/>
      <c r="AA496" s="446"/>
      <c r="AB496" s="446"/>
      <c r="AC496" s="446"/>
      <c r="AD496" s="62"/>
      <c r="AE496" s="245" t="s">
        <v>331</v>
      </c>
      <c r="AF496" s="22"/>
      <c r="AH496" s="29"/>
      <c r="AI496" s="29"/>
      <c r="AJ496" s="29"/>
      <c r="AK496" s="29"/>
      <c r="AL496" s="29"/>
      <c r="AM496" s="29"/>
      <c r="AN496" s="29"/>
      <c r="AO496" s="83"/>
      <c r="AP496" s="83"/>
      <c r="AQ496" s="83"/>
      <c r="AR496" s="83"/>
      <c r="AS496" s="83"/>
      <c r="AT496" s="105"/>
      <c r="AU496" s="105"/>
    </row>
    <row r="497" spans="1:47" ht="17.25" customHeight="1" thickBot="1">
      <c r="A497" s="27"/>
      <c r="B497" s="98"/>
      <c r="C497" s="104"/>
      <c r="D497" s="90"/>
      <c r="E497" s="111"/>
      <c r="F497" s="442"/>
      <c r="G497" s="443"/>
      <c r="H497" s="443"/>
      <c r="I497" s="99"/>
      <c r="J497" s="99"/>
      <c r="K497" s="94">
        <f>IF(Q497=1,F497,K496)</f>
        <v>0</v>
      </c>
      <c r="L497" s="94">
        <f>IF(Q497=1,I497,L496)</f>
        <v>-0.2</v>
      </c>
      <c r="M497" s="94">
        <f>IF(Q497=1,J497,M496)</f>
        <v>0</v>
      </c>
      <c r="N497" s="94">
        <f t="shared" si="102"/>
        <v>-0.2</v>
      </c>
      <c r="O497" s="94">
        <f t="shared" si="103"/>
        <v>0</v>
      </c>
      <c r="P497" s="102"/>
      <c r="Q497" s="94" t="str">
        <f>IF(AND(F497&lt;&gt;"",Q496=""),1,IF(AND(Q496&lt;emp,Q496&lt;&gt;""),Q496+1,""))</f>
        <v/>
      </c>
      <c r="R497" s="122" t="str">
        <f>IF(Q497="","",HLOOKUP(Q497,Headline!$Z$5:$CJ$6,2,FALSE))</f>
        <v/>
      </c>
      <c r="S497" s="147"/>
      <c r="T497" s="147"/>
      <c r="U497" s="147"/>
      <c r="V497" s="147"/>
      <c r="W497" s="147"/>
      <c r="X497" s="96" t="str">
        <f t="shared" si="105"/>
        <v/>
      </c>
      <c r="Y497" s="101"/>
      <c r="Z497" s="445"/>
      <c r="AA497" s="446"/>
      <c r="AB497" s="446"/>
      <c r="AC497" s="446"/>
      <c r="AD497" s="62"/>
      <c r="AE497" s="21"/>
      <c r="AF497" s="22"/>
      <c r="AH497" s="29"/>
      <c r="AI497" s="29"/>
      <c r="AJ497" s="29"/>
      <c r="AK497" s="29"/>
      <c r="AL497" s="29"/>
      <c r="AM497" s="29"/>
      <c r="AN497" s="29"/>
      <c r="AO497" s="83"/>
      <c r="AP497" s="83"/>
      <c r="AQ497" s="83"/>
      <c r="AR497" s="83"/>
      <c r="AS497" s="83"/>
      <c r="AT497" s="105"/>
      <c r="AU497" s="105"/>
    </row>
    <row r="498" spans="1:47" ht="17.25" customHeight="1" thickBot="1">
      <c r="A498" s="27"/>
      <c r="B498" s="98"/>
      <c r="C498" s="104"/>
      <c r="D498" s="90"/>
      <c r="E498" s="135"/>
      <c r="F498" s="463">
        <v>0</v>
      </c>
      <c r="G498" s="464"/>
      <c r="H498" s="465"/>
      <c r="I498" s="136"/>
      <c r="J498" s="99"/>
      <c r="K498" s="94">
        <f>IF(Q498=1,F498,#REF!)</f>
        <v>0</v>
      </c>
      <c r="L498" s="94">
        <f>IF(Q498=1,I498,#REF!)</f>
        <v>0</v>
      </c>
      <c r="M498" s="94">
        <f>IF(Q498=1,J498,#REF!)</f>
        <v>0</v>
      </c>
      <c r="N498" s="94">
        <f t="shared" si="102"/>
        <v>0</v>
      </c>
      <c r="O498" s="94">
        <f t="shared" si="103"/>
        <v>0</v>
      </c>
      <c r="P498" s="102" t="s">
        <v>237</v>
      </c>
      <c r="Q498" s="94">
        <f>IF(AND(F498&lt;&gt;"",Q521=""),1,IF(AND(Q521&lt;emp,Q521&lt;&gt;""),Q521+1,""))</f>
        <v>1</v>
      </c>
      <c r="R498" s="122">
        <f>IF(Q498="","",HLOOKUP(Q498,Headline!$Z$5:$CJ$6,2,FALSE))</f>
        <v>1</v>
      </c>
      <c r="S498" s="100">
        <v>-0.107227576</v>
      </c>
      <c r="T498" s="100">
        <v>-0.10829757499999999</v>
      </c>
      <c r="U498" s="100">
        <v>-3.8300256900000003E-2</v>
      </c>
      <c r="V498" s="100">
        <v>-0.105814723</v>
      </c>
      <c r="W498" s="100">
        <v>-7.5147686000000005E-2</v>
      </c>
      <c r="X498" s="96"/>
      <c r="Y498" s="101">
        <v>2</v>
      </c>
      <c r="Z498" s="445" t="s">
        <v>279</v>
      </c>
      <c r="AA498" s="446"/>
      <c r="AB498" s="446"/>
      <c r="AC498" s="454"/>
      <c r="AD498" s="62"/>
      <c r="AE498" s="21"/>
      <c r="AF498" s="22"/>
      <c r="AH498" s="29"/>
      <c r="AI498" s="29"/>
      <c r="AJ498" s="29"/>
      <c r="AK498" s="29"/>
      <c r="AL498" s="29"/>
      <c r="AM498" s="29"/>
      <c r="AN498" s="29"/>
      <c r="AO498" s="83"/>
      <c r="AP498" s="83"/>
      <c r="AQ498" s="83"/>
      <c r="AR498" s="83"/>
      <c r="AS498" s="83"/>
      <c r="AT498" s="105"/>
      <c r="AU498" s="105"/>
    </row>
    <row r="499" spans="1:47" ht="17.25" customHeight="1">
      <c r="A499" s="27"/>
      <c r="B499" s="98"/>
      <c r="C499" s="104"/>
      <c r="D499" s="90"/>
      <c r="E499" s="111"/>
      <c r="F499" s="474" t="s">
        <v>221</v>
      </c>
      <c r="G499" s="475"/>
      <c r="H499" s="476"/>
      <c r="I499" s="99"/>
      <c r="J499" s="99"/>
      <c r="K499" s="94">
        <f>IF(Q499=1,F499,K498)</f>
        <v>0</v>
      </c>
      <c r="L499" s="94">
        <f>IF(Q499=1,I499,L498)</f>
        <v>0</v>
      </c>
      <c r="M499" s="94">
        <f>IF(Q499=1,J499,M498)</f>
        <v>0</v>
      </c>
      <c r="N499" s="94">
        <f t="shared" si="102"/>
        <v>0</v>
      </c>
      <c r="O499" s="94">
        <f t="shared" si="103"/>
        <v>0</v>
      </c>
      <c r="P499" s="102" t="s">
        <v>237</v>
      </c>
      <c r="Q499" s="94">
        <f>IF(AND(F499&lt;&gt;"",Q498=""),1,IF(AND(Q498&lt;emp,Q498&lt;&gt;""),Q498+1,""))</f>
        <v>2</v>
      </c>
      <c r="R499" s="122">
        <f>IF(Q499="","",HLOOKUP(Q499,Headline!$Z$5:$CJ$6,2,FALSE))</f>
        <v>2</v>
      </c>
      <c r="S499" s="100">
        <v>-6.5237680000000006E-2</v>
      </c>
      <c r="T499" s="100">
        <v>-1.15598E-2</v>
      </c>
      <c r="U499" s="100">
        <v>-9.2012750000000001E-3</v>
      </c>
      <c r="V499" s="100">
        <v>-4.2124204999999998E-2</v>
      </c>
      <c r="W499" s="100">
        <v>-8.2717501999999998E-2</v>
      </c>
      <c r="X499" s="96"/>
      <c r="Y499" s="101">
        <v>2</v>
      </c>
      <c r="Z499" s="445" t="s">
        <v>295</v>
      </c>
      <c r="AA499" s="446"/>
      <c r="AB499" s="446"/>
      <c r="AC499" s="454"/>
      <c r="AD499" s="62"/>
      <c r="AE499" s="21"/>
      <c r="AF499" s="22"/>
      <c r="AH499" s="29"/>
      <c r="AI499" s="29"/>
      <c r="AJ499" s="29"/>
      <c r="AK499" s="29"/>
      <c r="AL499" s="29"/>
      <c r="AM499" s="29"/>
      <c r="AN499" s="29"/>
      <c r="AO499" s="83"/>
      <c r="AP499" s="83"/>
      <c r="AQ499" s="83"/>
      <c r="AR499" s="83"/>
      <c r="AS499" s="83"/>
      <c r="AT499" s="105"/>
      <c r="AU499" s="105"/>
    </row>
    <row r="500" spans="1:47" ht="17.25" customHeight="1" thickBot="1">
      <c r="A500" s="27"/>
      <c r="B500" s="98"/>
      <c r="C500" s="104"/>
      <c r="D500" s="90"/>
      <c r="E500" s="111"/>
      <c r="F500" s="508"/>
      <c r="G500" s="509"/>
      <c r="H500" s="510"/>
      <c r="I500" s="99"/>
      <c r="J500" s="99"/>
      <c r="K500" s="94">
        <f>IF(Q500=1,F500,K499)</f>
        <v>0</v>
      </c>
      <c r="L500" s="94">
        <f>IF(Q500=1,I500,L499)</f>
        <v>0</v>
      </c>
      <c r="M500" s="94">
        <f>IF(Q500=1,J500,M499)</f>
        <v>0</v>
      </c>
      <c r="N500" s="94">
        <f t="shared" si="102"/>
        <v>0</v>
      </c>
      <c r="O500" s="94">
        <f t="shared" si="103"/>
        <v>0</v>
      </c>
      <c r="P500" s="102"/>
      <c r="Q500" s="94" t="str">
        <f>IF(AND(F500&lt;&gt;"",Q499=""),1,IF(AND(Q499&lt;emp,Q499&lt;&gt;""),Q499+1,""))</f>
        <v/>
      </c>
      <c r="R500" s="122" t="str">
        <f>IF(Q500="","",HLOOKUP(Q500,Headline!$Z$5:$CJ$6,2,FALSE))</f>
        <v/>
      </c>
      <c r="S500" s="100"/>
      <c r="T500" s="100"/>
      <c r="U500" s="100"/>
      <c r="V500" s="100"/>
      <c r="W500" s="100"/>
      <c r="X500" s="96"/>
      <c r="Y500" s="101"/>
      <c r="Z500" s="445"/>
      <c r="AA500" s="446"/>
      <c r="AB500" s="446"/>
      <c r="AC500" s="454"/>
      <c r="AD500" s="62"/>
      <c r="AE500" s="21"/>
      <c r="AF500" s="22"/>
      <c r="AH500" s="29"/>
      <c r="AI500" s="29"/>
      <c r="AJ500" s="29"/>
      <c r="AK500" s="29"/>
      <c r="AL500" s="29"/>
      <c r="AM500" s="29"/>
      <c r="AN500" s="29"/>
      <c r="AO500" s="83"/>
      <c r="AP500" s="83"/>
      <c r="AQ500" s="83"/>
      <c r="AR500" s="83"/>
      <c r="AS500" s="83"/>
      <c r="AT500" s="105"/>
      <c r="AU500" s="105"/>
    </row>
    <row r="501" spans="1:47" ht="17.25" customHeight="1" thickBot="1">
      <c r="A501" s="27"/>
      <c r="B501" s="98"/>
      <c r="C501" s="104"/>
      <c r="D501" s="90"/>
      <c r="E501" s="135"/>
      <c r="F501" s="463">
        <v>21.8</v>
      </c>
      <c r="G501" s="464"/>
      <c r="H501" s="465"/>
      <c r="I501" s="136"/>
      <c r="J501" s="99"/>
      <c r="K501" s="94">
        <f>IF(Q501=1,F501,#REF!)</f>
        <v>21.8</v>
      </c>
      <c r="L501" s="94">
        <f>IF(Q501=1,I501,#REF!)</f>
        <v>0</v>
      </c>
      <c r="M501" s="94">
        <f>IF(Q501=1,J501,#REF!)</f>
        <v>0</v>
      </c>
      <c r="N501" s="94">
        <f t="shared" si="102"/>
        <v>21.8</v>
      </c>
      <c r="O501" s="94">
        <f t="shared" si="103"/>
        <v>21.8</v>
      </c>
      <c r="P501" s="102" t="s">
        <v>237</v>
      </c>
      <c r="Q501" s="94">
        <f>IF(AND(F501&lt;&gt;"",Q494=""),1,IF(AND(Q494&lt;emp,Q494&lt;&gt;""),Q494+1,""))</f>
        <v>1</v>
      </c>
      <c r="R501" s="122">
        <f>IF(Q501="","",HLOOKUP(Q501,Headline!$Z$5:$CJ$6,2,FALSE))</f>
        <v>1</v>
      </c>
      <c r="S501" s="100">
        <v>21.885702720000001</v>
      </c>
      <c r="T501" s="100">
        <v>21.895723919999998</v>
      </c>
      <c r="U501" s="100">
        <v>21.892450400000001</v>
      </c>
      <c r="V501" s="100">
        <v>21.881900890000001</v>
      </c>
      <c r="W501" s="100">
        <v>21.88934553</v>
      </c>
      <c r="X501" s="96"/>
      <c r="Y501" s="101">
        <v>2</v>
      </c>
      <c r="Z501" s="445" t="s">
        <v>279</v>
      </c>
      <c r="AA501" s="446"/>
      <c r="AB501" s="446"/>
      <c r="AC501" s="454"/>
      <c r="AD501" s="62"/>
      <c r="AE501" s="21"/>
      <c r="AF501" s="22"/>
      <c r="AH501" s="29"/>
      <c r="AI501" s="29"/>
      <c r="AJ501" s="29"/>
      <c r="AK501" s="29"/>
      <c r="AL501" s="29"/>
      <c r="AM501" s="29"/>
      <c r="AN501" s="29"/>
      <c r="AO501" s="83"/>
      <c r="AP501" s="83"/>
      <c r="AQ501" s="83"/>
      <c r="AR501" s="83"/>
      <c r="AS501" s="83"/>
      <c r="AT501" s="105"/>
      <c r="AU501" s="105"/>
    </row>
    <row r="502" spans="1:47" ht="17.25" customHeight="1">
      <c r="A502" s="27"/>
      <c r="B502" s="98"/>
      <c r="C502" s="104"/>
      <c r="D502" s="90"/>
      <c r="E502" s="111"/>
      <c r="F502" s="474" t="s">
        <v>221</v>
      </c>
      <c r="G502" s="475"/>
      <c r="H502" s="476"/>
      <c r="I502" s="99"/>
      <c r="J502" s="99"/>
      <c r="K502" s="94">
        <f>IF(Q502=1,F502,K501)</f>
        <v>21.8</v>
      </c>
      <c r="L502" s="94">
        <f>IF(Q502=1,I502,L501)</f>
        <v>0</v>
      </c>
      <c r="M502" s="94">
        <f>IF(Q502=1,J502,M501)</f>
        <v>0</v>
      </c>
      <c r="N502" s="94">
        <f t="shared" si="102"/>
        <v>21.8</v>
      </c>
      <c r="O502" s="94">
        <f t="shared" si="103"/>
        <v>21.8</v>
      </c>
      <c r="P502" s="102" t="s">
        <v>237</v>
      </c>
      <c r="Q502" s="94">
        <f>IF(AND(F502&lt;&gt;"",Q501=""),1,IF(AND(Q501&lt;emp,Q501&lt;&gt;""),Q501+1,""))</f>
        <v>2</v>
      </c>
      <c r="R502" s="122">
        <f>IF(Q502="","",HLOOKUP(Q502,Headline!$Z$5:$CJ$6,2,FALSE))</f>
        <v>2</v>
      </c>
      <c r="S502" s="100">
        <v>21.62961937</v>
      </c>
      <c r="T502" s="100">
        <v>21.633496189999999</v>
      </c>
      <c r="U502" s="100">
        <v>21.641992160000001</v>
      </c>
      <c r="V502" s="100">
        <v>21.62906332</v>
      </c>
      <c r="W502" s="100">
        <v>21.631832989999999</v>
      </c>
      <c r="X502" s="96"/>
      <c r="Y502" s="101">
        <v>2</v>
      </c>
      <c r="Z502" s="445" t="s">
        <v>295</v>
      </c>
      <c r="AA502" s="446"/>
      <c r="AB502" s="446"/>
      <c r="AC502" s="454"/>
      <c r="AD502" s="62"/>
      <c r="AE502" s="21"/>
      <c r="AF502" s="22"/>
      <c r="AH502" s="29"/>
      <c r="AI502" s="29"/>
      <c r="AJ502" s="29"/>
      <c r="AK502" s="29"/>
      <c r="AL502" s="29"/>
      <c r="AM502" s="29"/>
      <c r="AN502" s="29"/>
      <c r="AO502" s="83"/>
      <c r="AP502" s="83"/>
      <c r="AQ502" s="83"/>
      <c r="AR502" s="83"/>
      <c r="AS502" s="83"/>
      <c r="AT502" s="105"/>
      <c r="AU502" s="105"/>
    </row>
    <row r="503" spans="1:47" ht="17.25" customHeight="1" thickBot="1">
      <c r="A503" s="27"/>
      <c r="B503" s="98"/>
      <c r="C503" s="104"/>
      <c r="D503" s="90"/>
      <c r="E503" s="111"/>
      <c r="F503" s="508"/>
      <c r="G503" s="509"/>
      <c r="H503" s="510"/>
      <c r="I503" s="99"/>
      <c r="J503" s="99"/>
      <c r="K503" s="94">
        <f>IF(Q503=1,F503,K502)</f>
        <v>21.8</v>
      </c>
      <c r="L503" s="94">
        <f>IF(Q503=1,I503,L502)</f>
        <v>0</v>
      </c>
      <c r="M503" s="94">
        <f>IF(Q503=1,J503,M502)</f>
        <v>0</v>
      </c>
      <c r="N503" s="94">
        <f t="shared" si="102"/>
        <v>21.8</v>
      </c>
      <c r="O503" s="94">
        <f t="shared" si="103"/>
        <v>21.8</v>
      </c>
      <c r="P503" s="102"/>
      <c r="Q503" s="94" t="str">
        <f>IF(AND(F503&lt;&gt;"",Q502=""),1,IF(AND(Q502&lt;emp,Q502&lt;&gt;""),Q502+1,""))</f>
        <v/>
      </c>
      <c r="R503" s="122" t="str">
        <f>IF(Q503="","",HLOOKUP(Q503,Headline!$Z$5:$CJ$6,2,FALSE))</f>
        <v/>
      </c>
      <c r="S503" s="100"/>
      <c r="T503" s="100"/>
      <c r="U503" s="100"/>
      <c r="V503" s="100"/>
      <c r="W503" s="100"/>
      <c r="X503" s="96"/>
      <c r="Y503" s="101"/>
      <c r="Z503" s="445"/>
      <c r="AA503" s="446"/>
      <c r="AB503" s="446"/>
      <c r="AC503" s="454"/>
      <c r="AD503" s="62"/>
      <c r="AE503" s="21"/>
      <c r="AF503" s="22"/>
      <c r="AH503" s="29"/>
      <c r="AI503" s="29"/>
      <c r="AJ503" s="29"/>
      <c r="AK503" s="29"/>
      <c r="AL503" s="29"/>
      <c r="AM503" s="29"/>
      <c r="AN503" s="29"/>
      <c r="AO503" s="83"/>
      <c r="AP503" s="83"/>
      <c r="AQ503" s="83"/>
      <c r="AR503" s="83"/>
      <c r="AS503" s="83"/>
      <c r="AT503" s="105"/>
      <c r="AU503" s="105"/>
    </row>
    <row r="504" spans="1:47" ht="17.25" customHeight="1" thickBot="1">
      <c r="A504" s="27"/>
      <c r="B504" s="98"/>
      <c r="C504" s="104"/>
      <c r="D504" s="90"/>
      <c r="E504" s="135"/>
      <c r="F504" s="463">
        <v>0</v>
      </c>
      <c r="G504" s="464"/>
      <c r="H504" s="465"/>
      <c r="I504" s="136"/>
      <c r="J504" s="99"/>
      <c r="K504" s="94">
        <f>IF(Q504=1,F504,#REF!)</f>
        <v>0</v>
      </c>
      <c r="L504" s="94">
        <f>IF(Q504=1,I504,#REF!)</f>
        <v>0</v>
      </c>
      <c r="M504" s="94">
        <f>IF(Q504=1,J504,#REF!)</f>
        <v>0</v>
      </c>
      <c r="N504" s="94">
        <f t="shared" si="102"/>
        <v>0</v>
      </c>
      <c r="O504" s="94">
        <f t="shared" si="103"/>
        <v>0</v>
      </c>
      <c r="P504" s="102" t="s">
        <v>237</v>
      </c>
      <c r="Q504" s="94">
        <f>IF(AND(F504&lt;&gt;"",Q503=""),1,IF(AND(Q503&lt;emp,Q503&lt;&gt;""),Q503+1,""))</f>
        <v>1</v>
      </c>
      <c r="R504" s="122">
        <f>IF(Q504="","",HLOOKUP(Q504,Headline!$Z$5:$CJ$6,2,FALSE))</f>
        <v>1</v>
      </c>
      <c r="S504" s="100">
        <v>7.2528152900000004E-2</v>
      </c>
      <c r="T504" s="100">
        <v>8.7289299799999998E-2</v>
      </c>
      <c r="U504" s="100">
        <v>7.3083887299999997E-2</v>
      </c>
      <c r="V504" s="100">
        <v>8.7021865399999995E-2</v>
      </c>
      <c r="W504" s="100">
        <v>8.6152579399999998E-2</v>
      </c>
      <c r="X504" s="96"/>
      <c r="Y504" s="101">
        <v>1</v>
      </c>
      <c r="Z504" s="445" t="s">
        <v>279</v>
      </c>
      <c r="AA504" s="446"/>
      <c r="AB504" s="446"/>
      <c r="AC504" s="454"/>
      <c r="AD504" s="62"/>
      <c r="AE504" s="21"/>
      <c r="AF504" s="22"/>
      <c r="AH504" s="29"/>
      <c r="AI504" s="29"/>
      <c r="AJ504" s="29"/>
      <c r="AK504" s="29"/>
      <c r="AL504" s="29"/>
      <c r="AM504" s="29"/>
      <c r="AN504" s="29"/>
      <c r="AO504" s="83"/>
      <c r="AP504" s="83"/>
      <c r="AQ504" s="83"/>
      <c r="AR504" s="83"/>
      <c r="AS504" s="83"/>
      <c r="AT504" s="105"/>
      <c r="AU504" s="105"/>
    </row>
    <row r="505" spans="1:47" ht="17.25" customHeight="1">
      <c r="A505" s="27"/>
      <c r="B505" s="98"/>
      <c r="C505" s="104"/>
      <c r="D505" s="90"/>
      <c r="E505" s="111"/>
      <c r="F505" s="474" t="s">
        <v>222</v>
      </c>
      <c r="G505" s="475"/>
      <c r="H505" s="476"/>
      <c r="I505" s="99"/>
      <c r="J505" s="99"/>
      <c r="K505" s="94">
        <f>IF(Q505=1,F505,K504)</f>
        <v>0</v>
      </c>
      <c r="L505" s="94">
        <f>IF(Q505=1,I505,L504)</f>
        <v>0</v>
      </c>
      <c r="M505" s="94">
        <f>IF(Q505=1,J505,M504)</f>
        <v>0</v>
      </c>
      <c r="N505" s="94">
        <f t="shared" si="102"/>
        <v>0</v>
      </c>
      <c r="O505" s="94">
        <f t="shared" si="103"/>
        <v>0</v>
      </c>
      <c r="P505" s="102" t="s">
        <v>237</v>
      </c>
      <c r="Q505" s="94">
        <f>IF(AND(F505&lt;&gt;"",Q504=""),1,IF(AND(Q504&lt;emp,Q504&lt;&gt;""),Q504+1,""))</f>
        <v>2</v>
      </c>
      <c r="R505" s="122">
        <f>IF(Q505="","",HLOOKUP(Q505,Headline!$Z$5:$CJ$6,2,FALSE))</f>
        <v>2</v>
      </c>
      <c r="S505" s="100">
        <v>-4.2261962E-2</v>
      </c>
      <c r="T505" s="100">
        <v>-1.9743606E-2</v>
      </c>
      <c r="U505" s="100">
        <v>-2.1801549E-2</v>
      </c>
      <c r="V505" s="100">
        <v>-4.1829681000000001E-2</v>
      </c>
      <c r="W505" s="100">
        <v>-4.5356818E-2</v>
      </c>
      <c r="X505" s="96"/>
      <c r="Y505" s="101">
        <v>1</v>
      </c>
      <c r="Z505" s="445" t="s">
        <v>295</v>
      </c>
      <c r="AA505" s="446"/>
      <c r="AB505" s="446"/>
      <c r="AC505" s="454"/>
      <c r="AD505" s="62"/>
      <c r="AE505" s="21"/>
      <c r="AF505" s="22"/>
      <c r="AH505" s="29"/>
      <c r="AI505" s="29"/>
      <c r="AJ505" s="29"/>
      <c r="AK505" s="29"/>
      <c r="AL505" s="29"/>
      <c r="AM505" s="29"/>
      <c r="AN505" s="29"/>
      <c r="AO505" s="83"/>
      <c r="AP505" s="83"/>
      <c r="AQ505" s="83"/>
      <c r="AR505" s="83"/>
      <c r="AS505" s="83"/>
      <c r="AT505" s="105"/>
      <c r="AU505" s="105"/>
    </row>
    <row r="506" spans="1:47" ht="17.25" customHeight="1" thickBot="1">
      <c r="A506" s="27"/>
      <c r="B506" s="98"/>
      <c r="C506" s="104"/>
      <c r="D506" s="90"/>
      <c r="E506" s="111"/>
      <c r="F506" s="508"/>
      <c r="G506" s="509"/>
      <c r="H506" s="510"/>
      <c r="I506" s="99"/>
      <c r="J506" s="99"/>
      <c r="K506" s="94">
        <f>IF(Q506=1,F506,K505)</f>
        <v>0</v>
      </c>
      <c r="L506" s="94">
        <f>IF(Q506=1,I506,L505)</f>
        <v>0</v>
      </c>
      <c r="M506" s="94">
        <f>IF(Q506=1,J506,M505)</f>
        <v>0</v>
      </c>
      <c r="N506" s="94">
        <f t="shared" si="102"/>
        <v>0</v>
      </c>
      <c r="O506" s="94">
        <f t="shared" si="103"/>
        <v>0</v>
      </c>
      <c r="P506" s="102"/>
      <c r="Q506" s="94" t="str">
        <f>IF(AND(F506&lt;&gt;"",Q505=""),1,IF(AND(Q505&lt;emp,Q505&lt;&gt;""),Q505+1,""))</f>
        <v/>
      </c>
      <c r="R506" s="122" t="str">
        <f>IF(Q506="","",HLOOKUP(Q506,Headline!$Z$5:$CJ$6,2,FALSE))</f>
        <v/>
      </c>
      <c r="S506" s="100"/>
      <c r="T506" s="100"/>
      <c r="U506" s="100"/>
      <c r="V506" s="100"/>
      <c r="W506" s="100"/>
      <c r="X506" s="96"/>
      <c r="Y506" s="101"/>
      <c r="Z506" s="445"/>
      <c r="AA506" s="446"/>
      <c r="AB506" s="446"/>
      <c r="AC506" s="454"/>
      <c r="AD506" s="62"/>
      <c r="AE506" s="21"/>
      <c r="AF506" s="22"/>
      <c r="AH506" s="29"/>
      <c r="AI506" s="29"/>
      <c r="AJ506" s="29"/>
      <c r="AK506" s="29"/>
      <c r="AL506" s="29"/>
      <c r="AM506" s="29"/>
      <c r="AN506" s="29"/>
      <c r="AO506" s="83"/>
      <c r="AP506" s="83"/>
      <c r="AQ506" s="83"/>
      <c r="AR506" s="83"/>
      <c r="AS506" s="83"/>
      <c r="AT506" s="105"/>
      <c r="AU506" s="105"/>
    </row>
    <row r="507" spans="1:47" ht="17.25" customHeight="1" thickBot="1">
      <c r="A507" s="27"/>
      <c r="B507" s="98"/>
      <c r="C507" s="104"/>
      <c r="D507" s="90"/>
      <c r="E507" s="135"/>
      <c r="F507" s="463">
        <v>21.8</v>
      </c>
      <c r="G507" s="464"/>
      <c r="H507" s="465"/>
      <c r="I507" s="136"/>
      <c r="J507" s="99"/>
      <c r="K507" s="94">
        <f>IF(Q507=1,F507,#REF!)</f>
        <v>21.8</v>
      </c>
      <c r="L507" s="94">
        <f>IF(Q507=1,I507,#REF!)</f>
        <v>0</v>
      </c>
      <c r="M507" s="94">
        <f>IF(Q507=1,J507,#REF!)</f>
        <v>0</v>
      </c>
      <c r="N507" s="94">
        <f t="shared" si="102"/>
        <v>21.8</v>
      </c>
      <c r="O507" s="94">
        <f t="shared" si="103"/>
        <v>21.8</v>
      </c>
      <c r="P507" s="102" t="s">
        <v>237</v>
      </c>
      <c r="Q507" s="94">
        <f>IF(AND(F507&lt;&gt;"",Q503=""),1,IF(AND(Q503&lt;emp,Q503&lt;&gt;""),Q503+1,""))</f>
        <v>1</v>
      </c>
      <c r="R507" s="122">
        <f>IF(Q507="","",HLOOKUP(Q507,Headline!$Z$5:$CJ$6,2,FALSE))</f>
        <v>1</v>
      </c>
      <c r="S507" s="100">
        <v>21.78829146</v>
      </c>
      <c r="T507" s="100">
        <v>21.786890799999998</v>
      </c>
      <c r="U507" s="100">
        <v>21.797119500000001</v>
      </c>
      <c r="V507" s="100">
        <v>21.78490863</v>
      </c>
      <c r="W507" s="100">
        <v>21.782192989999999</v>
      </c>
      <c r="X507" s="96"/>
      <c r="Y507" s="101">
        <v>1</v>
      </c>
      <c r="Z507" s="445" t="s">
        <v>279</v>
      </c>
      <c r="AA507" s="446"/>
      <c r="AB507" s="446"/>
      <c r="AC507" s="454"/>
      <c r="AD507" s="62"/>
      <c r="AE507" s="21"/>
      <c r="AF507" s="22"/>
      <c r="AH507" s="29"/>
      <c r="AI507" s="29"/>
      <c r="AJ507" s="29"/>
      <c r="AK507" s="29"/>
      <c r="AL507" s="29"/>
      <c r="AM507" s="29"/>
      <c r="AN507" s="29"/>
      <c r="AO507" s="83"/>
      <c r="AP507" s="83"/>
      <c r="AQ507" s="83"/>
      <c r="AR507" s="83"/>
      <c r="AS507" s="83"/>
      <c r="AT507" s="105"/>
      <c r="AU507" s="105"/>
    </row>
    <row r="508" spans="1:47" ht="17.25" customHeight="1">
      <c r="A508" s="27"/>
      <c r="B508" s="98"/>
      <c r="C508" s="104"/>
      <c r="D508" s="90"/>
      <c r="E508" s="111"/>
      <c r="F508" s="474" t="s">
        <v>222</v>
      </c>
      <c r="G508" s="475"/>
      <c r="H508" s="476"/>
      <c r="I508" s="99"/>
      <c r="J508" s="99"/>
      <c r="K508" s="94">
        <f>IF(Q508=1,F508,K507)</f>
        <v>21.8</v>
      </c>
      <c r="L508" s="94">
        <f>IF(Q508=1,I508,L507)</f>
        <v>0</v>
      </c>
      <c r="M508" s="94">
        <f>IF(Q508=1,J508,M507)</f>
        <v>0</v>
      </c>
      <c r="N508" s="94">
        <f t="shared" si="102"/>
        <v>21.8</v>
      </c>
      <c r="O508" s="94">
        <f t="shared" si="103"/>
        <v>21.8</v>
      </c>
      <c r="P508" s="102" t="s">
        <v>237</v>
      </c>
      <c r="Q508" s="94">
        <f t="shared" ref="Q508:Q518" si="106">IF(AND(F508&lt;&gt;"",Q507=""),1,IF(AND(Q507&lt;emp,Q507&lt;&gt;""),Q507+1,""))</f>
        <v>2</v>
      </c>
      <c r="R508" s="122">
        <f>IF(Q508="","",HLOOKUP(Q508,Headline!$Z$5:$CJ$6,2,FALSE))</f>
        <v>2</v>
      </c>
      <c r="S508" s="100">
        <v>21.556786899999999</v>
      </c>
      <c r="T508" s="100">
        <v>21.56221364</v>
      </c>
      <c r="U508" s="100">
        <v>21.55319596</v>
      </c>
      <c r="V508" s="100">
        <v>21.56299443</v>
      </c>
      <c r="W508" s="100">
        <v>21.550202769999999</v>
      </c>
      <c r="X508" s="96"/>
      <c r="Y508" s="101">
        <v>1</v>
      </c>
      <c r="Z508" s="445" t="s">
        <v>295</v>
      </c>
      <c r="AA508" s="446"/>
      <c r="AB508" s="446"/>
      <c r="AC508" s="454"/>
      <c r="AD508" s="62"/>
      <c r="AE508" s="21"/>
      <c r="AF508" s="22"/>
      <c r="AH508" s="29"/>
      <c r="AI508" s="29"/>
      <c r="AJ508" s="29"/>
      <c r="AK508" s="29"/>
      <c r="AL508" s="29"/>
      <c r="AM508" s="29"/>
      <c r="AN508" s="29"/>
      <c r="AO508" s="83"/>
      <c r="AP508" s="83"/>
      <c r="AQ508" s="83"/>
      <c r="AR508" s="83"/>
      <c r="AS508" s="83"/>
      <c r="AT508" s="105"/>
      <c r="AU508" s="105"/>
    </row>
    <row r="509" spans="1:47" ht="17.25" customHeight="1" thickBot="1">
      <c r="A509" s="27"/>
      <c r="B509" s="98"/>
      <c r="C509" s="104"/>
      <c r="D509" s="90"/>
      <c r="E509" s="111"/>
      <c r="F509" s="508"/>
      <c r="G509" s="509"/>
      <c r="H509" s="510"/>
      <c r="I509" s="99"/>
      <c r="J509" s="99"/>
      <c r="K509" s="94">
        <f>IF(Q509=1,F509,K508)</f>
        <v>21.8</v>
      </c>
      <c r="L509" s="94">
        <f>IF(Q509=1,I509,L508)</f>
        <v>0</v>
      </c>
      <c r="M509" s="94">
        <f>IF(Q509=1,J509,M508)</f>
        <v>0</v>
      </c>
      <c r="N509" s="94">
        <f t="shared" si="102"/>
        <v>21.8</v>
      </c>
      <c r="O509" s="94">
        <f t="shared" si="103"/>
        <v>21.8</v>
      </c>
      <c r="P509" s="102"/>
      <c r="Q509" s="94" t="str">
        <f t="shared" si="106"/>
        <v/>
      </c>
      <c r="R509" s="122" t="str">
        <f>IF(Q509="","",HLOOKUP(Q509,Headline!$Z$5:$CJ$6,2,FALSE))</f>
        <v/>
      </c>
      <c r="S509" s="100"/>
      <c r="T509" s="100"/>
      <c r="U509" s="100"/>
      <c r="V509" s="100"/>
      <c r="W509" s="100"/>
      <c r="X509" s="96"/>
      <c r="Y509" s="101"/>
      <c r="Z509" s="445"/>
      <c r="AA509" s="446"/>
      <c r="AB509" s="446"/>
      <c r="AC509" s="454"/>
      <c r="AD509" s="62"/>
      <c r="AE509" s="21"/>
      <c r="AF509" s="22"/>
      <c r="AH509" s="29"/>
      <c r="AI509" s="29"/>
      <c r="AJ509" s="29"/>
      <c r="AK509" s="29"/>
      <c r="AL509" s="29"/>
      <c r="AM509" s="29"/>
      <c r="AN509" s="29"/>
      <c r="AO509" s="83"/>
      <c r="AP509" s="83"/>
      <c r="AQ509" s="83"/>
      <c r="AR509" s="83"/>
      <c r="AS509" s="83"/>
      <c r="AT509" s="105"/>
      <c r="AU509" s="105"/>
    </row>
    <row r="510" spans="1:47" ht="17.25" customHeight="1" thickBot="1">
      <c r="A510" s="27"/>
      <c r="B510" s="98"/>
      <c r="C510" s="104"/>
      <c r="D510" s="90"/>
      <c r="E510" s="135"/>
      <c r="F510" s="463">
        <v>0</v>
      </c>
      <c r="G510" s="464"/>
      <c r="H510" s="465"/>
      <c r="I510" s="136"/>
      <c r="J510" s="99"/>
      <c r="K510" s="94">
        <f>IF(Q510=1,F510,#REF!)</f>
        <v>0</v>
      </c>
      <c r="L510" s="94">
        <f>IF(Q510=1,I510,#REF!)</f>
        <v>0</v>
      </c>
      <c r="M510" s="94">
        <f>IF(Q510=1,J510,#REF!)</f>
        <v>0</v>
      </c>
      <c r="N510" s="94">
        <f t="shared" si="102"/>
        <v>0</v>
      </c>
      <c r="O510" s="94">
        <f t="shared" si="103"/>
        <v>0</v>
      </c>
      <c r="P510" s="102" t="s">
        <v>237</v>
      </c>
      <c r="Q510" s="94">
        <f t="shared" si="106"/>
        <v>1</v>
      </c>
      <c r="R510" s="122">
        <f>IF(Q510="","",HLOOKUP(Q510,Headline!$Z$5:$CJ$6,2,FALSE))</f>
        <v>1</v>
      </c>
      <c r="S510" s="100">
        <v>3.1141617100000001E-2</v>
      </c>
      <c r="T510" s="100">
        <v>3.98856764E-2</v>
      </c>
      <c r="U510" s="100">
        <v>3.1566693299999997E-2</v>
      </c>
      <c r="V510" s="100">
        <v>3.8337129599999999E-2</v>
      </c>
      <c r="W510" s="100">
        <v>3.8879533100000002E-2</v>
      </c>
      <c r="X510" s="96"/>
      <c r="Y510" s="101">
        <v>1</v>
      </c>
      <c r="Z510" s="445" t="s">
        <v>279</v>
      </c>
      <c r="AA510" s="446"/>
      <c r="AB510" s="446"/>
      <c r="AC510" s="454"/>
      <c r="AD510" s="62"/>
      <c r="AE510" s="21"/>
      <c r="AF510" s="22"/>
      <c r="AH510" s="29"/>
      <c r="AI510" s="29"/>
      <c r="AJ510" s="29"/>
      <c r="AK510" s="29"/>
      <c r="AL510" s="29"/>
      <c r="AM510" s="29"/>
      <c r="AN510" s="29"/>
      <c r="AO510" s="83"/>
      <c r="AP510" s="83"/>
      <c r="AQ510" s="83"/>
      <c r="AR510" s="83"/>
      <c r="AS510" s="83"/>
      <c r="AT510" s="105"/>
      <c r="AU510" s="105"/>
    </row>
    <row r="511" spans="1:47" ht="17.25" customHeight="1">
      <c r="A511" s="27"/>
      <c r="B511" s="98"/>
      <c r="C511" s="104"/>
      <c r="D511" s="90"/>
      <c r="E511" s="111"/>
      <c r="F511" s="474" t="s">
        <v>223</v>
      </c>
      <c r="G511" s="475"/>
      <c r="H511" s="476"/>
      <c r="I511" s="99"/>
      <c r="J511" s="99"/>
      <c r="K511" s="94">
        <f>IF(Q511=1,F511,K510)</f>
        <v>0</v>
      </c>
      <c r="L511" s="94">
        <f>IF(Q511=1,I511,L510)</f>
        <v>0</v>
      </c>
      <c r="M511" s="94">
        <f>IF(Q511=1,J511,M510)</f>
        <v>0</v>
      </c>
      <c r="N511" s="94">
        <f t="shared" si="102"/>
        <v>0</v>
      </c>
      <c r="O511" s="94">
        <f t="shared" si="103"/>
        <v>0</v>
      </c>
      <c r="P511" s="102" t="s">
        <v>237</v>
      </c>
      <c r="Q511" s="94">
        <f t="shared" si="106"/>
        <v>2</v>
      </c>
      <c r="R511" s="122">
        <f>IF(Q511="","",HLOOKUP(Q511,Headline!$Z$5:$CJ$6,2,FALSE))</f>
        <v>2</v>
      </c>
      <c r="S511" s="100">
        <v>-6.0335323000000003E-2</v>
      </c>
      <c r="T511" s="100">
        <v>-4.8898496999999999E-2</v>
      </c>
      <c r="U511" s="100">
        <v>-4.8857716000000002E-2</v>
      </c>
      <c r="V511" s="100">
        <v>-5.9329096999999997E-2</v>
      </c>
      <c r="W511" s="100">
        <v>-6.1889305999999998E-2</v>
      </c>
      <c r="X511" s="96"/>
      <c r="Y511" s="101">
        <v>1</v>
      </c>
      <c r="Z511" s="445" t="s">
        <v>295</v>
      </c>
      <c r="AA511" s="446"/>
      <c r="AB511" s="446"/>
      <c r="AC511" s="454"/>
      <c r="AD511" s="62"/>
      <c r="AE511" s="21"/>
      <c r="AF511" s="22"/>
      <c r="AH511" s="29"/>
      <c r="AI511" s="29"/>
      <c r="AJ511" s="29"/>
      <c r="AK511" s="29"/>
      <c r="AL511" s="29"/>
      <c r="AM511" s="29"/>
      <c r="AN511" s="29"/>
      <c r="AO511" s="83"/>
      <c r="AP511" s="83"/>
      <c r="AQ511" s="83"/>
      <c r="AR511" s="83"/>
      <c r="AS511" s="83"/>
      <c r="AT511" s="105"/>
      <c r="AU511" s="105"/>
    </row>
    <row r="512" spans="1:47" ht="17.25" customHeight="1" thickBot="1">
      <c r="A512" s="27"/>
      <c r="B512" s="98"/>
      <c r="C512" s="104"/>
      <c r="D512" s="90"/>
      <c r="E512" s="111"/>
      <c r="F512" s="508"/>
      <c r="G512" s="509"/>
      <c r="H512" s="510"/>
      <c r="I512" s="99"/>
      <c r="J512" s="99"/>
      <c r="K512" s="94">
        <f>IF(Q512=1,F512,K511)</f>
        <v>0</v>
      </c>
      <c r="L512" s="94">
        <f>IF(Q512=1,I512,L511)</f>
        <v>0</v>
      </c>
      <c r="M512" s="94">
        <f>IF(Q512=1,J512,M511)</f>
        <v>0</v>
      </c>
      <c r="N512" s="94">
        <f t="shared" si="102"/>
        <v>0</v>
      </c>
      <c r="O512" s="94">
        <f t="shared" si="103"/>
        <v>0</v>
      </c>
      <c r="P512" s="102"/>
      <c r="Q512" s="94" t="str">
        <f t="shared" si="106"/>
        <v/>
      </c>
      <c r="R512" s="122" t="str">
        <f>IF(Q512="","",HLOOKUP(Q512,Headline!$Z$5:$CJ$6,2,FALSE))</f>
        <v/>
      </c>
      <c r="S512" s="100"/>
      <c r="T512" s="100"/>
      <c r="U512" s="100"/>
      <c r="V512" s="100"/>
      <c r="W512" s="100"/>
      <c r="X512" s="96"/>
      <c r="Y512" s="101"/>
      <c r="Z512" s="445"/>
      <c r="AA512" s="446"/>
      <c r="AB512" s="446"/>
      <c r="AC512" s="454"/>
      <c r="AD512" s="62"/>
      <c r="AE512" s="21"/>
      <c r="AF512" s="22"/>
      <c r="AH512" s="29"/>
      <c r="AI512" s="29"/>
      <c r="AJ512" s="29"/>
      <c r="AK512" s="29"/>
      <c r="AL512" s="29"/>
      <c r="AM512" s="29"/>
      <c r="AN512" s="29"/>
      <c r="AO512" s="83"/>
      <c r="AP512" s="83"/>
      <c r="AQ512" s="83"/>
      <c r="AR512" s="83"/>
      <c r="AS512" s="83"/>
      <c r="AT512" s="105"/>
      <c r="AU512" s="105"/>
    </row>
    <row r="513" spans="1:47" ht="17.25" customHeight="1" thickBot="1">
      <c r="A513" s="27"/>
      <c r="B513" s="98"/>
      <c r="C513" s="104"/>
      <c r="D513" s="90"/>
      <c r="E513" s="135"/>
      <c r="F513" s="463">
        <v>21.8</v>
      </c>
      <c r="G513" s="464"/>
      <c r="H513" s="465"/>
      <c r="I513" s="136"/>
      <c r="J513" s="99"/>
      <c r="K513" s="94">
        <f>IF(Q513=1,F513,#REF!)</f>
        <v>21.8</v>
      </c>
      <c r="L513" s="94">
        <f>IF(Q513=1,I513,#REF!)</f>
        <v>0</v>
      </c>
      <c r="M513" s="94">
        <f>IF(Q513=1,J513,#REF!)</f>
        <v>0</v>
      </c>
      <c r="N513" s="94">
        <f t="shared" si="102"/>
        <v>21.8</v>
      </c>
      <c r="O513" s="94">
        <f t="shared" si="103"/>
        <v>21.8</v>
      </c>
      <c r="P513" s="102" t="s">
        <v>237</v>
      </c>
      <c r="Q513" s="94">
        <f>IF(AND(F513&lt;&gt;"",Q509=""),1,IF(AND(Q509&lt;emp,Q509&lt;&gt;""),Q509+1,""))</f>
        <v>1</v>
      </c>
      <c r="R513" s="122">
        <f>IF(Q513="","",HLOOKUP(Q513,Headline!$Z$5:$CJ$6,2,FALSE))</f>
        <v>1</v>
      </c>
      <c r="S513" s="100">
        <v>21.742353170000001</v>
      </c>
      <c r="T513" s="100">
        <v>21.741234899999998</v>
      </c>
      <c r="U513" s="100">
        <v>21.748372310000001</v>
      </c>
      <c r="V513" s="100">
        <v>21.742458389999999</v>
      </c>
      <c r="W513" s="100">
        <v>21.739036689999999</v>
      </c>
      <c r="X513" s="96"/>
      <c r="Y513" s="101">
        <v>1</v>
      </c>
      <c r="Z513" s="445" t="s">
        <v>279</v>
      </c>
      <c r="AA513" s="446"/>
      <c r="AB513" s="446"/>
      <c r="AC513" s="454"/>
      <c r="AD513" s="62"/>
      <c r="AE513" s="21"/>
      <c r="AF513" s="22"/>
      <c r="AH513" s="29"/>
      <c r="AI513" s="29"/>
      <c r="AJ513" s="29"/>
      <c r="AK513" s="29"/>
      <c r="AL513" s="29"/>
      <c r="AM513" s="29"/>
      <c r="AN513" s="29"/>
      <c r="AO513" s="83"/>
      <c r="AP513" s="83"/>
      <c r="AQ513" s="83"/>
      <c r="AR513" s="83"/>
      <c r="AS513" s="83"/>
      <c r="AT513" s="105"/>
      <c r="AU513" s="105"/>
    </row>
    <row r="514" spans="1:47" ht="17.25" customHeight="1">
      <c r="A514" s="27"/>
      <c r="B514" s="98"/>
      <c r="C514" s="104"/>
      <c r="D514" s="90"/>
      <c r="E514" s="111"/>
      <c r="F514" s="474" t="s">
        <v>223</v>
      </c>
      <c r="G514" s="475"/>
      <c r="H514" s="476"/>
      <c r="I514" s="99"/>
      <c r="J514" s="99"/>
      <c r="K514" s="94">
        <f>IF(Q514=1,F514,K513)</f>
        <v>21.8</v>
      </c>
      <c r="L514" s="94">
        <f>IF(Q514=1,I514,L513)</f>
        <v>0</v>
      </c>
      <c r="M514" s="94">
        <f>IF(Q514=1,J514,M513)</f>
        <v>0</v>
      </c>
      <c r="N514" s="94">
        <f t="shared" si="102"/>
        <v>21.8</v>
      </c>
      <c r="O514" s="94">
        <f t="shared" si="103"/>
        <v>21.8</v>
      </c>
      <c r="P514" s="102" t="s">
        <v>237</v>
      </c>
      <c r="Q514" s="94">
        <f t="shared" si="106"/>
        <v>2</v>
      </c>
      <c r="R514" s="122">
        <f>IF(Q514="","",HLOOKUP(Q514,Headline!$Z$5:$CJ$6,2,FALSE))</f>
        <v>2</v>
      </c>
      <c r="S514" s="100">
        <v>21.566430709999999</v>
      </c>
      <c r="T514" s="100">
        <v>21.569398339999999</v>
      </c>
      <c r="U514" s="100">
        <v>21.561253600000001</v>
      </c>
      <c r="V514" s="100">
        <v>21.570189460000002</v>
      </c>
      <c r="W514" s="100">
        <v>21.565654129999999</v>
      </c>
      <c r="X514" s="96"/>
      <c r="Y514" s="101">
        <v>1</v>
      </c>
      <c r="Z514" s="445" t="s">
        <v>295</v>
      </c>
      <c r="AA514" s="446"/>
      <c r="AB514" s="446"/>
      <c r="AC514" s="454"/>
      <c r="AD514" s="62"/>
      <c r="AE514" s="21"/>
      <c r="AF514" s="22"/>
      <c r="AH514" s="29"/>
      <c r="AI514" s="29"/>
      <c r="AJ514" s="29"/>
      <c r="AK514" s="29"/>
      <c r="AL514" s="29"/>
      <c r="AM514" s="29"/>
      <c r="AN514" s="29"/>
      <c r="AO514" s="83"/>
      <c r="AP514" s="83"/>
      <c r="AQ514" s="83"/>
      <c r="AR514" s="83"/>
      <c r="AS514" s="83"/>
      <c r="AT514" s="105"/>
      <c r="AU514" s="105"/>
    </row>
    <row r="515" spans="1:47" ht="17.25" customHeight="1" thickBot="1">
      <c r="A515" s="27"/>
      <c r="B515" s="98"/>
      <c r="C515" s="104"/>
      <c r="D515" s="90"/>
      <c r="E515" s="111"/>
      <c r="F515" s="508"/>
      <c r="G515" s="509"/>
      <c r="H515" s="510"/>
      <c r="I515" s="99"/>
      <c r="J515" s="99"/>
      <c r="K515" s="94">
        <f>IF(Q515=1,F515,K514)</f>
        <v>21.8</v>
      </c>
      <c r="L515" s="94">
        <f>IF(Q515=1,I515,L514)</f>
        <v>0</v>
      </c>
      <c r="M515" s="94">
        <f>IF(Q515=1,J515,M514)</f>
        <v>0</v>
      </c>
      <c r="N515" s="94">
        <f t="shared" si="102"/>
        <v>21.8</v>
      </c>
      <c r="O515" s="94">
        <f t="shared" si="103"/>
        <v>21.8</v>
      </c>
      <c r="P515" s="102"/>
      <c r="Q515" s="94" t="str">
        <f t="shared" si="106"/>
        <v/>
      </c>
      <c r="R515" s="122" t="str">
        <f>IF(Q515="","",HLOOKUP(Q515,Headline!$Z$5:$CJ$6,2,FALSE))</f>
        <v/>
      </c>
      <c r="S515" s="100"/>
      <c r="T515" s="100"/>
      <c r="U515" s="100"/>
      <c r="V515" s="100"/>
      <c r="W515" s="100"/>
      <c r="X515" s="96"/>
      <c r="Y515" s="101"/>
      <c r="Z515" s="445"/>
      <c r="AA515" s="446"/>
      <c r="AB515" s="446"/>
      <c r="AC515" s="454"/>
      <c r="AD515" s="62"/>
      <c r="AE515" s="21"/>
      <c r="AF515" s="22"/>
      <c r="AH515" s="29"/>
      <c r="AI515" s="29"/>
      <c r="AJ515" s="29"/>
      <c r="AK515" s="29"/>
      <c r="AL515" s="29"/>
      <c r="AM515" s="29"/>
      <c r="AN515" s="29"/>
      <c r="AO515" s="83"/>
      <c r="AP515" s="83"/>
      <c r="AQ515" s="83"/>
      <c r="AR515" s="83"/>
      <c r="AS515" s="83"/>
      <c r="AT515" s="105"/>
      <c r="AU515" s="105"/>
    </row>
    <row r="516" spans="1:47" ht="17.25" customHeight="1" thickBot="1">
      <c r="A516" s="27"/>
      <c r="B516" s="98"/>
      <c r="C516" s="104"/>
      <c r="D516" s="90"/>
      <c r="E516" s="135"/>
      <c r="F516" s="463">
        <v>0</v>
      </c>
      <c r="G516" s="464"/>
      <c r="H516" s="465"/>
      <c r="I516" s="136"/>
      <c r="J516" s="99"/>
      <c r="K516" s="94">
        <f>IF(Q516=1,F516,#REF!)</f>
        <v>0</v>
      </c>
      <c r="L516" s="94">
        <f>IF(Q516=1,I516,#REF!)</f>
        <v>0</v>
      </c>
      <c r="M516" s="94">
        <f>IF(Q516=1,J516,#REF!)</f>
        <v>0</v>
      </c>
      <c r="N516" s="94">
        <f t="shared" si="102"/>
        <v>0</v>
      </c>
      <c r="O516" s="94">
        <f t="shared" si="103"/>
        <v>0</v>
      </c>
      <c r="P516" s="102" t="s">
        <v>237</v>
      </c>
      <c r="Q516" s="94">
        <f t="shared" si="106"/>
        <v>1</v>
      </c>
      <c r="R516" s="122">
        <f>IF(Q516="","",HLOOKUP(Q516,Headline!$Z$5:$CJ$6,2,FALSE))</f>
        <v>1</v>
      </c>
      <c r="S516" s="100">
        <v>1.7241366800000001E-2</v>
      </c>
      <c r="T516" s="100">
        <v>2.4267275200000001E-2</v>
      </c>
      <c r="U516" s="100">
        <v>1.4987316299999999E-2</v>
      </c>
      <c r="V516" s="100">
        <v>1.8015908399999999E-2</v>
      </c>
      <c r="W516" s="100">
        <v>1.8609526500000001E-2</v>
      </c>
      <c r="X516" s="96"/>
      <c r="Y516" s="101">
        <v>1</v>
      </c>
      <c r="Z516" s="445" t="s">
        <v>279</v>
      </c>
      <c r="AA516" s="446"/>
      <c r="AB516" s="446"/>
      <c r="AC516" s="454"/>
      <c r="AD516" s="62"/>
      <c r="AE516" s="21"/>
      <c r="AF516" s="22"/>
      <c r="AH516" s="29"/>
      <c r="AI516" s="29"/>
      <c r="AJ516" s="29"/>
      <c r="AK516" s="29"/>
      <c r="AL516" s="29"/>
      <c r="AM516" s="29"/>
      <c r="AN516" s="29"/>
      <c r="AO516" s="83"/>
      <c r="AP516" s="83"/>
      <c r="AQ516" s="83"/>
      <c r="AR516" s="83"/>
      <c r="AS516" s="83"/>
      <c r="AT516" s="105"/>
      <c r="AU516" s="105"/>
    </row>
    <row r="517" spans="1:47" ht="17.25" customHeight="1">
      <c r="A517" s="27"/>
      <c r="B517" s="98"/>
      <c r="C517" s="104"/>
      <c r="D517" s="90"/>
      <c r="E517" s="111"/>
      <c r="F517" s="474" t="s">
        <v>229</v>
      </c>
      <c r="G517" s="475"/>
      <c r="H517" s="476"/>
      <c r="I517" s="99"/>
      <c r="J517" s="99"/>
      <c r="K517" s="94">
        <f>IF(Q517=1,F517,K516)</f>
        <v>0</v>
      </c>
      <c r="L517" s="94">
        <f>IF(Q517=1,I517,L516)</f>
        <v>0</v>
      </c>
      <c r="M517" s="94">
        <f>IF(Q517=1,J517,M516)</f>
        <v>0</v>
      </c>
      <c r="N517" s="94">
        <f t="shared" si="102"/>
        <v>0</v>
      </c>
      <c r="O517" s="94">
        <f t="shared" si="103"/>
        <v>0</v>
      </c>
      <c r="P517" s="102" t="s">
        <v>237</v>
      </c>
      <c r="Q517" s="94">
        <f t="shared" si="106"/>
        <v>2</v>
      </c>
      <c r="R517" s="122">
        <f>IF(Q517="","",HLOOKUP(Q517,Headline!$Z$5:$CJ$6,2,FALSE))</f>
        <v>2</v>
      </c>
      <c r="S517" s="100">
        <v>-6.5441874999999997E-2</v>
      </c>
      <c r="T517" s="100">
        <v>-5.9812191000000001E-2</v>
      </c>
      <c r="U517" s="100">
        <v>-6.0272720000000002E-2</v>
      </c>
      <c r="V517" s="100">
        <v>-6.5737730999999994E-2</v>
      </c>
      <c r="W517" s="100">
        <v>-6.4802282000000003E-2</v>
      </c>
      <c r="X517" s="96"/>
      <c r="Y517" s="101">
        <v>1</v>
      </c>
      <c r="Z517" s="445" t="s">
        <v>295</v>
      </c>
      <c r="AA517" s="446"/>
      <c r="AB517" s="446"/>
      <c r="AC517" s="454"/>
      <c r="AD517" s="62"/>
      <c r="AE517" s="21"/>
      <c r="AF517" s="22"/>
      <c r="AH517" s="29"/>
      <c r="AI517" s="29"/>
      <c r="AJ517" s="29"/>
      <c r="AK517" s="29"/>
      <c r="AL517" s="29"/>
      <c r="AM517" s="29"/>
      <c r="AN517" s="29"/>
      <c r="AO517" s="83"/>
      <c r="AP517" s="83"/>
      <c r="AQ517" s="83"/>
      <c r="AR517" s="83"/>
      <c r="AS517" s="83"/>
      <c r="AT517" s="105"/>
      <c r="AU517" s="105"/>
    </row>
    <row r="518" spans="1:47" ht="17.25" customHeight="1" thickBot="1">
      <c r="A518" s="27"/>
      <c r="B518" s="98"/>
      <c r="C518" s="104"/>
      <c r="D518" s="90"/>
      <c r="E518" s="111"/>
      <c r="F518" s="508"/>
      <c r="G518" s="509"/>
      <c r="H518" s="510"/>
      <c r="I518" s="99"/>
      <c r="J518" s="99"/>
      <c r="K518" s="94">
        <f>IF(Q518=1,F518,K517)</f>
        <v>0</v>
      </c>
      <c r="L518" s="94">
        <f>IF(Q518=1,I518,L517)</f>
        <v>0</v>
      </c>
      <c r="M518" s="94">
        <f>IF(Q518=1,J518,M517)</f>
        <v>0</v>
      </c>
      <c r="N518" s="94">
        <f t="shared" si="102"/>
        <v>0</v>
      </c>
      <c r="O518" s="94">
        <f t="shared" si="103"/>
        <v>0</v>
      </c>
      <c r="P518" s="102"/>
      <c r="Q518" s="94" t="str">
        <f t="shared" si="106"/>
        <v/>
      </c>
      <c r="R518" s="122" t="str">
        <f>IF(Q518="","",HLOOKUP(Q518,Headline!$Z$5:$CJ$6,2,FALSE))</f>
        <v/>
      </c>
      <c r="S518" s="100"/>
      <c r="T518" s="100"/>
      <c r="U518" s="100"/>
      <c r="V518" s="100"/>
      <c r="W518" s="100"/>
      <c r="X518" s="96"/>
      <c r="Y518" s="101"/>
      <c r="Z518" s="445"/>
      <c r="AA518" s="446"/>
      <c r="AB518" s="446"/>
      <c r="AC518" s="454"/>
      <c r="AD518" s="62"/>
      <c r="AE518" s="21"/>
      <c r="AF518" s="22"/>
      <c r="AH518" s="29"/>
      <c r="AI518" s="29"/>
      <c r="AJ518" s="29"/>
      <c r="AK518" s="29"/>
      <c r="AL518" s="29"/>
      <c r="AM518" s="29"/>
      <c r="AN518" s="29"/>
      <c r="AO518" s="83"/>
      <c r="AP518" s="83"/>
      <c r="AQ518" s="83"/>
      <c r="AR518" s="83"/>
      <c r="AS518" s="83"/>
      <c r="AT518" s="105"/>
      <c r="AU518" s="105"/>
    </row>
    <row r="519" spans="1:47" ht="17.25" customHeight="1" thickBot="1">
      <c r="A519" s="27"/>
      <c r="B519" s="98"/>
      <c r="C519" s="104"/>
      <c r="D519" s="90"/>
      <c r="E519" s="135"/>
      <c r="F519" s="463">
        <v>21.8</v>
      </c>
      <c r="G519" s="464"/>
      <c r="H519" s="465"/>
      <c r="I519" s="136"/>
      <c r="J519" s="99"/>
      <c r="K519" s="94">
        <f>IF(Q519=1,F519,#REF!)</f>
        <v>21.8</v>
      </c>
      <c r="L519" s="94">
        <f>IF(Q519=1,I519,#REF!)</f>
        <v>0</v>
      </c>
      <c r="M519" s="94">
        <f>IF(Q519=1,J519,#REF!)</f>
        <v>0</v>
      </c>
      <c r="N519" s="94">
        <f>K519+L519</f>
        <v>21.8</v>
      </c>
      <c r="O519" s="94">
        <f>K519+M519</f>
        <v>21.8</v>
      </c>
      <c r="P519" s="102" t="s">
        <v>237</v>
      </c>
      <c r="Q519" s="94">
        <f>IF(AND(F519&lt;&gt;"",Q515=""),1,IF(AND(Q515&lt;emp,Q515&lt;&gt;""),Q515+1,""))</f>
        <v>1</v>
      </c>
      <c r="R519" s="122">
        <f>IF(Q519="","",HLOOKUP(Q519,Headline!$Z$5:$CJ$6,2,FALSE))</f>
        <v>1</v>
      </c>
      <c r="S519" s="100">
        <v>21.741448370000001</v>
      </c>
      <c r="T519" s="100">
        <v>21.740099310000002</v>
      </c>
      <c r="U519" s="100">
        <v>21.74306151</v>
      </c>
      <c r="V519" s="100">
        <v>21.733562719999998</v>
      </c>
      <c r="W519" s="100">
        <v>21.736493769999999</v>
      </c>
      <c r="X519" s="96"/>
      <c r="Y519" s="101">
        <v>1</v>
      </c>
      <c r="Z519" s="445" t="s">
        <v>279</v>
      </c>
      <c r="AA519" s="446"/>
      <c r="AB519" s="446"/>
      <c r="AC519" s="454"/>
      <c r="AD519" s="62"/>
      <c r="AE519" s="21"/>
      <c r="AF519" s="22"/>
      <c r="AH519" s="29"/>
      <c r="AI519" s="29"/>
      <c r="AJ519" s="29"/>
      <c r="AK519" s="29"/>
      <c r="AL519" s="29"/>
      <c r="AM519" s="29"/>
      <c r="AN519" s="29"/>
      <c r="AO519" s="83"/>
      <c r="AP519" s="83"/>
      <c r="AQ519" s="83"/>
      <c r="AR519" s="83"/>
      <c r="AS519" s="83"/>
      <c r="AT519" s="105"/>
      <c r="AU519" s="105"/>
    </row>
    <row r="520" spans="1:47" ht="17.25" customHeight="1">
      <c r="A520" s="27"/>
      <c r="B520" s="98"/>
      <c r="C520" s="104"/>
      <c r="D520" s="90"/>
      <c r="E520" s="111"/>
      <c r="F520" s="474" t="s">
        <v>229</v>
      </c>
      <c r="G520" s="475"/>
      <c r="H520" s="476"/>
      <c r="I520" s="99"/>
      <c r="J520" s="99"/>
      <c r="K520" s="94">
        <f>IF(Q520=1,F520,K519)</f>
        <v>21.8</v>
      </c>
      <c r="L520" s="94">
        <f>IF(Q520=1,I520,L519)</f>
        <v>0</v>
      </c>
      <c r="M520" s="94">
        <f>IF(Q520=1,J520,M519)</f>
        <v>0</v>
      </c>
      <c r="N520" s="94">
        <f>K520+L520</f>
        <v>21.8</v>
      </c>
      <c r="O520" s="94">
        <f>K520+M520</f>
        <v>21.8</v>
      </c>
      <c r="P520" s="102" t="s">
        <v>237</v>
      </c>
      <c r="Q520" s="94">
        <f>IF(AND(F520&lt;&gt;"",Q519=""),1,IF(AND(Q519&lt;emp,Q519&lt;&gt;""),Q519+1,""))</f>
        <v>2</v>
      </c>
      <c r="R520" s="122">
        <f>IF(Q520="","",HLOOKUP(Q520,Headline!$Z$5:$CJ$6,2,FALSE))</f>
        <v>2</v>
      </c>
      <c r="S520" s="100">
        <v>21.58080927</v>
      </c>
      <c r="T520" s="100">
        <v>21.58224718</v>
      </c>
      <c r="U520" s="100">
        <v>21.576844220000002</v>
      </c>
      <c r="V520" s="100">
        <v>21.583576269999998</v>
      </c>
      <c r="W520" s="100">
        <v>21.580093860000002</v>
      </c>
      <c r="X520" s="96"/>
      <c r="Y520" s="101">
        <v>1</v>
      </c>
      <c r="Z520" s="445" t="s">
        <v>295</v>
      </c>
      <c r="AA520" s="446"/>
      <c r="AB520" s="446"/>
      <c r="AC520" s="454"/>
      <c r="AD520" s="62"/>
      <c r="AE520" s="21"/>
      <c r="AF520" s="22"/>
      <c r="AH520" s="29"/>
      <c r="AI520" s="29"/>
      <c r="AJ520" s="29"/>
      <c r="AK520" s="29"/>
      <c r="AL520" s="29"/>
      <c r="AM520" s="29"/>
      <c r="AN520" s="29"/>
      <c r="AO520" s="83"/>
      <c r="AP520" s="83"/>
      <c r="AQ520" s="83"/>
      <c r="AR520" s="83"/>
      <c r="AS520" s="83"/>
      <c r="AT520" s="105"/>
      <c r="AU520" s="105"/>
    </row>
    <row r="521" spans="1:47" ht="17.25" customHeight="1" thickBot="1">
      <c r="A521" s="27"/>
      <c r="B521" s="98"/>
      <c r="C521" s="104"/>
      <c r="D521" s="90"/>
      <c r="E521" s="111"/>
      <c r="F521" s="508"/>
      <c r="G521" s="509"/>
      <c r="H521" s="510"/>
      <c r="I521" s="99"/>
      <c r="J521" s="99"/>
      <c r="K521" s="94">
        <f>IF(Q521=1,F521,K520)</f>
        <v>21.8</v>
      </c>
      <c r="L521" s="94">
        <f>IF(Q521=1,I521,L520)</f>
        <v>0</v>
      </c>
      <c r="M521" s="94">
        <f>IF(Q521=1,J521,M520)</f>
        <v>0</v>
      </c>
      <c r="N521" s="94">
        <f>K521+L521</f>
        <v>21.8</v>
      </c>
      <c r="O521" s="94">
        <f>K521+M521</f>
        <v>21.8</v>
      </c>
      <c r="P521" s="102"/>
      <c r="Q521" s="94" t="str">
        <f>IF(AND(F521&lt;&gt;"",Q520=""),1,IF(AND(Q520&lt;emp,Q520&lt;&gt;""),Q520+1,""))</f>
        <v/>
      </c>
      <c r="R521" s="122" t="str">
        <f>IF(Q521="","",HLOOKUP(Q521,Headline!$Z$5:$CJ$6,2,FALSE))</f>
        <v/>
      </c>
      <c r="S521" s="100"/>
      <c r="T521" s="100"/>
      <c r="U521" s="100"/>
      <c r="V521" s="100"/>
      <c r="W521" s="100"/>
      <c r="X521" s="96"/>
      <c r="Y521" s="101"/>
      <c r="Z521" s="445"/>
      <c r="AA521" s="446"/>
      <c r="AB521" s="446"/>
      <c r="AC521" s="454"/>
      <c r="AD521" s="62"/>
      <c r="AE521" s="21"/>
      <c r="AF521" s="22"/>
      <c r="AH521" s="29"/>
      <c r="AI521" s="29"/>
      <c r="AJ521" s="29"/>
      <c r="AK521" s="29"/>
      <c r="AL521" s="29"/>
      <c r="AM521" s="29"/>
      <c r="AN521" s="29"/>
      <c r="AO521" s="83"/>
      <c r="AP521" s="83"/>
      <c r="AQ521" s="83"/>
      <c r="AR521" s="83"/>
      <c r="AS521" s="83"/>
      <c r="AT521" s="105"/>
      <c r="AU521" s="105"/>
    </row>
    <row r="522" spans="1:47" ht="17.25" customHeight="1" thickBot="1">
      <c r="A522" s="27"/>
      <c r="B522" s="98"/>
      <c r="C522" s="104"/>
      <c r="D522" s="90"/>
      <c r="E522" s="135"/>
      <c r="F522" s="463">
        <v>6.5</v>
      </c>
      <c r="G522" s="464"/>
      <c r="H522" s="465"/>
      <c r="I522" s="136"/>
      <c r="J522" s="99"/>
      <c r="K522" s="94">
        <f>IF(Q522=1,F522,K506)</f>
        <v>6.5</v>
      </c>
      <c r="L522" s="94">
        <f>IF(Q522=1,I522,L506)</f>
        <v>0</v>
      </c>
      <c r="M522" s="94">
        <f>IF(Q522=1,J522,M506)</f>
        <v>0</v>
      </c>
      <c r="N522" s="94">
        <f t="shared" ref="N522:N584" si="107">K522+L522</f>
        <v>6.5</v>
      </c>
      <c r="O522" s="94">
        <f t="shared" ref="O522:O584" si="108">K522+M522</f>
        <v>6.5</v>
      </c>
      <c r="P522" s="102" t="s">
        <v>237</v>
      </c>
      <c r="Q522" s="94">
        <f>IF(AND(F522&lt;&gt;"",Q506=""),1,IF(AND(Q506&lt;emp,Q506&lt;&gt;""),Q506+1,""))</f>
        <v>1</v>
      </c>
      <c r="R522" s="122">
        <f>IF(Q522="","",HLOOKUP(Q522,Headline!$Z$5:$CJ$6,2,FALSE))</f>
        <v>1</v>
      </c>
      <c r="S522" s="100">
        <v>6.4029142506000003</v>
      </c>
      <c r="T522" s="100">
        <v>6.3906640498999998</v>
      </c>
      <c r="U522" s="100">
        <v>6.3851029505000003</v>
      </c>
      <c r="V522" s="100">
        <v>6.3704539511</v>
      </c>
      <c r="W522" s="100">
        <v>6.3747940581</v>
      </c>
      <c r="X522" s="96"/>
      <c r="Y522" s="101">
        <v>1</v>
      </c>
      <c r="Z522" s="445" t="s">
        <v>280</v>
      </c>
      <c r="AA522" s="446"/>
      <c r="AB522" s="446"/>
      <c r="AC522" s="454"/>
      <c r="AD522" s="62"/>
      <c r="AE522" s="21"/>
      <c r="AF522" s="22"/>
      <c r="AH522" s="29"/>
      <c r="AI522" s="29"/>
      <c r="AJ522" s="29"/>
      <c r="AK522" s="29"/>
      <c r="AL522" s="29"/>
      <c r="AM522" s="29"/>
      <c r="AN522" s="29"/>
      <c r="AO522" s="83"/>
      <c r="AP522" s="83"/>
      <c r="AQ522" s="83"/>
      <c r="AR522" s="83"/>
      <c r="AS522" s="83"/>
      <c r="AT522" s="105"/>
      <c r="AU522" s="105"/>
    </row>
    <row r="523" spans="1:47" ht="17.25" customHeight="1">
      <c r="A523" s="27"/>
      <c r="B523" s="98"/>
      <c r="C523" s="104"/>
      <c r="D523" s="90"/>
      <c r="E523" s="111"/>
      <c r="F523" s="471" t="s">
        <v>221</v>
      </c>
      <c r="G523" s="472"/>
      <c r="H523" s="473"/>
      <c r="I523" s="99"/>
      <c r="J523" s="99"/>
      <c r="K523" s="94">
        <f>IF(Q523=1,F523,K522)</f>
        <v>6.5</v>
      </c>
      <c r="L523" s="94">
        <f>IF(Q523=1,I523,L522)</f>
        <v>0</v>
      </c>
      <c r="M523" s="94">
        <f>IF(Q523=1,J523,M522)</f>
        <v>0</v>
      </c>
      <c r="N523" s="94">
        <f t="shared" si="107"/>
        <v>6.5</v>
      </c>
      <c r="O523" s="94">
        <f t="shared" si="108"/>
        <v>6.5</v>
      </c>
      <c r="P523" s="102" t="s">
        <v>237</v>
      </c>
      <c r="Q523" s="94">
        <f>IF(AND(F523&lt;&gt;"",Q522=""),1,IF(AND(Q522&lt;emp,Q522&lt;&gt;""),Q522+1,""))</f>
        <v>2</v>
      </c>
      <c r="R523" s="122">
        <f>IF(Q523="","",HLOOKUP(Q523,Headline!$Z$5:$CJ$6,2,FALSE))</f>
        <v>2</v>
      </c>
      <c r="S523" s="100">
        <v>6.2087343669999999</v>
      </c>
      <c r="T523" s="100">
        <v>6.1856094397000003</v>
      </c>
      <c r="U523" s="100">
        <v>6.2337158047000001</v>
      </c>
      <c r="V523" s="100">
        <v>6.2297676641999997</v>
      </c>
      <c r="W523" s="100">
        <v>6.1833913812999999</v>
      </c>
      <c r="X523" s="96"/>
      <c r="Y523" s="101">
        <v>1</v>
      </c>
      <c r="Z523" s="445" t="s">
        <v>292</v>
      </c>
      <c r="AA523" s="446"/>
      <c r="AB523" s="446"/>
      <c r="AC523" s="446"/>
      <c r="AD523" s="62"/>
      <c r="AE523" s="21"/>
      <c r="AF523" s="22"/>
      <c r="AH523" s="29"/>
      <c r="AI523" s="29"/>
      <c r="AJ523" s="29"/>
      <c r="AK523" s="29"/>
      <c r="AL523" s="29"/>
      <c r="AM523" s="29"/>
      <c r="AN523" s="29"/>
      <c r="AO523" s="83"/>
      <c r="AP523" s="83"/>
      <c r="AQ523" s="83"/>
      <c r="AR523" s="83"/>
      <c r="AS523" s="83"/>
      <c r="AT523" s="105"/>
      <c r="AU523" s="105"/>
    </row>
    <row r="524" spans="1:47" ht="17.25" customHeight="1" thickBot="1">
      <c r="A524" s="27"/>
      <c r="B524" s="98"/>
      <c r="C524" s="104"/>
      <c r="D524" s="90"/>
      <c r="E524" s="111"/>
      <c r="F524" s="455"/>
      <c r="G524" s="456"/>
      <c r="H524" s="457"/>
      <c r="I524" s="99"/>
      <c r="J524" s="99"/>
      <c r="K524" s="94">
        <f>IF(Q524=1,F524,K523)</f>
        <v>6.5</v>
      </c>
      <c r="L524" s="94">
        <f>IF(Q524=1,I524,L523)</f>
        <v>0</v>
      </c>
      <c r="M524" s="94">
        <f>IF(Q524=1,J524,M523)</f>
        <v>0</v>
      </c>
      <c r="N524" s="94">
        <f t="shared" si="107"/>
        <v>6.5</v>
      </c>
      <c r="O524" s="94">
        <f t="shared" si="108"/>
        <v>6.5</v>
      </c>
      <c r="P524" s="102"/>
      <c r="Q524" s="94" t="str">
        <f>IF(AND(F524&lt;&gt;"",Q523=""),1,IF(AND(Q523&lt;emp,Q523&lt;&gt;""),Q523+1,""))</f>
        <v/>
      </c>
      <c r="R524" s="122" t="str">
        <f>IF(Q524="","",HLOOKUP(Q524,Headline!$Z$5:$CJ$6,2,FALSE))</f>
        <v/>
      </c>
      <c r="S524" s="100"/>
      <c r="T524" s="100"/>
      <c r="U524" s="100"/>
      <c r="V524" s="100"/>
      <c r="W524" s="100"/>
      <c r="X524" s="96"/>
      <c r="Y524" s="101"/>
      <c r="Z524" s="445"/>
      <c r="AA524" s="446"/>
      <c r="AB524" s="446"/>
      <c r="AC524" s="446"/>
      <c r="AD524" s="62"/>
      <c r="AE524" s="21"/>
      <c r="AF524" s="22"/>
      <c r="AH524" s="29"/>
      <c r="AI524" s="29"/>
      <c r="AJ524" s="29"/>
      <c r="AK524" s="29"/>
      <c r="AL524" s="29"/>
      <c r="AM524" s="29"/>
      <c r="AN524" s="29"/>
      <c r="AO524" s="83"/>
      <c r="AP524" s="83"/>
      <c r="AQ524" s="83"/>
      <c r="AR524" s="83"/>
      <c r="AS524" s="83"/>
      <c r="AT524" s="105"/>
      <c r="AU524" s="105"/>
    </row>
    <row r="525" spans="1:47" ht="17.25" customHeight="1" thickBot="1">
      <c r="A525" s="27"/>
      <c r="B525" s="98"/>
      <c r="C525" s="104"/>
      <c r="D525" s="90"/>
      <c r="E525" s="135"/>
      <c r="F525" s="463">
        <v>21.3</v>
      </c>
      <c r="G525" s="464"/>
      <c r="H525" s="465"/>
      <c r="I525" s="136"/>
      <c r="J525" s="99"/>
      <c r="K525" s="94">
        <f>IF(Q525=1,F525,K509)</f>
        <v>21.3</v>
      </c>
      <c r="L525" s="94">
        <f>IF(Q525=1,I525,L509)</f>
        <v>0</v>
      </c>
      <c r="M525" s="94">
        <f>IF(Q525=1,J525,M509)</f>
        <v>0</v>
      </c>
      <c r="N525" s="94">
        <f t="shared" si="107"/>
        <v>21.3</v>
      </c>
      <c r="O525" s="94">
        <f t="shared" si="108"/>
        <v>21.3</v>
      </c>
      <c r="P525" s="102" t="s">
        <v>237</v>
      </c>
      <c r="Q525" s="94">
        <f>IF(AND(F525&lt;&gt;"",Q509=""),1,IF(AND(Q509&lt;emp,Q509&lt;&gt;""),Q509+1,""))</f>
        <v>1</v>
      </c>
      <c r="R525" s="122">
        <f>IF(Q525="","",HLOOKUP(Q525,Headline!$Z$5:$CJ$6,2,FALSE))</f>
        <v>1</v>
      </c>
      <c r="S525" s="100">
        <v>21.04925927</v>
      </c>
      <c r="T525" s="100">
        <v>21.045354020000001</v>
      </c>
      <c r="U525" s="100">
        <v>21.063922900000001</v>
      </c>
      <c r="V525" s="100">
        <v>21.076779429999998</v>
      </c>
      <c r="W525" s="100">
        <v>21.048537379999999</v>
      </c>
      <c r="X525" s="96"/>
      <c r="Y525" s="101">
        <v>1</v>
      </c>
      <c r="Z525" s="445" t="s">
        <v>280</v>
      </c>
      <c r="AA525" s="446"/>
      <c r="AB525" s="446"/>
      <c r="AC525" s="454"/>
      <c r="AD525" s="62"/>
      <c r="AE525" s="21"/>
      <c r="AF525" s="22"/>
      <c r="AH525" s="29"/>
      <c r="AI525" s="29"/>
      <c r="AJ525" s="29"/>
      <c r="AK525" s="29"/>
      <c r="AL525" s="29"/>
      <c r="AM525" s="29"/>
      <c r="AN525" s="29"/>
      <c r="AO525" s="83"/>
      <c r="AP525" s="83"/>
      <c r="AQ525" s="83"/>
      <c r="AR525" s="83"/>
      <c r="AS525" s="83"/>
      <c r="AT525" s="105"/>
      <c r="AU525" s="105"/>
    </row>
    <row r="526" spans="1:47" ht="17.25" customHeight="1">
      <c r="A526" s="27"/>
      <c r="B526" s="98"/>
      <c r="C526" s="104"/>
      <c r="D526" s="90"/>
      <c r="E526" s="111"/>
      <c r="F526" s="471" t="s">
        <v>221</v>
      </c>
      <c r="G526" s="472"/>
      <c r="H526" s="473"/>
      <c r="I526" s="99"/>
      <c r="J526" s="99"/>
      <c r="K526" s="94">
        <f>IF(Q526=1,F526,K525)</f>
        <v>21.3</v>
      </c>
      <c r="L526" s="94">
        <f>IF(Q526=1,I526,L525)</f>
        <v>0</v>
      </c>
      <c r="M526" s="94">
        <f>IF(Q526=1,J526,M525)</f>
        <v>0</v>
      </c>
      <c r="N526" s="94">
        <f t="shared" si="107"/>
        <v>21.3</v>
      </c>
      <c r="O526" s="94">
        <f t="shared" si="108"/>
        <v>21.3</v>
      </c>
      <c r="P526" s="102" t="s">
        <v>237</v>
      </c>
      <c r="Q526" s="94">
        <f>IF(AND(F526&lt;&gt;"",Q525=""),1,IF(AND(Q525&lt;emp,Q525&lt;&gt;""),Q525+1,""))</f>
        <v>2</v>
      </c>
      <c r="R526" s="122">
        <f>IF(Q526="","",HLOOKUP(Q526,Headline!$Z$5:$CJ$6,2,FALSE))</f>
        <v>2</v>
      </c>
      <c r="S526" s="100">
        <v>20.867249770000001</v>
      </c>
      <c r="T526" s="100">
        <v>20.893914079999998</v>
      </c>
      <c r="U526" s="100">
        <v>20.867435969999999</v>
      </c>
      <c r="V526" s="100">
        <v>20.870628880000002</v>
      </c>
      <c r="W526" s="100">
        <v>20.879868550000001</v>
      </c>
      <c r="X526" s="96"/>
      <c r="Y526" s="101">
        <v>1</v>
      </c>
      <c r="Z526" s="445" t="s">
        <v>292</v>
      </c>
      <c r="AA526" s="446"/>
      <c r="AB526" s="446"/>
      <c r="AC526" s="446"/>
      <c r="AD526" s="62"/>
      <c r="AE526" s="21"/>
      <c r="AF526" s="22"/>
      <c r="AH526" s="29"/>
      <c r="AI526" s="29"/>
      <c r="AJ526" s="29"/>
      <c r="AK526" s="29"/>
      <c r="AL526" s="29"/>
      <c r="AM526" s="29"/>
      <c r="AN526" s="29"/>
      <c r="AO526" s="83"/>
      <c r="AP526" s="83"/>
      <c r="AQ526" s="83"/>
      <c r="AR526" s="83"/>
      <c r="AS526" s="83"/>
      <c r="AT526" s="105"/>
      <c r="AU526" s="105"/>
    </row>
    <row r="527" spans="1:47" ht="17.25" customHeight="1" thickBot="1">
      <c r="A527" s="27"/>
      <c r="B527" s="98"/>
      <c r="C527" s="104"/>
      <c r="D527" s="90"/>
      <c r="E527" s="111"/>
      <c r="F527" s="455"/>
      <c r="G527" s="456"/>
      <c r="H527" s="457"/>
      <c r="I527" s="99"/>
      <c r="J527" s="99"/>
      <c r="K527" s="94">
        <f>IF(Q527=1,F527,K526)</f>
        <v>21.3</v>
      </c>
      <c r="L527" s="94">
        <f>IF(Q527=1,I527,L526)</f>
        <v>0</v>
      </c>
      <c r="M527" s="94">
        <f>IF(Q527=1,J527,M526)</f>
        <v>0</v>
      </c>
      <c r="N527" s="94">
        <f t="shared" si="107"/>
        <v>21.3</v>
      </c>
      <c r="O527" s="94">
        <f t="shared" si="108"/>
        <v>21.3</v>
      </c>
      <c r="P527" s="102"/>
      <c r="Q527" s="94" t="str">
        <f>IF(AND(F527&lt;&gt;"",Q526=""),1,IF(AND(Q526&lt;emp,Q526&lt;&gt;""),Q526+1,""))</f>
        <v/>
      </c>
      <c r="R527" s="122" t="str">
        <f>IF(Q527="","",HLOOKUP(Q527,Headline!$Z$5:$CJ$6,2,FALSE))</f>
        <v/>
      </c>
      <c r="S527" s="100"/>
      <c r="T527" s="100"/>
      <c r="U527" s="100"/>
      <c r="V527" s="100"/>
      <c r="W527" s="100"/>
      <c r="X527" s="96"/>
      <c r="Y527" s="101"/>
      <c r="Z527" s="445"/>
      <c r="AA527" s="446"/>
      <c r="AB527" s="446"/>
      <c r="AC527" s="446"/>
      <c r="AD527" s="62"/>
      <c r="AE527" s="21"/>
      <c r="AF527" s="22"/>
      <c r="AH527" s="29"/>
      <c r="AI527" s="29"/>
      <c r="AJ527" s="29"/>
      <c r="AK527" s="29"/>
      <c r="AL527" s="29"/>
      <c r="AM527" s="29"/>
      <c r="AN527" s="29"/>
      <c r="AO527" s="83"/>
      <c r="AP527" s="83"/>
      <c r="AQ527" s="83"/>
      <c r="AR527" s="83"/>
      <c r="AS527" s="83"/>
      <c r="AT527" s="105"/>
      <c r="AU527" s="105"/>
    </row>
    <row r="528" spans="1:47" ht="17.25" customHeight="1" thickBot="1">
      <c r="A528" s="27"/>
      <c r="B528" s="98"/>
      <c r="C528" s="104"/>
      <c r="D528" s="90"/>
      <c r="E528" s="135"/>
      <c r="F528" s="463">
        <v>6.5</v>
      </c>
      <c r="G528" s="464"/>
      <c r="H528" s="465"/>
      <c r="I528" s="136"/>
      <c r="J528" s="99"/>
      <c r="K528" s="94">
        <f>IF(Q528=1,F528,K512)</f>
        <v>6.5</v>
      </c>
      <c r="L528" s="94">
        <f>IF(Q528=1,I528,L512)</f>
        <v>0</v>
      </c>
      <c r="M528" s="94">
        <f>IF(Q528=1,J528,M512)</f>
        <v>0</v>
      </c>
      <c r="N528" s="94">
        <f t="shared" si="107"/>
        <v>6.5</v>
      </c>
      <c r="O528" s="94">
        <f t="shared" si="108"/>
        <v>6.5</v>
      </c>
      <c r="P528" s="102" t="s">
        <v>237</v>
      </c>
      <c r="Q528" s="94">
        <f>IF(AND(F528&lt;&gt;"",Q512=""),1,IF(AND(Q512&lt;emp,Q512&lt;&gt;""),Q512+1,""))</f>
        <v>1</v>
      </c>
      <c r="R528" s="122">
        <f>IF(Q528="","",HLOOKUP(Q528,Headline!$Z$5:$CJ$6,2,FALSE))</f>
        <v>1</v>
      </c>
      <c r="S528" s="100">
        <v>6.4307525154</v>
      </c>
      <c r="T528" s="100">
        <v>6.4145625358</v>
      </c>
      <c r="U528" s="100">
        <v>6.4170381742</v>
      </c>
      <c r="V528" s="100">
        <v>6.4060458725</v>
      </c>
      <c r="W528" s="100">
        <v>6.4104265016999999</v>
      </c>
      <c r="X528" s="96"/>
      <c r="Y528" s="101">
        <v>1</v>
      </c>
      <c r="Z528" s="445" t="s">
        <v>280</v>
      </c>
      <c r="AA528" s="446"/>
      <c r="AB528" s="446"/>
      <c r="AC528" s="454"/>
      <c r="AD528" s="62"/>
      <c r="AE528" s="21"/>
      <c r="AF528" s="22"/>
      <c r="AH528" s="29"/>
      <c r="AI528" s="29"/>
      <c r="AJ528" s="29"/>
      <c r="AK528" s="29"/>
      <c r="AL528" s="29"/>
      <c r="AM528" s="29"/>
      <c r="AN528" s="29"/>
      <c r="AO528" s="83"/>
      <c r="AP528" s="83"/>
      <c r="AQ528" s="83"/>
      <c r="AR528" s="83"/>
      <c r="AS528" s="83"/>
      <c r="AT528" s="105"/>
      <c r="AU528" s="105"/>
    </row>
    <row r="529" spans="1:47" ht="17.25" customHeight="1">
      <c r="A529" s="27"/>
      <c r="B529" s="98"/>
      <c r="C529" s="104"/>
      <c r="D529" s="90"/>
      <c r="E529" s="111"/>
      <c r="F529" s="474" t="s">
        <v>222</v>
      </c>
      <c r="G529" s="475"/>
      <c r="H529" s="476"/>
      <c r="I529" s="99"/>
      <c r="J529" s="99"/>
      <c r="K529" s="94">
        <f>IF(Q529=1,F529,K528)</f>
        <v>6.5</v>
      </c>
      <c r="L529" s="94">
        <f>IF(Q529=1,I529,L528)</f>
        <v>0</v>
      </c>
      <c r="M529" s="94">
        <f>IF(Q529=1,J529,M528)</f>
        <v>0</v>
      </c>
      <c r="N529" s="94">
        <f t="shared" si="107"/>
        <v>6.5</v>
      </c>
      <c r="O529" s="94">
        <f t="shared" si="108"/>
        <v>6.5</v>
      </c>
      <c r="P529" s="102" t="s">
        <v>237</v>
      </c>
      <c r="Q529" s="94">
        <f>IF(AND(F529&lt;&gt;"",Q528=""),1,IF(AND(Q528&lt;emp,Q528&lt;&gt;""),Q528+1,""))</f>
        <v>2</v>
      </c>
      <c r="R529" s="122">
        <f>IF(Q529="","",HLOOKUP(Q529,Headline!$Z$5:$CJ$6,2,FALSE))</f>
        <v>2</v>
      </c>
      <c r="S529" s="100">
        <v>6.2549054258999996</v>
      </c>
      <c r="T529" s="100">
        <v>6.2318772916</v>
      </c>
      <c r="U529" s="100">
        <v>6.2722079519999996</v>
      </c>
      <c r="V529" s="100">
        <v>6.2664740472</v>
      </c>
      <c r="W529" s="100">
        <v>6.2357820555999997</v>
      </c>
      <c r="X529" s="96"/>
      <c r="Y529" s="101">
        <v>1</v>
      </c>
      <c r="Z529" s="445" t="s">
        <v>292</v>
      </c>
      <c r="AA529" s="446"/>
      <c r="AB529" s="446"/>
      <c r="AC529" s="446"/>
      <c r="AD529" s="62"/>
      <c r="AE529" s="21"/>
      <c r="AF529" s="22"/>
      <c r="AH529" s="29"/>
      <c r="AI529" s="29"/>
      <c r="AJ529" s="29"/>
      <c r="AK529" s="29"/>
      <c r="AL529" s="29"/>
      <c r="AM529" s="29"/>
      <c r="AN529" s="29"/>
      <c r="AO529" s="83"/>
      <c r="AP529" s="83"/>
      <c r="AQ529" s="83"/>
      <c r="AR529" s="83"/>
      <c r="AS529" s="83"/>
      <c r="AT529" s="105"/>
      <c r="AU529" s="105"/>
    </row>
    <row r="530" spans="1:47" ht="17.25" customHeight="1" thickBot="1">
      <c r="A530" s="27"/>
      <c r="B530" s="98"/>
      <c r="C530" s="104"/>
      <c r="D530" s="90"/>
      <c r="E530" s="111"/>
      <c r="F530" s="455"/>
      <c r="G530" s="456"/>
      <c r="H530" s="457"/>
      <c r="I530" s="99"/>
      <c r="J530" s="99"/>
      <c r="K530" s="94">
        <f>IF(Q530=1,F530,K529)</f>
        <v>6.5</v>
      </c>
      <c r="L530" s="94">
        <f>IF(Q530=1,I530,L529)</f>
        <v>0</v>
      </c>
      <c r="M530" s="94">
        <f>IF(Q530=1,J530,M529)</f>
        <v>0</v>
      </c>
      <c r="N530" s="94">
        <f t="shared" si="107"/>
        <v>6.5</v>
      </c>
      <c r="O530" s="94">
        <f t="shared" si="108"/>
        <v>6.5</v>
      </c>
      <c r="P530" s="102"/>
      <c r="Q530" s="94" t="str">
        <f>IF(AND(F530&lt;&gt;"",Q529=""),1,IF(AND(Q529&lt;emp,Q529&lt;&gt;""),Q529+1,""))</f>
        <v/>
      </c>
      <c r="R530" s="122" t="str">
        <f>IF(Q530="","",HLOOKUP(Q530,Headline!$Z$5:$CJ$6,2,FALSE))</f>
        <v/>
      </c>
      <c r="S530" s="100"/>
      <c r="T530" s="100"/>
      <c r="U530" s="100"/>
      <c r="V530" s="100"/>
      <c r="W530" s="100"/>
      <c r="X530" s="96"/>
      <c r="Y530" s="101"/>
      <c r="Z530" s="445"/>
      <c r="AA530" s="446"/>
      <c r="AB530" s="446"/>
      <c r="AC530" s="446"/>
      <c r="AD530" s="62"/>
      <c r="AE530" s="21"/>
      <c r="AF530" s="22"/>
      <c r="AH530" s="29"/>
      <c r="AI530" s="29"/>
      <c r="AJ530" s="29"/>
      <c r="AK530" s="29"/>
      <c r="AL530" s="29"/>
      <c r="AM530" s="29"/>
      <c r="AN530" s="29"/>
      <c r="AO530" s="83"/>
      <c r="AP530" s="83"/>
      <c r="AQ530" s="83"/>
      <c r="AR530" s="83"/>
      <c r="AS530" s="83"/>
      <c r="AT530" s="105"/>
      <c r="AU530" s="105"/>
    </row>
    <row r="531" spans="1:47" ht="17.25" customHeight="1" thickBot="1">
      <c r="A531" s="27"/>
      <c r="B531" s="98"/>
      <c r="C531" s="104"/>
      <c r="D531" s="90"/>
      <c r="E531" s="135"/>
      <c r="F531" s="463">
        <v>21.3</v>
      </c>
      <c r="G531" s="464"/>
      <c r="H531" s="465"/>
      <c r="I531" s="136"/>
      <c r="J531" s="99"/>
      <c r="K531" s="94">
        <f>IF(Q531=1,F531,K515)</f>
        <v>21.3</v>
      </c>
      <c r="L531" s="94">
        <f>IF(Q531=1,I531,L515)</f>
        <v>0</v>
      </c>
      <c r="M531" s="94">
        <f>IF(Q531=1,J531,M515)</f>
        <v>0</v>
      </c>
      <c r="N531" s="94">
        <f t="shared" si="107"/>
        <v>21.3</v>
      </c>
      <c r="O531" s="94">
        <f t="shared" si="108"/>
        <v>21.3</v>
      </c>
      <c r="P531" s="102" t="s">
        <v>237</v>
      </c>
      <c r="Q531" s="94">
        <f>IF(AND(F531&lt;&gt;"",Q515=""),1,IF(AND(Q515&lt;emp,Q515&lt;&gt;""),Q515+1,""))</f>
        <v>1</v>
      </c>
      <c r="R531" s="122">
        <f>IF(Q531="","",HLOOKUP(Q531,Headline!$Z$5:$CJ$6,2,FALSE))</f>
        <v>1</v>
      </c>
      <c r="S531" s="100">
        <v>21.082274850000001</v>
      </c>
      <c r="T531" s="100">
        <v>21.053269180000001</v>
      </c>
      <c r="U531" s="100">
        <v>21.091837869999999</v>
      </c>
      <c r="V531" s="100">
        <v>21.103568859999999</v>
      </c>
      <c r="W531" s="100">
        <v>21.082394699999998</v>
      </c>
      <c r="X531" s="96"/>
      <c r="Y531" s="101">
        <v>1</v>
      </c>
      <c r="Z531" s="445" t="s">
        <v>280</v>
      </c>
      <c r="AA531" s="446"/>
      <c r="AB531" s="446"/>
      <c r="AC531" s="454"/>
      <c r="AD531" s="62"/>
      <c r="AE531" s="21"/>
      <c r="AF531" s="22"/>
      <c r="AH531" s="29"/>
      <c r="AI531" s="29"/>
      <c r="AJ531" s="29"/>
      <c r="AK531" s="29"/>
      <c r="AL531" s="29"/>
      <c r="AM531" s="29"/>
      <c r="AN531" s="29"/>
      <c r="AO531" s="83"/>
      <c r="AP531" s="83"/>
      <c r="AQ531" s="83"/>
      <c r="AR531" s="83"/>
      <c r="AS531" s="83"/>
      <c r="AT531" s="105"/>
      <c r="AU531" s="105"/>
    </row>
    <row r="532" spans="1:47" ht="17.25" customHeight="1">
      <c r="A532" s="27"/>
      <c r="B532" s="98"/>
      <c r="C532" s="104"/>
      <c r="D532" s="90"/>
      <c r="E532" s="111"/>
      <c r="F532" s="474" t="s">
        <v>222</v>
      </c>
      <c r="G532" s="475"/>
      <c r="H532" s="476"/>
      <c r="I532" s="99"/>
      <c r="J532" s="99"/>
      <c r="K532" s="94">
        <f>IF(Q532=1,F532,K531)</f>
        <v>21.3</v>
      </c>
      <c r="L532" s="94">
        <f>IF(Q532=1,I532,L531)</f>
        <v>0</v>
      </c>
      <c r="M532" s="94">
        <f>IF(Q532=1,J532,M531)</f>
        <v>0</v>
      </c>
      <c r="N532" s="94">
        <f t="shared" si="107"/>
        <v>21.3</v>
      </c>
      <c r="O532" s="94">
        <f t="shared" si="108"/>
        <v>21.3</v>
      </c>
      <c r="P532" s="102" t="s">
        <v>237</v>
      </c>
      <c r="Q532" s="94">
        <f>IF(AND(F532&lt;&gt;"",Q531=""),1,IF(AND(Q531&lt;emp,Q531&lt;&gt;""),Q531+1,""))</f>
        <v>2</v>
      </c>
      <c r="R532" s="122">
        <f>IF(Q532="","",HLOOKUP(Q532,Headline!$Z$5:$CJ$6,2,FALSE))</f>
        <v>2</v>
      </c>
      <c r="S532" s="100">
        <v>20.926735149999999</v>
      </c>
      <c r="T532" s="100">
        <v>20.946423939999999</v>
      </c>
      <c r="U532" s="100">
        <v>20.92915816</v>
      </c>
      <c r="V532" s="100">
        <v>20.92883205</v>
      </c>
      <c r="W532" s="100">
        <v>20.938717159999999</v>
      </c>
      <c r="X532" s="96"/>
      <c r="Y532" s="101">
        <v>1</v>
      </c>
      <c r="Z532" s="445" t="s">
        <v>292</v>
      </c>
      <c r="AA532" s="446"/>
      <c r="AB532" s="446"/>
      <c r="AC532" s="446"/>
      <c r="AD532" s="62"/>
      <c r="AE532" s="21"/>
      <c r="AF532" s="22"/>
      <c r="AH532" s="29"/>
      <c r="AI532" s="29"/>
      <c r="AJ532" s="29"/>
      <c r="AK532" s="29"/>
      <c r="AL532" s="29"/>
      <c r="AM532" s="29"/>
      <c r="AN532" s="29"/>
      <c r="AO532" s="83"/>
      <c r="AP532" s="83"/>
      <c r="AQ532" s="83"/>
      <c r="AR532" s="83"/>
      <c r="AS532" s="83"/>
      <c r="AT532" s="105"/>
      <c r="AU532" s="105"/>
    </row>
    <row r="533" spans="1:47" ht="17.25" customHeight="1" thickBot="1">
      <c r="A533" s="27"/>
      <c r="B533" s="98"/>
      <c r="C533" s="104"/>
      <c r="D533" s="90"/>
      <c r="E533" s="111"/>
      <c r="F533" s="455"/>
      <c r="G533" s="456"/>
      <c r="H533" s="457"/>
      <c r="I533" s="99"/>
      <c r="J533" s="99"/>
      <c r="K533" s="94">
        <f>IF(Q533=1,F533,K532)</f>
        <v>21.3</v>
      </c>
      <c r="L533" s="94">
        <f>IF(Q533=1,I533,L532)</f>
        <v>0</v>
      </c>
      <c r="M533" s="94">
        <f>IF(Q533=1,J533,M532)</f>
        <v>0</v>
      </c>
      <c r="N533" s="94">
        <f t="shared" si="107"/>
        <v>21.3</v>
      </c>
      <c r="O533" s="94">
        <f t="shared" si="108"/>
        <v>21.3</v>
      </c>
      <c r="P533" s="102"/>
      <c r="Q533" s="94" t="str">
        <f>IF(AND(F533&lt;&gt;"",Q532=""),1,IF(AND(Q532&lt;emp,Q532&lt;&gt;""),Q532+1,""))</f>
        <v/>
      </c>
      <c r="R533" s="122" t="str">
        <f>IF(Q533="","",HLOOKUP(Q533,Headline!$Z$5:$CJ$6,2,FALSE))</f>
        <v/>
      </c>
      <c r="S533" s="100"/>
      <c r="T533" s="100"/>
      <c r="U533" s="100"/>
      <c r="V533" s="100"/>
      <c r="W533" s="100"/>
      <c r="X533" s="96"/>
      <c r="Y533" s="101"/>
      <c r="Z533" s="445"/>
      <c r="AA533" s="446"/>
      <c r="AB533" s="446"/>
      <c r="AC533" s="446"/>
      <c r="AD533" s="62"/>
      <c r="AE533" s="21"/>
      <c r="AF533" s="22"/>
      <c r="AH533" s="29"/>
      <c r="AI533" s="29"/>
      <c r="AJ533" s="29"/>
      <c r="AK533" s="29"/>
      <c r="AL533" s="29"/>
      <c r="AM533" s="29"/>
      <c r="AN533" s="29"/>
      <c r="AO533" s="83"/>
      <c r="AP533" s="83"/>
      <c r="AQ533" s="83"/>
      <c r="AR533" s="83"/>
      <c r="AS533" s="83"/>
      <c r="AT533" s="105"/>
      <c r="AU533" s="105"/>
    </row>
    <row r="534" spans="1:47" ht="17.25" customHeight="1" thickBot="1">
      <c r="A534" s="27"/>
      <c r="B534" s="98"/>
      <c r="C534" s="104"/>
      <c r="D534" s="90"/>
      <c r="E534" s="135"/>
      <c r="F534" s="463">
        <v>6.5</v>
      </c>
      <c r="G534" s="464"/>
      <c r="H534" s="465"/>
      <c r="I534" s="136"/>
      <c r="J534" s="99"/>
      <c r="K534" s="94">
        <f>IF(Q534=1,F534,K518)</f>
        <v>6.5</v>
      </c>
      <c r="L534" s="94">
        <f>IF(Q534=1,I534,L518)</f>
        <v>0</v>
      </c>
      <c r="M534" s="94">
        <f>IF(Q534=1,J534,M518)</f>
        <v>0</v>
      </c>
      <c r="N534" s="94">
        <f t="shared" si="107"/>
        <v>6.5</v>
      </c>
      <c r="O534" s="94">
        <f t="shared" si="108"/>
        <v>6.5</v>
      </c>
      <c r="P534" s="102" t="s">
        <v>237</v>
      </c>
      <c r="Q534" s="94">
        <f>IF(AND(F534&lt;&gt;"",Q518=""),1,IF(AND(Q518&lt;emp,Q518&lt;&gt;""),Q518+1,""))</f>
        <v>1</v>
      </c>
      <c r="R534" s="122">
        <f>IF(Q534="","",HLOOKUP(Q534,Headline!$Z$5:$CJ$6,2,FALSE))</f>
        <v>1</v>
      </c>
      <c r="S534" s="100">
        <v>6.4614518801000003</v>
      </c>
      <c r="T534" s="100">
        <v>6.4505338827000003</v>
      </c>
      <c r="U534" s="100">
        <v>6.4538624654000003</v>
      </c>
      <c r="V534" s="100">
        <v>6.4462696508999997</v>
      </c>
      <c r="W534" s="100">
        <v>6.4505498041999996</v>
      </c>
      <c r="X534" s="96"/>
      <c r="Y534" s="101">
        <v>1</v>
      </c>
      <c r="Z534" s="445" t="s">
        <v>280</v>
      </c>
      <c r="AA534" s="446"/>
      <c r="AB534" s="446"/>
      <c r="AC534" s="454"/>
      <c r="AD534" s="62"/>
      <c r="AE534" s="21"/>
      <c r="AF534" s="22"/>
      <c r="AH534" s="29"/>
      <c r="AI534" s="29"/>
      <c r="AJ534" s="29"/>
      <c r="AK534" s="29"/>
      <c r="AL534" s="29"/>
      <c r="AM534" s="29"/>
      <c r="AN534" s="29"/>
      <c r="AO534" s="83"/>
      <c r="AP534" s="83"/>
      <c r="AQ534" s="83"/>
      <c r="AR534" s="83"/>
      <c r="AS534" s="83"/>
      <c r="AT534" s="105"/>
      <c r="AU534" s="105"/>
    </row>
    <row r="535" spans="1:47" ht="17.25" customHeight="1">
      <c r="A535" s="27"/>
      <c r="B535" s="98"/>
      <c r="C535" s="104"/>
      <c r="D535" s="90"/>
      <c r="E535" s="111"/>
      <c r="F535" s="474" t="s">
        <v>223</v>
      </c>
      <c r="G535" s="475"/>
      <c r="H535" s="476"/>
      <c r="I535" s="99"/>
      <c r="J535" s="99"/>
      <c r="K535" s="94">
        <f>IF(Q535=1,F535,K534)</f>
        <v>6.5</v>
      </c>
      <c r="L535" s="94">
        <f>IF(Q535=1,I535,L534)</f>
        <v>0</v>
      </c>
      <c r="M535" s="94">
        <f>IF(Q535=1,J535,M534)</f>
        <v>0</v>
      </c>
      <c r="N535" s="94">
        <f t="shared" si="107"/>
        <v>6.5</v>
      </c>
      <c r="O535" s="94">
        <f t="shared" si="108"/>
        <v>6.5</v>
      </c>
      <c r="P535" s="102" t="s">
        <v>237</v>
      </c>
      <c r="Q535" s="94">
        <f>IF(AND(F535&lt;&gt;"",Q534=""),1,IF(AND(Q534&lt;emp,Q534&lt;&gt;""),Q534+1,""))</f>
        <v>2</v>
      </c>
      <c r="R535" s="122">
        <f>IF(Q535="","",HLOOKUP(Q535,Headline!$Z$5:$CJ$6,2,FALSE))</f>
        <v>2</v>
      </c>
      <c r="S535" s="100">
        <v>6.3156063515999996</v>
      </c>
      <c r="T535" s="100">
        <v>6.2970740377999999</v>
      </c>
      <c r="U535" s="100">
        <v>6.3232170353999999</v>
      </c>
      <c r="V535" s="100">
        <v>6.3163231916000004</v>
      </c>
      <c r="W535" s="100">
        <v>6.2997157934999999</v>
      </c>
      <c r="X535" s="96"/>
      <c r="Y535" s="101">
        <v>1</v>
      </c>
      <c r="Z535" s="445" t="s">
        <v>292</v>
      </c>
      <c r="AA535" s="446"/>
      <c r="AB535" s="446"/>
      <c r="AC535" s="446"/>
      <c r="AD535" s="62"/>
      <c r="AE535" s="21"/>
      <c r="AF535" s="22"/>
      <c r="AH535" s="29"/>
      <c r="AI535" s="29"/>
      <c r="AJ535" s="29"/>
      <c r="AK535" s="29"/>
      <c r="AL535" s="29"/>
      <c r="AM535" s="29"/>
      <c r="AN535" s="29"/>
      <c r="AO535" s="83"/>
      <c r="AP535" s="83"/>
      <c r="AQ535" s="83"/>
      <c r="AR535" s="83"/>
      <c r="AS535" s="83"/>
      <c r="AT535" s="105"/>
      <c r="AU535" s="105"/>
    </row>
    <row r="536" spans="1:47" ht="17.25" customHeight="1" thickBot="1">
      <c r="A536" s="27"/>
      <c r="B536" s="98"/>
      <c r="C536" s="104"/>
      <c r="D536" s="90"/>
      <c r="E536" s="111"/>
      <c r="F536" s="455"/>
      <c r="G536" s="456"/>
      <c r="H536" s="457"/>
      <c r="I536" s="99"/>
      <c r="J536" s="99"/>
      <c r="K536" s="94">
        <f>IF(Q536=1,F536,K535)</f>
        <v>6.5</v>
      </c>
      <c r="L536" s="94">
        <f>IF(Q536=1,I536,L535)</f>
        <v>0</v>
      </c>
      <c r="M536" s="94">
        <f>IF(Q536=1,J536,M535)</f>
        <v>0</v>
      </c>
      <c r="N536" s="94">
        <f t="shared" si="107"/>
        <v>6.5</v>
      </c>
      <c r="O536" s="94">
        <f t="shared" si="108"/>
        <v>6.5</v>
      </c>
      <c r="P536" s="102"/>
      <c r="Q536" s="94" t="str">
        <f>IF(AND(F536&lt;&gt;"",Q535=""),1,IF(AND(Q535&lt;emp,Q535&lt;&gt;""),Q535+1,""))</f>
        <v/>
      </c>
      <c r="R536" s="122" t="str">
        <f>IF(Q536="","",HLOOKUP(Q536,Headline!$Z$5:$CJ$6,2,FALSE))</f>
        <v/>
      </c>
      <c r="S536" s="100"/>
      <c r="T536" s="100"/>
      <c r="U536" s="100"/>
      <c r="V536" s="100"/>
      <c r="W536" s="100"/>
      <c r="X536" s="96"/>
      <c r="Y536" s="101"/>
      <c r="Z536" s="445"/>
      <c r="AA536" s="446"/>
      <c r="AB536" s="446"/>
      <c r="AC536" s="446"/>
      <c r="AD536" s="62"/>
      <c r="AE536" s="21"/>
      <c r="AF536" s="22"/>
      <c r="AH536" s="29"/>
      <c r="AI536" s="29"/>
      <c r="AJ536" s="29"/>
      <c r="AK536" s="29"/>
      <c r="AL536" s="29"/>
      <c r="AM536" s="29"/>
      <c r="AN536" s="29"/>
      <c r="AO536" s="83"/>
      <c r="AP536" s="83"/>
      <c r="AQ536" s="83"/>
      <c r="AR536" s="83"/>
      <c r="AS536" s="83"/>
      <c r="AT536" s="105"/>
      <c r="AU536" s="105"/>
    </row>
    <row r="537" spans="1:47" ht="17.25" customHeight="1" thickBot="1">
      <c r="A537" s="27"/>
      <c r="B537" s="98"/>
      <c r="C537" s="104"/>
      <c r="D537" s="90"/>
      <c r="E537" s="135"/>
      <c r="F537" s="463">
        <v>21.3</v>
      </c>
      <c r="G537" s="464"/>
      <c r="H537" s="465"/>
      <c r="I537" s="136"/>
      <c r="J537" s="99"/>
      <c r="K537" s="94">
        <f>IF(Q537=1,F537,K521)</f>
        <v>21.3</v>
      </c>
      <c r="L537" s="94">
        <f>IF(Q537=1,I537,L521)</f>
        <v>0</v>
      </c>
      <c r="M537" s="94">
        <f>IF(Q537=1,J537,M521)</f>
        <v>0</v>
      </c>
      <c r="N537" s="94">
        <f t="shared" si="107"/>
        <v>21.3</v>
      </c>
      <c r="O537" s="94">
        <f t="shared" si="108"/>
        <v>21.3</v>
      </c>
      <c r="P537" s="102" t="s">
        <v>237</v>
      </c>
      <c r="Q537" s="94">
        <f>IF(AND(F537&lt;&gt;"",Q521=""),1,IF(AND(Q521&lt;emp,Q521&lt;&gt;""),Q521+1,""))</f>
        <v>1</v>
      </c>
      <c r="R537" s="122">
        <f>IF(Q537="","",HLOOKUP(Q537,Headline!$Z$5:$CJ$6,2,FALSE))</f>
        <v>1</v>
      </c>
      <c r="S537" s="100">
        <v>21.139889929999999</v>
      </c>
      <c r="T537" s="100">
        <v>21.14459218</v>
      </c>
      <c r="U537" s="100">
        <v>21.147091369999998</v>
      </c>
      <c r="V537" s="100">
        <v>21.152378909999999</v>
      </c>
      <c r="W537" s="100">
        <v>21.13984778</v>
      </c>
      <c r="X537" s="96"/>
      <c r="Y537" s="101">
        <v>1</v>
      </c>
      <c r="Z537" s="445" t="s">
        <v>280</v>
      </c>
      <c r="AA537" s="446"/>
      <c r="AB537" s="446"/>
      <c r="AC537" s="454"/>
      <c r="AD537" s="62"/>
      <c r="AE537" s="21"/>
      <c r="AF537" s="22"/>
      <c r="AH537" s="29"/>
      <c r="AI537" s="29"/>
      <c r="AJ537" s="29"/>
      <c r="AK537" s="29"/>
      <c r="AL537" s="29"/>
      <c r="AM537" s="29"/>
      <c r="AN537" s="29"/>
      <c r="AO537" s="83"/>
      <c r="AP537" s="83"/>
      <c r="AQ537" s="83"/>
      <c r="AR537" s="83"/>
      <c r="AS537" s="83"/>
      <c r="AT537" s="105"/>
      <c r="AU537" s="105"/>
    </row>
    <row r="538" spans="1:47" ht="17.25" customHeight="1">
      <c r="A538" s="27"/>
      <c r="B538" s="98"/>
      <c r="C538" s="104"/>
      <c r="D538" s="90"/>
      <c r="E538" s="111"/>
      <c r="F538" s="474" t="s">
        <v>223</v>
      </c>
      <c r="G538" s="475"/>
      <c r="H538" s="476"/>
      <c r="I538" s="99"/>
      <c r="J538" s="99"/>
      <c r="K538" s="94">
        <f>IF(Q538=1,F538,K537)</f>
        <v>21.3</v>
      </c>
      <c r="L538" s="94">
        <f>IF(Q538=1,I538,L537)</f>
        <v>0</v>
      </c>
      <c r="M538" s="94">
        <f>IF(Q538=1,J538,M537)</f>
        <v>0</v>
      </c>
      <c r="N538" s="94">
        <f t="shared" si="107"/>
        <v>21.3</v>
      </c>
      <c r="O538" s="94">
        <f t="shared" si="108"/>
        <v>21.3</v>
      </c>
      <c r="P538" s="102" t="s">
        <v>237</v>
      </c>
      <c r="Q538" s="94">
        <f>IF(AND(F538&lt;&gt;"",Q537=""),1,IF(AND(Q537&lt;emp,Q537&lt;&gt;""),Q537+1,""))</f>
        <v>2</v>
      </c>
      <c r="R538" s="122">
        <f>IF(Q538="","",HLOOKUP(Q538,Headline!$Z$5:$CJ$6,2,FALSE))</f>
        <v>2</v>
      </c>
      <c r="S538" s="100">
        <v>21.014055429999999</v>
      </c>
      <c r="T538" s="100">
        <v>21.02237757</v>
      </c>
      <c r="U538" s="100">
        <v>21.013659929999999</v>
      </c>
      <c r="V538" s="100">
        <v>21.01184044</v>
      </c>
      <c r="W538" s="100">
        <v>21.018817769999998</v>
      </c>
      <c r="X538" s="96"/>
      <c r="Y538" s="101">
        <v>1</v>
      </c>
      <c r="Z538" s="445" t="s">
        <v>292</v>
      </c>
      <c r="AA538" s="446"/>
      <c r="AB538" s="446"/>
      <c r="AC538" s="446"/>
      <c r="AD538" s="62"/>
      <c r="AE538" s="21"/>
      <c r="AF538" s="22"/>
      <c r="AH538" s="29"/>
      <c r="AI538" s="29"/>
      <c r="AJ538" s="29"/>
      <c r="AK538" s="29"/>
      <c r="AL538" s="29"/>
      <c r="AM538" s="29"/>
      <c r="AN538" s="29"/>
      <c r="AO538" s="83"/>
      <c r="AP538" s="83"/>
      <c r="AQ538" s="83"/>
      <c r="AR538" s="83"/>
      <c r="AS538" s="83"/>
      <c r="AT538" s="105"/>
      <c r="AU538" s="105"/>
    </row>
    <row r="539" spans="1:47" ht="17.25" customHeight="1" thickBot="1">
      <c r="A539" s="27"/>
      <c r="B539" s="98"/>
      <c r="C539" s="104"/>
      <c r="D539" s="90"/>
      <c r="E539" s="111"/>
      <c r="F539" s="455"/>
      <c r="G539" s="456"/>
      <c r="H539" s="457"/>
      <c r="I539" s="99"/>
      <c r="J539" s="99"/>
      <c r="K539" s="94">
        <f>IF(Q539=1,F539,K538)</f>
        <v>21.3</v>
      </c>
      <c r="L539" s="94">
        <f>IF(Q539=1,I539,L538)</f>
        <v>0</v>
      </c>
      <c r="M539" s="94">
        <f>IF(Q539=1,J539,M538)</f>
        <v>0</v>
      </c>
      <c r="N539" s="94">
        <f t="shared" si="107"/>
        <v>21.3</v>
      </c>
      <c r="O539" s="94">
        <f t="shared" si="108"/>
        <v>21.3</v>
      </c>
      <c r="P539" s="102"/>
      <c r="Q539" s="94" t="str">
        <f>IF(AND(F539&lt;&gt;"",Q538=""),1,IF(AND(Q538&lt;emp,Q538&lt;&gt;""),Q538+1,""))</f>
        <v/>
      </c>
      <c r="R539" s="122" t="str">
        <f>IF(Q539="","",HLOOKUP(Q539,Headline!$Z$5:$CJ$6,2,FALSE))</f>
        <v/>
      </c>
      <c r="S539" s="100"/>
      <c r="T539" s="100"/>
      <c r="U539" s="100"/>
      <c r="V539" s="100"/>
      <c r="W539" s="100"/>
      <c r="X539" s="96"/>
      <c r="Y539" s="101"/>
      <c r="Z539" s="445"/>
      <c r="AA539" s="446"/>
      <c r="AB539" s="446"/>
      <c r="AC539" s="446"/>
      <c r="AD539" s="62"/>
      <c r="AE539" s="21"/>
      <c r="AF539" s="22"/>
      <c r="AH539" s="29"/>
      <c r="AI539" s="29"/>
      <c r="AJ539" s="29"/>
      <c r="AK539" s="29"/>
      <c r="AL539" s="29"/>
      <c r="AM539" s="29"/>
      <c r="AN539" s="29"/>
      <c r="AO539" s="83"/>
      <c r="AP539" s="83"/>
      <c r="AQ539" s="83"/>
      <c r="AR539" s="83"/>
      <c r="AS539" s="83"/>
      <c r="AT539" s="105"/>
      <c r="AU539" s="105"/>
    </row>
    <row r="540" spans="1:47" ht="17.25" customHeight="1" thickBot="1">
      <c r="A540" s="27"/>
      <c r="B540" s="98"/>
      <c r="C540" s="104"/>
      <c r="D540" s="90"/>
      <c r="E540" s="135"/>
      <c r="F540" s="463">
        <v>6.5</v>
      </c>
      <c r="G540" s="464"/>
      <c r="H540" s="465"/>
      <c r="I540" s="136"/>
      <c r="J540" s="99"/>
      <c r="K540" s="94">
        <f>IF(Q540=1,F540,K575)</f>
        <v>6.5</v>
      </c>
      <c r="L540" s="94">
        <f>IF(Q540=1,I540,L575)</f>
        <v>0</v>
      </c>
      <c r="M540" s="94">
        <f>IF(Q540=1,J540,M575)</f>
        <v>0</v>
      </c>
      <c r="N540" s="94">
        <f t="shared" si="107"/>
        <v>6.5</v>
      </c>
      <c r="O540" s="94">
        <f t="shared" si="108"/>
        <v>6.5</v>
      </c>
      <c r="P540" s="102" t="s">
        <v>237</v>
      </c>
      <c r="Q540" s="94">
        <f>IF(AND(F540&lt;&gt;"",Q575=""),1,IF(AND(Q575&lt;emp,Q575&lt;&gt;""),Q575+1,""))</f>
        <v>1</v>
      </c>
      <c r="R540" s="122">
        <f>IF(Q540="","",HLOOKUP(Q540,Headline!$Z$5:$CJ$6,2,FALSE))</f>
        <v>1</v>
      </c>
      <c r="S540" s="100">
        <v>6.491920479</v>
      </c>
      <c r="T540" s="100">
        <v>6.4801505441999998</v>
      </c>
      <c r="U540" s="100">
        <v>6.4878675224000002</v>
      </c>
      <c r="V540" s="100">
        <v>6.4849530693000004</v>
      </c>
      <c r="W540" s="100">
        <v>6.4898854510000001</v>
      </c>
      <c r="X540" s="96"/>
      <c r="Y540" s="101">
        <v>1</v>
      </c>
      <c r="Z540" s="445" t="s">
        <v>280</v>
      </c>
      <c r="AA540" s="446"/>
      <c r="AB540" s="446"/>
      <c r="AC540" s="454"/>
      <c r="AD540" s="62"/>
      <c r="AE540" s="21"/>
      <c r="AF540" s="22"/>
      <c r="AH540" s="29"/>
      <c r="AI540" s="29"/>
      <c r="AJ540" s="29"/>
      <c r="AK540" s="29"/>
      <c r="AL540" s="29"/>
      <c r="AM540" s="29"/>
      <c r="AN540" s="29"/>
      <c r="AO540" s="83"/>
      <c r="AP540" s="83"/>
      <c r="AQ540" s="83"/>
      <c r="AR540" s="83"/>
      <c r="AS540" s="83"/>
      <c r="AT540" s="105"/>
      <c r="AU540" s="105"/>
    </row>
    <row r="541" spans="1:47" ht="17.25" customHeight="1">
      <c r="A541" s="27"/>
      <c r="B541" s="98"/>
      <c r="C541" s="104"/>
      <c r="D541" s="90"/>
      <c r="E541" s="111"/>
      <c r="F541" s="474" t="s">
        <v>229</v>
      </c>
      <c r="G541" s="475"/>
      <c r="H541" s="476"/>
      <c r="I541" s="99"/>
      <c r="J541" s="99"/>
      <c r="K541" s="94">
        <f>IF(Q541=1,F541,K540)</f>
        <v>6.5</v>
      </c>
      <c r="L541" s="94">
        <f>IF(Q541=1,I541,L540)</f>
        <v>0</v>
      </c>
      <c r="M541" s="94">
        <f>IF(Q541=1,J541,M540)</f>
        <v>0</v>
      </c>
      <c r="N541" s="94">
        <f t="shared" si="107"/>
        <v>6.5</v>
      </c>
      <c r="O541" s="94">
        <f t="shared" si="108"/>
        <v>6.5</v>
      </c>
      <c r="P541" s="102" t="s">
        <v>237</v>
      </c>
      <c r="Q541" s="94">
        <f>IF(AND(F541&lt;&gt;"",Q540=""),1,IF(AND(Q540&lt;emp,Q540&lt;&gt;""),Q540+1,""))</f>
        <v>2</v>
      </c>
      <c r="R541" s="122">
        <f>IF(Q541="","",HLOOKUP(Q541,Headline!$Z$5:$CJ$6,2,FALSE))</f>
        <v>2</v>
      </c>
      <c r="S541" s="100">
        <v>6.3666513383999996</v>
      </c>
      <c r="T541" s="100">
        <v>6.3470307952000002</v>
      </c>
      <c r="U541" s="100">
        <v>6.3666631052999998</v>
      </c>
      <c r="V541" s="100">
        <v>6.3567540545999996</v>
      </c>
      <c r="W541" s="100">
        <v>6.3504910889000001</v>
      </c>
      <c r="X541" s="96"/>
      <c r="Y541" s="101">
        <v>1</v>
      </c>
      <c r="Z541" s="445" t="s">
        <v>292</v>
      </c>
      <c r="AA541" s="446"/>
      <c r="AB541" s="446"/>
      <c r="AC541" s="446"/>
      <c r="AD541" s="62"/>
      <c r="AE541" s="21"/>
      <c r="AF541" s="22"/>
      <c r="AH541" s="29"/>
      <c r="AI541" s="29"/>
      <c r="AJ541" s="29"/>
      <c r="AK541" s="29"/>
      <c r="AL541" s="29"/>
      <c r="AM541" s="29"/>
      <c r="AN541" s="29"/>
      <c r="AO541" s="83"/>
      <c r="AP541" s="83"/>
      <c r="AQ541" s="83"/>
      <c r="AR541" s="83"/>
      <c r="AS541" s="83"/>
      <c r="AT541" s="105"/>
      <c r="AU541" s="105"/>
    </row>
    <row r="542" spans="1:47" ht="17.25" customHeight="1" thickBot="1">
      <c r="A542" s="27"/>
      <c r="B542" s="98"/>
      <c r="C542" s="104"/>
      <c r="D542" s="90"/>
      <c r="E542" s="111"/>
      <c r="F542" s="455"/>
      <c r="G542" s="456"/>
      <c r="H542" s="457"/>
      <c r="I542" s="99"/>
      <c r="J542" s="99"/>
      <c r="K542" s="94">
        <f>IF(Q542=1,F542,K541)</f>
        <v>6.5</v>
      </c>
      <c r="L542" s="94">
        <f>IF(Q542=1,I542,L541)</f>
        <v>0</v>
      </c>
      <c r="M542" s="94">
        <f>IF(Q542=1,J542,M541)</f>
        <v>0</v>
      </c>
      <c r="N542" s="94">
        <f t="shared" si="107"/>
        <v>6.5</v>
      </c>
      <c r="O542" s="94">
        <f t="shared" si="108"/>
        <v>6.5</v>
      </c>
      <c r="P542" s="102"/>
      <c r="Q542" s="94" t="str">
        <f>IF(AND(F542&lt;&gt;"",Q541=""),1,IF(AND(Q541&lt;emp,Q541&lt;&gt;""),Q541+1,""))</f>
        <v/>
      </c>
      <c r="R542" s="122" t="str">
        <f>IF(Q542="","",HLOOKUP(Q542,Headline!$Z$5:$CJ$6,2,FALSE))</f>
        <v/>
      </c>
      <c r="S542" s="100"/>
      <c r="T542" s="100"/>
      <c r="U542" s="100"/>
      <c r="V542" s="100"/>
      <c r="W542" s="100"/>
      <c r="X542" s="96"/>
      <c r="Y542" s="101"/>
      <c r="Z542" s="445"/>
      <c r="AA542" s="446"/>
      <c r="AB542" s="446"/>
      <c r="AC542" s="446"/>
      <c r="AD542" s="62"/>
      <c r="AE542" s="21"/>
      <c r="AF542" s="22"/>
      <c r="AH542" s="29"/>
      <c r="AI542" s="29"/>
      <c r="AJ542" s="29"/>
      <c r="AK542" s="29"/>
      <c r="AL542" s="29"/>
      <c r="AM542" s="29"/>
      <c r="AN542" s="29"/>
      <c r="AO542" s="83"/>
      <c r="AP542" s="83"/>
      <c r="AQ542" s="83"/>
      <c r="AR542" s="83"/>
      <c r="AS542" s="83"/>
      <c r="AT542" s="105"/>
      <c r="AU542" s="105"/>
    </row>
    <row r="543" spans="1:47" ht="17.25" customHeight="1" thickBot="1">
      <c r="A543" s="27"/>
      <c r="B543" s="98"/>
      <c r="C543" s="104"/>
      <c r="D543" s="90"/>
      <c r="E543" s="135"/>
      <c r="F543" s="463">
        <v>21.3</v>
      </c>
      <c r="G543" s="464"/>
      <c r="H543" s="465"/>
      <c r="I543" s="136"/>
      <c r="J543" s="99"/>
      <c r="K543" s="94">
        <f>IF(Q543=1,F543,K524)</f>
        <v>21.3</v>
      </c>
      <c r="L543" s="94">
        <f>IF(Q543=1,I543,L524)</f>
        <v>0</v>
      </c>
      <c r="M543" s="94">
        <f>IF(Q543=1,J543,M524)</f>
        <v>0</v>
      </c>
      <c r="N543" s="94">
        <f t="shared" si="107"/>
        <v>21.3</v>
      </c>
      <c r="O543" s="94">
        <f t="shared" si="108"/>
        <v>21.3</v>
      </c>
      <c r="P543" s="102" t="s">
        <v>237</v>
      </c>
      <c r="Q543" s="94">
        <f>IF(AND(F543&lt;&gt;"",Q524=""),1,IF(AND(Q524&lt;emp,Q524&lt;&gt;""),Q524+1,""))</f>
        <v>1</v>
      </c>
      <c r="R543" s="122">
        <f>IF(Q543="","",HLOOKUP(Q543,Headline!$Z$5:$CJ$6,2,FALSE))</f>
        <v>1</v>
      </c>
      <c r="S543" s="100">
        <v>21.223381710000002</v>
      </c>
      <c r="T543" s="100">
        <v>21.221338429999999</v>
      </c>
      <c r="U543" s="100">
        <v>21.229865329999999</v>
      </c>
      <c r="V543" s="100">
        <v>21.23444847</v>
      </c>
      <c r="W543" s="100">
        <v>21.240078839999999</v>
      </c>
      <c r="X543" s="96"/>
      <c r="Y543" s="101">
        <v>1</v>
      </c>
      <c r="Z543" s="445" t="s">
        <v>280</v>
      </c>
      <c r="AA543" s="446"/>
      <c r="AB543" s="446"/>
      <c r="AC543" s="454"/>
      <c r="AD543" s="62"/>
      <c r="AE543" s="21"/>
      <c r="AF543" s="22"/>
      <c r="AH543" s="29"/>
      <c r="AI543" s="29"/>
      <c r="AJ543" s="29"/>
      <c r="AK543" s="29"/>
      <c r="AL543" s="29"/>
      <c r="AM543" s="29"/>
      <c r="AN543" s="29"/>
      <c r="AO543" s="83"/>
      <c r="AP543" s="83"/>
      <c r="AQ543" s="83"/>
      <c r="AR543" s="83"/>
      <c r="AS543" s="83"/>
      <c r="AT543" s="105"/>
      <c r="AU543" s="105"/>
    </row>
    <row r="544" spans="1:47" ht="17.25" customHeight="1">
      <c r="A544" s="27"/>
      <c r="B544" s="98"/>
      <c r="C544" s="104"/>
      <c r="D544" s="90"/>
      <c r="E544" s="111"/>
      <c r="F544" s="474" t="s">
        <v>229</v>
      </c>
      <c r="G544" s="475"/>
      <c r="H544" s="476"/>
      <c r="I544" s="99"/>
      <c r="J544" s="99"/>
      <c r="K544" s="94">
        <f>IF(Q544=1,F544,K543)</f>
        <v>21.3</v>
      </c>
      <c r="L544" s="94">
        <f>IF(Q544=1,I544,L543)</f>
        <v>0</v>
      </c>
      <c r="M544" s="94">
        <f>IF(Q544=1,J544,M543)</f>
        <v>0</v>
      </c>
      <c r="N544" s="94">
        <f t="shared" si="107"/>
        <v>21.3</v>
      </c>
      <c r="O544" s="94">
        <f t="shared" si="108"/>
        <v>21.3</v>
      </c>
      <c r="P544" s="102" t="s">
        <v>237</v>
      </c>
      <c r="Q544" s="94">
        <f>IF(AND(F544&lt;&gt;"",Q543=""),1,IF(AND(Q543&lt;emp,Q543&lt;&gt;""),Q543+1,""))</f>
        <v>2</v>
      </c>
      <c r="R544" s="122">
        <f>IF(Q544="","",HLOOKUP(Q544,Headline!$Z$5:$CJ$6,2,FALSE))</f>
        <v>2</v>
      </c>
      <c r="S544" s="100">
        <v>21.1233413</v>
      </c>
      <c r="T544" s="100">
        <v>21.117200889999999</v>
      </c>
      <c r="U544" s="100">
        <v>21.113554839999999</v>
      </c>
      <c r="V544" s="100">
        <v>21.10277271</v>
      </c>
      <c r="W544" s="100">
        <v>21.11627915</v>
      </c>
      <c r="X544" s="96"/>
      <c r="Y544" s="101">
        <v>1</v>
      </c>
      <c r="Z544" s="445" t="s">
        <v>292</v>
      </c>
      <c r="AA544" s="446"/>
      <c r="AB544" s="446"/>
      <c r="AC544" s="446"/>
      <c r="AD544" s="62"/>
      <c r="AE544" s="21"/>
      <c r="AF544" s="22"/>
      <c r="AH544" s="29"/>
      <c r="AI544" s="29"/>
      <c r="AJ544" s="29"/>
      <c r="AK544" s="29"/>
      <c r="AL544" s="29"/>
      <c r="AM544" s="29"/>
      <c r="AN544" s="29"/>
      <c r="AO544" s="83"/>
      <c r="AP544" s="83"/>
      <c r="AQ544" s="83"/>
      <c r="AR544" s="83"/>
      <c r="AS544" s="83"/>
      <c r="AT544" s="105"/>
      <c r="AU544" s="105"/>
    </row>
    <row r="545" spans="1:47" ht="17.25" customHeight="1" thickBot="1">
      <c r="A545" s="27"/>
      <c r="B545" s="98"/>
      <c r="C545" s="104"/>
      <c r="D545" s="90"/>
      <c r="E545" s="111"/>
      <c r="F545" s="455"/>
      <c r="G545" s="456"/>
      <c r="H545" s="457"/>
      <c r="I545" s="99"/>
      <c r="J545" s="99"/>
      <c r="K545" s="94">
        <f>IF(Q545=1,F545,K544)</f>
        <v>21.3</v>
      </c>
      <c r="L545" s="94">
        <f>IF(Q545=1,I545,L544)</f>
        <v>0</v>
      </c>
      <c r="M545" s="94">
        <f>IF(Q545=1,J545,M544)</f>
        <v>0</v>
      </c>
      <c r="N545" s="94">
        <f t="shared" si="107"/>
        <v>21.3</v>
      </c>
      <c r="O545" s="94">
        <f t="shared" si="108"/>
        <v>21.3</v>
      </c>
      <c r="P545" s="102"/>
      <c r="Q545" s="94" t="str">
        <f>IF(AND(F545&lt;&gt;"",Q544=""),1,IF(AND(Q544&lt;emp,Q544&lt;&gt;""),Q544+1,""))</f>
        <v/>
      </c>
      <c r="R545" s="122" t="str">
        <f>IF(Q545="","",HLOOKUP(Q545,Headline!$Z$5:$CJ$6,2,FALSE))</f>
        <v/>
      </c>
      <c r="S545" s="100"/>
      <c r="T545" s="100"/>
      <c r="U545" s="100"/>
      <c r="V545" s="100"/>
      <c r="W545" s="100"/>
      <c r="X545" s="96"/>
      <c r="Y545" s="101"/>
      <c r="Z545" s="445"/>
      <c r="AA545" s="446"/>
      <c r="AB545" s="446"/>
      <c r="AC545" s="446"/>
      <c r="AD545" s="62"/>
      <c r="AE545" s="21"/>
      <c r="AF545" s="22"/>
      <c r="AH545" s="29"/>
      <c r="AI545" s="29"/>
      <c r="AJ545" s="29"/>
      <c r="AK545" s="29"/>
      <c r="AL545" s="29"/>
      <c r="AM545" s="29"/>
      <c r="AN545" s="29"/>
      <c r="AO545" s="83"/>
      <c r="AP545" s="83"/>
      <c r="AQ545" s="83"/>
      <c r="AR545" s="83"/>
      <c r="AS545" s="83"/>
      <c r="AT545" s="105"/>
      <c r="AU545" s="105"/>
    </row>
    <row r="546" spans="1:47" ht="17.25" customHeight="1" thickBot="1">
      <c r="A546" s="27"/>
      <c r="B546" s="98"/>
      <c r="C546" s="104"/>
      <c r="D546" s="90"/>
      <c r="E546" s="135"/>
      <c r="F546" s="463">
        <v>6.5</v>
      </c>
      <c r="G546" s="464"/>
      <c r="H546" s="465"/>
      <c r="I546" s="136"/>
      <c r="J546" s="99"/>
      <c r="K546" s="94">
        <f>IF(Q546=1,F546,K527)</f>
        <v>6.5</v>
      </c>
      <c r="L546" s="94">
        <f>IF(Q546=1,I546,L527)</f>
        <v>0</v>
      </c>
      <c r="M546" s="94">
        <f>IF(Q546=1,J546,M527)</f>
        <v>0</v>
      </c>
      <c r="N546" s="94">
        <f t="shared" si="107"/>
        <v>6.5</v>
      </c>
      <c r="O546" s="94">
        <f t="shared" si="108"/>
        <v>6.5</v>
      </c>
      <c r="P546" s="102" t="s">
        <v>237</v>
      </c>
      <c r="Q546" s="94">
        <f>IF(AND(F546&lt;&gt;"",Q527=""),1,IF(AND(Q527&lt;emp,Q527&lt;&gt;""),Q527+1,""))</f>
        <v>1</v>
      </c>
      <c r="R546" s="122">
        <f>IF(Q546="","",HLOOKUP(Q546,Headline!$Z$5:$CJ$6,2,FALSE))</f>
        <v>1</v>
      </c>
      <c r="S546" s="100">
        <v>6.0918824029999996</v>
      </c>
      <c r="T546" s="100">
        <v>6.1340226930000004</v>
      </c>
      <c r="U546" s="100">
        <v>6.1147323739999999</v>
      </c>
      <c r="V546" s="100">
        <v>6.1258894689999996</v>
      </c>
      <c r="W546" s="100">
        <v>6.1113227429999997</v>
      </c>
      <c r="X546" s="96"/>
      <c r="Y546" s="101">
        <v>1</v>
      </c>
      <c r="Z546" s="445" t="s">
        <v>281</v>
      </c>
      <c r="AA546" s="446"/>
      <c r="AB546" s="446"/>
      <c r="AC546" s="454"/>
      <c r="AD546" s="62"/>
      <c r="AE546" s="21"/>
      <c r="AF546" s="22"/>
      <c r="AH546" s="29"/>
      <c r="AI546" s="29"/>
      <c r="AJ546" s="29"/>
      <c r="AK546" s="29"/>
      <c r="AL546" s="29"/>
      <c r="AM546" s="29"/>
      <c r="AN546" s="29"/>
      <c r="AO546" s="83"/>
      <c r="AP546" s="83"/>
      <c r="AQ546" s="83"/>
      <c r="AR546" s="83"/>
      <c r="AS546" s="83"/>
      <c r="AT546" s="105"/>
      <c r="AU546" s="105"/>
    </row>
    <row r="547" spans="1:47" ht="17.25" customHeight="1">
      <c r="A547" s="27"/>
      <c r="B547" s="98"/>
      <c r="C547" s="104"/>
      <c r="D547" s="90"/>
      <c r="E547" s="111"/>
      <c r="F547" s="471" t="s">
        <v>221</v>
      </c>
      <c r="G547" s="472"/>
      <c r="H547" s="473"/>
      <c r="I547" s="99"/>
      <c r="J547" s="99"/>
      <c r="K547" s="94">
        <f>IF(Q547=1,F547,K546)</f>
        <v>6.5</v>
      </c>
      <c r="L547" s="94">
        <f>IF(Q547=1,I547,L546)</f>
        <v>0</v>
      </c>
      <c r="M547" s="94">
        <f>IF(Q547=1,J547,M546)</f>
        <v>0</v>
      </c>
      <c r="N547" s="94">
        <f t="shared" si="107"/>
        <v>6.5</v>
      </c>
      <c r="O547" s="94">
        <f t="shared" si="108"/>
        <v>6.5</v>
      </c>
      <c r="P547" s="102" t="s">
        <v>237</v>
      </c>
      <c r="Q547" s="94">
        <f>IF(AND(F547&lt;&gt;"",Q546=""),1,IF(AND(Q546&lt;emp,Q546&lt;&gt;""),Q546+1,""))</f>
        <v>2</v>
      </c>
      <c r="R547" s="122">
        <f>IF(Q547="","",HLOOKUP(Q547,Headline!$Z$5:$CJ$6,2,FALSE))</f>
        <v>2</v>
      </c>
      <c r="S547" s="100">
        <v>6.3431578479999997</v>
      </c>
      <c r="T547" s="100">
        <v>6.4051426989999998</v>
      </c>
      <c r="U547" s="100">
        <v>6.3415131950000001</v>
      </c>
      <c r="V547" s="100">
        <v>6.3605274710000002</v>
      </c>
      <c r="W547" s="100">
        <v>6.3985620670000003</v>
      </c>
      <c r="X547" s="96"/>
      <c r="Y547" s="101">
        <v>1</v>
      </c>
      <c r="Z547" s="445" t="s">
        <v>292</v>
      </c>
      <c r="AA547" s="446"/>
      <c r="AB547" s="446"/>
      <c r="AC547" s="446"/>
      <c r="AD547" s="62"/>
      <c r="AE547" s="21"/>
      <c r="AF547" s="22"/>
      <c r="AH547" s="29"/>
      <c r="AI547" s="29"/>
      <c r="AJ547" s="29"/>
      <c r="AK547" s="29"/>
      <c r="AL547" s="29"/>
      <c r="AM547" s="29"/>
      <c r="AN547" s="29"/>
      <c r="AO547" s="83"/>
      <c r="AP547" s="83"/>
      <c r="AQ547" s="83"/>
      <c r="AR547" s="83"/>
      <c r="AS547" s="83"/>
      <c r="AT547" s="105"/>
      <c r="AU547" s="105"/>
    </row>
    <row r="548" spans="1:47" ht="17.25" customHeight="1" thickBot="1">
      <c r="A548" s="27"/>
      <c r="B548" s="98"/>
      <c r="C548" s="104"/>
      <c r="D548" s="90"/>
      <c r="E548" s="111"/>
      <c r="F548" s="455"/>
      <c r="G548" s="456"/>
      <c r="H548" s="457"/>
      <c r="I548" s="99"/>
      <c r="J548" s="99"/>
      <c r="K548" s="94">
        <f>IF(Q548=1,F548,K547)</f>
        <v>6.5</v>
      </c>
      <c r="L548" s="94">
        <f>IF(Q548=1,I548,L547)</f>
        <v>0</v>
      </c>
      <c r="M548" s="94">
        <f>IF(Q548=1,J548,M547)</f>
        <v>0</v>
      </c>
      <c r="N548" s="94">
        <f t="shared" si="107"/>
        <v>6.5</v>
      </c>
      <c r="O548" s="94">
        <f t="shared" si="108"/>
        <v>6.5</v>
      </c>
      <c r="P548" s="102"/>
      <c r="Q548" s="94" t="str">
        <f>IF(AND(F548&lt;&gt;"",Q547=""),1,IF(AND(Q547&lt;emp,Q547&lt;&gt;""),Q547+1,""))</f>
        <v/>
      </c>
      <c r="R548" s="122" t="str">
        <f>IF(Q548="","",HLOOKUP(Q548,Headline!$Z$5:$CJ$6,2,FALSE))</f>
        <v/>
      </c>
      <c r="S548" s="100"/>
      <c r="T548" s="100"/>
      <c r="U548" s="100"/>
      <c r="V548" s="100"/>
      <c r="W548" s="100"/>
      <c r="X548" s="96"/>
      <c r="Y548" s="101"/>
      <c r="Z548" s="445"/>
      <c r="AA548" s="446"/>
      <c r="AB548" s="446"/>
      <c r="AC548" s="454"/>
      <c r="AD548" s="62"/>
      <c r="AE548" s="21"/>
      <c r="AF548" s="22"/>
      <c r="AH548" s="29"/>
      <c r="AI548" s="29"/>
      <c r="AJ548" s="29"/>
      <c r="AK548" s="29"/>
      <c r="AL548" s="29"/>
      <c r="AM548" s="29"/>
      <c r="AN548" s="29"/>
      <c r="AO548" s="83"/>
      <c r="AP548" s="83"/>
      <c r="AQ548" s="83"/>
      <c r="AR548" s="83"/>
      <c r="AS548" s="83"/>
      <c r="AT548" s="105"/>
      <c r="AU548" s="105"/>
    </row>
    <row r="549" spans="1:47" ht="17.25" customHeight="1" thickBot="1">
      <c r="A549" s="27"/>
      <c r="B549" s="98"/>
      <c r="C549" s="104"/>
      <c r="D549" s="90"/>
      <c r="E549" s="135"/>
      <c r="F549" s="463">
        <v>21.3</v>
      </c>
      <c r="G549" s="464"/>
      <c r="H549" s="465"/>
      <c r="I549" s="136"/>
      <c r="J549" s="99"/>
      <c r="K549" s="94">
        <f>IF(Q549=1,F549,K530)</f>
        <v>21.3</v>
      </c>
      <c r="L549" s="94">
        <f>IF(Q549=1,I549,L530)</f>
        <v>0</v>
      </c>
      <c r="M549" s="94">
        <f>IF(Q549=1,J549,M530)</f>
        <v>0</v>
      </c>
      <c r="N549" s="94">
        <f t="shared" si="107"/>
        <v>21.3</v>
      </c>
      <c r="O549" s="94">
        <f t="shared" si="108"/>
        <v>21.3</v>
      </c>
      <c r="P549" s="102" t="s">
        <v>237</v>
      </c>
      <c r="Q549" s="94">
        <f>IF(AND(F549&lt;&gt;"",Q530=""),1,IF(AND(Q530&lt;emp,Q530&lt;&gt;""),Q530+1,""))</f>
        <v>1</v>
      </c>
      <c r="R549" s="122">
        <f>IF(Q549="","",HLOOKUP(Q549,Headline!$Z$5:$CJ$6,2,FALSE))</f>
        <v>1</v>
      </c>
      <c r="S549" s="100">
        <v>21.11591799</v>
      </c>
      <c r="T549" s="100">
        <v>21.115376609999998</v>
      </c>
      <c r="U549" s="100">
        <v>21.12845733</v>
      </c>
      <c r="V549" s="100">
        <v>21.122095059999999</v>
      </c>
      <c r="W549" s="100">
        <v>21.122201010000001</v>
      </c>
      <c r="X549" s="96"/>
      <c r="Y549" s="101">
        <v>1</v>
      </c>
      <c r="Z549" s="445" t="s">
        <v>281</v>
      </c>
      <c r="AA549" s="446"/>
      <c r="AB549" s="446"/>
      <c r="AC549" s="454"/>
      <c r="AD549" s="62"/>
      <c r="AE549" s="21"/>
      <c r="AF549" s="22"/>
      <c r="AH549" s="29"/>
      <c r="AI549" s="29"/>
      <c r="AJ549" s="29"/>
      <c r="AK549" s="29"/>
      <c r="AL549" s="29"/>
      <c r="AM549" s="29"/>
      <c r="AN549" s="29"/>
      <c r="AO549" s="83"/>
      <c r="AP549" s="83"/>
      <c r="AQ549" s="83"/>
      <c r="AR549" s="83"/>
      <c r="AS549" s="83"/>
      <c r="AT549" s="105"/>
      <c r="AU549" s="105"/>
    </row>
    <row r="550" spans="1:47" ht="17.25" customHeight="1">
      <c r="A550" s="27"/>
      <c r="B550" s="98"/>
      <c r="C550" s="104"/>
      <c r="D550" s="90"/>
      <c r="E550" s="111"/>
      <c r="F550" s="471" t="s">
        <v>221</v>
      </c>
      <c r="G550" s="472"/>
      <c r="H550" s="473"/>
      <c r="I550" s="99"/>
      <c r="J550" s="99"/>
      <c r="K550" s="94">
        <f>IF(Q550=1,F550,K549)</f>
        <v>21.3</v>
      </c>
      <c r="L550" s="94">
        <f>IF(Q550=1,I550,L549)</f>
        <v>0</v>
      </c>
      <c r="M550" s="94">
        <f>IF(Q550=1,J550,M549)</f>
        <v>0</v>
      </c>
      <c r="N550" s="94">
        <f t="shared" si="107"/>
        <v>21.3</v>
      </c>
      <c r="O550" s="94">
        <f t="shared" si="108"/>
        <v>21.3</v>
      </c>
      <c r="P550" s="102" t="s">
        <v>237</v>
      </c>
      <c r="Q550" s="94">
        <f>IF(AND(F550&lt;&gt;"",Q549=""),1,IF(AND(Q549&lt;emp,Q549&lt;&gt;""),Q549+1,""))</f>
        <v>2</v>
      </c>
      <c r="R550" s="122">
        <f>IF(Q550="","",HLOOKUP(Q550,Headline!$Z$5:$CJ$6,2,FALSE))</f>
        <v>2</v>
      </c>
      <c r="S550" s="100">
        <v>20.970461610000001</v>
      </c>
      <c r="T550" s="100">
        <v>20.979836519999999</v>
      </c>
      <c r="U550" s="100">
        <v>20.959860639999999</v>
      </c>
      <c r="V550" s="100">
        <v>20.96222629</v>
      </c>
      <c r="W550" s="100">
        <v>20.987459189999999</v>
      </c>
      <c r="X550" s="96"/>
      <c r="Y550" s="101">
        <v>1</v>
      </c>
      <c r="Z550" s="445" t="s">
        <v>292</v>
      </c>
      <c r="AA550" s="446"/>
      <c r="AB550" s="446"/>
      <c r="AC550" s="446"/>
      <c r="AD550" s="62"/>
      <c r="AE550" s="21"/>
      <c r="AF550" s="22"/>
      <c r="AH550" s="29"/>
      <c r="AI550" s="29"/>
      <c r="AJ550" s="29"/>
      <c r="AK550" s="29"/>
      <c r="AL550" s="29"/>
      <c r="AM550" s="29"/>
      <c r="AN550" s="29"/>
      <c r="AO550" s="83"/>
      <c r="AP550" s="83"/>
      <c r="AQ550" s="83"/>
      <c r="AR550" s="83"/>
      <c r="AS550" s="83"/>
      <c r="AT550" s="105"/>
      <c r="AU550" s="105"/>
    </row>
    <row r="551" spans="1:47" ht="17.25" customHeight="1" thickBot="1">
      <c r="A551" s="27"/>
      <c r="B551" s="98"/>
      <c r="C551" s="104"/>
      <c r="D551" s="90"/>
      <c r="E551" s="111"/>
      <c r="F551" s="455"/>
      <c r="G551" s="456"/>
      <c r="H551" s="457"/>
      <c r="I551" s="99"/>
      <c r="J551" s="99"/>
      <c r="K551" s="94">
        <f>IF(Q551=1,F551,K550)</f>
        <v>21.3</v>
      </c>
      <c r="L551" s="94">
        <f>IF(Q551=1,I551,L550)</f>
        <v>0</v>
      </c>
      <c r="M551" s="94">
        <f>IF(Q551=1,J551,M550)</f>
        <v>0</v>
      </c>
      <c r="N551" s="94">
        <f t="shared" si="107"/>
        <v>21.3</v>
      </c>
      <c r="O551" s="94">
        <f t="shared" si="108"/>
        <v>21.3</v>
      </c>
      <c r="P551" s="102"/>
      <c r="Q551" s="94" t="str">
        <f>IF(AND(F551&lt;&gt;"",Q550=""),1,IF(AND(Q550&lt;emp,Q550&lt;&gt;""),Q550+1,""))</f>
        <v/>
      </c>
      <c r="R551" s="122" t="str">
        <f>IF(Q551="","",HLOOKUP(Q551,Headline!$Z$5:$CJ$6,2,FALSE))</f>
        <v/>
      </c>
      <c r="S551" s="100"/>
      <c r="T551" s="100"/>
      <c r="U551" s="100"/>
      <c r="V551" s="100"/>
      <c r="W551" s="100"/>
      <c r="X551" s="96"/>
      <c r="Y551" s="101"/>
      <c r="Z551" s="445"/>
      <c r="AA551" s="446"/>
      <c r="AB551" s="446"/>
      <c r="AC551" s="454"/>
      <c r="AD551" s="62"/>
      <c r="AE551" s="21"/>
      <c r="AF551" s="22"/>
      <c r="AH551" s="29"/>
      <c r="AI551" s="29"/>
      <c r="AJ551" s="29"/>
      <c r="AK551" s="29"/>
      <c r="AL551" s="29"/>
      <c r="AM551" s="29"/>
      <c r="AN551" s="29"/>
      <c r="AO551" s="83"/>
      <c r="AP551" s="83"/>
      <c r="AQ551" s="83"/>
      <c r="AR551" s="83"/>
      <c r="AS551" s="83"/>
      <c r="AT551" s="105"/>
      <c r="AU551" s="105"/>
    </row>
    <row r="552" spans="1:47" ht="17.25" customHeight="1" thickBot="1">
      <c r="A552" s="27"/>
      <c r="B552" s="98"/>
      <c r="C552" s="104"/>
      <c r="D552" s="90"/>
      <c r="E552" s="135"/>
      <c r="F552" s="463">
        <v>6.5</v>
      </c>
      <c r="G552" s="464"/>
      <c r="H552" s="465"/>
      <c r="I552" s="136"/>
      <c r="J552" s="99"/>
      <c r="K552" s="94">
        <f>IF(Q552=1,F552,K533)</f>
        <v>6.5</v>
      </c>
      <c r="L552" s="94">
        <f>IF(Q552=1,I552,L533)</f>
        <v>0</v>
      </c>
      <c r="M552" s="94">
        <f>IF(Q552=1,J552,M533)</f>
        <v>0</v>
      </c>
      <c r="N552" s="94">
        <f t="shared" si="107"/>
        <v>6.5</v>
      </c>
      <c r="O552" s="94">
        <f t="shared" si="108"/>
        <v>6.5</v>
      </c>
      <c r="P552" s="102" t="s">
        <v>237</v>
      </c>
      <c r="Q552" s="94">
        <f>IF(AND(F552&lt;&gt;"",Q533=""),1,IF(AND(Q533&lt;emp,Q533&lt;&gt;""),Q533+1,""))</f>
        <v>1</v>
      </c>
      <c r="R552" s="122">
        <f>IF(Q552="","",HLOOKUP(Q552,Headline!$Z$5:$CJ$6,2,FALSE))</f>
        <v>1</v>
      </c>
      <c r="S552" s="100">
        <v>6.2033925139999999</v>
      </c>
      <c r="T552" s="100">
        <v>6.2078193380000002</v>
      </c>
      <c r="U552" s="100">
        <v>6.22043021</v>
      </c>
      <c r="V552" s="100">
        <v>6.2299886950000003</v>
      </c>
      <c r="W552" s="100">
        <v>6.2127018759999997</v>
      </c>
      <c r="X552" s="96"/>
      <c r="Y552" s="101">
        <v>1</v>
      </c>
      <c r="Z552" s="445" t="s">
        <v>281</v>
      </c>
      <c r="AA552" s="446"/>
      <c r="AB552" s="446"/>
      <c r="AC552" s="454"/>
      <c r="AD552" s="62"/>
      <c r="AE552" s="21"/>
      <c r="AF552" s="22"/>
      <c r="AH552" s="29"/>
      <c r="AI552" s="29"/>
      <c r="AJ552" s="29"/>
      <c r="AK552" s="29"/>
      <c r="AL552" s="29"/>
      <c r="AM552" s="29"/>
      <c r="AN552" s="29"/>
      <c r="AO552" s="83"/>
      <c r="AP552" s="83"/>
      <c r="AQ552" s="83"/>
      <c r="AR552" s="83"/>
      <c r="AS552" s="83"/>
      <c r="AT552" s="105"/>
      <c r="AU552" s="105"/>
    </row>
    <row r="553" spans="1:47" ht="17.25" customHeight="1">
      <c r="A553" s="27"/>
      <c r="B553" s="98"/>
      <c r="C553" s="104"/>
      <c r="D553" s="90"/>
      <c r="E553" s="111"/>
      <c r="F553" s="471" t="s">
        <v>304</v>
      </c>
      <c r="G553" s="472"/>
      <c r="H553" s="473"/>
      <c r="I553" s="99"/>
      <c r="J553" s="99"/>
      <c r="K553" s="94">
        <f>IF(Q553=1,F553,K552)</f>
        <v>6.5</v>
      </c>
      <c r="L553" s="94">
        <f>IF(Q553=1,I553,L552)</f>
        <v>0</v>
      </c>
      <c r="M553" s="94">
        <f>IF(Q553=1,J553,M552)</f>
        <v>0</v>
      </c>
      <c r="N553" s="94">
        <f t="shared" si="107"/>
        <v>6.5</v>
      </c>
      <c r="O553" s="94">
        <f t="shared" si="108"/>
        <v>6.5</v>
      </c>
      <c r="P553" s="102" t="s">
        <v>237</v>
      </c>
      <c r="Q553" s="94">
        <f>IF(AND(F553&lt;&gt;"",Q552=""),1,IF(AND(Q552&lt;emp,Q552&lt;&gt;""),Q552+1,""))</f>
        <v>2</v>
      </c>
      <c r="R553" s="122">
        <f>IF(Q553="","",HLOOKUP(Q553,Headline!$Z$5:$CJ$6,2,FALSE))</f>
        <v>2</v>
      </c>
      <c r="S553" s="100">
        <v>6.4050113719999997</v>
      </c>
      <c r="T553" s="100">
        <v>6.4477803119999999</v>
      </c>
      <c r="U553" s="100">
        <v>6.4023448180000004</v>
      </c>
      <c r="V553" s="100">
        <v>6.416842376</v>
      </c>
      <c r="W553" s="100">
        <v>6.4455337400000001</v>
      </c>
      <c r="X553" s="96"/>
      <c r="Y553" s="101">
        <v>1</v>
      </c>
      <c r="Z553" s="445" t="s">
        <v>292</v>
      </c>
      <c r="AA553" s="446"/>
      <c r="AB553" s="446"/>
      <c r="AC553" s="446"/>
      <c r="AD553" s="62"/>
      <c r="AE553" s="21"/>
      <c r="AF553" s="22"/>
      <c r="AH553" s="29"/>
      <c r="AI553" s="29"/>
      <c r="AJ553" s="29"/>
      <c r="AK553" s="29"/>
      <c r="AL553" s="29"/>
      <c r="AM553" s="29"/>
      <c r="AN553" s="29"/>
      <c r="AO553" s="83"/>
      <c r="AP553" s="83"/>
      <c r="AQ553" s="83"/>
      <c r="AR553" s="83"/>
      <c r="AS553" s="83"/>
      <c r="AT553" s="105"/>
      <c r="AU553" s="105"/>
    </row>
    <row r="554" spans="1:47" ht="17.25" customHeight="1" thickBot="1">
      <c r="A554" s="27"/>
      <c r="B554" s="98"/>
      <c r="C554" s="104"/>
      <c r="D554" s="90"/>
      <c r="E554" s="111"/>
      <c r="F554" s="455"/>
      <c r="G554" s="456"/>
      <c r="H554" s="457"/>
      <c r="I554" s="99"/>
      <c r="J554" s="99"/>
      <c r="K554" s="94">
        <f>IF(Q554=1,F554,K553)</f>
        <v>6.5</v>
      </c>
      <c r="L554" s="94">
        <f>IF(Q554=1,I554,L553)</f>
        <v>0</v>
      </c>
      <c r="M554" s="94">
        <f>IF(Q554=1,J554,M553)</f>
        <v>0</v>
      </c>
      <c r="N554" s="94">
        <f t="shared" si="107"/>
        <v>6.5</v>
      </c>
      <c r="O554" s="94">
        <f t="shared" si="108"/>
        <v>6.5</v>
      </c>
      <c r="P554" s="102"/>
      <c r="Q554" s="94" t="str">
        <f>IF(AND(F554&lt;&gt;"",Q553=""),1,IF(AND(Q553&lt;emp,Q553&lt;&gt;""),Q553+1,""))</f>
        <v/>
      </c>
      <c r="R554" s="122" t="str">
        <f>IF(Q554="","",HLOOKUP(Q554,Headline!$Z$5:$CJ$6,2,FALSE))</f>
        <v/>
      </c>
      <c r="S554" s="100"/>
      <c r="T554" s="100"/>
      <c r="U554" s="100"/>
      <c r="V554" s="100"/>
      <c r="W554" s="100"/>
      <c r="X554" s="96"/>
      <c r="Y554" s="101"/>
      <c r="Z554" s="445"/>
      <c r="AA554" s="446"/>
      <c r="AB554" s="446"/>
      <c r="AC554" s="454"/>
      <c r="AD554" s="62"/>
      <c r="AE554" s="21"/>
      <c r="AF554" s="22"/>
      <c r="AH554" s="29"/>
      <c r="AI554" s="29"/>
      <c r="AJ554" s="29"/>
      <c r="AK554" s="29"/>
      <c r="AL554" s="29"/>
      <c r="AM554" s="29"/>
      <c r="AN554" s="29"/>
      <c r="AO554" s="83"/>
      <c r="AP554" s="83"/>
      <c r="AQ554" s="83"/>
      <c r="AR554" s="83"/>
      <c r="AS554" s="83"/>
      <c r="AT554" s="105"/>
      <c r="AU554" s="105"/>
    </row>
    <row r="555" spans="1:47" ht="17.25" customHeight="1" thickBot="1">
      <c r="A555" s="27"/>
      <c r="B555" s="98"/>
      <c r="C555" s="104"/>
      <c r="D555" s="90"/>
      <c r="E555" s="135"/>
      <c r="F555" s="463">
        <v>21.3</v>
      </c>
      <c r="G555" s="464"/>
      <c r="H555" s="465"/>
      <c r="I555" s="136"/>
      <c r="J555" s="99"/>
      <c r="K555" s="94">
        <f>IF(Q555=1,F555,K536)</f>
        <v>21.3</v>
      </c>
      <c r="L555" s="94">
        <f>IF(Q555=1,I555,L536)</f>
        <v>0</v>
      </c>
      <c r="M555" s="94">
        <f>IF(Q555=1,J555,M536)</f>
        <v>0</v>
      </c>
      <c r="N555" s="94">
        <f t="shared" si="107"/>
        <v>21.3</v>
      </c>
      <c r="O555" s="94">
        <f t="shared" si="108"/>
        <v>21.3</v>
      </c>
      <c r="P555" s="102" t="s">
        <v>237</v>
      </c>
      <c r="Q555" s="94">
        <f>IF(AND(F555&lt;&gt;"",Q536=""),1,IF(AND(Q536&lt;emp,Q536&lt;&gt;""),Q536+1,""))</f>
        <v>1</v>
      </c>
      <c r="R555" s="122">
        <f>IF(Q555="","",HLOOKUP(Q555,Headline!$Z$5:$CJ$6,2,FALSE))</f>
        <v>1</v>
      </c>
      <c r="S555" s="100">
        <v>21.156505200000002</v>
      </c>
      <c r="T555" s="100">
        <v>21.161999999999999</v>
      </c>
      <c r="U555" s="100">
        <v>21.162337650000001</v>
      </c>
      <c r="V555" s="100">
        <v>21.158100300000001</v>
      </c>
      <c r="W555" s="100">
        <v>21.167098079999999</v>
      </c>
      <c r="X555" s="96"/>
      <c r="Y555" s="101">
        <v>1</v>
      </c>
      <c r="Z555" s="445" t="s">
        <v>281</v>
      </c>
      <c r="AA555" s="446"/>
      <c r="AB555" s="446"/>
      <c r="AC555" s="454"/>
      <c r="AD555" s="62"/>
      <c r="AE555" s="21"/>
      <c r="AF555" s="22"/>
      <c r="AH555" s="29"/>
      <c r="AI555" s="29"/>
      <c r="AJ555" s="29"/>
      <c r="AK555" s="29"/>
      <c r="AL555" s="29"/>
      <c r="AM555" s="29"/>
      <c r="AN555" s="29"/>
      <c r="AO555" s="83"/>
      <c r="AP555" s="83"/>
      <c r="AQ555" s="83"/>
      <c r="AR555" s="83"/>
      <c r="AS555" s="83"/>
      <c r="AT555" s="105"/>
      <c r="AU555" s="105"/>
    </row>
    <row r="556" spans="1:47" ht="17.25" customHeight="1">
      <c r="A556" s="27"/>
      <c r="B556" s="98"/>
      <c r="C556" s="104"/>
      <c r="D556" s="90"/>
      <c r="E556" s="111"/>
      <c r="F556" s="471" t="s">
        <v>304</v>
      </c>
      <c r="G556" s="472"/>
      <c r="H556" s="473"/>
      <c r="I556" s="99"/>
      <c r="J556" s="99"/>
      <c r="K556" s="94">
        <f>IF(Q556=1,F556,K555)</f>
        <v>21.3</v>
      </c>
      <c r="L556" s="94">
        <f>IF(Q556=1,I556,L555)</f>
        <v>0</v>
      </c>
      <c r="M556" s="94">
        <f>IF(Q556=1,J556,M555)</f>
        <v>0</v>
      </c>
      <c r="N556" s="94">
        <f t="shared" si="107"/>
        <v>21.3</v>
      </c>
      <c r="O556" s="94">
        <f t="shared" si="108"/>
        <v>21.3</v>
      </c>
      <c r="P556" s="102" t="s">
        <v>237</v>
      </c>
      <c r="Q556" s="94">
        <f>IF(AND(F556&lt;&gt;"",Q555=""),1,IF(AND(Q555&lt;emp,Q555&lt;&gt;""),Q555+1,""))</f>
        <v>2</v>
      </c>
      <c r="R556" s="122">
        <f>IF(Q556="","",HLOOKUP(Q556,Headline!$Z$5:$CJ$6,2,FALSE))</f>
        <v>2</v>
      </c>
      <c r="S556" s="100">
        <v>21.008922389999999</v>
      </c>
      <c r="T556" s="100">
        <v>21.013458419999999</v>
      </c>
      <c r="U556" s="100">
        <v>20.999651450000002</v>
      </c>
      <c r="V556" s="100">
        <v>21.002189049999998</v>
      </c>
      <c r="W556" s="100">
        <v>21.02103683</v>
      </c>
      <c r="X556" s="96"/>
      <c r="Y556" s="101">
        <v>1</v>
      </c>
      <c r="Z556" s="445" t="s">
        <v>292</v>
      </c>
      <c r="AA556" s="446"/>
      <c r="AB556" s="446"/>
      <c r="AC556" s="446"/>
      <c r="AD556" s="62"/>
      <c r="AE556" s="21"/>
      <c r="AF556" s="22"/>
      <c r="AH556" s="29"/>
      <c r="AI556" s="29"/>
      <c r="AJ556" s="29"/>
      <c r="AK556" s="29"/>
      <c r="AL556" s="29"/>
      <c r="AM556" s="29"/>
      <c r="AN556" s="29"/>
      <c r="AO556" s="83"/>
      <c r="AP556" s="83"/>
      <c r="AQ556" s="83"/>
      <c r="AR556" s="83"/>
      <c r="AS556" s="83"/>
      <c r="AT556" s="105"/>
      <c r="AU556" s="105"/>
    </row>
    <row r="557" spans="1:47" ht="17.25" customHeight="1" thickBot="1">
      <c r="A557" s="27"/>
      <c r="B557" s="98"/>
      <c r="C557" s="104"/>
      <c r="D557" s="90"/>
      <c r="E557" s="111"/>
      <c r="F557" s="455"/>
      <c r="G557" s="456"/>
      <c r="H557" s="457"/>
      <c r="I557" s="99"/>
      <c r="J557" s="99"/>
      <c r="K557" s="94">
        <f>IF(Q557=1,F557,K556)</f>
        <v>21.3</v>
      </c>
      <c r="L557" s="94">
        <f>IF(Q557=1,I557,L556)</f>
        <v>0</v>
      </c>
      <c r="M557" s="94">
        <f>IF(Q557=1,J557,M556)</f>
        <v>0</v>
      </c>
      <c r="N557" s="94">
        <f t="shared" si="107"/>
        <v>21.3</v>
      </c>
      <c r="O557" s="94">
        <f t="shared" si="108"/>
        <v>21.3</v>
      </c>
      <c r="P557" s="102"/>
      <c r="Q557" s="94" t="str">
        <f>IF(AND(F557&lt;&gt;"",Q556=""),1,IF(AND(Q556&lt;emp,Q556&lt;&gt;""),Q556+1,""))</f>
        <v/>
      </c>
      <c r="R557" s="122" t="str">
        <f>IF(Q557="","",HLOOKUP(Q557,Headline!$Z$5:$CJ$6,2,FALSE))</f>
        <v/>
      </c>
      <c r="S557" s="100"/>
      <c r="T557" s="100"/>
      <c r="U557" s="100"/>
      <c r="V557" s="100"/>
      <c r="W557" s="100"/>
      <c r="X557" s="96" t="str">
        <f t="shared" ref="X557:X583" si="109">IF(S557="","",IF(AND(AM557="-",AN557="+"),"78",IF(AM557="-","7",IF(AN557="+","8",""))))</f>
        <v/>
      </c>
      <c r="Y557" s="101"/>
      <c r="Z557" s="445"/>
      <c r="AA557" s="446"/>
      <c r="AB557" s="446"/>
      <c r="AC557" s="454"/>
      <c r="AD557" s="62"/>
      <c r="AE557" s="21"/>
      <c r="AF557" s="22"/>
      <c r="AH557" s="29"/>
      <c r="AI557" s="29"/>
      <c r="AJ557" s="29"/>
      <c r="AK557" s="29"/>
      <c r="AL557" s="29"/>
      <c r="AM557" s="29"/>
      <c r="AN557" s="29"/>
      <c r="AO557" s="83"/>
      <c r="AP557" s="83"/>
      <c r="AQ557" s="83"/>
      <c r="AR557" s="83"/>
      <c r="AS557" s="83"/>
      <c r="AT557" s="105"/>
      <c r="AU557" s="105"/>
    </row>
    <row r="558" spans="1:47" ht="17.25" customHeight="1" thickBot="1">
      <c r="A558" s="27"/>
      <c r="B558" s="98"/>
      <c r="C558" s="104"/>
      <c r="D558" s="90"/>
      <c r="E558" s="135"/>
      <c r="F558" s="463">
        <v>6.5</v>
      </c>
      <c r="G558" s="464"/>
      <c r="H558" s="465"/>
      <c r="I558" s="136"/>
      <c r="J558" s="99"/>
      <c r="K558" s="94">
        <f>IF(Q558=1,F558,K539)</f>
        <v>6.5</v>
      </c>
      <c r="L558" s="94">
        <f>IF(Q558=1,I558,L539)</f>
        <v>0</v>
      </c>
      <c r="M558" s="94">
        <f>IF(Q558=1,J558,M539)</f>
        <v>0</v>
      </c>
      <c r="N558" s="94">
        <f t="shared" si="107"/>
        <v>6.5</v>
      </c>
      <c r="O558" s="94">
        <f t="shared" si="108"/>
        <v>6.5</v>
      </c>
      <c r="P558" s="102" t="s">
        <v>237</v>
      </c>
      <c r="Q558" s="94">
        <f>IF(AND(F558&lt;&gt;"",Q539=""),1,IF(AND(Q539&lt;emp,Q539&lt;&gt;""),Q539+1,""))</f>
        <v>1</v>
      </c>
      <c r="R558" s="122">
        <f>IF(Q558="","",HLOOKUP(Q558,Headline!$Z$5:$CJ$6,2,FALSE))</f>
        <v>1</v>
      </c>
      <c r="S558" s="100"/>
      <c r="T558" s="100"/>
      <c r="U558" s="100"/>
      <c r="V558" s="100"/>
      <c r="W558" s="100"/>
      <c r="X558" s="96" t="str">
        <f t="shared" si="109"/>
        <v/>
      </c>
      <c r="Y558" s="101"/>
      <c r="Z558" s="445" t="s">
        <v>281</v>
      </c>
      <c r="AA558" s="446"/>
      <c r="AB558" s="446"/>
      <c r="AC558" s="454"/>
      <c r="AD558" s="62"/>
      <c r="AE558" s="21"/>
      <c r="AF558" s="22"/>
      <c r="AH558" s="29"/>
      <c r="AI558" s="29"/>
      <c r="AJ558" s="29"/>
      <c r="AK558" s="29"/>
      <c r="AL558" s="29"/>
      <c r="AM558" s="29"/>
      <c r="AN558" s="29"/>
      <c r="AO558" s="83"/>
      <c r="AP558" s="83"/>
      <c r="AQ558" s="83"/>
      <c r="AR558" s="83"/>
      <c r="AS558" s="83"/>
      <c r="AT558" s="105"/>
      <c r="AU558" s="105"/>
    </row>
    <row r="559" spans="1:47" ht="17.25" customHeight="1">
      <c r="A559" s="27"/>
      <c r="B559" s="98"/>
      <c r="C559" s="104"/>
      <c r="D559" s="90"/>
      <c r="E559" s="111"/>
      <c r="F559" s="471" t="s">
        <v>223</v>
      </c>
      <c r="G559" s="472"/>
      <c r="H559" s="473"/>
      <c r="I559" s="99"/>
      <c r="J559" s="99"/>
      <c r="K559" s="94">
        <f>IF(Q559=1,F559,K558)</f>
        <v>6.5</v>
      </c>
      <c r="L559" s="94">
        <f>IF(Q559=1,I559,L558)</f>
        <v>0</v>
      </c>
      <c r="M559" s="94">
        <f>IF(Q559=1,J559,M558)</f>
        <v>0</v>
      </c>
      <c r="N559" s="94">
        <f t="shared" si="107"/>
        <v>6.5</v>
      </c>
      <c r="O559" s="94">
        <f t="shared" si="108"/>
        <v>6.5</v>
      </c>
      <c r="P559" s="102" t="s">
        <v>237</v>
      </c>
      <c r="Q559" s="94">
        <f>IF(AND(F559&lt;&gt;"",Q558=""),1,IF(AND(Q558&lt;emp,Q558&lt;&gt;""),Q558+1,""))</f>
        <v>2</v>
      </c>
      <c r="R559" s="122">
        <f>IF(Q559="","",HLOOKUP(Q559,Headline!$Z$5:$CJ$6,2,FALSE))</f>
        <v>2</v>
      </c>
      <c r="S559" s="100"/>
      <c r="T559" s="100"/>
      <c r="U559" s="100"/>
      <c r="V559" s="100"/>
      <c r="W559" s="100"/>
      <c r="X559" s="96" t="str">
        <f t="shared" si="109"/>
        <v/>
      </c>
      <c r="Y559" s="101"/>
      <c r="Z559" s="445" t="s">
        <v>296</v>
      </c>
      <c r="AA559" s="446"/>
      <c r="AB559" s="446"/>
      <c r="AC559" s="446"/>
      <c r="AD559" s="62"/>
      <c r="AE559" s="21"/>
      <c r="AF559" s="22"/>
      <c r="AH559" s="29"/>
      <c r="AI559" s="29"/>
      <c r="AJ559" s="29"/>
      <c r="AK559" s="29"/>
      <c r="AL559" s="29"/>
      <c r="AM559" s="29"/>
      <c r="AN559" s="29"/>
      <c r="AO559" s="83"/>
      <c r="AP559" s="83"/>
      <c r="AQ559" s="83"/>
      <c r="AR559" s="83"/>
      <c r="AS559" s="83"/>
      <c r="AT559" s="105"/>
      <c r="AU559" s="105"/>
    </row>
    <row r="560" spans="1:47" ht="17.25" customHeight="1" thickBot="1">
      <c r="A560" s="27"/>
      <c r="B560" s="98"/>
      <c r="C560" s="104"/>
      <c r="D560" s="90"/>
      <c r="E560" s="111"/>
      <c r="F560" s="455"/>
      <c r="G560" s="456"/>
      <c r="H560" s="457"/>
      <c r="I560" s="99"/>
      <c r="J560" s="99"/>
      <c r="K560" s="94">
        <f>IF(Q560=1,F560,K559)</f>
        <v>6.5</v>
      </c>
      <c r="L560" s="94">
        <f>IF(Q560=1,I560,L559)</f>
        <v>0</v>
      </c>
      <c r="M560" s="94">
        <f>IF(Q560=1,J560,M559)</f>
        <v>0</v>
      </c>
      <c r="N560" s="94">
        <f t="shared" si="107"/>
        <v>6.5</v>
      </c>
      <c r="O560" s="94">
        <f t="shared" si="108"/>
        <v>6.5</v>
      </c>
      <c r="P560" s="102"/>
      <c r="Q560" s="94" t="str">
        <f>IF(AND(F560&lt;&gt;"",Q559=""),1,IF(AND(Q559&lt;emp,Q559&lt;&gt;""),Q559+1,""))</f>
        <v/>
      </c>
      <c r="R560" s="122" t="str">
        <f>IF(Q560="","",HLOOKUP(Q560,Headline!$Z$5:$CJ$6,2,FALSE))</f>
        <v/>
      </c>
      <c r="S560" s="100"/>
      <c r="T560" s="100"/>
      <c r="U560" s="100"/>
      <c r="V560" s="100"/>
      <c r="W560" s="100"/>
      <c r="X560" s="96" t="str">
        <f t="shared" si="109"/>
        <v/>
      </c>
      <c r="Y560" s="101"/>
      <c r="Z560" s="445"/>
      <c r="AA560" s="446"/>
      <c r="AB560" s="446"/>
      <c r="AC560" s="446"/>
      <c r="AD560" s="62"/>
      <c r="AE560" s="21"/>
      <c r="AF560" s="22"/>
      <c r="AH560" s="29"/>
      <c r="AI560" s="29"/>
      <c r="AJ560" s="29"/>
      <c r="AK560" s="29"/>
      <c r="AL560" s="29"/>
      <c r="AM560" s="29"/>
      <c r="AN560" s="29"/>
      <c r="AO560" s="83"/>
      <c r="AP560" s="83"/>
      <c r="AQ560" s="83"/>
      <c r="AR560" s="83"/>
      <c r="AS560" s="83"/>
      <c r="AT560" s="105"/>
      <c r="AU560" s="105"/>
    </row>
    <row r="561" spans="1:47" ht="17.25" customHeight="1" thickBot="1">
      <c r="A561" s="27"/>
      <c r="B561" s="98"/>
      <c r="C561" s="104"/>
      <c r="D561" s="90"/>
      <c r="E561" s="135"/>
      <c r="F561" s="463">
        <v>21.3</v>
      </c>
      <c r="G561" s="464"/>
      <c r="H561" s="465"/>
      <c r="I561" s="136"/>
      <c r="J561" s="99"/>
      <c r="K561" s="94">
        <f>IF(Q561=1,F561,K542)</f>
        <v>21.3</v>
      </c>
      <c r="L561" s="94">
        <f>IF(Q561=1,I561,L542)</f>
        <v>0</v>
      </c>
      <c r="M561" s="94">
        <f>IF(Q561=1,J561,M542)</f>
        <v>0</v>
      </c>
      <c r="N561" s="94">
        <f t="shared" si="107"/>
        <v>21.3</v>
      </c>
      <c r="O561" s="94">
        <f t="shared" si="108"/>
        <v>21.3</v>
      </c>
      <c r="P561" s="102" t="s">
        <v>237</v>
      </c>
      <c r="Q561" s="94">
        <f>IF(AND(F561&lt;&gt;"",Q542=""),1,IF(AND(Q542&lt;emp,Q542&lt;&gt;""),Q542+1,""))</f>
        <v>1</v>
      </c>
      <c r="R561" s="122">
        <f>IF(Q561="","",HLOOKUP(Q561,Headline!$Z$5:$CJ$6,2,FALSE))</f>
        <v>1</v>
      </c>
      <c r="S561" s="100"/>
      <c r="T561" s="100"/>
      <c r="U561" s="100"/>
      <c r="V561" s="100"/>
      <c r="W561" s="100"/>
      <c r="X561" s="96" t="str">
        <f t="shared" si="109"/>
        <v/>
      </c>
      <c r="Y561" s="101"/>
      <c r="Z561" s="445" t="s">
        <v>281</v>
      </c>
      <c r="AA561" s="446"/>
      <c r="AB561" s="446"/>
      <c r="AC561" s="454"/>
      <c r="AD561" s="62"/>
      <c r="AE561" s="21"/>
      <c r="AF561" s="22"/>
      <c r="AH561" s="29"/>
      <c r="AI561" s="29"/>
      <c r="AJ561" s="29"/>
      <c r="AK561" s="29"/>
      <c r="AL561" s="29"/>
      <c r="AM561" s="29"/>
      <c r="AN561" s="29"/>
      <c r="AO561" s="83"/>
      <c r="AP561" s="83"/>
      <c r="AQ561" s="83"/>
      <c r="AR561" s="83"/>
      <c r="AS561" s="83"/>
      <c r="AT561" s="105"/>
      <c r="AU561" s="105"/>
    </row>
    <row r="562" spans="1:47" ht="17.25" customHeight="1">
      <c r="A562" s="27"/>
      <c r="B562" s="98"/>
      <c r="C562" s="104"/>
      <c r="D562" s="90"/>
      <c r="E562" s="111"/>
      <c r="F562" s="471" t="s">
        <v>223</v>
      </c>
      <c r="G562" s="472"/>
      <c r="H562" s="473"/>
      <c r="I562" s="99"/>
      <c r="J562" s="99"/>
      <c r="K562" s="94">
        <f>IF(Q562=1,F562,K561)</f>
        <v>21.3</v>
      </c>
      <c r="L562" s="94">
        <f>IF(Q562=1,I562,L561)</f>
        <v>0</v>
      </c>
      <c r="M562" s="94">
        <f>IF(Q562=1,J562,M561)</f>
        <v>0</v>
      </c>
      <c r="N562" s="94">
        <f t="shared" si="107"/>
        <v>21.3</v>
      </c>
      <c r="O562" s="94">
        <f t="shared" si="108"/>
        <v>21.3</v>
      </c>
      <c r="P562" s="102" t="s">
        <v>237</v>
      </c>
      <c r="Q562" s="94">
        <f>IF(AND(F562&lt;&gt;"",Q561=""),1,IF(AND(Q561&lt;emp,Q561&lt;&gt;""),Q561+1,""))</f>
        <v>2</v>
      </c>
      <c r="R562" s="122">
        <f>IF(Q562="","",HLOOKUP(Q562,Headline!$Z$5:$CJ$6,2,FALSE))</f>
        <v>2</v>
      </c>
      <c r="S562" s="100"/>
      <c r="T562" s="100"/>
      <c r="U562" s="100"/>
      <c r="V562" s="100"/>
      <c r="W562" s="100"/>
      <c r="X562" s="96" t="str">
        <f t="shared" si="109"/>
        <v/>
      </c>
      <c r="Y562" s="101"/>
      <c r="Z562" s="445" t="s">
        <v>296</v>
      </c>
      <c r="AA562" s="446"/>
      <c r="AB562" s="446"/>
      <c r="AC562" s="446"/>
      <c r="AD562" s="62"/>
      <c r="AE562" s="21"/>
      <c r="AF562" s="22"/>
      <c r="AH562" s="29"/>
      <c r="AI562" s="29"/>
      <c r="AJ562" s="29"/>
      <c r="AK562" s="29"/>
      <c r="AL562" s="29"/>
      <c r="AM562" s="29"/>
      <c r="AN562" s="29"/>
      <c r="AO562" s="83"/>
      <c r="AP562" s="83"/>
      <c r="AQ562" s="83"/>
      <c r="AR562" s="83"/>
      <c r="AS562" s="83"/>
      <c r="AT562" s="105"/>
      <c r="AU562" s="105"/>
    </row>
    <row r="563" spans="1:47" ht="17.25" customHeight="1" thickBot="1">
      <c r="A563" s="27"/>
      <c r="B563" s="98"/>
      <c r="C563" s="104"/>
      <c r="D563" s="90"/>
      <c r="E563" s="111"/>
      <c r="F563" s="455"/>
      <c r="G563" s="456"/>
      <c r="H563" s="457"/>
      <c r="I563" s="99"/>
      <c r="J563" s="99"/>
      <c r="K563" s="94">
        <f>IF(Q563=1,F563,K562)</f>
        <v>21.3</v>
      </c>
      <c r="L563" s="94">
        <f>IF(Q563=1,I563,L562)</f>
        <v>0</v>
      </c>
      <c r="M563" s="94">
        <f>IF(Q563=1,J563,M562)</f>
        <v>0</v>
      </c>
      <c r="N563" s="94">
        <f t="shared" si="107"/>
        <v>21.3</v>
      </c>
      <c r="O563" s="94">
        <f t="shared" si="108"/>
        <v>21.3</v>
      </c>
      <c r="P563" s="102"/>
      <c r="Q563" s="94" t="str">
        <f>IF(AND(F563&lt;&gt;"",Q562=""),1,IF(AND(Q562&lt;emp,Q562&lt;&gt;""),Q562+1,""))</f>
        <v/>
      </c>
      <c r="R563" s="122" t="str">
        <f>IF(Q563="","",HLOOKUP(Q563,Headline!$Z$5:$CJ$6,2,FALSE))</f>
        <v/>
      </c>
      <c r="S563" s="100"/>
      <c r="T563" s="100"/>
      <c r="U563" s="100"/>
      <c r="V563" s="100"/>
      <c r="W563" s="100"/>
      <c r="X563" s="96" t="str">
        <f t="shared" si="109"/>
        <v/>
      </c>
      <c r="Y563" s="101"/>
      <c r="Z563" s="445"/>
      <c r="AA563" s="446"/>
      <c r="AB563" s="446"/>
      <c r="AC563" s="454"/>
      <c r="AD563" s="62"/>
      <c r="AE563" s="21"/>
      <c r="AF563" s="22"/>
      <c r="AH563" s="29"/>
      <c r="AI563" s="29"/>
      <c r="AJ563" s="29"/>
      <c r="AK563" s="29"/>
      <c r="AL563" s="29"/>
      <c r="AM563" s="29"/>
      <c r="AN563" s="29"/>
      <c r="AO563" s="83"/>
      <c r="AP563" s="83"/>
      <c r="AQ563" s="83"/>
      <c r="AR563" s="83"/>
      <c r="AS563" s="83"/>
      <c r="AT563" s="105"/>
      <c r="AU563" s="105"/>
    </row>
    <row r="564" spans="1:47" ht="17.25" customHeight="1" thickBot="1">
      <c r="A564" s="27"/>
      <c r="B564" s="98"/>
      <c r="C564" s="104"/>
      <c r="D564" s="90"/>
      <c r="E564" s="135"/>
      <c r="F564" s="463">
        <v>6.5</v>
      </c>
      <c r="G564" s="464"/>
      <c r="H564" s="465"/>
      <c r="I564" s="136"/>
      <c r="J564" s="99"/>
      <c r="K564" s="94">
        <f>IF(Q564=1,F564,K545)</f>
        <v>6.5</v>
      </c>
      <c r="L564" s="94">
        <f>IF(Q564=1,I564,L545)</f>
        <v>0</v>
      </c>
      <c r="M564" s="94">
        <f>IF(Q564=1,J564,M545)</f>
        <v>0</v>
      </c>
      <c r="N564" s="94">
        <f t="shared" si="107"/>
        <v>6.5</v>
      </c>
      <c r="O564" s="94">
        <f t="shared" si="108"/>
        <v>6.5</v>
      </c>
      <c r="P564" s="102" t="s">
        <v>237</v>
      </c>
      <c r="Q564" s="94">
        <f>IF(AND(F564&lt;&gt;"",Q545=""),1,IF(AND(Q545&lt;emp,Q545&lt;&gt;""),Q545+1,""))</f>
        <v>1</v>
      </c>
      <c r="R564" s="122">
        <f>IF(Q564="","",HLOOKUP(Q564,Headline!$Z$5:$CJ$6,2,FALSE))</f>
        <v>1</v>
      </c>
      <c r="S564" s="100"/>
      <c r="T564" s="100"/>
      <c r="U564" s="100"/>
      <c r="V564" s="100"/>
      <c r="W564" s="100"/>
      <c r="X564" s="96" t="str">
        <f t="shared" si="109"/>
        <v/>
      </c>
      <c r="Y564" s="101"/>
      <c r="Z564" s="445" t="s">
        <v>281</v>
      </c>
      <c r="AA564" s="446"/>
      <c r="AB564" s="446"/>
      <c r="AC564" s="454"/>
      <c r="AD564" s="62"/>
      <c r="AE564" s="21"/>
      <c r="AF564" s="22"/>
      <c r="AH564" s="29"/>
      <c r="AI564" s="29"/>
      <c r="AJ564" s="29"/>
      <c r="AK564" s="29"/>
      <c r="AL564" s="29"/>
      <c r="AM564" s="29"/>
      <c r="AN564" s="29"/>
      <c r="AO564" s="83"/>
      <c r="AP564" s="83"/>
      <c r="AQ564" s="83"/>
      <c r="AR564" s="83"/>
      <c r="AS564" s="83"/>
      <c r="AT564" s="105"/>
      <c r="AU564" s="105"/>
    </row>
    <row r="565" spans="1:47" ht="17.25" customHeight="1">
      <c r="A565" s="27"/>
      <c r="B565" s="98"/>
      <c r="C565" s="104"/>
      <c r="D565" s="90"/>
      <c r="E565" s="111"/>
      <c r="F565" s="471" t="s">
        <v>224</v>
      </c>
      <c r="G565" s="472"/>
      <c r="H565" s="473"/>
      <c r="I565" s="99"/>
      <c r="J565" s="99"/>
      <c r="K565" s="94">
        <f>IF(Q565=1,F565,K564)</f>
        <v>6.5</v>
      </c>
      <c r="L565" s="94">
        <f>IF(Q565=1,I565,L564)</f>
        <v>0</v>
      </c>
      <c r="M565" s="94">
        <f>IF(Q565=1,J565,M564)</f>
        <v>0</v>
      </c>
      <c r="N565" s="94">
        <f t="shared" si="107"/>
        <v>6.5</v>
      </c>
      <c r="O565" s="94">
        <f t="shared" si="108"/>
        <v>6.5</v>
      </c>
      <c r="P565" s="102" t="s">
        <v>237</v>
      </c>
      <c r="Q565" s="94">
        <f>IF(AND(F565&lt;&gt;"",Q564=""),1,IF(AND(Q564&lt;emp,Q564&lt;&gt;""),Q564+1,""))</f>
        <v>2</v>
      </c>
      <c r="R565" s="122">
        <f>IF(Q565="","",HLOOKUP(Q565,Headline!$Z$5:$CJ$6,2,FALSE))</f>
        <v>2</v>
      </c>
      <c r="S565" s="100"/>
      <c r="T565" s="100"/>
      <c r="U565" s="100"/>
      <c r="V565" s="100"/>
      <c r="W565" s="100"/>
      <c r="X565" s="96" t="str">
        <f t="shared" si="109"/>
        <v/>
      </c>
      <c r="Y565" s="101"/>
      <c r="Z565" s="445" t="s">
        <v>296</v>
      </c>
      <c r="AA565" s="446"/>
      <c r="AB565" s="446"/>
      <c r="AC565" s="446"/>
      <c r="AD565" s="62"/>
      <c r="AE565" s="21"/>
      <c r="AF565" s="22"/>
      <c r="AH565" s="29"/>
      <c r="AI565" s="29"/>
      <c r="AJ565" s="29"/>
      <c r="AK565" s="29"/>
      <c r="AL565" s="29"/>
      <c r="AM565" s="29"/>
      <c r="AN565" s="29"/>
      <c r="AO565" s="83"/>
      <c r="AP565" s="83"/>
      <c r="AQ565" s="83"/>
      <c r="AR565" s="83"/>
      <c r="AS565" s="83"/>
      <c r="AT565" s="105"/>
      <c r="AU565" s="105"/>
    </row>
    <row r="566" spans="1:47" ht="17.25" customHeight="1" thickBot="1">
      <c r="A566" s="27"/>
      <c r="B566" s="98"/>
      <c r="C566" s="104"/>
      <c r="D566" s="90"/>
      <c r="E566" s="111"/>
      <c r="F566" s="455"/>
      <c r="G566" s="456"/>
      <c r="H566" s="457"/>
      <c r="I566" s="99"/>
      <c r="J566" s="99"/>
      <c r="K566" s="94">
        <f>IF(Q566=1,F566,K565)</f>
        <v>6.5</v>
      </c>
      <c r="L566" s="94">
        <f>IF(Q566=1,I566,L565)</f>
        <v>0</v>
      </c>
      <c r="M566" s="94">
        <f>IF(Q566=1,J566,M565)</f>
        <v>0</v>
      </c>
      <c r="N566" s="94">
        <f t="shared" si="107"/>
        <v>6.5</v>
      </c>
      <c r="O566" s="94">
        <f t="shared" si="108"/>
        <v>6.5</v>
      </c>
      <c r="P566" s="102"/>
      <c r="Q566" s="94" t="str">
        <f>IF(AND(F566&lt;&gt;"",Q565=""),1,IF(AND(Q565&lt;emp,Q565&lt;&gt;""),Q565+1,""))</f>
        <v/>
      </c>
      <c r="R566" s="122" t="str">
        <f>IF(Q566="","",HLOOKUP(Q566,Headline!$Z$5:$CJ$6,2,FALSE))</f>
        <v/>
      </c>
      <c r="S566" s="100"/>
      <c r="T566" s="100"/>
      <c r="U566" s="100"/>
      <c r="V566" s="100"/>
      <c r="W566" s="100"/>
      <c r="X566" s="96" t="str">
        <f t="shared" si="109"/>
        <v/>
      </c>
      <c r="Y566" s="101"/>
      <c r="Z566" s="445"/>
      <c r="AA566" s="446"/>
      <c r="AB566" s="446"/>
      <c r="AC566" s="454"/>
      <c r="AD566" s="62"/>
      <c r="AE566" s="21"/>
      <c r="AF566" s="22"/>
      <c r="AH566" s="29"/>
      <c r="AI566" s="29"/>
      <c r="AJ566" s="29"/>
      <c r="AK566" s="29"/>
      <c r="AL566" s="29"/>
      <c r="AM566" s="29"/>
      <c r="AN566" s="29"/>
      <c r="AO566" s="83"/>
      <c r="AP566" s="83"/>
      <c r="AQ566" s="83"/>
      <c r="AR566" s="83"/>
      <c r="AS566" s="83"/>
      <c r="AT566" s="105"/>
      <c r="AU566" s="105"/>
    </row>
    <row r="567" spans="1:47" ht="17.25" customHeight="1" thickBot="1">
      <c r="A567" s="27"/>
      <c r="B567" s="98"/>
      <c r="C567" s="104"/>
      <c r="D567" s="90"/>
      <c r="E567" s="135"/>
      <c r="F567" s="463">
        <v>21.3</v>
      </c>
      <c r="G567" s="464"/>
      <c r="H567" s="465"/>
      <c r="I567" s="136"/>
      <c r="J567" s="99"/>
      <c r="K567" s="94">
        <f>IF(Q567=1,F567,K503)</f>
        <v>21.3</v>
      </c>
      <c r="L567" s="94">
        <f>IF(Q567=1,I567,L503)</f>
        <v>0</v>
      </c>
      <c r="M567" s="94">
        <f>IF(Q567=1,J567,M503)</f>
        <v>0</v>
      </c>
      <c r="N567" s="94">
        <f t="shared" si="107"/>
        <v>21.3</v>
      </c>
      <c r="O567" s="94">
        <f t="shared" si="108"/>
        <v>21.3</v>
      </c>
      <c r="P567" s="102" t="s">
        <v>237</v>
      </c>
      <c r="Q567" s="94">
        <f t="shared" ref="Q567:Q584" si="110">IF(AND(F567&lt;&gt;"",Q503=""),1,IF(AND(Q503&lt;emp,Q503&lt;&gt;""),Q503+1,""))</f>
        <v>1</v>
      </c>
      <c r="R567" s="122">
        <f>IF(Q567="","",HLOOKUP(Q567,Headline!$Z$5:$CJ$6,2,FALSE))</f>
        <v>1</v>
      </c>
      <c r="S567" s="100"/>
      <c r="T567" s="100"/>
      <c r="U567" s="100"/>
      <c r="V567" s="100"/>
      <c r="W567" s="100"/>
      <c r="X567" s="96" t="str">
        <f t="shared" si="109"/>
        <v/>
      </c>
      <c r="Y567" s="101"/>
      <c r="Z567" s="445" t="s">
        <v>281</v>
      </c>
      <c r="AA567" s="446"/>
      <c r="AB567" s="446"/>
      <c r="AC567" s="454"/>
      <c r="AD567" s="62"/>
      <c r="AE567" s="21"/>
      <c r="AF567" s="22"/>
      <c r="AH567" s="29"/>
      <c r="AI567" s="29"/>
      <c r="AJ567" s="29"/>
      <c r="AK567" s="29"/>
      <c r="AL567" s="29"/>
      <c r="AM567" s="29"/>
      <c r="AN567" s="29"/>
      <c r="AO567" s="83"/>
      <c r="AP567" s="83"/>
      <c r="AQ567" s="83"/>
      <c r="AR567" s="83"/>
      <c r="AS567" s="83"/>
      <c r="AT567" s="105"/>
      <c r="AU567" s="105"/>
    </row>
    <row r="568" spans="1:47" ht="17.25" customHeight="1">
      <c r="A568" s="27"/>
      <c r="B568" s="98"/>
      <c r="C568" s="104"/>
      <c r="D568" s="90"/>
      <c r="E568" s="111"/>
      <c r="F568" s="471" t="s">
        <v>224</v>
      </c>
      <c r="G568" s="472"/>
      <c r="H568" s="473"/>
      <c r="I568" s="99"/>
      <c r="J568" s="99"/>
      <c r="K568" s="94">
        <f>IF(Q568=1,F568,K567)</f>
        <v>21.3</v>
      </c>
      <c r="L568" s="94">
        <f>IF(Q568=1,I568,L567)</f>
        <v>0</v>
      </c>
      <c r="M568" s="94">
        <f>IF(Q568=1,J568,M567)</f>
        <v>0</v>
      </c>
      <c r="N568" s="94">
        <f t="shared" si="107"/>
        <v>21.3</v>
      </c>
      <c r="O568" s="94">
        <f t="shared" si="108"/>
        <v>21.3</v>
      </c>
      <c r="P568" s="102" t="s">
        <v>237</v>
      </c>
      <c r="Q568" s="94">
        <f t="shared" si="110"/>
        <v>2</v>
      </c>
      <c r="R568" s="122">
        <f>IF(Q568="","",HLOOKUP(Q568,Headline!$Z$5:$CJ$6,2,FALSE))</f>
        <v>2</v>
      </c>
      <c r="S568" s="100"/>
      <c r="T568" s="100"/>
      <c r="U568" s="100"/>
      <c r="V568" s="100"/>
      <c r="W568" s="100"/>
      <c r="X568" s="96" t="str">
        <f t="shared" si="109"/>
        <v/>
      </c>
      <c r="Y568" s="101"/>
      <c r="Z568" s="445" t="s">
        <v>296</v>
      </c>
      <c r="AA568" s="446"/>
      <c r="AB568" s="446"/>
      <c r="AC568" s="446"/>
      <c r="AD568" s="62"/>
      <c r="AE568" s="21"/>
      <c r="AF568" s="22"/>
      <c r="AH568" s="29"/>
      <c r="AI568" s="29"/>
      <c r="AJ568" s="29"/>
      <c r="AK568" s="29"/>
      <c r="AL568" s="29"/>
      <c r="AM568" s="29"/>
      <c r="AN568" s="29"/>
      <c r="AO568" s="83"/>
      <c r="AP568" s="83"/>
      <c r="AQ568" s="83"/>
      <c r="AR568" s="83"/>
      <c r="AS568" s="83"/>
      <c r="AT568" s="105"/>
      <c r="AU568" s="105"/>
    </row>
    <row r="569" spans="1:47" ht="17.25" customHeight="1" thickBot="1">
      <c r="A569" s="27"/>
      <c r="B569" s="98"/>
      <c r="C569" s="104"/>
      <c r="D569" s="90"/>
      <c r="E569" s="111"/>
      <c r="F569" s="455"/>
      <c r="G569" s="456"/>
      <c r="H569" s="457"/>
      <c r="I569" s="99"/>
      <c r="J569" s="99"/>
      <c r="K569" s="94">
        <f>IF(Q569=1,F569,K568)</f>
        <v>21.3</v>
      </c>
      <c r="L569" s="94">
        <f>IF(Q569=1,I569,L568)</f>
        <v>0</v>
      </c>
      <c r="M569" s="94">
        <f>IF(Q569=1,J569,M568)</f>
        <v>0</v>
      </c>
      <c r="N569" s="94">
        <f t="shared" si="107"/>
        <v>21.3</v>
      </c>
      <c r="O569" s="94">
        <f t="shared" si="108"/>
        <v>21.3</v>
      </c>
      <c r="P569" s="102"/>
      <c r="Q569" s="94" t="str">
        <f t="shared" si="110"/>
        <v/>
      </c>
      <c r="R569" s="122" t="str">
        <f>IF(Q569="","",HLOOKUP(Q569,Headline!$Z$5:$CJ$6,2,FALSE))</f>
        <v/>
      </c>
      <c r="S569" s="100"/>
      <c r="T569" s="100"/>
      <c r="U569" s="100"/>
      <c r="V569" s="100"/>
      <c r="W569" s="100"/>
      <c r="X569" s="96" t="str">
        <f t="shared" si="109"/>
        <v/>
      </c>
      <c r="Y569" s="101"/>
      <c r="Z569" s="445"/>
      <c r="AA569" s="446"/>
      <c r="AB569" s="446"/>
      <c r="AC569" s="454"/>
      <c r="AD569" s="62"/>
      <c r="AE569" s="21"/>
      <c r="AF569" s="22"/>
      <c r="AH569" s="29"/>
      <c r="AI569" s="29"/>
      <c r="AJ569" s="29"/>
      <c r="AK569" s="29"/>
      <c r="AL569" s="29"/>
      <c r="AM569" s="29"/>
      <c r="AN569" s="29"/>
      <c r="AO569" s="83"/>
      <c r="AP569" s="83"/>
      <c r="AQ569" s="83"/>
      <c r="AR569" s="83"/>
      <c r="AS569" s="83"/>
      <c r="AT569" s="105"/>
      <c r="AU569" s="105"/>
    </row>
    <row r="570" spans="1:47" ht="17.25" customHeight="1" thickBot="1">
      <c r="A570" s="27"/>
      <c r="B570" s="98"/>
      <c r="C570" s="104"/>
      <c r="D570" s="90"/>
      <c r="E570" s="135"/>
      <c r="F570" s="463">
        <v>6.5</v>
      </c>
      <c r="G570" s="464"/>
      <c r="H570" s="465"/>
      <c r="I570" s="136"/>
      <c r="J570" s="99"/>
      <c r="K570" s="94">
        <f>IF(Q570=1,F570,K550)</f>
        <v>6.5</v>
      </c>
      <c r="L570" s="94">
        <f>IF(Q570=1,I570,L550)</f>
        <v>0</v>
      </c>
      <c r="M570" s="94">
        <f>IF(Q570=1,J570,M550)</f>
        <v>0</v>
      </c>
      <c r="N570" s="94">
        <f t="shared" si="107"/>
        <v>6.5</v>
      </c>
      <c r="O570" s="94">
        <f t="shared" si="108"/>
        <v>6.5</v>
      </c>
      <c r="P570" s="102" t="s">
        <v>237</v>
      </c>
      <c r="Q570" s="94">
        <f t="shared" si="110"/>
        <v>1</v>
      </c>
      <c r="R570" s="122">
        <f>IF(Q570="","",HLOOKUP(Q570,Headline!$Z$5:$CJ$6,2,FALSE))</f>
        <v>1</v>
      </c>
      <c r="S570" s="100"/>
      <c r="T570" s="100"/>
      <c r="U570" s="100"/>
      <c r="V570" s="100"/>
      <c r="W570" s="100"/>
      <c r="X570" s="96" t="str">
        <f t="shared" si="109"/>
        <v/>
      </c>
      <c r="Y570" s="101"/>
      <c r="Z570" s="445" t="s">
        <v>281</v>
      </c>
      <c r="AA570" s="446"/>
      <c r="AB570" s="446"/>
      <c r="AC570" s="454"/>
      <c r="AD570" s="62"/>
      <c r="AE570" s="21"/>
      <c r="AF570" s="22"/>
      <c r="AH570" s="29"/>
      <c r="AI570" s="29"/>
      <c r="AJ570" s="29"/>
      <c r="AK570" s="29"/>
      <c r="AL570" s="29"/>
      <c r="AM570" s="29"/>
      <c r="AN570" s="29"/>
      <c r="AO570" s="83"/>
      <c r="AP570" s="83"/>
      <c r="AQ570" s="83"/>
      <c r="AR570" s="83"/>
      <c r="AS570" s="83"/>
      <c r="AT570" s="105"/>
      <c r="AU570" s="105"/>
    </row>
    <row r="571" spans="1:47" ht="17.25" customHeight="1">
      <c r="A571" s="27"/>
      <c r="B571" s="98"/>
      <c r="C571" s="104"/>
      <c r="D571" s="90"/>
      <c r="E571" s="111"/>
      <c r="F571" s="471" t="s">
        <v>230</v>
      </c>
      <c r="G571" s="472"/>
      <c r="H571" s="473"/>
      <c r="I571" s="99"/>
      <c r="J571" s="99"/>
      <c r="K571" s="94">
        <f>IF(Q571=1,F571,K570)</f>
        <v>6.5</v>
      </c>
      <c r="L571" s="94">
        <f>IF(Q571=1,I571,L570)</f>
        <v>0</v>
      </c>
      <c r="M571" s="94">
        <f>IF(Q571=1,J571,M570)</f>
        <v>0</v>
      </c>
      <c r="N571" s="94">
        <f t="shared" si="107"/>
        <v>6.5</v>
      </c>
      <c r="O571" s="94">
        <f t="shared" si="108"/>
        <v>6.5</v>
      </c>
      <c r="P571" s="102" t="s">
        <v>237</v>
      </c>
      <c r="Q571" s="94">
        <f t="shared" si="110"/>
        <v>2</v>
      </c>
      <c r="R571" s="122">
        <f>IF(Q571="","",HLOOKUP(Q571,Headline!$Z$5:$CJ$6,2,FALSE))</f>
        <v>2</v>
      </c>
      <c r="S571" s="100"/>
      <c r="T571" s="100"/>
      <c r="U571" s="100"/>
      <c r="V571" s="100"/>
      <c r="W571" s="100"/>
      <c r="X571" s="96" t="str">
        <f t="shared" si="109"/>
        <v/>
      </c>
      <c r="Y571" s="101"/>
      <c r="Z571" s="445" t="s">
        <v>296</v>
      </c>
      <c r="AA571" s="446"/>
      <c r="AB571" s="446"/>
      <c r="AC571" s="446"/>
      <c r="AD571" s="62"/>
      <c r="AE571" s="21"/>
      <c r="AF571" s="22"/>
      <c r="AH571" s="29"/>
      <c r="AI571" s="29"/>
      <c r="AJ571" s="29"/>
      <c r="AK571" s="29"/>
      <c r="AL571" s="29"/>
      <c r="AM571" s="29"/>
      <c r="AN571" s="29"/>
      <c r="AO571" s="83"/>
      <c r="AP571" s="83"/>
      <c r="AQ571" s="83"/>
      <c r="AR571" s="83"/>
      <c r="AS571" s="83"/>
      <c r="AT571" s="105"/>
      <c r="AU571" s="105"/>
    </row>
    <row r="572" spans="1:47" ht="17.25" customHeight="1" thickBot="1">
      <c r="A572" s="27"/>
      <c r="B572" s="98"/>
      <c r="C572" s="104"/>
      <c r="D572" s="90"/>
      <c r="E572" s="111"/>
      <c r="F572" s="455"/>
      <c r="G572" s="456"/>
      <c r="H572" s="457"/>
      <c r="I572" s="99"/>
      <c r="J572" s="99"/>
      <c r="K572" s="94">
        <f>IF(Q572=1,F572,K571)</f>
        <v>6.5</v>
      </c>
      <c r="L572" s="94">
        <f>IF(Q572=1,I572,L571)</f>
        <v>0</v>
      </c>
      <c r="M572" s="94">
        <f>IF(Q572=1,J572,M571)</f>
        <v>0</v>
      </c>
      <c r="N572" s="94">
        <f t="shared" si="107"/>
        <v>6.5</v>
      </c>
      <c r="O572" s="94">
        <f t="shared" si="108"/>
        <v>6.5</v>
      </c>
      <c r="P572" s="102"/>
      <c r="Q572" s="94" t="str">
        <f t="shared" si="110"/>
        <v/>
      </c>
      <c r="R572" s="122" t="str">
        <f>IF(Q572="","",HLOOKUP(Q572,Headline!$Z$5:$CJ$6,2,FALSE))</f>
        <v/>
      </c>
      <c r="S572" s="100"/>
      <c r="T572" s="100"/>
      <c r="U572" s="100"/>
      <c r="V572" s="100"/>
      <c r="W572" s="100"/>
      <c r="X572" s="96" t="str">
        <f t="shared" si="109"/>
        <v/>
      </c>
      <c r="Y572" s="101"/>
      <c r="Z572" s="445"/>
      <c r="AA572" s="446"/>
      <c r="AB572" s="446"/>
      <c r="AC572" s="454"/>
      <c r="AD572" s="62"/>
      <c r="AE572" s="21"/>
      <c r="AF572" s="22"/>
      <c r="AH572" s="29"/>
      <c r="AI572" s="29"/>
      <c r="AJ572" s="29"/>
      <c r="AK572" s="29"/>
      <c r="AL572" s="29"/>
      <c r="AM572" s="29"/>
      <c r="AN572" s="29"/>
      <c r="AO572" s="83"/>
      <c r="AP572" s="83"/>
      <c r="AQ572" s="83"/>
      <c r="AR572" s="83"/>
      <c r="AS572" s="83"/>
      <c r="AT572" s="105"/>
      <c r="AU572" s="105"/>
    </row>
    <row r="573" spans="1:47" ht="17.25" customHeight="1" thickBot="1">
      <c r="A573" s="27"/>
      <c r="B573" s="98"/>
      <c r="C573" s="104"/>
      <c r="D573" s="90"/>
      <c r="E573" s="135"/>
      <c r="F573" s="463">
        <v>21.3</v>
      </c>
      <c r="G573" s="464"/>
      <c r="H573" s="465"/>
      <c r="I573" s="136"/>
      <c r="J573" s="99"/>
      <c r="K573" s="94">
        <f>IF(Q573=1,F573,K508)</f>
        <v>21.3</v>
      </c>
      <c r="L573" s="94">
        <f>IF(Q573=1,I573,L508)</f>
        <v>0</v>
      </c>
      <c r="M573" s="94">
        <f>IF(Q573=1,J573,M508)</f>
        <v>0</v>
      </c>
      <c r="N573" s="94">
        <f t="shared" si="107"/>
        <v>21.3</v>
      </c>
      <c r="O573" s="94">
        <f t="shared" si="108"/>
        <v>21.3</v>
      </c>
      <c r="P573" s="102" t="s">
        <v>237</v>
      </c>
      <c r="Q573" s="94">
        <f t="shared" si="110"/>
        <v>1</v>
      </c>
      <c r="R573" s="122">
        <f>IF(Q573="","",HLOOKUP(Q573,Headline!$Z$5:$CJ$6,2,FALSE))</f>
        <v>1</v>
      </c>
      <c r="S573" s="100"/>
      <c r="T573" s="100"/>
      <c r="U573" s="100"/>
      <c r="V573" s="100"/>
      <c r="W573" s="100"/>
      <c r="X573" s="96" t="str">
        <f t="shared" si="109"/>
        <v/>
      </c>
      <c r="Y573" s="101"/>
      <c r="Z573" s="445" t="s">
        <v>281</v>
      </c>
      <c r="AA573" s="446"/>
      <c r="AB573" s="446"/>
      <c r="AC573" s="454"/>
      <c r="AD573" s="62"/>
      <c r="AE573" s="21"/>
      <c r="AF573" s="22"/>
      <c r="AH573" s="29"/>
      <c r="AI573" s="29"/>
      <c r="AJ573" s="29"/>
      <c r="AK573" s="29"/>
      <c r="AL573" s="29"/>
      <c r="AM573" s="29"/>
      <c r="AN573" s="29"/>
      <c r="AO573" s="83"/>
      <c r="AP573" s="83"/>
      <c r="AQ573" s="83"/>
      <c r="AR573" s="83"/>
      <c r="AS573" s="83"/>
      <c r="AT573" s="105"/>
      <c r="AU573" s="105"/>
    </row>
    <row r="574" spans="1:47" ht="17.25" customHeight="1">
      <c r="A574" s="27"/>
      <c r="B574" s="98"/>
      <c r="C574" s="104"/>
      <c r="D574" s="90"/>
      <c r="E574" s="111"/>
      <c r="F574" s="471" t="s">
        <v>230</v>
      </c>
      <c r="G574" s="472"/>
      <c r="H574" s="473"/>
      <c r="I574" s="99"/>
      <c r="J574" s="99"/>
      <c r="K574" s="94">
        <f>IF(Q574=1,F574,K573)</f>
        <v>21.3</v>
      </c>
      <c r="L574" s="94">
        <f>IF(Q574=1,I574,L573)</f>
        <v>0</v>
      </c>
      <c r="M574" s="94">
        <f>IF(Q574=1,J574,M573)</f>
        <v>0</v>
      </c>
      <c r="N574" s="94">
        <f t="shared" si="107"/>
        <v>21.3</v>
      </c>
      <c r="O574" s="94">
        <f t="shared" si="108"/>
        <v>21.3</v>
      </c>
      <c r="P574" s="102" t="s">
        <v>237</v>
      </c>
      <c r="Q574" s="94">
        <f t="shared" si="110"/>
        <v>2</v>
      </c>
      <c r="R574" s="122">
        <f>IF(Q574="","",HLOOKUP(Q574,Headline!$Z$5:$CJ$6,2,FALSE))</f>
        <v>2</v>
      </c>
      <c r="S574" s="100"/>
      <c r="T574" s="100"/>
      <c r="U574" s="100"/>
      <c r="V574" s="100"/>
      <c r="W574" s="100"/>
      <c r="X574" s="96" t="str">
        <f t="shared" si="109"/>
        <v/>
      </c>
      <c r="Y574" s="101"/>
      <c r="Z574" s="445" t="s">
        <v>296</v>
      </c>
      <c r="AA574" s="446"/>
      <c r="AB574" s="446"/>
      <c r="AC574" s="446"/>
      <c r="AD574" s="62"/>
      <c r="AE574" s="21"/>
      <c r="AF574" s="22"/>
      <c r="AH574" s="29"/>
      <c r="AI574" s="29"/>
      <c r="AJ574" s="29"/>
      <c r="AK574" s="29"/>
      <c r="AL574" s="29"/>
      <c r="AM574" s="29"/>
      <c r="AN574" s="29"/>
      <c r="AO574" s="83"/>
      <c r="AP574" s="83"/>
      <c r="AQ574" s="83"/>
      <c r="AR574" s="83"/>
      <c r="AS574" s="83"/>
      <c r="AT574" s="105"/>
      <c r="AU574" s="105"/>
    </row>
    <row r="575" spans="1:47" ht="17.25" customHeight="1" thickBot="1">
      <c r="A575" s="27"/>
      <c r="B575" s="98"/>
      <c r="C575" s="104"/>
      <c r="D575" s="90"/>
      <c r="E575" s="111"/>
      <c r="F575" s="455"/>
      <c r="G575" s="456"/>
      <c r="H575" s="457"/>
      <c r="I575" s="99"/>
      <c r="J575" s="99"/>
      <c r="K575" s="94">
        <f>IF(Q575=1,F575,K568)</f>
        <v>21.3</v>
      </c>
      <c r="L575" s="94">
        <f>IF(Q575=1,I575,L568)</f>
        <v>0</v>
      </c>
      <c r="M575" s="94">
        <f>IF(Q575=1,J575,M568)</f>
        <v>0</v>
      </c>
      <c r="N575" s="94">
        <f t="shared" si="107"/>
        <v>21.3</v>
      </c>
      <c r="O575" s="94">
        <f t="shared" si="108"/>
        <v>21.3</v>
      </c>
      <c r="P575" s="102"/>
      <c r="Q575" s="94" t="str">
        <f t="shared" si="110"/>
        <v/>
      </c>
      <c r="R575" s="122" t="str">
        <f>IF(Q575="","",HLOOKUP(Q575,Headline!$Z$5:$CJ$6,2,FALSE))</f>
        <v/>
      </c>
      <c r="S575" s="100"/>
      <c r="T575" s="100"/>
      <c r="U575" s="100"/>
      <c r="V575" s="100"/>
      <c r="W575" s="100"/>
      <c r="X575" s="96" t="str">
        <f t="shared" si="109"/>
        <v/>
      </c>
      <c r="Y575" s="101"/>
      <c r="Z575" s="445"/>
      <c r="AA575" s="446"/>
      <c r="AB575" s="446"/>
      <c r="AC575" s="446"/>
      <c r="AD575" s="62"/>
      <c r="AE575" s="21"/>
      <c r="AF575" s="22"/>
      <c r="AH575" s="29"/>
      <c r="AI575" s="29"/>
      <c r="AJ575" s="29"/>
      <c r="AK575" s="29"/>
      <c r="AL575" s="29"/>
      <c r="AM575" s="29"/>
      <c r="AN575" s="29"/>
      <c r="AO575" s="83"/>
      <c r="AP575" s="83"/>
      <c r="AQ575" s="83"/>
      <c r="AR575" s="83"/>
      <c r="AS575" s="83"/>
      <c r="AT575" s="105"/>
      <c r="AU575" s="105"/>
    </row>
    <row r="576" spans="1:47" ht="17.25" customHeight="1" thickBot="1">
      <c r="A576" s="27"/>
      <c r="B576" s="98"/>
      <c r="C576" s="104"/>
      <c r="D576" s="144" t="s">
        <v>171</v>
      </c>
      <c r="E576" s="135"/>
      <c r="F576" s="463">
        <v>75</v>
      </c>
      <c r="G576" s="464"/>
      <c r="H576" s="465"/>
      <c r="I576" s="136"/>
      <c r="J576" s="99"/>
      <c r="K576" s="94">
        <f>IF(Q576=1,F576,#REF!)</f>
        <v>75</v>
      </c>
      <c r="L576" s="94">
        <f>IF(Q576=1,I576,#REF!)</f>
        <v>0</v>
      </c>
      <c r="M576" s="94">
        <f>IF(Q576=1,J576,#REF!)</f>
        <v>0</v>
      </c>
      <c r="N576" s="94">
        <f t="shared" si="107"/>
        <v>75</v>
      </c>
      <c r="O576" s="94">
        <f t="shared" si="108"/>
        <v>75</v>
      </c>
      <c r="P576" s="102" t="s">
        <v>238</v>
      </c>
      <c r="Q576" s="94">
        <f t="shared" si="110"/>
        <v>1</v>
      </c>
      <c r="R576" s="122">
        <f>IF(Q576="","",HLOOKUP(Q576,Headline!$Z$5:$CJ$6,2,FALSE))</f>
        <v>1</v>
      </c>
      <c r="S576" s="502" t="s">
        <v>211</v>
      </c>
      <c r="T576" s="503"/>
      <c r="U576" s="503"/>
      <c r="V576" s="503"/>
      <c r="W576" s="504"/>
      <c r="X576" s="96"/>
      <c r="Y576" s="101"/>
      <c r="Z576" s="445"/>
      <c r="AA576" s="446"/>
      <c r="AB576" s="446"/>
      <c r="AC576" s="446"/>
      <c r="AD576" s="62"/>
      <c r="AE576" s="21"/>
      <c r="AF576" s="22"/>
      <c r="AH576" s="29"/>
      <c r="AI576" s="29"/>
      <c r="AJ576" s="29"/>
      <c r="AK576" s="29"/>
      <c r="AL576" s="29"/>
      <c r="AM576" s="29"/>
      <c r="AN576" s="29"/>
      <c r="AO576" s="83"/>
      <c r="AP576" s="83"/>
      <c r="AQ576" s="83"/>
      <c r="AR576" s="83"/>
      <c r="AS576" s="83"/>
      <c r="AT576" s="105"/>
      <c r="AU576" s="105"/>
    </row>
    <row r="577" spans="1:47" ht="17.25" customHeight="1">
      <c r="A577" s="27"/>
      <c r="B577" s="98"/>
      <c r="C577" s="104"/>
      <c r="D577" s="90"/>
      <c r="E577" s="111"/>
      <c r="F577" s="471"/>
      <c r="G577" s="472"/>
      <c r="H577" s="473"/>
      <c r="I577" s="99"/>
      <c r="J577" s="99"/>
      <c r="K577" s="94">
        <f t="shared" ref="K577:K584" si="111">IF(Q577=1,F577,K576)</f>
        <v>75</v>
      </c>
      <c r="L577" s="94">
        <f t="shared" ref="L577:L584" si="112">IF(Q577=1,I577,L576)</f>
        <v>0</v>
      </c>
      <c r="M577" s="94">
        <f t="shared" ref="M577:M584" si="113">IF(Q577=1,J577,M576)</f>
        <v>0</v>
      </c>
      <c r="N577" s="94">
        <f t="shared" si="107"/>
        <v>75</v>
      </c>
      <c r="O577" s="94">
        <f t="shared" si="108"/>
        <v>75</v>
      </c>
      <c r="P577" s="102" t="s">
        <v>238</v>
      </c>
      <c r="Q577" s="94">
        <f t="shared" si="110"/>
        <v>2</v>
      </c>
      <c r="R577" s="122">
        <f>IF(Q577="","",HLOOKUP(Q577,Headline!$Z$5:$CJ$6,2,FALSE))</f>
        <v>2</v>
      </c>
      <c r="S577" s="505"/>
      <c r="T577" s="506"/>
      <c r="U577" s="506"/>
      <c r="V577" s="506"/>
      <c r="W577" s="507"/>
      <c r="X577" s="96" t="str">
        <f t="shared" si="109"/>
        <v/>
      </c>
      <c r="Y577" s="101"/>
      <c r="Z577" s="445"/>
      <c r="AA577" s="446"/>
      <c r="AB577" s="446"/>
      <c r="AC577" s="446"/>
      <c r="AD577" s="62"/>
      <c r="AE577" s="21"/>
      <c r="AF577" s="22"/>
      <c r="AH577" s="29"/>
      <c r="AI577" s="29"/>
      <c r="AJ577" s="29"/>
      <c r="AK577" s="29"/>
      <c r="AL577" s="29"/>
      <c r="AM577" s="29"/>
      <c r="AN577" s="29"/>
      <c r="AO577" s="83"/>
      <c r="AP577" s="83"/>
      <c r="AQ577" s="83"/>
      <c r="AR577" s="83"/>
      <c r="AS577" s="83"/>
      <c r="AT577" s="105"/>
      <c r="AU577" s="105"/>
    </row>
    <row r="578" spans="1:47" ht="17.25" customHeight="1" thickBot="1">
      <c r="A578" s="27"/>
      <c r="B578" s="98"/>
      <c r="C578" s="104"/>
      <c r="D578" s="90"/>
      <c r="E578" s="111"/>
      <c r="F578" s="455"/>
      <c r="G578" s="456"/>
      <c r="H578" s="456"/>
      <c r="I578" s="99"/>
      <c r="J578" s="99"/>
      <c r="K578" s="94">
        <f t="shared" si="111"/>
        <v>75</v>
      </c>
      <c r="L578" s="94">
        <f t="shared" si="112"/>
        <v>0</v>
      </c>
      <c r="M578" s="94">
        <f t="shared" si="113"/>
        <v>0</v>
      </c>
      <c r="N578" s="94">
        <f t="shared" si="107"/>
        <v>75</v>
      </c>
      <c r="O578" s="94">
        <f t="shared" si="108"/>
        <v>75</v>
      </c>
      <c r="P578" s="102"/>
      <c r="Q578" s="94" t="str">
        <f t="shared" si="110"/>
        <v/>
      </c>
      <c r="R578" s="122" t="str">
        <f>IF(Q578="","",HLOOKUP(Q578,Headline!$Z$5:$CJ$6,2,FALSE))</f>
        <v/>
      </c>
      <c r="S578" s="100"/>
      <c r="T578" s="100"/>
      <c r="U578" s="100"/>
      <c r="V578" s="100"/>
      <c r="W578" s="100"/>
      <c r="X578" s="96" t="str">
        <f t="shared" si="109"/>
        <v/>
      </c>
      <c r="Y578" s="101"/>
      <c r="Z578" s="445"/>
      <c r="AA578" s="446"/>
      <c r="AB578" s="446"/>
      <c r="AC578" s="446"/>
      <c r="AD578" s="62"/>
      <c r="AE578" s="21"/>
      <c r="AF578" s="22"/>
      <c r="AH578" s="29"/>
      <c r="AI578" s="29"/>
      <c r="AJ578" s="29"/>
      <c r="AK578" s="29"/>
      <c r="AL578" s="29"/>
      <c r="AM578" s="29"/>
      <c r="AN578" s="29"/>
      <c r="AO578" s="83"/>
      <c r="AP578" s="83"/>
      <c r="AQ578" s="83"/>
      <c r="AR578" s="83"/>
      <c r="AS578" s="83"/>
      <c r="AT578" s="105"/>
      <c r="AU578" s="105"/>
    </row>
    <row r="579" spans="1:47" ht="17.25" customHeight="1" thickBot="1">
      <c r="A579" s="27"/>
      <c r="B579" s="98"/>
      <c r="C579" s="104"/>
      <c r="D579" s="144" t="s">
        <v>171</v>
      </c>
      <c r="E579" s="135"/>
      <c r="F579" s="463">
        <v>58</v>
      </c>
      <c r="G579" s="464"/>
      <c r="H579" s="465"/>
      <c r="I579" s="136"/>
      <c r="J579" s="99"/>
      <c r="K579" s="94">
        <f t="shared" si="111"/>
        <v>58</v>
      </c>
      <c r="L579" s="94">
        <f t="shared" si="112"/>
        <v>0</v>
      </c>
      <c r="M579" s="94">
        <f t="shared" si="113"/>
        <v>0</v>
      </c>
      <c r="N579" s="94">
        <f t="shared" si="107"/>
        <v>58</v>
      </c>
      <c r="O579" s="94">
        <f t="shared" si="108"/>
        <v>58</v>
      </c>
      <c r="P579" s="102" t="s">
        <v>238</v>
      </c>
      <c r="Q579" s="94">
        <f t="shared" si="110"/>
        <v>1</v>
      </c>
      <c r="R579" s="122">
        <f>IF(Q579="","",HLOOKUP(Q579,Headline!$Z$5:$CJ$6,2,FALSE))</f>
        <v>1</v>
      </c>
      <c r="S579" s="502" t="s">
        <v>201</v>
      </c>
      <c r="T579" s="503"/>
      <c r="U579" s="503"/>
      <c r="V579" s="503"/>
      <c r="W579" s="504"/>
      <c r="X579" s="96"/>
      <c r="Y579" s="101"/>
      <c r="Z579" s="445"/>
      <c r="AA579" s="446"/>
      <c r="AB579" s="446"/>
      <c r="AC579" s="446"/>
      <c r="AD579" s="62"/>
      <c r="AE579" s="21"/>
      <c r="AF579" s="22"/>
      <c r="AH579" s="29"/>
      <c r="AI579" s="29"/>
      <c r="AJ579" s="29"/>
      <c r="AK579" s="29"/>
      <c r="AL579" s="29"/>
      <c r="AM579" s="29"/>
      <c r="AN579" s="29"/>
      <c r="AO579" s="83"/>
      <c r="AP579" s="83"/>
      <c r="AQ579" s="83"/>
      <c r="AR579" s="83"/>
      <c r="AS579" s="83"/>
      <c r="AT579" s="105"/>
      <c r="AU579" s="105"/>
    </row>
    <row r="580" spans="1:47" ht="17.25" customHeight="1">
      <c r="A580" s="27"/>
      <c r="B580" s="98"/>
      <c r="C580" s="104"/>
      <c r="D580" s="90"/>
      <c r="E580" s="111"/>
      <c r="F580" s="471"/>
      <c r="G580" s="472"/>
      <c r="H580" s="472"/>
      <c r="I580" s="99"/>
      <c r="J580" s="99"/>
      <c r="K580" s="94">
        <f t="shared" si="111"/>
        <v>58</v>
      </c>
      <c r="L580" s="94">
        <f t="shared" si="112"/>
        <v>0</v>
      </c>
      <c r="M580" s="94">
        <f t="shared" si="113"/>
        <v>0</v>
      </c>
      <c r="N580" s="94">
        <f t="shared" si="107"/>
        <v>58</v>
      </c>
      <c r="O580" s="94">
        <f t="shared" si="108"/>
        <v>58</v>
      </c>
      <c r="P580" s="102" t="s">
        <v>238</v>
      </c>
      <c r="Q580" s="94">
        <f t="shared" si="110"/>
        <v>2</v>
      </c>
      <c r="R580" s="122">
        <f>IF(Q580="","",HLOOKUP(Q580,Headline!$Z$5:$CJ$6,2,FALSE))</f>
        <v>2</v>
      </c>
      <c r="S580" s="505"/>
      <c r="T580" s="506"/>
      <c r="U580" s="506"/>
      <c r="V580" s="506"/>
      <c r="W580" s="507"/>
      <c r="X580" s="96" t="str">
        <f t="shared" si="109"/>
        <v/>
      </c>
      <c r="Y580" s="101"/>
      <c r="Z580" s="445"/>
      <c r="AA580" s="446"/>
      <c r="AB580" s="446"/>
      <c r="AC580" s="446"/>
      <c r="AD580" s="62"/>
      <c r="AE580" s="21"/>
      <c r="AF580" s="22"/>
      <c r="AH580" s="29"/>
      <c r="AI580" s="29"/>
      <c r="AJ580" s="29"/>
      <c r="AK580" s="29"/>
      <c r="AL580" s="29"/>
      <c r="AM580" s="29"/>
      <c r="AN580" s="29"/>
      <c r="AO580" s="83"/>
      <c r="AP580" s="83"/>
      <c r="AQ580" s="83"/>
      <c r="AR580" s="83"/>
      <c r="AS580" s="83"/>
      <c r="AT580" s="105"/>
      <c r="AU580" s="105"/>
    </row>
    <row r="581" spans="1:47" ht="17.25" customHeight="1" thickBot="1">
      <c r="A581" s="27"/>
      <c r="B581" s="98"/>
      <c r="C581" s="104"/>
      <c r="D581" s="90"/>
      <c r="E581" s="111"/>
      <c r="F581" s="455"/>
      <c r="G581" s="456"/>
      <c r="H581" s="456"/>
      <c r="I581" s="99"/>
      <c r="J581" s="99"/>
      <c r="K581" s="94">
        <f t="shared" si="111"/>
        <v>58</v>
      </c>
      <c r="L581" s="94">
        <f t="shared" si="112"/>
        <v>0</v>
      </c>
      <c r="M581" s="94">
        <f t="shared" si="113"/>
        <v>0</v>
      </c>
      <c r="N581" s="94">
        <f t="shared" si="107"/>
        <v>58</v>
      </c>
      <c r="O581" s="94">
        <f t="shared" si="108"/>
        <v>58</v>
      </c>
      <c r="P581" s="102"/>
      <c r="Q581" s="94" t="str">
        <f t="shared" si="110"/>
        <v/>
      </c>
      <c r="R581" s="122" t="str">
        <f>IF(Q581="","",HLOOKUP(Q581,Headline!$Z$5:$CJ$6,2,FALSE))</f>
        <v/>
      </c>
      <c r="S581" s="100"/>
      <c r="T581" s="100"/>
      <c r="U581" s="100"/>
      <c r="V581" s="100"/>
      <c r="W581" s="100"/>
      <c r="X581" s="96" t="str">
        <f t="shared" si="109"/>
        <v/>
      </c>
      <c r="Y581" s="101"/>
      <c r="Z581" s="445"/>
      <c r="AA581" s="446"/>
      <c r="AB581" s="446"/>
      <c r="AC581" s="446"/>
      <c r="AD581" s="62"/>
      <c r="AE581" s="21"/>
      <c r="AF581" s="22"/>
      <c r="AH581" s="29"/>
      <c r="AI581" s="29"/>
      <c r="AJ581" s="29"/>
      <c r="AK581" s="29"/>
      <c r="AL581" s="29"/>
      <c r="AM581" s="29"/>
      <c r="AN581" s="29"/>
      <c r="AO581" s="83"/>
      <c r="AP581" s="83"/>
      <c r="AQ581" s="83"/>
      <c r="AR581" s="83"/>
      <c r="AS581" s="83"/>
      <c r="AT581" s="105"/>
      <c r="AU581" s="105"/>
    </row>
    <row r="582" spans="1:47" ht="17.25" customHeight="1" thickBot="1">
      <c r="A582" s="27"/>
      <c r="B582" s="98"/>
      <c r="C582" s="104"/>
      <c r="D582" s="144" t="s">
        <v>171</v>
      </c>
      <c r="E582" s="135"/>
      <c r="F582" s="463">
        <v>13</v>
      </c>
      <c r="G582" s="464"/>
      <c r="H582" s="465"/>
      <c r="I582" s="136"/>
      <c r="J582" s="99"/>
      <c r="K582" s="94">
        <f t="shared" si="111"/>
        <v>13</v>
      </c>
      <c r="L582" s="94">
        <f t="shared" si="112"/>
        <v>0</v>
      </c>
      <c r="M582" s="94">
        <f t="shared" si="113"/>
        <v>0</v>
      </c>
      <c r="N582" s="94">
        <f t="shared" si="107"/>
        <v>13</v>
      </c>
      <c r="O582" s="94">
        <f t="shared" si="108"/>
        <v>13</v>
      </c>
      <c r="P582" s="102" t="s">
        <v>238</v>
      </c>
      <c r="Q582" s="94">
        <f t="shared" si="110"/>
        <v>1</v>
      </c>
      <c r="R582" s="122">
        <f>IF(Q582="","",HLOOKUP(Q582,Headline!$Z$5:$CJ$6,2,FALSE))</f>
        <v>1</v>
      </c>
      <c r="S582" s="502" t="s">
        <v>246</v>
      </c>
      <c r="T582" s="503"/>
      <c r="U582" s="503"/>
      <c r="V582" s="503"/>
      <c r="W582" s="504"/>
      <c r="X582" s="96"/>
      <c r="Y582" s="101"/>
      <c r="Z582" s="445"/>
      <c r="AA582" s="446"/>
      <c r="AB582" s="446"/>
      <c r="AC582" s="446"/>
      <c r="AD582" s="62"/>
      <c r="AE582" s="21"/>
      <c r="AF582" s="22"/>
      <c r="AH582" s="29"/>
      <c r="AI582" s="29"/>
      <c r="AJ582" s="29"/>
      <c r="AK582" s="29"/>
      <c r="AL582" s="29"/>
      <c r="AM582" s="29"/>
      <c r="AN582" s="29"/>
      <c r="AO582" s="83"/>
      <c r="AP582" s="83"/>
      <c r="AQ582" s="83"/>
      <c r="AR582" s="83"/>
      <c r="AS582" s="83"/>
      <c r="AT582" s="105"/>
      <c r="AU582" s="105"/>
    </row>
    <row r="583" spans="1:47" ht="17.25" customHeight="1">
      <c r="A583" s="27"/>
      <c r="B583" s="98"/>
      <c r="C583" s="104"/>
      <c r="D583" s="90"/>
      <c r="E583" s="111"/>
      <c r="F583" s="471"/>
      <c r="G583" s="472"/>
      <c r="H583" s="473"/>
      <c r="I583" s="99"/>
      <c r="J583" s="99"/>
      <c r="K583" s="94">
        <f t="shared" si="111"/>
        <v>13</v>
      </c>
      <c r="L583" s="94">
        <f t="shared" si="112"/>
        <v>0</v>
      </c>
      <c r="M583" s="94">
        <f t="shared" si="113"/>
        <v>0</v>
      </c>
      <c r="N583" s="94">
        <f t="shared" si="107"/>
        <v>13</v>
      </c>
      <c r="O583" s="94">
        <f t="shared" si="108"/>
        <v>13</v>
      </c>
      <c r="P583" s="102" t="s">
        <v>238</v>
      </c>
      <c r="Q583" s="94">
        <f t="shared" si="110"/>
        <v>2</v>
      </c>
      <c r="R583" s="122">
        <f>IF(Q583="","",HLOOKUP(Q583,Headline!$Z$5:$CJ$6,2,FALSE))</f>
        <v>2</v>
      </c>
      <c r="S583" s="505"/>
      <c r="T583" s="506"/>
      <c r="U583" s="506"/>
      <c r="V583" s="506"/>
      <c r="W583" s="507"/>
      <c r="X583" s="96" t="str">
        <f t="shared" si="109"/>
        <v/>
      </c>
      <c r="Y583" s="101"/>
      <c r="Z583" s="445"/>
      <c r="AA583" s="446"/>
      <c r="AB583" s="446"/>
      <c r="AC583" s="446"/>
      <c r="AD583" s="62"/>
      <c r="AE583" s="21"/>
      <c r="AF583" s="22"/>
      <c r="AH583" s="29"/>
      <c r="AI583" s="29"/>
      <c r="AJ583" s="29"/>
      <c r="AK583" s="29"/>
      <c r="AL583" s="29"/>
      <c r="AM583" s="29"/>
      <c r="AN583" s="29"/>
      <c r="AO583" s="83"/>
      <c r="AP583" s="83"/>
      <c r="AQ583" s="83"/>
      <c r="AR583" s="83"/>
      <c r="AS583" s="83"/>
      <c r="AT583" s="105"/>
      <c r="AU583" s="105"/>
    </row>
    <row r="584" spans="1:47" ht="17.25" customHeight="1" thickBot="1">
      <c r="A584" s="27"/>
      <c r="B584" s="98"/>
      <c r="C584" s="104"/>
      <c r="D584" s="90"/>
      <c r="E584" s="111"/>
      <c r="F584" s="455"/>
      <c r="G584" s="456"/>
      <c r="H584" s="457"/>
      <c r="I584" s="99"/>
      <c r="J584" s="99"/>
      <c r="K584" s="94">
        <f t="shared" si="111"/>
        <v>13</v>
      </c>
      <c r="L584" s="94">
        <f t="shared" si="112"/>
        <v>0</v>
      </c>
      <c r="M584" s="94">
        <f t="shared" si="113"/>
        <v>0</v>
      </c>
      <c r="N584" s="94">
        <f t="shared" si="107"/>
        <v>13</v>
      </c>
      <c r="O584" s="94">
        <f t="shared" si="108"/>
        <v>13</v>
      </c>
      <c r="P584" s="102"/>
      <c r="Q584" s="94" t="str">
        <f t="shared" si="110"/>
        <v/>
      </c>
      <c r="R584" s="122" t="str">
        <f>IF(Q584="","",HLOOKUP(Q584,Headline!$Z$5:$CJ$6,2,FALSE))</f>
        <v/>
      </c>
      <c r="S584" s="100"/>
      <c r="T584" s="100"/>
      <c r="U584" s="100"/>
      <c r="V584" s="100"/>
      <c r="W584" s="100"/>
      <c r="X584" s="96" t="str">
        <f>IF(S584="","",IF(AND(AM584="-",AN584="+"),"78",IF(AM584="-","7",IF(AN584="+","8",""))))</f>
        <v/>
      </c>
      <c r="Y584" s="101"/>
      <c r="Z584" s="445"/>
      <c r="AA584" s="446"/>
      <c r="AB584" s="446"/>
      <c r="AC584" s="446"/>
      <c r="AD584" s="62"/>
      <c r="AE584" s="21"/>
      <c r="AF584" s="22"/>
      <c r="AH584" s="29"/>
      <c r="AI584" s="29"/>
      <c r="AJ584" s="29"/>
      <c r="AK584" s="29"/>
      <c r="AL584" s="29"/>
      <c r="AM584" s="29"/>
      <c r="AN584" s="29"/>
      <c r="AO584" s="83"/>
      <c r="AP584" s="83"/>
      <c r="AQ584" s="83"/>
      <c r="AR584" s="83"/>
      <c r="AS584" s="83"/>
      <c r="AT584" s="105"/>
      <c r="AU584" s="105"/>
    </row>
    <row r="585" spans="1:47" ht="26.25" customHeight="1" thickBot="1">
      <c r="A585" s="27"/>
      <c r="B585" s="466" t="s">
        <v>201</v>
      </c>
      <c r="C585" s="467"/>
      <c r="D585" s="467"/>
      <c r="E585" s="467"/>
      <c r="F585" s="467"/>
      <c r="G585" s="467"/>
      <c r="H585" s="467"/>
      <c r="I585" s="467"/>
      <c r="J585" s="467"/>
      <c r="K585" s="467"/>
      <c r="L585" s="467"/>
      <c r="M585" s="467"/>
      <c r="N585" s="467"/>
      <c r="O585" s="467"/>
      <c r="P585" s="467"/>
      <c r="Q585" s="467"/>
      <c r="R585" s="467"/>
      <c r="S585" s="467"/>
      <c r="T585" s="467"/>
      <c r="U585" s="467"/>
      <c r="V585" s="467"/>
      <c r="W585" s="467"/>
      <c r="X585" s="467"/>
      <c r="Y585" s="467"/>
      <c r="Z585" s="467"/>
      <c r="AA585" s="467"/>
      <c r="AB585" s="467"/>
      <c r="AC585" s="467"/>
      <c r="AD585" s="467"/>
      <c r="AE585" s="467"/>
      <c r="AF585" s="468"/>
      <c r="AH585" s="29"/>
      <c r="AI585" s="29"/>
      <c r="AJ585" s="29"/>
      <c r="AK585" s="29"/>
      <c r="AL585" s="29"/>
      <c r="AM585" s="29"/>
      <c r="AN585" s="29"/>
      <c r="AO585" s="83"/>
      <c r="AP585" s="83"/>
      <c r="AQ585" s="83"/>
      <c r="AR585" s="83"/>
      <c r="AS585" s="83"/>
      <c r="AT585" s="105"/>
      <c r="AU585" s="105"/>
    </row>
    <row r="586" spans="1:47" ht="17.25" customHeight="1">
      <c r="A586" s="27"/>
      <c r="B586" s="98"/>
      <c r="C586" s="104"/>
      <c r="D586" s="90"/>
      <c r="E586" s="111"/>
      <c r="F586" s="442"/>
      <c r="G586" s="443"/>
      <c r="H586" s="444"/>
      <c r="I586" s="99"/>
      <c r="J586" s="99"/>
      <c r="K586" s="94">
        <f t="shared" ref="K586:K598" si="114">IF(Q586=1,F586,K585)</f>
        <v>0</v>
      </c>
      <c r="L586" s="94">
        <f t="shared" ref="L586:L598" si="115">IF(Q586=1,I586,L585)</f>
        <v>0</v>
      </c>
      <c r="M586" s="94">
        <f t="shared" ref="M586:M598" si="116">IF(Q586=1,J586,M585)</f>
        <v>0</v>
      </c>
      <c r="N586" s="94">
        <f t="shared" ref="N586:N601" si="117">K586+L586</f>
        <v>0</v>
      </c>
      <c r="O586" s="94">
        <f t="shared" ref="O586:O601" si="118">K586+M586</f>
        <v>0</v>
      </c>
      <c r="P586" s="102"/>
      <c r="Q586" s="94" t="str">
        <f t="shared" ref="Q586:Q598" si="119">IF(AND(F586&lt;&gt;"",Q585=""),1,IF(AND(Q585&lt;emp,Q585&lt;&gt;""),Q585+1,""))</f>
        <v/>
      </c>
      <c r="R586" s="122" t="str">
        <f>IF(Q586="","",HLOOKUP(Q586,Headline!$Z$5:$CJ$6,2,FALSE))</f>
        <v/>
      </c>
      <c r="S586" s="100"/>
      <c r="T586" s="100"/>
      <c r="U586" s="100"/>
      <c r="V586" s="100"/>
      <c r="W586" s="100"/>
      <c r="X586" s="96" t="str">
        <f t="shared" ref="X586:X661" si="120">IF(S586="","",IF(AND(AM586="-",AN586="+"),"78",IF(AM586="-","7",IF(AN586="+","8",""))))</f>
        <v/>
      </c>
      <c r="Y586" s="101"/>
      <c r="Z586" s="445"/>
      <c r="AA586" s="446"/>
      <c r="AB586" s="446"/>
      <c r="AC586" s="446"/>
      <c r="AD586" s="62"/>
      <c r="AE586" s="21"/>
      <c r="AF586" s="22"/>
      <c r="AH586" s="29"/>
      <c r="AI586" s="29"/>
      <c r="AJ586" s="29"/>
      <c r="AK586" s="29"/>
      <c r="AL586" s="29"/>
      <c r="AM586" s="29"/>
      <c r="AN586" s="29"/>
      <c r="AO586" s="83"/>
      <c r="AP586" s="83"/>
      <c r="AQ586" s="83"/>
      <c r="AR586" s="83"/>
      <c r="AS586" s="83"/>
      <c r="AT586" s="105"/>
      <c r="AU586" s="105"/>
    </row>
    <row r="587" spans="1:47" ht="17.25" customHeight="1">
      <c r="A587" s="27"/>
      <c r="B587" s="98">
        <v>401</v>
      </c>
      <c r="C587" s="104"/>
      <c r="D587" s="144" t="s">
        <v>187</v>
      </c>
      <c r="E587" s="111"/>
      <c r="F587" s="442">
        <v>3.2</v>
      </c>
      <c r="G587" s="443"/>
      <c r="H587" s="444"/>
      <c r="I587" s="99">
        <v>-3.2</v>
      </c>
      <c r="J587" s="99">
        <v>0</v>
      </c>
      <c r="K587" s="94">
        <f t="shared" si="114"/>
        <v>3.2</v>
      </c>
      <c r="L587" s="94">
        <f t="shared" si="115"/>
        <v>-3.2</v>
      </c>
      <c r="M587" s="94">
        <f t="shared" si="116"/>
        <v>0</v>
      </c>
      <c r="N587" s="94">
        <f t="shared" si="117"/>
        <v>0</v>
      </c>
      <c r="O587" s="94">
        <f t="shared" si="118"/>
        <v>3.2</v>
      </c>
      <c r="P587" s="102" t="s">
        <v>236</v>
      </c>
      <c r="Q587" s="94">
        <f t="shared" si="119"/>
        <v>1</v>
      </c>
      <c r="R587" s="122">
        <f>IF(Q587="","",HLOOKUP(Q587,Headline!$Z$5:$CJ$6,2,FALSE))</f>
        <v>1</v>
      </c>
      <c r="S587" s="100">
        <v>1.01</v>
      </c>
      <c r="T587" s="100">
        <v>1.194</v>
      </c>
      <c r="U587" s="100">
        <v>1.359</v>
      </c>
      <c r="V587" s="100">
        <v>0.96699999999999997</v>
      </c>
      <c r="W587" s="100">
        <v>1.159</v>
      </c>
      <c r="X587" s="96" t="str">
        <f t="shared" si="120"/>
        <v/>
      </c>
      <c r="Y587" s="101">
        <v>13</v>
      </c>
      <c r="Z587" s="445"/>
      <c r="AA587" s="446"/>
      <c r="AB587" s="446"/>
      <c r="AC587" s="446"/>
      <c r="AD587" s="62"/>
      <c r="AE587" s="21"/>
      <c r="AF587" s="22"/>
      <c r="AG587" s="651"/>
      <c r="AH587" s="29"/>
      <c r="AI587" s="29"/>
      <c r="AJ587" s="29"/>
      <c r="AK587" s="29"/>
      <c r="AL587" s="29"/>
      <c r="AM587" s="29"/>
      <c r="AN587" s="29"/>
      <c r="AO587" s="83"/>
      <c r="AP587" s="83"/>
      <c r="AQ587" s="83"/>
      <c r="AR587" s="83"/>
      <c r="AS587" s="83"/>
      <c r="AT587" s="105"/>
      <c r="AU587" s="105"/>
    </row>
    <row r="588" spans="1:47" ht="17.25" customHeight="1">
      <c r="A588" s="27"/>
      <c r="B588" s="98">
        <v>1</v>
      </c>
      <c r="C588" s="104"/>
      <c r="D588" s="90"/>
      <c r="E588" s="111"/>
      <c r="F588" s="442"/>
      <c r="G588" s="443"/>
      <c r="H588" s="444"/>
      <c r="I588" s="99"/>
      <c r="J588" s="99"/>
      <c r="K588" s="94">
        <f t="shared" si="114"/>
        <v>3.2</v>
      </c>
      <c r="L588" s="94">
        <f t="shared" si="115"/>
        <v>-3.2</v>
      </c>
      <c r="M588" s="94">
        <f t="shared" si="116"/>
        <v>0</v>
      </c>
      <c r="N588" s="94">
        <f t="shared" si="117"/>
        <v>0</v>
      </c>
      <c r="O588" s="94">
        <f t="shared" si="118"/>
        <v>3.2</v>
      </c>
      <c r="P588" s="102" t="s">
        <v>236</v>
      </c>
      <c r="Q588" s="94">
        <f t="shared" si="119"/>
        <v>2</v>
      </c>
      <c r="R588" s="122">
        <f>IF(Q588="","",HLOOKUP(Q588,Headline!$Z$5:$CJ$6,2,FALSE))</f>
        <v>2</v>
      </c>
      <c r="S588" s="100">
        <v>2.8170000000000002</v>
      </c>
      <c r="T588" s="100">
        <v>3.1240000000000001</v>
      </c>
      <c r="U588" s="100">
        <v>2.9969999999999999</v>
      </c>
      <c r="V588" s="100">
        <v>3.081</v>
      </c>
      <c r="W588" s="100">
        <v>2.8929999999999998</v>
      </c>
      <c r="X588" s="96" t="str">
        <f t="shared" si="120"/>
        <v/>
      </c>
      <c r="Y588" s="101">
        <v>16</v>
      </c>
      <c r="Z588" s="445"/>
      <c r="AA588" s="446"/>
      <c r="AB588" s="446"/>
      <c r="AC588" s="446"/>
      <c r="AD588" s="62"/>
      <c r="AE588" s="21"/>
      <c r="AF588" s="22"/>
      <c r="AG588" s="651"/>
      <c r="AH588" s="29"/>
      <c r="AI588" s="29"/>
      <c r="AJ588" s="29"/>
      <c r="AK588" s="29"/>
      <c r="AL588" s="29"/>
      <c r="AM588" s="29"/>
      <c r="AN588" s="29"/>
      <c r="AO588" s="83"/>
      <c r="AP588" s="83"/>
      <c r="AQ588" s="83"/>
      <c r="AR588" s="83"/>
      <c r="AS588" s="83"/>
      <c r="AT588" s="105"/>
      <c r="AU588" s="105"/>
    </row>
    <row r="589" spans="1:47" ht="17.25" customHeight="1">
      <c r="A589" s="27"/>
      <c r="B589" s="98"/>
      <c r="C589" s="104"/>
      <c r="D589" s="90"/>
      <c r="E589" s="111"/>
      <c r="F589" s="442"/>
      <c r="G589" s="443"/>
      <c r="H589" s="444"/>
      <c r="I589" s="99"/>
      <c r="J589" s="99"/>
      <c r="K589" s="94">
        <f t="shared" si="114"/>
        <v>3.2</v>
      </c>
      <c r="L589" s="94">
        <f t="shared" si="115"/>
        <v>-3.2</v>
      </c>
      <c r="M589" s="94">
        <f t="shared" si="116"/>
        <v>0</v>
      </c>
      <c r="N589" s="94">
        <f t="shared" si="117"/>
        <v>0</v>
      </c>
      <c r="O589" s="94">
        <f t="shared" si="118"/>
        <v>3.2</v>
      </c>
      <c r="P589" s="102"/>
      <c r="Q589" s="94" t="str">
        <f t="shared" si="119"/>
        <v/>
      </c>
      <c r="R589" s="122" t="str">
        <f>IF(Q589="","",HLOOKUP(Q589,Headline!$Z$5:$CJ$6,2,FALSE))</f>
        <v/>
      </c>
      <c r="S589" s="100"/>
      <c r="T589" s="100"/>
      <c r="U589" s="100" t="s">
        <v>255</v>
      </c>
      <c r="V589" s="100" t="s">
        <v>255</v>
      </c>
      <c r="W589" s="100" t="s">
        <v>255</v>
      </c>
      <c r="X589" s="96" t="str">
        <f t="shared" si="120"/>
        <v/>
      </c>
      <c r="Y589" s="101"/>
      <c r="Z589" s="445"/>
      <c r="AA589" s="446"/>
      <c r="AB589" s="446"/>
      <c r="AC589" s="446"/>
      <c r="AD589" s="62"/>
      <c r="AE589" s="21"/>
      <c r="AF589" s="22"/>
      <c r="AG589" s="651"/>
      <c r="AH589" s="29"/>
      <c r="AI589" s="29"/>
      <c r="AJ589" s="29"/>
      <c r="AK589" s="29"/>
      <c r="AL589" s="29"/>
      <c r="AM589" s="29"/>
      <c r="AN589" s="29"/>
      <c r="AO589" s="83"/>
      <c r="AP589" s="83"/>
      <c r="AQ589" s="83"/>
      <c r="AR589" s="83"/>
      <c r="AS589" s="83"/>
      <c r="AT589" s="105"/>
      <c r="AU589" s="105"/>
    </row>
    <row r="590" spans="1:47" ht="17.25" customHeight="1">
      <c r="A590" s="27"/>
      <c r="B590" s="98">
        <v>401</v>
      </c>
      <c r="C590" s="104"/>
      <c r="D590" s="144" t="s">
        <v>197</v>
      </c>
      <c r="E590" s="111"/>
      <c r="F590" s="442">
        <v>22</v>
      </c>
      <c r="G590" s="443"/>
      <c r="H590" s="444"/>
      <c r="I590" s="143">
        <v>-22</v>
      </c>
      <c r="J590" s="99">
        <v>0</v>
      </c>
      <c r="K590" s="94">
        <f t="shared" si="114"/>
        <v>22</v>
      </c>
      <c r="L590" s="94">
        <f t="shared" si="115"/>
        <v>-22</v>
      </c>
      <c r="M590" s="94">
        <f t="shared" si="116"/>
        <v>0</v>
      </c>
      <c r="N590" s="94">
        <f t="shared" si="117"/>
        <v>0</v>
      </c>
      <c r="O590" s="94">
        <f t="shared" si="118"/>
        <v>22</v>
      </c>
      <c r="P590" s="102" t="s">
        <v>236</v>
      </c>
      <c r="Q590" s="94">
        <f t="shared" si="119"/>
        <v>1</v>
      </c>
      <c r="R590" s="122">
        <f>IF(Q590="","",HLOOKUP(Q590,Headline!$Z$5:$CJ$6,2,FALSE))</f>
        <v>1</v>
      </c>
      <c r="S590" s="100">
        <v>9.5090000000000003</v>
      </c>
      <c r="T590" s="100">
        <v>11.164999999999999</v>
      </c>
      <c r="U590" s="100">
        <v>9.8610000000000007</v>
      </c>
      <c r="V590" s="100">
        <v>7.98</v>
      </c>
      <c r="W590" s="100">
        <v>10.563000000000001</v>
      </c>
      <c r="X590" s="96" t="str">
        <f t="shared" si="120"/>
        <v/>
      </c>
      <c r="Y590" s="101">
        <v>13</v>
      </c>
      <c r="Z590" s="445"/>
      <c r="AA590" s="446"/>
      <c r="AB590" s="446"/>
      <c r="AC590" s="446"/>
      <c r="AD590" s="62"/>
      <c r="AE590" s="21"/>
      <c r="AF590" s="22"/>
      <c r="AG590" s="651"/>
      <c r="AH590" s="29"/>
      <c r="AI590" s="29"/>
      <c r="AJ590" s="29"/>
      <c r="AK590" s="29"/>
      <c r="AL590" s="29"/>
      <c r="AM590" s="29"/>
      <c r="AN590" s="29"/>
      <c r="AO590" s="83"/>
      <c r="AP590" s="83"/>
      <c r="AQ590" s="83"/>
      <c r="AR590" s="83"/>
      <c r="AS590" s="83"/>
      <c r="AT590" s="105"/>
      <c r="AU590" s="105"/>
    </row>
    <row r="591" spans="1:47" ht="17.25" customHeight="1">
      <c r="A591" s="27"/>
      <c r="B591" s="98">
        <v>1</v>
      </c>
      <c r="C591" s="104"/>
      <c r="D591" s="90"/>
      <c r="E591" s="111"/>
      <c r="F591" s="442"/>
      <c r="G591" s="443"/>
      <c r="H591" s="444"/>
      <c r="I591" s="99"/>
      <c r="J591" s="99"/>
      <c r="K591" s="94">
        <f t="shared" si="114"/>
        <v>22</v>
      </c>
      <c r="L591" s="94">
        <f t="shared" si="115"/>
        <v>-22</v>
      </c>
      <c r="M591" s="94">
        <f t="shared" si="116"/>
        <v>0</v>
      </c>
      <c r="N591" s="94">
        <f t="shared" si="117"/>
        <v>0</v>
      </c>
      <c r="O591" s="94">
        <f t="shared" si="118"/>
        <v>22</v>
      </c>
      <c r="P591" s="102" t="s">
        <v>236</v>
      </c>
      <c r="Q591" s="94">
        <f t="shared" si="119"/>
        <v>2</v>
      </c>
      <c r="R591" s="122">
        <f>IF(Q591="","",HLOOKUP(Q591,Headline!$Z$5:$CJ$6,2,FALSE))</f>
        <v>2</v>
      </c>
      <c r="S591" s="100">
        <v>23.629000000000001</v>
      </c>
      <c r="T591" s="100">
        <v>23.785</v>
      </c>
      <c r="U591" s="100">
        <v>25.571999999999999</v>
      </c>
      <c r="V591" s="100">
        <v>26.047999999999998</v>
      </c>
      <c r="W591" s="100">
        <v>24.317</v>
      </c>
      <c r="X591" s="96" t="str">
        <f t="shared" si="120"/>
        <v/>
      </c>
      <c r="Y591" s="101">
        <v>16</v>
      </c>
      <c r="Z591" s="445"/>
      <c r="AA591" s="446"/>
      <c r="AB591" s="446"/>
      <c r="AC591" s="446"/>
      <c r="AD591" s="62"/>
      <c r="AE591" s="252" t="s">
        <v>331</v>
      </c>
      <c r="AF591" s="22"/>
      <c r="AG591" s="651"/>
      <c r="AH591" s="29"/>
      <c r="AI591" s="29"/>
      <c r="AJ591" s="29"/>
      <c r="AK591" s="29"/>
      <c r="AL591" s="29"/>
      <c r="AM591" s="29"/>
      <c r="AN591" s="29"/>
      <c r="AO591" s="83"/>
      <c r="AP591" s="83"/>
      <c r="AQ591" s="83"/>
      <c r="AR591" s="83"/>
      <c r="AS591" s="83"/>
      <c r="AT591" s="105"/>
      <c r="AU591" s="105"/>
    </row>
    <row r="592" spans="1:47" ht="17.25" customHeight="1">
      <c r="A592" s="27"/>
      <c r="B592" s="98"/>
      <c r="C592" s="104"/>
      <c r="D592" s="90"/>
      <c r="E592" s="111"/>
      <c r="F592" s="442"/>
      <c r="G592" s="443"/>
      <c r="H592" s="443"/>
      <c r="I592" s="99"/>
      <c r="J592" s="99"/>
      <c r="K592" s="94">
        <f t="shared" si="114"/>
        <v>22</v>
      </c>
      <c r="L592" s="94">
        <f t="shared" si="115"/>
        <v>-22</v>
      </c>
      <c r="M592" s="94">
        <f t="shared" si="116"/>
        <v>0</v>
      </c>
      <c r="N592" s="94">
        <f t="shared" si="117"/>
        <v>0</v>
      </c>
      <c r="O592" s="94">
        <f t="shared" si="118"/>
        <v>22</v>
      </c>
      <c r="P592" s="102"/>
      <c r="Q592" s="94" t="str">
        <f t="shared" si="119"/>
        <v/>
      </c>
      <c r="R592" s="122" t="str">
        <f>IF(Q592="","",HLOOKUP(Q592,Headline!$Z$5:$CJ$6,2,FALSE))</f>
        <v/>
      </c>
      <c r="S592" s="100"/>
      <c r="T592" s="100"/>
      <c r="U592" s="100" t="s">
        <v>255</v>
      </c>
      <c r="V592" s="100" t="s">
        <v>255</v>
      </c>
      <c r="W592" s="100" t="s">
        <v>255</v>
      </c>
      <c r="X592" s="96" t="str">
        <f t="shared" si="120"/>
        <v/>
      </c>
      <c r="Y592" s="101"/>
      <c r="Z592" s="445"/>
      <c r="AA592" s="446"/>
      <c r="AB592" s="446"/>
      <c r="AC592" s="446"/>
      <c r="AD592" s="62"/>
      <c r="AE592" s="21"/>
      <c r="AF592" s="22"/>
      <c r="AG592" s="651"/>
      <c r="AH592" s="29"/>
      <c r="AI592" s="29"/>
      <c r="AJ592" s="29"/>
      <c r="AK592" s="29"/>
      <c r="AL592" s="29"/>
      <c r="AM592" s="29"/>
      <c r="AN592" s="29"/>
      <c r="AO592" s="83"/>
      <c r="AP592" s="83"/>
      <c r="AQ592" s="83"/>
      <c r="AR592" s="83"/>
      <c r="AS592" s="83"/>
      <c r="AT592" s="105"/>
      <c r="AU592" s="105"/>
    </row>
    <row r="593" spans="1:47" ht="17.25" customHeight="1">
      <c r="A593" s="27"/>
      <c r="B593" s="98">
        <v>401</v>
      </c>
      <c r="C593" s="104"/>
      <c r="D593" s="144" t="s">
        <v>187</v>
      </c>
      <c r="E593" s="111"/>
      <c r="F593" s="442">
        <v>3.2</v>
      </c>
      <c r="G593" s="443"/>
      <c r="H593" s="444"/>
      <c r="I593" s="99">
        <v>-3.2</v>
      </c>
      <c r="J593" s="99">
        <v>0</v>
      </c>
      <c r="K593" s="94">
        <f t="shared" si="114"/>
        <v>3.2</v>
      </c>
      <c r="L593" s="94">
        <f t="shared" si="115"/>
        <v>-3.2</v>
      </c>
      <c r="M593" s="94">
        <f t="shared" si="116"/>
        <v>0</v>
      </c>
      <c r="N593" s="94">
        <f t="shared" si="117"/>
        <v>0</v>
      </c>
      <c r="O593" s="94">
        <f t="shared" si="118"/>
        <v>3.2</v>
      </c>
      <c r="P593" s="102" t="s">
        <v>236</v>
      </c>
      <c r="Q593" s="94">
        <f t="shared" si="119"/>
        <v>1</v>
      </c>
      <c r="R593" s="122">
        <f>IF(Q593="","",HLOOKUP(Q593,Headline!$Z$5:$CJ$6,2,FALSE))</f>
        <v>1</v>
      </c>
      <c r="S593" s="100">
        <v>1.1890000000000001</v>
      </c>
      <c r="T593" s="100">
        <v>1.0649999999999999</v>
      </c>
      <c r="U593" s="100">
        <v>1.042</v>
      </c>
      <c r="V593" s="100">
        <v>1.3089999999999999</v>
      </c>
      <c r="W593" s="100">
        <v>1.3460000000000001</v>
      </c>
      <c r="X593" s="96" t="str">
        <f t="shared" si="120"/>
        <v/>
      </c>
      <c r="Y593" s="101">
        <v>13</v>
      </c>
      <c r="Z593" s="445"/>
      <c r="AA593" s="446"/>
      <c r="AB593" s="446"/>
      <c r="AC593" s="446"/>
      <c r="AD593" s="62"/>
      <c r="AE593" s="21"/>
      <c r="AF593" s="22"/>
      <c r="AG593" s="651"/>
      <c r="AH593" s="29"/>
      <c r="AI593" s="29"/>
      <c r="AJ593" s="29"/>
      <c r="AK593" s="29"/>
      <c r="AL593" s="29"/>
      <c r="AM593" s="29"/>
      <c r="AN593" s="29"/>
      <c r="AO593" s="83"/>
      <c r="AP593" s="83"/>
      <c r="AQ593" s="83"/>
      <c r="AR593" s="83"/>
      <c r="AS593" s="83"/>
      <c r="AT593" s="105"/>
      <c r="AU593" s="105"/>
    </row>
    <row r="594" spans="1:47" ht="17.25" customHeight="1">
      <c r="A594" s="27"/>
      <c r="B594" s="98">
        <v>2</v>
      </c>
      <c r="C594" s="104"/>
      <c r="D594" s="90"/>
      <c r="E594" s="111"/>
      <c r="F594" s="442"/>
      <c r="G594" s="443"/>
      <c r="H594" s="444"/>
      <c r="I594" s="99"/>
      <c r="J594" s="99"/>
      <c r="K594" s="94">
        <f t="shared" si="114"/>
        <v>3.2</v>
      </c>
      <c r="L594" s="94">
        <f t="shared" si="115"/>
        <v>-3.2</v>
      </c>
      <c r="M594" s="94">
        <f t="shared" si="116"/>
        <v>0</v>
      </c>
      <c r="N594" s="94">
        <f t="shared" si="117"/>
        <v>0</v>
      </c>
      <c r="O594" s="94">
        <f t="shared" si="118"/>
        <v>3.2</v>
      </c>
      <c r="P594" s="102" t="s">
        <v>236</v>
      </c>
      <c r="Q594" s="94">
        <f t="shared" si="119"/>
        <v>2</v>
      </c>
      <c r="R594" s="122">
        <f>IF(Q594="","",HLOOKUP(Q594,Headline!$Z$5:$CJ$6,2,FALSE))</f>
        <v>2</v>
      </c>
      <c r="S594" s="100">
        <v>3.1360000000000001</v>
      </c>
      <c r="T594" s="100">
        <v>3.0339999999999998</v>
      </c>
      <c r="U594" s="100">
        <v>3.3340000000000001</v>
      </c>
      <c r="V594" s="100">
        <v>3.0870000000000002</v>
      </c>
      <c r="W594" s="100">
        <v>3.206</v>
      </c>
      <c r="X594" s="96" t="str">
        <f t="shared" si="120"/>
        <v/>
      </c>
      <c r="Y594" s="101">
        <v>16</v>
      </c>
      <c r="Z594" s="445"/>
      <c r="AA594" s="446"/>
      <c r="AB594" s="446"/>
      <c r="AC594" s="446"/>
      <c r="AD594" s="62"/>
      <c r="AE594" s="252" t="s">
        <v>331</v>
      </c>
      <c r="AF594" s="22"/>
      <c r="AG594" s="651"/>
      <c r="AH594" s="29"/>
      <c r="AI594" s="29"/>
      <c r="AJ594" s="29"/>
      <c r="AK594" s="29"/>
      <c r="AL594" s="29"/>
      <c r="AM594" s="29"/>
      <c r="AN594" s="29"/>
      <c r="AO594" s="83"/>
      <c r="AP594" s="83"/>
      <c r="AQ594" s="83"/>
      <c r="AR594" s="83"/>
      <c r="AS594" s="83"/>
      <c r="AT594" s="105"/>
      <c r="AU594" s="105"/>
    </row>
    <row r="595" spans="1:47" ht="17.25" customHeight="1">
      <c r="A595" s="27"/>
      <c r="B595" s="98"/>
      <c r="C595" s="104"/>
      <c r="D595" s="90"/>
      <c r="E595" s="111"/>
      <c r="F595" s="442"/>
      <c r="G595" s="443"/>
      <c r="H595" s="444"/>
      <c r="I595" s="99"/>
      <c r="J595" s="99"/>
      <c r="K595" s="94">
        <f t="shared" si="114"/>
        <v>3.2</v>
      </c>
      <c r="L595" s="94">
        <f t="shared" si="115"/>
        <v>-3.2</v>
      </c>
      <c r="M595" s="94">
        <f t="shared" si="116"/>
        <v>0</v>
      </c>
      <c r="N595" s="94">
        <f t="shared" si="117"/>
        <v>0</v>
      </c>
      <c r="O595" s="94">
        <f t="shared" si="118"/>
        <v>3.2</v>
      </c>
      <c r="P595" s="102"/>
      <c r="Q595" s="94" t="str">
        <f t="shared" si="119"/>
        <v/>
      </c>
      <c r="R595" s="122" t="str">
        <f>IF(Q595="","",HLOOKUP(Q595,Headline!$Z$5:$CJ$6,2,FALSE))</f>
        <v/>
      </c>
      <c r="S595" s="100"/>
      <c r="T595" s="100"/>
      <c r="U595" s="100" t="s">
        <v>255</v>
      </c>
      <c r="V595" s="100" t="s">
        <v>255</v>
      </c>
      <c r="W595" s="100" t="s">
        <v>255</v>
      </c>
      <c r="X595" s="96" t="str">
        <f t="shared" si="120"/>
        <v/>
      </c>
      <c r="Y595" s="101"/>
      <c r="Z595" s="445"/>
      <c r="AA595" s="446"/>
      <c r="AB595" s="446"/>
      <c r="AC595" s="446"/>
      <c r="AD595" s="62"/>
      <c r="AE595" s="21"/>
      <c r="AF595" s="22"/>
      <c r="AG595" s="651"/>
      <c r="AH595" s="29"/>
      <c r="AI595" s="29"/>
      <c r="AJ595" s="29"/>
      <c r="AK595" s="29"/>
      <c r="AL595" s="29"/>
      <c r="AM595" s="29"/>
      <c r="AN595" s="29"/>
      <c r="AO595" s="83"/>
      <c r="AP595" s="83"/>
      <c r="AQ595" s="83"/>
      <c r="AR595" s="83"/>
      <c r="AS595" s="83"/>
      <c r="AT595" s="105"/>
      <c r="AU595" s="105"/>
    </row>
    <row r="596" spans="1:47" ht="17.25" customHeight="1">
      <c r="A596" s="27"/>
      <c r="B596" s="98">
        <v>401</v>
      </c>
      <c r="C596" s="104"/>
      <c r="D596" s="144" t="s">
        <v>197</v>
      </c>
      <c r="E596" s="111"/>
      <c r="F596" s="442">
        <v>22</v>
      </c>
      <c r="G596" s="443"/>
      <c r="H596" s="444"/>
      <c r="I596" s="143">
        <v>-22</v>
      </c>
      <c r="J596" s="99">
        <v>0</v>
      </c>
      <c r="K596" s="94">
        <f t="shared" si="114"/>
        <v>22</v>
      </c>
      <c r="L596" s="94">
        <f t="shared" si="115"/>
        <v>-22</v>
      </c>
      <c r="M596" s="94">
        <f t="shared" si="116"/>
        <v>0</v>
      </c>
      <c r="N596" s="94">
        <f t="shared" si="117"/>
        <v>0</v>
      </c>
      <c r="O596" s="94">
        <f t="shared" si="118"/>
        <v>22</v>
      </c>
      <c r="P596" s="102" t="s">
        <v>236</v>
      </c>
      <c r="Q596" s="94">
        <f t="shared" si="119"/>
        <v>1</v>
      </c>
      <c r="R596" s="122">
        <f>IF(Q596="","",HLOOKUP(Q596,Headline!$Z$5:$CJ$6,2,FALSE))</f>
        <v>1</v>
      </c>
      <c r="S596" s="100">
        <v>9.8010000000000002</v>
      </c>
      <c r="T596" s="100">
        <v>8.484</v>
      </c>
      <c r="U596" s="100">
        <v>7.7830000000000004</v>
      </c>
      <c r="V596" s="100">
        <v>9.8529999999999998</v>
      </c>
      <c r="W596" s="100">
        <v>7.8959999999999999</v>
      </c>
      <c r="X596" s="96" t="str">
        <f t="shared" si="120"/>
        <v/>
      </c>
      <c r="Y596" s="101">
        <v>13</v>
      </c>
      <c r="Z596" s="445"/>
      <c r="AA596" s="446"/>
      <c r="AB596" s="446"/>
      <c r="AC596" s="446"/>
      <c r="AD596" s="62"/>
      <c r="AE596" s="21"/>
      <c r="AF596" s="22"/>
      <c r="AG596" s="651"/>
      <c r="AH596" s="29"/>
      <c r="AI596" s="29"/>
      <c r="AJ596" s="29"/>
      <c r="AK596" s="29"/>
      <c r="AL596" s="29"/>
      <c r="AM596" s="29"/>
      <c r="AN596" s="29"/>
      <c r="AO596" s="83"/>
      <c r="AP596" s="83"/>
      <c r="AQ596" s="83"/>
      <c r="AR596" s="83"/>
      <c r="AS596" s="83"/>
      <c r="AT596" s="105"/>
      <c r="AU596" s="105"/>
    </row>
    <row r="597" spans="1:47" ht="17.25" customHeight="1">
      <c r="A597" s="27"/>
      <c r="B597" s="98">
        <v>2</v>
      </c>
      <c r="C597" s="104"/>
      <c r="D597" s="90"/>
      <c r="E597" s="111"/>
      <c r="F597" s="442"/>
      <c r="G597" s="443"/>
      <c r="H597" s="444"/>
      <c r="I597" s="99"/>
      <c r="J597" s="99"/>
      <c r="K597" s="94">
        <f t="shared" si="114"/>
        <v>22</v>
      </c>
      <c r="L597" s="94">
        <f t="shared" si="115"/>
        <v>-22</v>
      </c>
      <c r="M597" s="94">
        <f t="shared" si="116"/>
        <v>0</v>
      </c>
      <c r="N597" s="94">
        <f t="shared" si="117"/>
        <v>0</v>
      </c>
      <c r="O597" s="94">
        <f t="shared" si="118"/>
        <v>22</v>
      </c>
      <c r="P597" s="102" t="s">
        <v>236</v>
      </c>
      <c r="Q597" s="94">
        <f t="shared" si="119"/>
        <v>2</v>
      </c>
      <c r="R597" s="122">
        <f>IF(Q597="","",HLOOKUP(Q597,Headline!$Z$5:$CJ$6,2,FALSE))</f>
        <v>2</v>
      </c>
      <c r="S597" s="100">
        <v>25.902000000000001</v>
      </c>
      <c r="T597" s="100">
        <v>28.239000000000001</v>
      </c>
      <c r="U597" s="100">
        <v>25.855</v>
      </c>
      <c r="V597" s="100">
        <v>26.821000000000002</v>
      </c>
      <c r="W597" s="100">
        <v>25.565000000000001</v>
      </c>
      <c r="X597" s="96" t="str">
        <f t="shared" si="120"/>
        <v/>
      </c>
      <c r="Y597" s="101">
        <v>16</v>
      </c>
      <c r="Z597" s="445"/>
      <c r="AA597" s="446"/>
      <c r="AB597" s="446"/>
      <c r="AC597" s="446"/>
      <c r="AD597" s="62"/>
      <c r="AE597" s="252" t="s">
        <v>331</v>
      </c>
      <c r="AF597" s="22"/>
      <c r="AG597" s="651"/>
      <c r="AH597" s="29"/>
      <c r="AI597" s="29"/>
      <c r="AJ597" s="29"/>
      <c r="AK597" s="29"/>
      <c r="AL597" s="29"/>
      <c r="AM597" s="29"/>
      <c r="AN597" s="29"/>
      <c r="AO597" s="83"/>
      <c r="AP597" s="83"/>
      <c r="AQ597" s="83"/>
      <c r="AR597" s="83"/>
      <c r="AS597" s="83"/>
      <c r="AT597" s="105"/>
      <c r="AU597" s="105"/>
    </row>
    <row r="598" spans="1:47" ht="17.25" customHeight="1">
      <c r="A598" s="27"/>
      <c r="B598" s="98"/>
      <c r="C598" s="104"/>
      <c r="D598" s="90"/>
      <c r="E598" s="111"/>
      <c r="F598" s="442"/>
      <c r="G598" s="443"/>
      <c r="H598" s="443"/>
      <c r="I598" s="99"/>
      <c r="J598" s="99"/>
      <c r="K598" s="94">
        <f t="shared" si="114"/>
        <v>22</v>
      </c>
      <c r="L598" s="94">
        <f t="shared" si="115"/>
        <v>-22</v>
      </c>
      <c r="M598" s="94">
        <f t="shared" si="116"/>
        <v>0</v>
      </c>
      <c r="N598" s="94">
        <f t="shared" si="117"/>
        <v>0</v>
      </c>
      <c r="O598" s="94">
        <f t="shared" si="118"/>
        <v>22</v>
      </c>
      <c r="P598" s="102"/>
      <c r="Q598" s="94" t="str">
        <f t="shared" si="119"/>
        <v/>
      </c>
      <c r="R598" s="122" t="str">
        <f>IF(Q598="","",HLOOKUP(Q598,Headline!$Z$5:$CJ$6,2,FALSE))</f>
        <v/>
      </c>
      <c r="S598" s="100"/>
      <c r="T598" s="100"/>
      <c r="U598" s="100"/>
      <c r="V598" s="100"/>
      <c r="W598" s="100"/>
      <c r="X598" s="96" t="str">
        <f t="shared" si="120"/>
        <v/>
      </c>
      <c r="Y598" s="101"/>
      <c r="Z598" s="445"/>
      <c r="AA598" s="446"/>
      <c r="AB598" s="446"/>
      <c r="AC598" s="446"/>
      <c r="AD598" s="62"/>
      <c r="AE598" s="21"/>
      <c r="AF598" s="22"/>
      <c r="AH598" s="29"/>
      <c r="AI598" s="29"/>
      <c r="AJ598" s="29"/>
      <c r="AK598" s="29"/>
      <c r="AL598" s="29"/>
      <c r="AM598" s="29"/>
      <c r="AN598" s="29"/>
      <c r="AO598" s="83"/>
      <c r="AP598" s="83"/>
      <c r="AQ598" s="83"/>
      <c r="AR598" s="83"/>
      <c r="AS598" s="83"/>
      <c r="AT598" s="105"/>
      <c r="AU598" s="105"/>
    </row>
    <row r="599" spans="1:47" ht="17.25" customHeight="1">
      <c r="A599" s="27"/>
      <c r="B599" s="98">
        <v>402</v>
      </c>
      <c r="C599" s="104"/>
      <c r="D599" s="90"/>
      <c r="E599" s="111"/>
      <c r="F599" s="442">
        <v>7.6</v>
      </c>
      <c r="G599" s="443"/>
      <c r="H599" s="444"/>
      <c r="I599" s="99">
        <v>-0.1</v>
      </c>
      <c r="J599" s="99">
        <v>0</v>
      </c>
      <c r="K599" s="94">
        <f>IF(Q599=1,F599,K589)</f>
        <v>7.6</v>
      </c>
      <c r="L599" s="94">
        <f>IF(Q599=1,I599,L589)</f>
        <v>-0.1</v>
      </c>
      <c r="M599" s="94">
        <f>IF(Q599=1,J599,M589)</f>
        <v>0</v>
      </c>
      <c r="N599" s="94">
        <f t="shared" si="117"/>
        <v>7.5</v>
      </c>
      <c r="O599" s="94">
        <f t="shared" si="118"/>
        <v>7.6</v>
      </c>
      <c r="P599" s="102" t="s">
        <v>254</v>
      </c>
      <c r="Q599" s="94">
        <f>IF(AND(F599&lt;&gt;"",Q589=""),1,IF(AND(Q589&lt;emp,Q589&lt;&gt;""),Q589+1,""))</f>
        <v>1</v>
      </c>
      <c r="R599" s="122">
        <f>IF(Q599="","",HLOOKUP(Q599,Headline!$Z$5:$CJ$6,2,FALSE))</f>
        <v>1</v>
      </c>
      <c r="S599" s="147">
        <v>7.5890000000000004</v>
      </c>
      <c r="T599" s="147">
        <v>7.5869999999999997</v>
      </c>
      <c r="U599" s="147"/>
      <c r="V599" s="147"/>
      <c r="W599" s="147"/>
      <c r="X599" s="96" t="str">
        <f t="shared" si="120"/>
        <v/>
      </c>
      <c r="Y599" s="101">
        <v>17</v>
      </c>
      <c r="Z599" s="445" t="s">
        <v>798</v>
      </c>
      <c r="AA599" s="446"/>
      <c r="AB599" s="446"/>
      <c r="AC599" s="446"/>
      <c r="AD599" s="62"/>
      <c r="AE599" s="21"/>
      <c r="AF599" s="22"/>
      <c r="AG599" s="450"/>
      <c r="AH599" s="29"/>
      <c r="AI599" s="29"/>
      <c r="AJ599" s="29"/>
      <c r="AK599" s="29"/>
      <c r="AL599" s="29"/>
      <c r="AM599" s="29"/>
      <c r="AN599" s="29"/>
      <c r="AO599" s="83"/>
      <c r="AP599" s="83"/>
      <c r="AQ599" s="83"/>
      <c r="AR599" s="83"/>
      <c r="AS599" s="83"/>
      <c r="AT599" s="105"/>
      <c r="AU599" s="105"/>
    </row>
    <row r="600" spans="1:47" ht="17.25" customHeight="1">
      <c r="A600" s="27"/>
      <c r="B600" s="98"/>
      <c r="C600" s="104"/>
      <c r="D600" s="90"/>
      <c r="E600" s="111"/>
      <c r="F600" s="442"/>
      <c r="G600" s="443"/>
      <c r="H600" s="443"/>
      <c r="I600" s="99"/>
      <c r="J600" s="99"/>
      <c r="K600" s="94">
        <f>IF(Q600=1,F600,K599)</f>
        <v>7.6</v>
      </c>
      <c r="L600" s="94">
        <f>IF(Q600=1,I600,L599)</f>
        <v>-0.1</v>
      </c>
      <c r="M600" s="94">
        <f>IF(Q600=1,J600,M599)</f>
        <v>0</v>
      </c>
      <c r="N600" s="94">
        <f t="shared" si="117"/>
        <v>7.5</v>
      </c>
      <c r="O600" s="94">
        <f t="shared" si="118"/>
        <v>7.6</v>
      </c>
      <c r="P600" s="102" t="s">
        <v>254</v>
      </c>
      <c r="Q600" s="94">
        <f>IF(AND(F600&lt;&gt;"",Q599=""),1,IF(AND(Q599&lt;emp,Q599&lt;&gt;""),Q599+1,""))</f>
        <v>2</v>
      </c>
      <c r="R600" s="122">
        <f>IF(Q600="","",HLOOKUP(Q600,Headline!$Z$5:$CJ$6,2,FALSE))</f>
        <v>2</v>
      </c>
      <c r="S600" s="147">
        <v>7.6189999999999998</v>
      </c>
      <c r="T600" s="147">
        <v>7.6210000000000004</v>
      </c>
      <c r="U600" s="147"/>
      <c r="V600" s="147"/>
      <c r="W600" s="147"/>
      <c r="X600" s="96" t="str">
        <f t="shared" si="120"/>
        <v/>
      </c>
      <c r="Y600" s="101">
        <v>17</v>
      </c>
      <c r="Z600" s="445" t="s">
        <v>798</v>
      </c>
      <c r="AA600" s="446"/>
      <c r="AB600" s="446"/>
      <c r="AC600" s="446"/>
      <c r="AD600" s="62"/>
      <c r="AE600" s="21"/>
      <c r="AF600" s="252" t="s">
        <v>331</v>
      </c>
      <c r="AG600" s="450"/>
      <c r="AH600" s="29"/>
      <c r="AI600" s="29"/>
      <c r="AJ600" s="29"/>
      <c r="AK600" s="29"/>
      <c r="AL600" s="29"/>
      <c r="AM600" s="29"/>
      <c r="AN600" s="29"/>
      <c r="AO600" s="83"/>
      <c r="AP600" s="83"/>
      <c r="AQ600" s="83"/>
      <c r="AR600" s="83"/>
      <c r="AS600" s="83"/>
      <c r="AT600" s="105"/>
      <c r="AU600" s="105"/>
    </row>
    <row r="601" spans="1:47" ht="17.25" hidden="1" customHeight="1">
      <c r="A601" s="27"/>
      <c r="B601" s="98"/>
      <c r="C601" s="104"/>
      <c r="D601" s="90"/>
      <c r="E601" s="111"/>
      <c r="F601" s="442"/>
      <c r="G601" s="443"/>
      <c r="H601" s="443"/>
      <c r="I601" s="99"/>
      <c r="J601" s="99"/>
      <c r="K601" s="94">
        <f>IF(Q601=1,F601,K600)</f>
        <v>7.6</v>
      </c>
      <c r="L601" s="94">
        <f>IF(Q601=1,I601,L600)</f>
        <v>-0.1</v>
      </c>
      <c r="M601" s="94">
        <f>IF(Q601=1,J601,M600)</f>
        <v>0</v>
      </c>
      <c r="N601" s="94">
        <f t="shared" si="117"/>
        <v>7.5</v>
      </c>
      <c r="O601" s="94">
        <f t="shared" si="118"/>
        <v>7.6</v>
      </c>
      <c r="P601" s="102"/>
      <c r="Q601" s="94" t="str">
        <f>IF(AND(F601&lt;&gt;"",Q600=""),1,IF(AND(Q600&lt;emp,Q600&lt;&gt;""),Q600+1,""))</f>
        <v/>
      </c>
      <c r="R601" s="122" t="str">
        <f>IF(Q601="","",HLOOKUP(Q601,Headline!$Z$5:$CJ$6,2,FALSE))</f>
        <v/>
      </c>
      <c r="S601" s="147"/>
      <c r="T601" s="147"/>
      <c r="U601" s="147"/>
      <c r="V601" s="147"/>
      <c r="W601" s="147"/>
      <c r="X601" s="96" t="s">
        <v>255</v>
      </c>
      <c r="Y601" s="101"/>
      <c r="Z601" s="445"/>
      <c r="AA601" s="446"/>
      <c r="AB601" s="446"/>
      <c r="AC601" s="446"/>
      <c r="AD601" s="62"/>
      <c r="AE601" s="21"/>
      <c r="AF601" s="22"/>
      <c r="AH601" s="29"/>
      <c r="AI601" s="29"/>
      <c r="AJ601" s="29"/>
      <c r="AK601" s="29"/>
      <c r="AL601" s="29"/>
      <c r="AM601" s="29"/>
      <c r="AN601" s="29"/>
      <c r="AO601" s="83"/>
      <c r="AP601" s="83"/>
      <c r="AQ601" s="83"/>
      <c r="AR601" s="83"/>
      <c r="AS601" s="83"/>
      <c r="AT601" s="105"/>
      <c r="AU601" s="105"/>
    </row>
    <row r="602" spans="1:47" ht="17.25" hidden="1" customHeight="1">
      <c r="A602" s="27"/>
      <c r="B602" s="98"/>
      <c r="C602" s="104"/>
      <c r="D602" s="90"/>
      <c r="E602" s="111"/>
      <c r="F602" s="442"/>
      <c r="G602" s="443"/>
      <c r="H602" s="444"/>
      <c r="I602" s="99"/>
      <c r="J602" s="99"/>
      <c r="K602" s="94"/>
      <c r="L602" s="94"/>
      <c r="M602" s="94"/>
      <c r="N602" s="94"/>
      <c r="O602" s="94"/>
      <c r="P602" s="102"/>
      <c r="Q602" s="94"/>
      <c r="R602" s="122"/>
      <c r="S602" s="147"/>
      <c r="T602" s="147"/>
      <c r="U602" s="147"/>
      <c r="V602" s="147"/>
      <c r="W602" s="147"/>
      <c r="X602" s="96"/>
      <c r="Y602" s="101"/>
      <c r="Z602" s="445"/>
      <c r="AA602" s="446"/>
      <c r="AB602" s="446"/>
      <c r="AC602" s="446"/>
      <c r="AD602" s="62"/>
      <c r="AE602" s="21"/>
      <c r="AF602" s="22"/>
      <c r="AH602" s="29"/>
      <c r="AI602" s="29"/>
      <c r="AJ602" s="29"/>
      <c r="AK602" s="29"/>
      <c r="AL602" s="29"/>
      <c r="AM602" s="29"/>
      <c r="AN602" s="29"/>
      <c r="AO602" s="83"/>
      <c r="AP602" s="83"/>
      <c r="AQ602" s="83"/>
      <c r="AR602" s="83"/>
      <c r="AS602" s="83"/>
      <c r="AT602" s="105"/>
      <c r="AU602" s="105"/>
    </row>
    <row r="603" spans="1:47" ht="17.25" hidden="1" customHeight="1">
      <c r="A603" s="27"/>
      <c r="B603" s="98"/>
      <c r="C603" s="104"/>
      <c r="D603" s="90"/>
      <c r="E603" s="111"/>
      <c r="F603" s="442"/>
      <c r="G603" s="443"/>
      <c r="H603" s="443"/>
      <c r="I603" s="99"/>
      <c r="J603" s="99"/>
      <c r="K603" s="94"/>
      <c r="L603" s="94"/>
      <c r="M603" s="94"/>
      <c r="N603" s="94"/>
      <c r="O603" s="94"/>
      <c r="P603" s="102"/>
      <c r="Q603" s="94"/>
      <c r="R603" s="122"/>
      <c r="S603" s="147"/>
      <c r="T603" s="147"/>
      <c r="U603" s="147"/>
      <c r="V603" s="147"/>
      <c r="W603" s="147"/>
      <c r="X603" s="96"/>
      <c r="Y603" s="101"/>
      <c r="Z603" s="445"/>
      <c r="AA603" s="446"/>
      <c r="AB603" s="446"/>
      <c r="AC603" s="446"/>
      <c r="AD603" s="62"/>
      <c r="AE603" s="21"/>
      <c r="AF603" s="22"/>
      <c r="AH603" s="29"/>
      <c r="AI603" s="29"/>
      <c r="AJ603" s="29"/>
      <c r="AK603" s="29"/>
      <c r="AL603" s="29"/>
      <c r="AM603" s="29"/>
      <c r="AN603" s="29"/>
      <c r="AO603" s="83"/>
      <c r="AP603" s="83"/>
      <c r="AQ603" s="83"/>
      <c r="AR603" s="83"/>
      <c r="AS603" s="83"/>
      <c r="AT603" s="105"/>
      <c r="AU603" s="105"/>
    </row>
    <row r="604" spans="1:47" ht="17.25" hidden="1" customHeight="1">
      <c r="A604" s="27"/>
      <c r="B604" s="98"/>
      <c r="C604" s="104"/>
      <c r="D604" s="90"/>
      <c r="E604" s="111"/>
      <c r="F604" s="442"/>
      <c r="G604" s="443"/>
      <c r="H604" s="443"/>
      <c r="I604" s="99"/>
      <c r="J604" s="99"/>
      <c r="K604" s="94"/>
      <c r="L604" s="94"/>
      <c r="M604" s="94"/>
      <c r="N604" s="94"/>
      <c r="O604" s="94"/>
      <c r="P604" s="102"/>
      <c r="Q604" s="94"/>
      <c r="R604" s="122"/>
      <c r="S604" s="147"/>
      <c r="T604" s="147"/>
      <c r="U604" s="147"/>
      <c r="V604" s="147"/>
      <c r="W604" s="147"/>
      <c r="X604" s="96"/>
      <c r="Y604" s="101"/>
      <c r="Z604" s="445"/>
      <c r="AA604" s="446"/>
      <c r="AB604" s="446"/>
      <c r="AC604" s="446"/>
      <c r="AD604" s="62"/>
      <c r="AE604" s="21"/>
      <c r="AF604" s="22"/>
      <c r="AH604" s="29"/>
      <c r="AI604" s="29"/>
      <c r="AJ604" s="29"/>
      <c r="AK604" s="29"/>
      <c r="AL604" s="29"/>
      <c r="AM604" s="29"/>
      <c r="AN604" s="29"/>
      <c r="AO604" s="83"/>
      <c r="AP604" s="83"/>
      <c r="AQ604" s="83"/>
      <c r="AR604" s="83"/>
      <c r="AS604" s="83"/>
      <c r="AT604" s="105"/>
      <c r="AU604" s="105"/>
    </row>
    <row r="605" spans="1:47" ht="17.25" hidden="1" customHeight="1">
      <c r="A605" s="27"/>
      <c r="B605" s="98"/>
      <c r="C605" s="104"/>
      <c r="D605" s="90"/>
      <c r="E605" s="111"/>
      <c r="F605" s="442"/>
      <c r="G605" s="443"/>
      <c r="H605" s="444"/>
      <c r="I605" s="99"/>
      <c r="J605" s="99"/>
      <c r="K605" s="94"/>
      <c r="L605" s="94"/>
      <c r="M605" s="94"/>
      <c r="N605" s="94"/>
      <c r="O605" s="94"/>
      <c r="P605" s="102"/>
      <c r="Q605" s="94"/>
      <c r="R605" s="122"/>
      <c r="S605" s="147"/>
      <c r="T605" s="147"/>
      <c r="U605" s="147"/>
      <c r="V605" s="147"/>
      <c r="W605" s="147"/>
      <c r="X605" s="96"/>
      <c r="Y605" s="101"/>
      <c r="Z605" s="445"/>
      <c r="AA605" s="446"/>
      <c r="AB605" s="446"/>
      <c r="AC605" s="446"/>
      <c r="AD605" s="62"/>
      <c r="AE605" s="21"/>
      <c r="AF605" s="22"/>
      <c r="AH605" s="29"/>
      <c r="AI605" s="29"/>
      <c r="AJ605" s="29"/>
      <c r="AK605" s="29"/>
      <c r="AL605" s="29"/>
      <c r="AM605" s="29"/>
      <c r="AN605" s="29"/>
      <c r="AO605" s="83"/>
      <c r="AP605" s="83"/>
      <c r="AQ605" s="83"/>
      <c r="AR605" s="83"/>
      <c r="AS605" s="83"/>
      <c r="AT605" s="105"/>
      <c r="AU605" s="105"/>
    </row>
    <row r="606" spans="1:47" ht="17.25" hidden="1" customHeight="1">
      <c r="A606" s="27"/>
      <c r="B606" s="98"/>
      <c r="C606" s="104"/>
      <c r="D606" s="90"/>
      <c r="E606" s="111"/>
      <c r="F606" s="442"/>
      <c r="G606" s="443"/>
      <c r="H606" s="443"/>
      <c r="I606" s="99"/>
      <c r="J606" s="99"/>
      <c r="K606" s="94"/>
      <c r="L606" s="94"/>
      <c r="M606" s="94"/>
      <c r="N606" s="94"/>
      <c r="O606" s="94"/>
      <c r="P606" s="102"/>
      <c r="Q606" s="94"/>
      <c r="R606" s="122"/>
      <c r="S606" s="147"/>
      <c r="T606" s="147"/>
      <c r="U606" s="147"/>
      <c r="V606" s="147"/>
      <c r="W606" s="147"/>
      <c r="X606" s="96"/>
      <c r="Y606" s="101"/>
      <c r="Z606" s="445"/>
      <c r="AA606" s="446"/>
      <c r="AB606" s="446"/>
      <c r="AC606" s="446"/>
      <c r="AD606" s="62"/>
      <c r="AE606" s="21"/>
      <c r="AF606" s="22"/>
      <c r="AH606" s="29"/>
      <c r="AI606" s="29"/>
      <c r="AJ606" s="29"/>
      <c r="AK606" s="29"/>
      <c r="AL606" s="29"/>
      <c r="AM606" s="29"/>
      <c r="AN606" s="29"/>
      <c r="AO606" s="83"/>
      <c r="AP606" s="83"/>
      <c r="AQ606" s="83"/>
      <c r="AR606" s="83"/>
      <c r="AS606" s="83"/>
      <c r="AT606" s="105"/>
      <c r="AU606" s="105"/>
    </row>
    <row r="607" spans="1:47" ht="17.25" customHeight="1">
      <c r="A607" s="27"/>
      <c r="B607" s="98"/>
      <c r="C607" s="104"/>
      <c r="D607" s="90"/>
      <c r="E607" s="111"/>
      <c r="F607" s="442"/>
      <c r="G607" s="443"/>
      <c r="H607" s="443"/>
      <c r="I607" s="99"/>
      <c r="J607" s="99"/>
      <c r="K607" s="94"/>
      <c r="L607" s="94"/>
      <c r="M607" s="94"/>
      <c r="N607" s="94"/>
      <c r="O607" s="94"/>
      <c r="P607" s="102"/>
      <c r="Q607" s="94"/>
      <c r="R607" s="122"/>
      <c r="S607" s="100"/>
      <c r="T607" s="100"/>
      <c r="U607" s="100"/>
      <c r="V607" s="100"/>
      <c r="W607" s="100"/>
      <c r="X607" s="96"/>
      <c r="Y607" s="101"/>
      <c r="Z607" s="445"/>
      <c r="AA607" s="446"/>
      <c r="AB607" s="446"/>
      <c r="AC607" s="446"/>
      <c r="AD607" s="62"/>
      <c r="AE607" s="21"/>
      <c r="AF607" s="22"/>
      <c r="AH607" s="29"/>
      <c r="AI607" s="29"/>
      <c r="AJ607" s="29"/>
      <c r="AK607" s="29"/>
      <c r="AL607" s="29"/>
      <c r="AM607" s="29"/>
      <c r="AN607" s="29"/>
      <c r="AO607" s="83"/>
      <c r="AP607" s="83"/>
      <c r="AQ607" s="83"/>
      <c r="AR607" s="83"/>
      <c r="AS607" s="83"/>
      <c r="AT607" s="105"/>
      <c r="AU607" s="105"/>
    </row>
    <row r="608" spans="1:47" ht="17.25" customHeight="1">
      <c r="A608" s="27"/>
      <c r="B608" s="98">
        <v>402</v>
      </c>
      <c r="C608" s="104"/>
      <c r="D608" s="90"/>
      <c r="E608" s="111"/>
      <c r="F608" s="442">
        <v>7.6</v>
      </c>
      <c r="G608" s="443"/>
      <c r="H608" s="444"/>
      <c r="I608" s="99">
        <v>-0.1</v>
      </c>
      <c r="J608" s="99">
        <v>0</v>
      </c>
      <c r="K608" s="94">
        <f>IF(Q608=1,F608,K598)</f>
        <v>7.6</v>
      </c>
      <c r="L608" s="94">
        <f>IF(Q608=1,I608,L598)</f>
        <v>-0.1</v>
      </c>
      <c r="M608" s="94">
        <f>IF(Q608=1,J608,M598)</f>
        <v>0</v>
      </c>
      <c r="N608" s="94">
        <f t="shared" ref="N608:N610" si="121">K608+L608</f>
        <v>7.5</v>
      </c>
      <c r="O608" s="94">
        <f t="shared" ref="O608:O610" si="122">K608+M608</f>
        <v>7.6</v>
      </c>
      <c r="P608" s="102" t="s">
        <v>237</v>
      </c>
      <c r="Q608" s="94">
        <f>IF(AND(F608&lt;&gt;"",Q598=""),1,IF(AND(Q598&lt;emp,Q598&lt;&gt;""),Q598+1,""))</f>
        <v>1</v>
      </c>
      <c r="R608" s="122">
        <f>IF(Q608="","",HLOOKUP(Q608,Headline!$Z$5:$CJ$6,2,FALSE))</f>
        <v>1</v>
      </c>
      <c r="S608" s="147">
        <v>7.46</v>
      </c>
      <c r="T608" s="147">
        <v>7.6</v>
      </c>
      <c r="U608" s="147"/>
      <c r="V608" s="147"/>
      <c r="W608" s="147"/>
      <c r="X608" s="96" t="str">
        <f t="shared" si="120"/>
        <v/>
      </c>
      <c r="Y608" s="101">
        <v>17</v>
      </c>
      <c r="Z608" s="445" t="s">
        <v>290</v>
      </c>
      <c r="AA608" s="446"/>
      <c r="AB608" s="446"/>
      <c r="AC608" s="446"/>
      <c r="AD608" s="62"/>
      <c r="AE608" s="21"/>
      <c r="AF608" s="22"/>
      <c r="AG608" s="450"/>
      <c r="AH608" s="29"/>
      <c r="AI608" s="29"/>
      <c r="AJ608" s="29"/>
      <c r="AK608" s="29"/>
      <c r="AL608" s="29"/>
      <c r="AM608" s="29"/>
      <c r="AN608" s="29"/>
      <c r="AO608" s="83"/>
      <c r="AP608" s="83"/>
      <c r="AQ608" s="83"/>
      <c r="AR608" s="83"/>
      <c r="AS608" s="83"/>
      <c r="AT608" s="105"/>
      <c r="AU608" s="105"/>
    </row>
    <row r="609" spans="1:47" ht="17.25" customHeight="1">
      <c r="A609" s="27"/>
      <c r="B609" s="98"/>
      <c r="C609" s="104"/>
      <c r="D609" s="90"/>
      <c r="E609" s="111"/>
      <c r="F609" s="442"/>
      <c r="G609" s="443"/>
      <c r="H609" s="443"/>
      <c r="I609" s="99"/>
      <c r="J609" s="99"/>
      <c r="K609" s="94">
        <f>IF(Q609=1,F609,K608)</f>
        <v>7.6</v>
      </c>
      <c r="L609" s="94">
        <f>IF(Q609=1,I609,L608)</f>
        <v>-0.1</v>
      </c>
      <c r="M609" s="94">
        <f>IF(Q609=1,J609,M608)</f>
        <v>0</v>
      </c>
      <c r="N609" s="94">
        <f t="shared" si="121"/>
        <v>7.5</v>
      </c>
      <c r="O609" s="94">
        <f t="shared" si="122"/>
        <v>7.6</v>
      </c>
      <c r="P609" s="102" t="s">
        <v>237</v>
      </c>
      <c r="Q609" s="94">
        <f>IF(AND(F609&lt;&gt;"",Q608=""),1,IF(AND(Q608&lt;emp,Q608&lt;&gt;""),Q608+1,""))</f>
        <v>2</v>
      </c>
      <c r="R609" s="122">
        <f>IF(Q609="","",HLOOKUP(Q609,Headline!$Z$5:$CJ$6,2,FALSE))</f>
        <v>2</v>
      </c>
      <c r="S609" s="147">
        <v>7.53</v>
      </c>
      <c r="T609" s="147">
        <v>7.601</v>
      </c>
      <c r="U609" s="147"/>
      <c r="V609" s="147"/>
      <c r="W609" s="147"/>
      <c r="X609" s="96" t="str">
        <f t="shared" si="120"/>
        <v/>
      </c>
      <c r="Y609" s="101">
        <v>17</v>
      </c>
      <c r="Z609" s="445" t="s">
        <v>290</v>
      </c>
      <c r="AA609" s="446"/>
      <c r="AB609" s="446"/>
      <c r="AC609" s="446"/>
      <c r="AD609" s="62"/>
      <c r="AE609" s="21"/>
      <c r="AF609" s="22"/>
      <c r="AG609" s="450"/>
      <c r="AH609" s="29"/>
      <c r="AI609" s="29"/>
      <c r="AJ609" s="29"/>
      <c r="AK609" s="29"/>
      <c r="AL609" s="29"/>
      <c r="AM609" s="29"/>
      <c r="AN609" s="29"/>
      <c r="AO609" s="83"/>
      <c r="AP609" s="83"/>
      <c r="AQ609" s="83"/>
      <c r="AR609" s="83"/>
      <c r="AS609" s="83"/>
      <c r="AT609" s="105"/>
      <c r="AU609" s="105"/>
    </row>
    <row r="610" spans="1:47" ht="17.25" hidden="1" customHeight="1">
      <c r="A610" s="27"/>
      <c r="B610" s="98"/>
      <c r="C610" s="104"/>
      <c r="D610" s="90"/>
      <c r="E610" s="111"/>
      <c r="F610" s="442"/>
      <c r="G610" s="443"/>
      <c r="H610" s="443"/>
      <c r="I610" s="99"/>
      <c r="J610" s="99"/>
      <c r="K610" s="94">
        <f>IF(Q610=1,F610,K609)</f>
        <v>7.6</v>
      </c>
      <c r="L610" s="94">
        <f>IF(Q610=1,I610,L609)</f>
        <v>-0.1</v>
      </c>
      <c r="M610" s="94">
        <f>IF(Q610=1,J610,M609)</f>
        <v>0</v>
      </c>
      <c r="N610" s="94">
        <f t="shared" si="121"/>
        <v>7.5</v>
      </c>
      <c r="O610" s="94">
        <f t="shared" si="122"/>
        <v>7.6</v>
      </c>
      <c r="P610" s="102"/>
      <c r="Q610" s="94" t="str">
        <f>IF(AND(F610&lt;&gt;"",Q609=""),1,IF(AND(Q609&lt;emp,Q609&lt;&gt;""),Q609+1,""))</f>
        <v/>
      </c>
      <c r="R610" s="122" t="str">
        <f>IF(Q610="","",HLOOKUP(Q610,Headline!$Z$5:$CJ$6,2,FALSE))</f>
        <v/>
      </c>
      <c r="S610" s="147"/>
      <c r="T610" s="147"/>
      <c r="U610" s="147"/>
      <c r="V610" s="147"/>
      <c r="W610" s="147"/>
      <c r="X610" s="96" t="s">
        <v>255</v>
      </c>
      <c r="Y610" s="101"/>
      <c r="Z610" s="445"/>
      <c r="AA610" s="446"/>
      <c r="AB610" s="446"/>
      <c r="AC610" s="446"/>
      <c r="AD610" s="62"/>
      <c r="AE610" s="21"/>
      <c r="AF610" s="22"/>
      <c r="AH610" s="29"/>
      <c r="AI610" s="29"/>
      <c r="AJ610" s="29"/>
      <c r="AK610" s="29"/>
      <c r="AL610" s="29"/>
      <c r="AM610" s="29"/>
      <c r="AN610" s="29"/>
      <c r="AO610" s="83"/>
      <c r="AP610" s="83"/>
      <c r="AQ610" s="83"/>
      <c r="AR610" s="83"/>
      <c r="AS610" s="83"/>
      <c r="AT610" s="105"/>
      <c r="AU610" s="105"/>
    </row>
    <row r="611" spans="1:47" ht="17.25" hidden="1" customHeight="1">
      <c r="A611" s="27"/>
      <c r="B611" s="98"/>
      <c r="C611" s="104"/>
      <c r="D611" s="90"/>
      <c r="E611" s="111"/>
      <c r="F611" s="442"/>
      <c r="G611" s="443"/>
      <c r="H611" s="444"/>
      <c r="I611" s="99"/>
      <c r="J611" s="99"/>
      <c r="K611" s="94"/>
      <c r="L611" s="94"/>
      <c r="M611" s="94"/>
      <c r="N611" s="94"/>
      <c r="O611" s="94"/>
      <c r="P611" s="102"/>
      <c r="Q611" s="94"/>
      <c r="R611" s="122"/>
      <c r="S611" s="147"/>
      <c r="T611" s="147"/>
      <c r="U611" s="147"/>
      <c r="V611" s="147"/>
      <c r="W611" s="147"/>
      <c r="X611" s="96"/>
      <c r="Y611" s="101"/>
      <c r="Z611" s="445"/>
      <c r="AA611" s="446"/>
      <c r="AB611" s="446"/>
      <c r="AC611" s="446"/>
      <c r="AD611" s="62"/>
      <c r="AE611" s="21"/>
      <c r="AF611" s="22"/>
      <c r="AH611" s="29"/>
      <c r="AI611" s="29"/>
      <c r="AJ611" s="29"/>
      <c r="AK611" s="29"/>
      <c r="AL611" s="29"/>
      <c r="AM611" s="29"/>
      <c r="AN611" s="29"/>
      <c r="AO611" s="83"/>
      <c r="AP611" s="83"/>
      <c r="AQ611" s="83"/>
      <c r="AR611" s="83"/>
      <c r="AS611" s="83"/>
      <c r="AT611" s="105"/>
      <c r="AU611" s="105"/>
    </row>
    <row r="612" spans="1:47" ht="17.25" hidden="1" customHeight="1">
      <c r="A612" s="27"/>
      <c r="B612" s="98"/>
      <c r="C612" s="104"/>
      <c r="D612" s="90"/>
      <c r="E612" s="111"/>
      <c r="F612" s="442"/>
      <c r="G612" s="443"/>
      <c r="H612" s="443"/>
      <c r="I612" s="99"/>
      <c r="J612" s="99"/>
      <c r="K612" s="94"/>
      <c r="L612" s="94"/>
      <c r="M612" s="94"/>
      <c r="N612" s="94"/>
      <c r="O612" s="94"/>
      <c r="P612" s="102"/>
      <c r="Q612" s="94"/>
      <c r="R612" s="122"/>
      <c r="S612" s="147"/>
      <c r="T612" s="147"/>
      <c r="U612" s="147"/>
      <c r="V612" s="147"/>
      <c r="W612" s="147"/>
      <c r="X612" s="96"/>
      <c r="Y612" s="101"/>
      <c r="Z612" s="445"/>
      <c r="AA612" s="446"/>
      <c r="AB612" s="446"/>
      <c r="AC612" s="446"/>
      <c r="AD612" s="62"/>
      <c r="AE612" s="21"/>
      <c r="AF612" s="22"/>
      <c r="AH612" s="29"/>
      <c r="AI612" s="29"/>
      <c r="AJ612" s="29"/>
      <c r="AK612" s="29"/>
      <c r="AL612" s="29"/>
      <c r="AM612" s="29"/>
      <c r="AN612" s="29"/>
      <c r="AO612" s="83"/>
      <c r="AP612" s="83"/>
      <c r="AQ612" s="83"/>
      <c r="AR612" s="83"/>
      <c r="AS612" s="83"/>
      <c r="AT612" s="105"/>
      <c r="AU612" s="105"/>
    </row>
    <row r="613" spans="1:47" ht="17.25" hidden="1" customHeight="1">
      <c r="A613" s="27"/>
      <c r="B613" s="98"/>
      <c r="C613" s="104"/>
      <c r="D613" s="90"/>
      <c r="E613" s="111"/>
      <c r="F613" s="442"/>
      <c r="G613" s="443"/>
      <c r="H613" s="443"/>
      <c r="I613" s="99"/>
      <c r="J613" s="99"/>
      <c r="K613" s="94"/>
      <c r="L613" s="94"/>
      <c r="M613" s="94"/>
      <c r="N613" s="94"/>
      <c r="O613" s="94"/>
      <c r="P613" s="102"/>
      <c r="Q613" s="94"/>
      <c r="R613" s="122"/>
      <c r="S613" s="147"/>
      <c r="T613" s="147"/>
      <c r="U613" s="147"/>
      <c r="V613" s="147"/>
      <c r="W613" s="147"/>
      <c r="X613" s="96"/>
      <c r="Y613" s="101"/>
      <c r="Z613" s="445"/>
      <c r="AA613" s="446"/>
      <c r="AB613" s="446"/>
      <c r="AC613" s="446"/>
      <c r="AD613" s="62"/>
      <c r="AE613" s="21"/>
      <c r="AF613" s="22"/>
      <c r="AH613" s="29"/>
      <c r="AI613" s="29"/>
      <c r="AJ613" s="29"/>
      <c r="AK613" s="29"/>
      <c r="AL613" s="29"/>
      <c r="AM613" s="29"/>
      <c r="AN613" s="29"/>
      <c r="AO613" s="83"/>
      <c r="AP613" s="83"/>
      <c r="AQ613" s="83"/>
      <c r="AR613" s="83"/>
      <c r="AS613" s="83"/>
      <c r="AT613" s="105"/>
      <c r="AU613" s="105"/>
    </row>
    <row r="614" spans="1:47" ht="17.25" hidden="1" customHeight="1">
      <c r="A614" s="27"/>
      <c r="B614" s="98"/>
      <c r="C614" s="104"/>
      <c r="D614" s="90"/>
      <c r="E614" s="111"/>
      <c r="F614" s="442"/>
      <c r="G614" s="443"/>
      <c r="H614" s="444"/>
      <c r="I614" s="99"/>
      <c r="J614" s="99"/>
      <c r="K614" s="94"/>
      <c r="L614" s="94"/>
      <c r="M614" s="94"/>
      <c r="N614" s="94"/>
      <c r="O614" s="94"/>
      <c r="P614" s="102"/>
      <c r="Q614" s="94"/>
      <c r="R614" s="122"/>
      <c r="S614" s="147"/>
      <c r="T614" s="147"/>
      <c r="U614" s="147"/>
      <c r="V614" s="147"/>
      <c r="W614" s="147"/>
      <c r="X614" s="96"/>
      <c r="Y614" s="101"/>
      <c r="Z614" s="445"/>
      <c r="AA614" s="446"/>
      <c r="AB614" s="446"/>
      <c r="AC614" s="446"/>
      <c r="AD614" s="62"/>
      <c r="AE614" s="21"/>
      <c r="AF614" s="22"/>
      <c r="AH614" s="29"/>
      <c r="AI614" s="29"/>
      <c r="AJ614" s="29"/>
      <c r="AK614" s="29"/>
      <c r="AL614" s="29"/>
      <c r="AM614" s="29"/>
      <c r="AN614" s="29"/>
      <c r="AO614" s="83"/>
      <c r="AP614" s="83"/>
      <c r="AQ614" s="83"/>
      <c r="AR614" s="83"/>
      <c r="AS614" s="83"/>
      <c r="AT614" s="105"/>
      <c r="AU614" s="105"/>
    </row>
    <row r="615" spans="1:47" ht="17.25" hidden="1" customHeight="1">
      <c r="A615" s="27"/>
      <c r="B615" s="98"/>
      <c r="C615" s="104"/>
      <c r="D615" s="90"/>
      <c r="E615" s="111"/>
      <c r="F615" s="442"/>
      <c r="G615" s="443"/>
      <c r="H615" s="443"/>
      <c r="I615" s="99"/>
      <c r="J615" s="99"/>
      <c r="K615" s="94"/>
      <c r="L615" s="94"/>
      <c r="M615" s="94"/>
      <c r="N615" s="94"/>
      <c r="O615" s="94"/>
      <c r="P615" s="102"/>
      <c r="Q615" s="94"/>
      <c r="R615" s="122"/>
      <c r="S615" s="147"/>
      <c r="T615" s="147"/>
      <c r="U615" s="147"/>
      <c r="V615" s="147"/>
      <c r="W615" s="147"/>
      <c r="X615" s="96"/>
      <c r="Y615" s="101"/>
      <c r="Z615" s="445"/>
      <c r="AA615" s="446"/>
      <c r="AB615" s="446"/>
      <c r="AC615" s="446"/>
      <c r="AD615" s="62"/>
      <c r="AE615" s="21"/>
      <c r="AF615" s="22"/>
      <c r="AH615" s="29"/>
      <c r="AI615" s="29"/>
      <c r="AJ615" s="29"/>
      <c r="AK615" s="29"/>
      <c r="AL615" s="29"/>
      <c r="AM615" s="29"/>
      <c r="AN615" s="29"/>
      <c r="AO615" s="83"/>
      <c r="AP615" s="83"/>
      <c r="AQ615" s="83"/>
      <c r="AR615" s="83"/>
      <c r="AS615" s="83"/>
      <c r="AT615" s="105"/>
      <c r="AU615" s="105"/>
    </row>
    <row r="616" spans="1:47" ht="17.25" customHeight="1">
      <c r="A616" s="27"/>
      <c r="B616" s="98"/>
      <c r="C616" s="104"/>
      <c r="D616" s="90"/>
      <c r="E616" s="111"/>
      <c r="F616" s="442"/>
      <c r="G616" s="443"/>
      <c r="H616" s="443"/>
      <c r="I616" s="99"/>
      <c r="J616" s="99"/>
      <c r="K616" s="94"/>
      <c r="L616" s="94"/>
      <c r="M616" s="94"/>
      <c r="N616" s="94"/>
      <c r="O616" s="94"/>
      <c r="P616" s="102"/>
      <c r="Q616" s="94"/>
      <c r="R616" s="122"/>
      <c r="S616" s="100"/>
      <c r="T616" s="100"/>
      <c r="U616" s="100"/>
      <c r="V616" s="100"/>
      <c r="W616" s="100"/>
      <c r="X616" s="96"/>
      <c r="Y616" s="101"/>
      <c r="Z616" s="445"/>
      <c r="AA616" s="446"/>
      <c r="AB616" s="446"/>
      <c r="AC616" s="446"/>
      <c r="AD616" s="62"/>
      <c r="AE616" s="21"/>
      <c r="AF616" s="22"/>
      <c r="AH616" s="29"/>
      <c r="AI616" s="29"/>
      <c r="AJ616" s="29"/>
      <c r="AK616" s="29"/>
      <c r="AL616" s="29"/>
      <c r="AM616" s="29"/>
      <c r="AN616" s="29"/>
      <c r="AO616" s="83"/>
      <c r="AP616" s="83"/>
      <c r="AQ616" s="83"/>
      <c r="AR616" s="83"/>
      <c r="AS616" s="83"/>
      <c r="AT616" s="105"/>
      <c r="AU616" s="105"/>
    </row>
    <row r="617" spans="1:47" ht="17.25" customHeight="1">
      <c r="A617" s="27"/>
      <c r="B617" s="98">
        <v>403</v>
      </c>
      <c r="C617" s="104"/>
      <c r="D617" s="144" t="s">
        <v>187</v>
      </c>
      <c r="E617" s="111"/>
      <c r="F617" s="442">
        <v>1.6</v>
      </c>
      <c r="G617" s="443"/>
      <c r="H617" s="444"/>
      <c r="I617" s="99">
        <v>-1.6</v>
      </c>
      <c r="J617" s="99">
        <v>0</v>
      </c>
      <c r="K617" s="94">
        <f>IF(Q617=1,F617,K604)</f>
        <v>1.6</v>
      </c>
      <c r="L617" s="94">
        <f>IF(Q617=1,I617,L604)</f>
        <v>-1.6</v>
      </c>
      <c r="M617" s="94">
        <f>IF(Q617=1,J617,M604)</f>
        <v>0</v>
      </c>
      <c r="N617" s="94">
        <f t="shared" ref="N617:N640" si="123">K617+L617</f>
        <v>0</v>
      </c>
      <c r="O617" s="94">
        <f t="shared" ref="O617:O640" si="124">K617+M617</f>
        <v>1.6</v>
      </c>
      <c r="P617" s="102" t="s">
        <v>236</v>
      </c>
      <c r="Q617" s="94">
        <f>IF(AND(F617&lt;&gt;"",Q604=""),1,IF(AND(Q604&lt;emp,Q604&lt;&gt;""),Q604+1,""))</f>
        <v>1</v>
      </c>
      <c r="R617" s="122">
        <f>IF(Q617="","",HLOOKUP(Q617,Headline!$Z$5:$CJ$6,2,FALSE))</f>
        <v>1</v>
      </c>
      <c r="S617" s="147">
        <v>1.0469999999999999</v>
      </c>
      <c r="T617" s="147">
        <v>0.58799999999999997</v>
      </c>
      <c r="U617" s="147">
        <v>0.69299999999999995</v>
      </c>
      <c r="V617" s="147">
        <v>0.52800000000000002</v>
      </c>
      <c r="W617" s="147">
        <v>0.628</v>
      </c>
      <c r="X617" s="96" t="str">
        <f t="shared" si="120"/>
        <v/>
      </c>
      <c r="Y617" s="101">
        <v>13</v>
      </c>
      <c r="Z617" s="445"/>
      <c r="AA617" s="446"/>
      <c r="AB617" s="446"/>
      <c r="AC617" s="446"/>
      <c r="AD617" s="62"/>
      <c r="AE617" s="21"/>
      <c r="AF617" s="22"/>
      <c r="AH617" s="29"/>
      <c r="AI617" s="29"/>
      <c r="AJ617" s="29"/>
      <c r="AK617" s="29"/>
      <c r="AL617" s="29"/>
      <c r="AM617" s="29"/>
      <c r="AN617" s="29"/>
      <c r="AO617" s="83"/>
      <c r="AP617" s="83"/>
      <c r="AQ617" s="83"/>
      <c r="AR617" s="83"/>
      <c r="AS617" s="83"/>
      <c r="AT617" s="105"/>
      <c r="AU617" s="105"/>
    </row>
    <row r="618" spans="1:47" ht="17.25" customHeight="1">
      <c r="A618" s="27"/>
      <c r="B618" s="98"/>
      <c r="C618" s="104"/>
      <c r="D618" s="90"/>
      <c r="E618" s="111"/>
      <c r="F618" s="442"/>
      <c r="G618" s="443"/>
      <c r="H618" s="444"/>
      <c r="I618" s="99"/>
      <c r="J618" s="99"/>
      <c r="K618" s="94">
        <f>IF(Q618=1,F618,K617)</f>
        <v>1.6</v>
      </c>
      <c r="L618" s="94">
        <f>IF(Q618=1,I618,L617)</f>
        <v>-1.6</v>
      </c>
      <c r="M618" s="94">
        <f>IF(Q618=1,J618,M617)</f>
        <v>0</v>
      </c>
      <c r="N618" s="94">
        <f t="shared" si="123"/>
        <v>0</v>
      </c>
      <c r="O618" s="94">
        <f t="shared" si="124"/>
        <v>1.6</v>
      </c>
      <c r="P618" s="102" t="s">
        <v>236</v>
      </c>
      <c r="Q618" s="94">
        <f>IF(AND(F618&lt;&gt;"",Q617=""),1,IF(AND(Q617&lt;emp,Q617&lt;&gt;""),Q617+1,""))</f>
        <v>2</v>
      </c>
      <c r="R618" s="122">
        <f>IF(Q618="","",HLOOKUP(Q618,Headline!$Z$5:$CJ$6,2,FALSE))</f>
        <v>2</v>
      </c>
      <c r="S618" s="147">
        <v>1.857</v>
      </c>
      <c r="T618" s="147">
        <v>1.419</v>
      </c>
      <c r="U618" s="147">
        <v>1.538</v>
      </c>
      <c r="V618" s="147">
        <v>1.8320000000000001</v>
      </c>
      <c r="W618" s="147">
        <v>1.907</v>
      </c>
      <c r="X618" s="96" t="str">
        <f t="shared" si="120"/>
        <v/>
      </c>
      <c r="Y618" s="101">
        <v>16</v>
      </c>
      <c r="Z618" s="445"/>
      <c r="AA618" s="446"/>
      <c r="AB618" s="446"/>
      <c r="AC618" s="446"/>
      <c r="AD618" s="62"/>
      <c r="AE618" s="245" t="s">
        <v>331</v>
      </c>
      <c r="AF618" s="22"/>
      <c r="AH618" s="29"/>
      <c r="AI618" s="29"/>
      <c r="AJ618" s="29"/>
      <c r="AK618" s="29"/>
      <c r="AL618" s="29"/>
      <c r="AM618" s="29"/>
      <c r="AN618" s="29"/>
      <c r="AO618" s="83"/>
      <c r="AP618" s="83"/>
      <c r="AQ618" s="83"/>
      <c r="AR618" s="83"/>
      <c r="AS618" s="83"/>
      <c r="AT618" s="105"/>
      <c r="AU618" s="105"/>
    </row>
    <row r="619" spans="1:47" ht="17.25" customHeight="1">
      <c r="A619" s="27"/>
      <c r="B619" s="98"/>
      <c r="C619" s="104"/>
      <c r="D619" s="90"/>
      <c r="E619" s="111"/>
      <c r="F619" s="442"/>
      <c r="G619" s="443"/>
      <c r="H619" s="444"/>
      <c r="I619" s="99"/>
      <c r="J619" s="99"/>
      <c r="K619" s="94">
        <f>IF(Q619=1,F619,K618)</f>
        <v>1.6</v>
      </c>
      <c r="L619" s="94">
        <f>IF(Q619=1,I619,L618)</f>
        <v>-1.6</v>
      </c>
      <c r="M619" s="94">
        <f>IF(Q619=1,J619,M618)</f>
        <v>0</v>
      </c>
      <c r="N619" s="94">
        <f t="shared" si="123"/>
        <v>0</v>
      </c>
      <c r="O619" s="94">
        <f t="shared" si="124"/>
        <v>1.6</v>
      </c>
      <c r="P619" s="102"/>
      <c r="Q619" s="94" t="str">
        <f>IF(AND(F619&lt;&gt;"",Q618=""),1,IF(AND(Q618&lt;emp,Q618&lt;&gt;""),Q618+1,""))</f>
        <v/>
      </c>
      <c r="R619" s="122" t="str">
        <f>IF(Q619="","",HLOOKUP(Q619,Headline!$Z$5:$CJ$6,2,FALSE))</f>
        <v/>
      </c>
      <c r="S619" s="147"/>
      <c r="T619" s="147"/>
      <c r="U619" s="147"/>
      <c r="V619" s="147"/>
      <c r="W619" s="147"/>
      <c r="X619" s="96" t="str">
        <f t="shared" si="120"/>
        <v/>
      </c>
      <c r="Y619" s="101"/>
      <c r="Z619" s="445"/>
      <c r="AA619" s="446"/>
      <c r="AB619" s="446"/>
      <c r="AC619" s="446"/>
      <c r="AD619" s="62"/>
      <c r="AE619" s="21"/>
      <c r="AF619" s="22"/>
      <c r="AH619" s="29"/>
      <c r="AI619" s="29"/>
      <c r="AJ619" s="29"/>
      <c r="AK619" s="29"/>
      <c r="AL619" s="29"/>
      <c r="AM619" s="29"/>
      <c r="AN619" s="29"/>
      <c r="AO619" s="83"/>
      <c r="AP619" s="83"/>
      <c r="AQ619" s="83"/>
      <c r="AR619" s="83"/>
      <c r="AS619" s="83"/>
      <c r="AT619" s="105"/>
      <c r="AU619" s="105"/>
    </row>
    <row r="620" spans="1:47" ht="17.25" customHeight="1">
      <c r="A620" s="27"/>
      <c r="B620" s="98">
        <v>404</v>
      </c>
      <c r="C620" s="104"/>
      <c r="D620" s="144" t="s">
        <v>189</v>
      </c>
      <c r="E620" s="111" t="s">
        <v>193</v>
      </c>
      <c r="F620" s="442">
        <v>5.5</v>
      </c>
      <c r="G620" s="443"/>
      <c r="H620" s="444"/>
      <c r="I620" s="99">
        <v>0.02</v>
      </c>
      <c r="J620" s="99">
        <v>0.15</v>
      </c>
      <c r="K620" s="94">
        <f>IF(Q620=1,F620,K619)</f>
        <v>5.5</v>
      </c>
      <c r="L620" s="94">
        <f>IF(Q620=1,I620,L619)</f>
        <v>0.02</v>
      </c>
      <c r="M620" s="94">
        <f>IF(Q620=1,J620,M619)</f>
        <v>0.15</v>
      </c>
      <c r="N620" s="94">
        <f t="shared" si="123"/>
        <v>5.52</v>
      </c>
      <c r="O620" s="94">
        <f t="shared" si="124"/>
        <v>5.65</v>
      </c>
      <c r="P620" s="102" t="s">
        <v>346</v>
      </c>
      <c r="Q620" s="94">
        <f>IF(AND(F620&lt;&gt;"",Q619=""),1,IF(AND(Q619&lt;emp,Q619&lt;&gt;""),Q619+1,""))</f>
        <v>1</v>
      </c>
      <c r="R620" s="122">
        <f>IF(Q620="","",HLOOKUP(Q620,Headline!$Z$5:$CJ$6,2,FALSE))</f>
        <v>1</v>
      </c>
      <c r="S620" s="147">
        <v>5.59</v>
      </c>
      <c r="T620" s="147">
        <v>5.58</v>
      </c>
      <c r="U620" s="147">
        <v>5.59</v>
      </c>
      <c r="V620" s="147">
        <v>5.59</v>
      </c>
      <c r="W620" s="147">
        <v>5.59</v>
      </c>
      <c r="X620" s="96" t="str">
        <f t="shared" si="120"/>
        <v/>
      </c>
      <c r="Y620" s="101">
        <v>13</v>
      </c>
      <c r="Z620" s="445"/>
      <c r="AA620" s="446"/>
      <c r="AB620" s="446"/>
      <c r="AC620" s="446"/>
      <c r="AD620" s="62"/>
      <c r="AE620" s="21"/>
      <c r="AF620" s="22"/>
      <c r="AH620" s="29"/>
      <c r="AI620" s="29"/>
      <c r="AJ620" s="29"/>
      <c r="AK620" s="29"/>
      <c r="AL620" s="29"/>
      <c r="AM620" s="29"/>
      <c r="AN620" s="29"/>
      <c r="AO620" s="83"/>
      <c r="AP620" s="83"/>
      <c r="AQ620" s="83"/>
      <c r="AR620" s="83"/>
      <c r="AS620" s="83"/>
      <c r="AT620" s="105"/>
      <c r="AU620" s="105"/>
    </row>
    <row r="621" spans="1:47" ht="17.25" customHeight="1">
      <c r="A621" s="27"/>
      <c r="B621" s="98"/>
      <c r="C621" s="104"/>
      <c r="D621" s="90"/>
      <c r="E621" s="111"/>
      <c r="F621" s="442" t="s">
        <v>221</v>
      </c>
      <c r="G621" s="443"/>
      <c r="H621" s="444"/>
      <c r="I621" s="99"/>
      <c r="J621" s="99"/>
      <c r="K621" s="94">
        <f>IF(Q621=1,F621,K620)</f>
        <v>5.5</v>
      </c>
      <c r="L621" s="94">
        <f>IF(Q621=1,I621,L620)</f>
        <v>0.02</v>
      </c>
      <c r="M621" s="94">
        <f>IF(Q621=1,J621,M620)</f>
        <v>0.15</v>
      </c>
      <c r="N621" s="94">
        <f t="shared" si="123"/>
        <v>5.52</v>
      </c>
      <c r="O621" s="94">
        <f t="shared" si="124"/>
        <v>5.65</v>
      </c>
      <c r="P621" s="102" t="s">
        <v>237</v>
      </c>
      <c r="Q621" s="94">
        <f>IF(AND(F621&lt;&gt;"",Q620=""),1,IF(AND(Q620&lt;emp,Q620&lt;&gt;""),Q620+1,""))</f>
        <v>2</v>
      </c>
      <c r="R621" s="122">
        <f>IF(Q621="","",HLOOKUP(Q621,Headline!$Z$5:$CJ$6,2,FALSE))</f>
        <v>2</v>
      </c>
      <c r="S621" s="147">
        <f>'report export 3D'!AG153</f>
        <v>5.5530143079999998</v>
      </c>
      <c r="T621" s="147">
        <f>'report export 3D'!AH153</f>
        <v>5.5539937873999996</v>
      </c>
      <c r="U621" s="147">
        <f>'report export 3D'!AI153</f>
        <v>5.5547505684000003</v>
      </c>
      <c r="V621" s="147">
        <f>'report export 3D'!AJ153</f>
        <v>5.5511489889999996</v>
      </c>
      <c r="W621" s="147">
        <f>'report export 3D'!AK153</f>
        <v>5.5538293271999999</v>
      </c>
      <c r="X621" s="96" t="str">
        <f t="shared" si="120"/>
        <v/>
      </c>
      <c r="Y621" s="101">
        <v>16</v>
      </c>
      <c r="Z621" s="461" t="s">
        <v>193</v>
      </c>
      <c r="AA621" s="462"/>
      <c r="AB621" s="462"/>
      <c r="AC621" s="462"/>
      <c r="AD621" s="62"/>
      <c r="AE621" s="21"/>
      <c r="AF621" s="22"/>
      <c r="AH621" s="29"/>
      <c r="AI621" s="29"/>
      <c r="AJ621" s="29"/>
      <c r="AK621" s="29"/>
      <c r="AL621" s="29"/>
      <c r="AM621" s="29"/>
      <c r="AN621" s="29"/>
      <c r="AO621" s="83"/>
      <c r="AP621" s="83"/>
      <c r="AQ621" s="83"/>
      <c r="AR621" s="83"/>
      <c r="AS621" s="83"/>
      <c r="AT621" s="105"/>
      <c r="AU621" s="105"/>
    </row>
    <row r="622" spans="1:47" ht="17.25" customHeight="1">
      <c r="A622" s="27"/>
      <c r="B622" s="98"/>
      <c r="C622" s="104"/>
      <c r="D622" s="138"/>
      <c r="E622" s="137"/>
      <c r="F622" s="455"/>
      <c r="G622" s="456"/>
      <c r="H622" s="457"/>
      <c r="I622" s="99"/>
      <c r="J622" s="99"/>
      <c r="K622" s="94">
        <f>IF(Q622=1,F622,K621)</f>
        <v>5.5</v>
      </c>
      <c r="L622" s="94">
        <f>IF(Q622=1,I622,L621)</f>
        <v>0.02</v>
      </c>
      <c r="M622" s="94">
        <f>IF(Q622=1,J622,M621)</f>
        <v>0.15</v>
      </c>
      <c r="N622" s="94">
        <f t="shared" si="123"/>
        <v>5.52</v>
      </c>
      <c r="O622" s="94">
        <f t="shared" si="124"/>
        <v>5.65</v>
      </c>
      <c r="P622" s="102"/>
      <c r="Q622" s="94" t="str">
        <f>IF(AND(F622&lt;&gt;"",Q621=""),1,IF(AND(Q621&lt;emp,Q621&lt;&gt;""),Q621+1,""))</f>
        <v/>
      </c>
      <c r="R622" s="122" t="str">
        <f>IF(Q622="","",HLOOKUP(Q622,Headline!$Z$5:$CJ$6,2,FALSE))</f>
        <v/>
      </c>
      <c r="S622" s="100"/>
      <c r="T622" s="100"/>
      <c r="U622" s="100"/>
      <c r="V622" s="100"/>
      <c r="W622" s="100"/>
      <c r="X622" s="96" t="str">
        <f t="shared" si="120"/>
        <v/>
      </c>
      <c r="Y622" s="101"/>
      <c r="Z622" s="445"/>
      <c r="AA622" s="446"/>
      <c r="AB622" s="446"/>
      <c r="AC622" s="446"/>
      <c r="AD622" s="62"/>
      <c r="AE622" s="21"/>
      <c r="AF622" s="22"/>
      <c r="AH622" s="29"/>
      <c r="AI622" s="29"/>
      <c r="AJ622" s="29"/>
      <c r="AK622" s="29"/>
      <c r="AL622" s="29"/>
      <c r="AM622" s="29"/>
      <c r="AN622" s="29"/>
      <c r="AO622" s="83"/>
      <c r="AP622" s="83"/>
      <c r="AQ622" s="83"/>
      <c r="AR622" s="83"/>
      <c r="AS622" s="83"/>
      <c r="AT622" s="105"/>
      <c r="AU622" s="105"/>
    </row>
    <row r="623" spans="1:47" ht="17.25" customHeight="1">
      <c r="A623" s="27"/>
      <c r="B623" s="98">
        <v>404</v>
      </c>
      <c r="C623" s="104">
        <v>1</v>
      </c>
      <c r="D623" s="144" t="s">
        <v>189</v>
      </c>
      <c r="E623" s="111" t="s">
        <v>196</v>
      </c>
      <c r="F623" s="442">
        <v>5.5</v>
      </c>
      <c r="G623" s="443"/>
      <c r="H623" s="444"/>
      <c r="I623" s="99">
        <v>0.02</v>
      </c>
      <c r="J623" s="99">
        <v>0.15</v>
      </c>
      <c r="K623" s="94">
        <f t="shared" ref="K623:K628" si="125">IF(Q623=1,F623,K622)</f>
        <v>5.5</v>
      </c>
      <c r="L623" s="94">
        <f t="shared" ref="L623:L628" si="126">IF(Q623=1,I623,L622)</f>
        <v>0.02</v>
      </c>
      <c r="M623" s="94">
        <f t="shared" ref="M623:M628" si="127">IF(Q623=1,J623,M622)</f>
        <v>0.15</v>
      </c>
      <c r="N623" s="94">
        <f t="shared" si="123"/>
        <v>5.52</v>
      </c>
      <c r="O623" s="94">
        <f t="shared" si="124"/>
        <v>5.65</v>
      </c>
      <c r="P623" s="102" t="s">
        <v>346</v>
      </c>
      <c r="Q623" s="94">
        <f t="shared" ref="Q623:Q628" si="128">IF(AND(F623&lt;&gt;"",Q622=""),1,IF(AND(Q622&lt;emp,Q622&lt;&gt;""),Q622+1,""))</f>
        <v>1</v>
      </c>
      <c r="R623" s="122">
        <f>IF(Q623="","",HLOOKUP(Q623,Headline!$Z$5:$CJ$6,2,FALSE))</f>
        <v>1</v>
      </c>
      <c r="S623" s="147">
        <v>5.5780000000000003</v>
      </c>
      <c r="T623" s="147">
        <v>5.5780000000000003</v>
      </c>
      <c r="U623" s="147">
        <v>5.5780000000000003</v>
      </c>
      <c r="V623" s="147">
        <v>5.5780000000000003</v>
      </c>
      <c r="W623" s="147">
        <v>5.5780000000000003</v>
      </c>
      <c r="X623" s="96" t="str">
        <f t="shared" si="120"/>
        <v/>
      </c>
      <c r="Y623" s="101">
        <v>13</v>
      </c>
      <c r="Z623" s="445"/>
      <c r="AA623" s="446"/>
      <c r="AB623" s="446"/>
      <c r="AC623" s="446"/>
      <c r="AD623" s="62"/>
      <c r="AE623" s="21"/>
      <c r="AF623" s="22"/>
      <c r="AH623" s="29"/>
      <c r="AI623" s="29"/>
      <c r="AJ623" s="29"/>
      <c r="AK623" s="29"/>
      <c r="AL623" s="29"/>
      <c r="AM623" s="29"/>
      <c r="AN623" s="29"/>
      <c r="AO623" s="83"/>
      <c r="AP623" s="83"/>
      <c r="AQ623" s="83"/>
      <c r="AR623" s="83"/>
      <c r="AS623" s="83"/>
      <c r="AT623" s="105"/>
      <c r="AU623" s="105"/>
    </row>
    <row r="624" spans="1:47" ht="17.25" customHeight="1">
      <c r="A624" s="27"/>
      <c r="B624" s="98"/>
      <c r="C624" s="104"/>
      <c r="D624" s="90"/>
      <c r="E624" s="111"/>
      <c r="F624" s="442" t="s">
        <v>221</v>
      </c>
      <c r="G624" s="443"/>
      <c r="H624" s="444"/>
      <c r="I624" s="99"/>
      <c r="J624" s="99"/>
      <c r="K624" s="94">
        <f t="shared" si="125"/>
        <v>5.5</v>
      </c>
      <c r="L624" s="94">
        <f t="shared" si="126"/>
        <v>0.02</v>
      </c>
      <c r="M624" s="94">
        <f t="shared" si="127"/>
        <v>0.15</v>
      </c>
      <c r="N624" s="94">
        <f t="shared" si="123"/>
        <v>5.52</v>
      </c>
      <c r="O624" s="94">
        <f t="shared" si="124"/>
        <v>5.65</v>
      </c>
      <c r="P624" s="102" t="s">
        <v>237</v>
      </c>
      <c r="Q624" s="94">
        <f t="shared" si="128"/>
        <v>2</v>
      </c>
      <c r="R624" s="122">
        <f>IF(Q624="","",HLOOKUP(Q624,Headline!$Z$5:$CJ$6,2,FALSE))</f>
        <v>2</v>
      </c>
      <c r="S624" s="147">
        <f>'report export 3D'!AG154</f>
        <v>5.5076183580000002</v>
      </c>
      <c r="T624" s="147">
        <f>'report export 3D'!AH154</f>
        <v>5.5122502962000004</v>
      </c>
      <c r="U624" s="147">
        <f>'report export 3D'!AI154</f>
        <v>5.5108322192000001</v>
      </c>
      <c r="V624" s="147">
        <f>'report export 3D'!AJ154</f>
        <v>5.5042381644000002</v>
      </c>
      <c r="W624" s="147">
        <f>'report export 3D'!AK154</f>
        <v>5.5080753748999998</v>
      </c>
      <c r="X624" s="96" t="str">
        <f t="shared" si="120"/>
        <v/>
      </c>
      <c r="Y624" s="101">
        <v>16</v>
      </c>
      <c r="Z624" s="461" t="s">
        <v>196</v>
      </c>
      <c r="AA624" s="462"/>
      <c r="AB624" s="462"/>
      <c r="AC624" s="462"/>
      <c r="AD624" s="62"/>
      <c r="AE624" s="245" t="s">
        <v>331</v>
      </c>
      <c r="AF624" s="22"/>
      <c r="AH624" s="29"/>
      <c r="AI624" s="29"/>
      <c r="AJ624" s="29"/>
      <c r="AK624" s="29"/>
      <c r="AL624" s="29"/>
      <c r="AM624" s="29"/>
      <c r="AN624" s="29"/>
      <c r="AO624" s="83"/>
      <c r="AP624" s="83"/>
      <c r="AQ624" s="83"/>
      <c r="AR624" s="83"/>
      <c r="AS624" s="83"/>
      <c r="AT624" s="105"/>
      <c r="AU624" s="105"/>
    </row>
    <row r="625" spans="1:47" ht="17.25" customHeight="1">
      <c r="A625" s="27"/>
      <c r="B625" s="98"/>
      <c r="C625" s="104"/>
      <c r="D625" s="138"/>
      <c r="E625" s="137"/>
      <c r="F625" s="455"/>
      <c r="G625" s="456"/>
      <c r="H625" s="457"/>
      <c r="I625" s="99"/>
      <c r="J625" s="99"/>
      <c r="K625" s="94">
        <f t="shared" si="125"/>
        <v>5.5</v>
      </c>
      <c r="L625" s="94">
        <f t="shared" si="126"/>
        <v>0.02</v>
      </c>
      <c r="M625" s="94">
        <f t="shared" si="127"/>
        <v>0.15</v>
      </c>
      <c r="N625" s="94">
        <f t="shared" si="123"/>
        <v>5.52</v>
      </c>
      <c r="O625" s="94">
        <f t="shared" si="124"/>
        <v>5.65</v>
      </c>
      <c r="P625" s="102"/>
      <c r="Q625" s="94" t="str">
        <f t="shared" si="128"/>
        <v/>
      </c>
      <c r="R625" s="122" t="str">
        <f>IF(Q625="","",HLOOKUP(Q625,Headline!$Z$5:$CJ$6,2,FALSE))</f>
        <v/>
      </c>
      <c r="S625" s="147"/>
      <c r="T625" s="147"/>
      <c r="U625" s="147"/>
      <c r="V625" s="100"/>
      <c r="W625" s="147"/>
      <c r="X625" s="96" t="str">
        <f t="shared" si="120"/>
        <v/>
      </c>
      <c r="Y625" s="101"/>
      <c r="Z625" s="445"/>
      <c r="AA625" s="446"/>
      <c r="AB625" s="446"/>
      <c r="AC625" s="446"/>
      <c r="AD625" s="62"/>
      <c r="AE625" s="21"/>
      <c r="AF625" s="22"/>
      <c r="AH625" s="29"/>
      <c r="AI625" s="29"/>
      <c r="AJ625" s="29"/>
      <c r="AK625" s="29"/>
      <c r="AL625" s="29"/>
      <c r="AM625" s="29"/>
      <c r="AN625" s="29"/>
      <c r="AO625" s="83"/>
      <c r="AP625" s="83"/>
      <c r="AQ625" s="83"/>
      <c r="AR625" s="83"/>
      <c r="AS625" s="83"/>
      <c r="AT625" s="105"/>
      <c r="AU625" s="105"/>
    </row>
    <row r="626" spans="1:47" ht="17.25" customHeight="1">
      <c r="A626" s="27"/>
      <c r="B626" s="98">
        <v>404</v>
      </c>
      <c r="C626" s="104"/>
      <c r="D626" s="144" t="s">
        <v>189</v>
      </c>
      <c r="E626" s="111" t="s">
        <v>193</v>
      </c>
      <c r="F626" s="442">
        <v>5.5</v>
      </c>
      <c r="G626" s="443"/>
      <c r="H626" s="444"/>
      <c r="I626" s="99">
        <v>0.02</v>
      </c>
      <c r="J626" s="99">
        <v>0.15</v>
      </c>
      <c r="K626" s="94">
        <f t="shared" si="125"/>
        <v>5.5</v>
      </c>
      <c r="L626" s="94">
        <f t="shared" si="126"/>
        <v>0.02</v>
      </c>
      <c r="M626" s="94">
        <f t="shared" si="127"/>
        <v>0.15</v>
      </c>
      <c r="N626" s="94">
        <f t="shared" si="123"/>
        <v>5.52</v>
      </c>
      <c r="O626" s="94">
        <f t="shared" si="124"/>
        <v>5.65</v>
      </c>
      <c r="P626" s="102" t="s">
        <v>346</v>
      </c>
      <c r="Q626" s="94">
        <f t="shared" si="128"/>
        <v>1</v>
      </c>
      <c r="R626" s="122">
        <f>IF(Q626="","",HLOOKUP(Q626,Headline!$Z$5:$CJ$6,2,FALSE))</f>
        <v>1</v>
      </c>
      <c r="S626" s="147">
        <v>5.57</v>
      </c>
      <c r="T626" s="147">
        <v>5.56</v>
      </c>
      <c r="U626" s="147">
        <v>5.57</v>
      </c>
      <c r="V626" s="147">
        <v>5.57</v>
      </c>
      <c r="W626" s="147">
        <v>5.57</v>
      </c>
      <c r="X626" s="96" t="str">
        <f t="shared" si="120"/>
        <v/>
      </c>
      <c r="Y626" s="101">
        <v>13</v>
      </c>
      <c r="Z626" s="445"/>
      <c r="AA626" s="446"/>
      <c r="AB626" s="446"/>
      <c r="AC626" s="446"/>
      <c r="AD626" s="62"/>
      <c r="AE626" s="21"/>
      <c r="AF626" s="22"/>
      <c r="AH626" s="29"/>
      <c r="AI626" s="29"/>
      <c r="AJ626" s="29"/>
      <c r="AK626" s="29"/>
      <c r="AL626" s="29"/>
      <c r="AM626" s="29"/>
      <c r="AN626" s="29"/>
      <c r="AO626" s="83"/>
      <c r="AP626" s="83"/>
      <c r="AQ626" s="83"/>
      <c r="AR626" s="83"/>
      <c r="AS626" s="83"/>
      <c r="AT626" s="105"/>
      <c r="AU626" s="105"/>
    </row>
    <row r="627" spans="1:47" ht="17.25" customHeight="1">
      <c r="A627" s="27"/>
      <c r="B627" s="98"/>
      <c r="C627" s="104"/>
      <c r="D627" s="90"/>
      <c r="E627" s="111"/>
      <c r="F627" s="442" t="s">
        <v>222</v>
      </c>
      <c r="G627" s="443"/>
      <c r="H627" s="444"/>
      <c r="I627" s="99"/>
      <c r="J627" s="99"/>
      <c r="K627" s="94">
        <f t="shared" si="125"/>
        <v>5.5</v>
      </c>
      <c r="L627" s="94">
        <f t="shared" si="126"/>
        <v>0.02</v>
      </c>
      <c r="M627" s="94">
        <f t="shared" si="127"/>
        <v>0.15</v>
      </c>
      <c r="N627" s="94">
        <f t="shared" si="123"/>
        <v>5.52</v>
      </c>
      <c r="O627" s="94">
        <f t="shared" si="124"/>
        <v>5.65</v>
      </c>
      <c r="P627" s="102" t="s">
        <v>237</v>
      </c>
      <c r="Q627" s="94">
        <f t="shared" si="128"/>
        <v>2</v>
      </c>
      <c r="R627" s="122">
        <f>IF(Q627="","",HLOOKUP(Q627,Headline!$Z$5:$CJ$6,2,FALSE))</f>
        <v>2</v>
      </c>
      <c r="S627" s="147">
        <f>'report export 3D'!AG155</f>
        <v>5.6154145651</v>
      </c>
      <c r="T627" s="147">
        <f>'report export 3D'!AH155</f>
        <v>5.6197237696000002</v>
      </c>
      <c r="U627" s="147">
        <f>'report export 3D'!AI155</f>
        <v>5.6172507419000004</v>
      </c>
      <c r="V627" s="147">
        <f>'report export 3D'!AJ155</f>
        <v>5.6146968712999996</v>
      </c>
      <c r="W627" s="147">
        <f>'report export 3D'!AK155</f>
        <v>5.6171630485000001</v>
      </c>
      <c r="X627" s="96" t="str">
        <f t="shared" si="120"/>
        <v/>
      </c>
      <c r="Y627" s="101">
        <v>16</v>
      </c>
      <c r="Z627" s="461" t="s">
        <v>193</v>
      </c>
      <c r="AA627" s="462"/>
      <c r="AB627" s="462"/>
      <c r="AC627" s="462"/>
      <c r="AD627" s="62"/>
      <c r="AE627" s="21"/>
      <c r="AF627" s="22"/>
      <c r="AH627" s="29"/>
      <c r="AI627" s="29"/>
      <c r="AJ627" s="29"/>
      <c r="AK627" s="29"/>
      <c r="AL627" s="29"/>
      <c r="AM627" s="29"/>
      <c r="AN627" s="29"/>
      <c r="AO627" s="83"/>
      <c r="AP627" s="83"/>
      <c r="AQ627" s="83"/>
      <c r="AR627" s="83"/>
      <c r="AS627" s="83"/>
      <c r="AT627" s="105"/>
      <c r="AU627" s="105"/>
    </row>
    <row r="628" spans="1:47" ht="17.25" customHeight="1">
      <c r="A628" s="27"/>
      <c r="B628" s="98"/>
      <c r="C628" s="104"/>
      <c r="D628" s="138"/>
      <c r="E628" s="137"/>
      <c r="F628" s="455"/>
      <c r="G628" s="456"/>
      <c r="H628" s="457"/>
      <c r="I628" s="99"/>
      <c r="J628" s="99"/>
      <c r="K628" s="94">
        <f t="shared" si="125"/>
        <v>5.5</v>
      </c>
      <c r="L628" s="94">
        <f t="shared" si="126"/>
        <v>0.02</v>
      </c>
      <c r="M628" s="94">
        <f t="shared" si="127"/>
        <v>0.15</v>
      </c>
      <c r="N628" s="94">
        <f t="shared" si="123"/>
        <v>5.52</v>
      </c>
      <c r="O628" s="94">
        <f t="shared" si="124"/>
        <v>5.65</v>
      </c>
      <c r="P628" s="102"/>
      <c r="Q628" s="94" t="str">
        <f t="shared" si="128"/>
        <v/>
      </c>
      <c r="R628" s="122" t="str">
        <f>IF(Q628="","",HLOOKUP(Q628,Headline!$Z$5:$CJ$6,2,FALSE))</f>
        <v/>
      </c>
      <c r="S628" s="147"/>
      <c r="T628" s="147"/>
      <c r="U628" s="147"/>
      <c r="V628" s="147"/>
      <c r="W628" s="147"/>
      <c r="X628" s="96" t="str">
        <f t="shared" si="120"/>
        <v/>
      </c>
      <c r="Y628" s="101"/>
      <c r="Z628" s="445"/>
      <c r="AA628" s="446"/>
      <c r="AB628" s="446"/>
      <c r="AC628" s="446"/>
      <c r="AD628" s="62"/>
      <c r="AE628" s="21"/>
      <c r="AF628" s="22"/>
      <c r="AH628" s="29"/>
      <c r="AI628" s="29"/>
      <c r="AJ628" s="29"/>
      <c r="AK628" s="29"/>
      <c r="AL628" s="29"/>
      <c r="AM628" s="29"/>
      <c r="AN628" s="29"/>
      <c r="AO628" s="83"/>
      <c r="AP628" s="83"/>
      <c r="AQ628" s="83"/>
      <c r="AR628" s="83"/>
      <c r="AS628" s="83"/>
      <c r="AT628" s="105"/>
      <c r="AU628" s="105"/>
    </row>
    <row r="629" spans="1:47" ht="17.25" customHeight="1">
      <c r="A629" s="27"/>
      <c r="B629" s="98">
        <v>404</v>
      </c>
      <c r="C629" s="104">
        <v>1</v>
      </c>
      <c r="D629" s="144" t="s">
        <v>189</v>
      </c>
      <c r="E629" s="111" t="s">
        <v>196</v>
      </c>
      <c r="F629" s="442">
        <v>5.5</v>
      </c>
      <c r="G629" s="443"/>
      <c r="H629" s="444"/>
      <c r="I629" s="99">
        <v>0.02</v>
      </c>
      <c r="J629" s="99">
        <v>0.15</v>
      </c>
      <c r="K629" s="94">
        <f>IF(Q629=1,F629,K628)</f>
        <v>5.5</v>
      </c>
      <c r="L629" s="94">
        <f>IF(Q629=1,I629,L628)</f>
        <v>0.02</v>
      </c>
      <c r="M629" s="94">
        <f>IF(Q629=1,J629,M628)</f>
        <v>0.15</v>
      </c>
      <c r="N629" s="94">
        <f t="shared" si="123"/>
        <v>5.52</v>
      </c>
      <c r="O629" s="94">
        <f t="shared" si="124"/>
        <v>5.65</v>
      </c>
      <c r="P629" s="102" t="s">
        <v>346</v>
      </c>
      <c r="Q629" s="94">
        <f>IF(AND(F629&lt;&gt;"",Q628=""),1,IF(AND(Q628&lt;emp,Q628&lt;&gt;""),Q628+1,""))</f>
        <v>1</v>
      </c>
      <c r="R629" s="122">
        <f>IF(Q629="","",HLOOKUP(Q629,Headline!$Z$5:$CJ$6,2,FALSE))</f>
        <v>1</v>
      </c>
      <c r="S629" s="147">
        <v>5.56</v>
      </c>
      <c r="T629" s="147">
        <v>5.55</v>
      </c>
      <c r="U629" s="147">
        <v>5.56</v>
      </c>
      <c r="V629" s="147">
        <v>5.56</v>
      </c>
      <c r="W629" s="147">
        <v>5.57</v>
      </c>
      <c r="X629" s="96" t="str">
        <f t="shared" si="120"/>
        <v/>
      </c>
      <c r="Y629" s="101">
        <v>13</v>
      </c>
      <c r="Z629" s="445"/>
      <c r="AA629" s="446"/>
      <c r="AB629" s="446"/>
      <c r="AC629" s="446"/>
      <c r="AD629" s="62"/>
      <c r="AE629" s="21"/>
      <c r="AF629" s="22"/>
      <c r="AH629" s="29"/>
      <c r="AI629" s="29"/>
      <c r="AJ629" s="29"/>
      <c r="AK629" s="29"/>
      <c r="AL629" s="29"/>
      <c r="AM629" s="29"/>
      <c r="AN629" s="29"/>
      <c r="AO629" s="83"/>
      <c r="AP629" s="83"/>
      <c r="AQ629" s="83"/>
      <c r="AR629" s="83"/>
      <c r="AS629" s="83"/>
      <c r="AT629" s="105"/>
      <c r="AU629" s="105"/>
    </row>
    <row r="630" spans="1:47" ht="17.25" customHeight="1">
      <c r="A630" s="27"/>
      <c r="B630" s="98"/>
      <c r="C630" s="104"/>
      <c r="D630" s="90"/>
      <c r="E630" s="111"/>
      <c r="F630" s="442" t="s">
        <v>222</v>
      </c>
      <c r="G630" s="443"/>
      <c r="H630" s="444"/>
      <c r="I630" s="99"/>
      <c r="J630" s="99"/>
      <c r="K630" s="94">
        <f>IF(Q630=1,F630,K629)</f>
        <v>5.5</v>
      </c>
      <c r="L630" s="94">
        <f>IF(Q630=1,I630,L629)</f>
        <v>0.02</v>
      </c>
      <c r="M630" s="94">
        <f>IF(Q630=1,J630,M629)</f>
        <v>0.15</v>
      </c>
      <c r="N630" s="94">
        <f t="shared" si="123"/>
        <v>5.52</v>
      </c>
      <c r="O630" s="94">
        <f t="shared" si="124"/>
        <v>5.65</v>
      </c>
      <c r="P630" s="102" t="s">
        <v>237</v>
      </c>
      <c r="Q630" s="94">
        <f>IF(AND(F630&lt;&gt;"",Q629=""),1,IF(AND(Q629&lt;emp,Q629&lt;&gt;""),Q629+1,""))</f>
        <v>2</v>
      </c>
      <c r="R630" s="122">
        <f>IF(Q630="","",HLOOKUP(Q630,Headline!$Z$5:$CJ$6,2,FALSE))</f>
        <v>2</v>
      </c>
      <c r="S630" s="147">
        <f>'report export 3D'!AG156</f>
        <v>5.6022785031</v>
      </c>
      <c r="T630" s="147">
        <f>'report export 3D'!AH156</f>
        <v>5.6069391381999996</v>
      </c>
      <c r="U630" s="147">
        <f>'report export 3D'!AI156</f>
        <v>5.6023720492000004</v>
      </c>
      <c r="V630" s="147">
        <f>'report export 3D'!AJ156</f>
        <v>5.6019271723999999</v>
      </c>
      <c r="W630" s="147">
        <f>'report export 3D'!AK156</f>
        <v>5.6044483627000004</v>
      </c>
      <c r="X630" s="96" t="str">
        <f t="shared" si="120"/>
        <v/>
      </c>
      <c r="Y630" s="101">
        <v>16</v>
      </c>
      <c r="Z630" s="461" t="s">
        <v>196</v>
      </c>
      <c r="AA630" s="462"/>
      <c r="AB630" s="462"/>
      <c r="AC630" s="462"/>
      <c r="AD630" s="62"/>
      <c r="AE630" s="21"/>
      <c r="AF630" s="22"/>
      <c r="AH630" s="29"/>
      <c r="AI630" s="29"/>
      <c r="AJ630" s="29"/>
      <c r="AK630" s="29"/>
      <c r="AL630" s="29"/>
      <c r="AM630" s="29"/>
      <c r="AN630" s="29"/>
      <c r="AO630" s="83"/>
      <c r="AP630" s="83"/>
      <c r="AQ630" s="83"/>
      <c r="AR630" s="83"/>
      <c r="AS630" s="83"/>
      <c r="AT630" s="105"/>
      <c r="AU630" s="105"/>
    </row>
    <row r="631" spans="1:47" ht="17.25" customHeight="1">
      <c r="A631" s="27"/>
      <c r="B631" s="98"/>
      <c r="C631" s="104"/>
      <c r="D631" s="138"/>
      <c r="E631" s="137"/>
      <c r="F631" s="455"/>
      <c r="G631" s="456"/>
      <c r="H631" s="457"/>
      <c r="I631" s="99"/>
      <c r="J631" s="99"/>
      <c r="K631" s="94">
        <f>IF(Q631=1,F631,K630)</f>
        <v>5.5</v>
      </c>
      <c r="L631" s="94">
        <f>IF(Q631=1,I631,L630)</f>
        <v>0.02</v>
      </c>
      <c r="M631" s="94">
        <f>IF(Q631=1,J631,M630)</f>
        <v>0.15</v>
      </c>
      <c r="N631" s="94">
        <f t="shared" si="123"/>
        <v>5.52</v>
      </c>
      <c r="O631" s="94">
        <f t="shared" si="124"/>
        <v>5.65</v>
      </c>
      <c r="P631" s="102"/>
      <c r="Q631" s="94" t="str">
        <f>IF(AND(F631&lt;&gt;"",Q630=""),1,IF(AND(Q630&lt;emp,Q630&lt;&gt;""),Q630+1,""))</f>
        <v/>
      </c>
      <c r="R631" s="122" t="str">
        <f>IF(Q631="","",HLOOKUP(Q631,Headline!$Z$5:$CJ$6,2,FALSE))</f>
        <v/>
      </c>
      <c r="S631" s="147"/>
      <c r="T631" s="147"/>
      <c r="U631" s="147"/>
      <c r="V631" s="147"/>
      <c r="W631" s="147"/>
      <c r="X631" s="96" t="str">
        <f t="shared" si="120"/>
        <v/>
      </c>
      <c r="Y631" s="101"/>
      <c r="Z631" s="445"/>
      <c r="AA631" s="446"/>
      <c r="AB631" s="446"/>
      <c r="AC631" s="446"/>
      <c r="AD631" s="62"/>
      <c r="AE631" s="21"/>
      <c r="AF631" s="22"/>
      <c r="AH631" s="29"/>
      <c r="AI631" s="29"/>
      <c r="AJ631" s="29"/>
      <c r="AK631" s="29"/>
      <c r="AL631" s="29"/>
      <c r="AM631" s="29"/>
      <c r="AN631" s="29"/>
      <c r="AO631" s="83"/>
      <c r="AP631" s="83"/>
      <c r="AQ631" s="83"/>
      <c r="AR631" s="83"/>
      <c r="AS631" s="83"/>
      <c r="AT631" s="105"/>
      <c r="AU631" s="105"/>
    </row>
    <row r="632" spans="1:47" ht="17.25" customHeight="1">
      <c r="A632" s="27"/>
      <c r="B632" s="98">
        <v>404</v>
      </c>
      <c r="C632" s="104"/>
      <c r="D632" s="144" t="s">
        <v>189</v>
      </c>
      <c r="E632" s="111" t="s">
        <v>193</v>
      </c>
      <c r="F632" s="442">
        <v>5.5</v>
      </c>
      <c r="G632" s="443"/>
      <c r="H632" s="444"/>
      <c r="I632" s="99">
        <v>0.02</v>
      </c>
      <c r="J632" s="99">
        <v>0.15</v>
      </c>
      <c r="K632" s="94">
        <f>IF(Q632=1,F632,K625)</f>
        <v>5.5</v>
      </c>
      <c r="L632" s="94">
        <f>IF(Q632=1,I632,L625)</f>
        <v>0.02</v>
      </c>
      <c r="M632" s="94">
        <f>IF(Q632=1,J632,M625)</f>
        <v>0.15</v>
      </c>
      <c r="N632" s="94">
        <f t="shared" si="123"/>
        <v>5.52</v>
      </c>
      <c r="O632" s="94">
        <f t="shared" si="124"/>
        <v>5.65</v>
      </c>
      <c r="P632" s="102" t="s">
        <v>346</v>
      </c>
      <c r="Q632" s="94">
        <f>IF(AND(F632&lt;&gt;"",Q625=""),1,IF(AND(Q625&lt;emp,Q625&lt;&gt;""),Q625+1,""))</f>
        <v>1</v>
      </c>
      <c r="R632" s="122">
        <f>IF(Q632="","",HLOOKUP(Q632,Headline!$Z$5:$CJ$6,2,FALSE))</f>
        <v>1</v>
      </c>
      <c r="S632" s="147">
        <v>5.55</v>
      </c>
      <c r="T632" s="147">
        <v>5.55</v>
      </c>
      <c r="U632" s="147">
        <v>5.55</v>
      </c>
      <c r="V632" s="147">
        <v>5.55</v>
      </c>
      <c r="W632" s="147">
        <v>5.56</v>
      </c>
      <c r="X632" s="96" t="str">
        <f t="shared" si="120"/>
        <v/>
      </c>
      <c r="Y632" s="101">
        <v>13</v>
      </c>
      <c r="Z632" s="445"/>
      <c r="AA632" s="446"/>
      <c r="AB632" s="446"/>
      <c r="AC632" s="446"/>
      <c r="AD632" s="62"/>
      <c r="AE632" s="21"/>
      <c r="AF632" s="22"/>
      <c r="AH632" s="29"/>
      <c r="AI632" s="29"/>
      <c r="AJ632" s="29"/>
      <c r="AK632" s="29"/>
      <c r="AL632" s="29"/>
      <c r="AM632" s="29"/>
      <c r="AN632" s="29"/>
      <c r="AO632" s="83"/>
      <c r="AP632" s="83"/>
      <c r="AQ632" s="83"/>
      <c r="AR632" s="83"/>
      <c r="AS632" s="83"/>
      <c r="AT632" s="105"/>
      <c r="AU632" s="105"/>
    </row>
    <row r="633" spans="1:47" ht="17.25" customHeight="1">
      <c r="A633" s="27"/>
      <c r="B633" s="98"/>
      <c r="C633" s="104"/>
      <c r="D633" s="90"/>
      <c r="E633" s="111"/>
      <c r="F633" s="442" t="s">
        <v>223</v>
      </c>
      <c r="G633" s="443"/>
      <c r="H633" s="444"/>
      <c r="I633" s="99"/>
      <c r="J633" s="99"/>
      <c r="K633" s="94">
        <f>IF(Q633=1,F633,K632)</f>
        <v>5.5</v>
      </c>
      <c r="L633" s="94">
        <f>IF(Q633=1,I633,L632)</f>
        <v>0.02</v>
      </c>
      <c r="M633" s="94">
        <f>IF(Q633=1,J633,M632)</f>
        <v>0.15</v>
      </c>
      <c r="N633" s="94">
        <f t="shared" si="123"/>
        <v>5.52</v>
      </c>
      <c r="O633" s="94">
        <f t="shared" si="124"/>
        <v>5.65</v>
      </c>
      <c r="P633" s="102" t="s">
        <v>237</v>
      </c>
      <c r="Q633" s="94">
        <f>IF(AND(F633&lt;&gt;"",Q632=""),1,IF(AND(Q632&lt;emp,Q632&lt;&gt;""),Q632+1,""))</f>
        <v>2</v>
      </c>
      <c r="R633" s="122">
        <f>IF(Q633="","",HLOOKUP(Q633,Headline!$Z$5:$CJ$6,2,FALSE))</f>
        <v>2</v>
      </c>
      <c r="S633" s="147">
        <f>'report export 3D'!AG157</f>
        <v>5.6452812459999997</v>
      </c>
      <c r="T633" s="147">
        <f>'report export 3D'!AH157</f>
        <v>5.6459120849</v>
      </c>
      <c r="U633" s="147">
        <f>'report export 3D'!AI157</f>
        <v>5.6482360326999999</v>
      </c>
      <c r="V633" s="147">
        <f>'report export 3D'!AJ157</f>
        <v>5.6429988456000002</v>
      </c>
      <c r="W633" s="147">
        <f>'report export 3D'!AK157</f>
        <v>5.6465298369000001</v>
      </c>
      <c r="X633" s="96" t="str">
        <f t="shared" si="120"/>
        <v/>
      </c>
      <c r="Y633" s="101">
        <v>16</v>
      </c>
      <c r="Z633" s="461" t="s">
        <v>193</v>
      </c>
      <c r="AA633" s="462"/>
      <c r="AB633" s="462"/>
      <c r="AC633" s="462"/>
      <c r="AD633" s="62"/>
      <c r="AE633" s="21"/>
      <c r="AF633" s="22"/>
      <c r="AH633" s="29"/>
      <c r="AI633" s="29"/>
      <c r="AJ633" s="29"/>
      <c r="AK633" s="29"/>
      <c r="AL633" s="29"/>
      <c r="AM633" s="29"/>
      <c r="AN633" s="29"/>
      <c r="AO633" s="83"/>
      <c r="AP633" s="83"/>
      <c r="AQ633" s="83"/>
      <c r="AR633" s="83"/>
      <c r="AS633" s="83"/>
      <c r="AT633" s="105"/>
      <c r="AU633" s="105"/>
    </row>
    <row r="634" spans="1:47" ht="17.25" customHeight="1">
      <c r="A634" s="27"/>
      <c r="B634" s="98"/>
      <c r="C634" s="104"/>
      <c r="D634" s="138"/>
      <c r="E634" s="137"/>
      <c r="F634" s="455"/>
      <c r="G634" s="456"/>
      <c r="H634" s="457"/>
      <c r="I634" s="99"/>
      <c r="J634" s="99"/>
      <c r="K634" s="94">
        <f>IF(Q634=1,F634,K633)</f>
        <v>5.5</v>
      </c>
      <c r="L634" s="94">
        <f>IF(Q634=1,I634,L633)</f>
        <v>0.02</v>
      </c>
      <c r="M634" s="94">
        <f>IF(Q634=1,J634,M633)</f>
        <v>0.15</v>
      </c>
      <c r="N634" s="94">
        <f t="shared" si="123"/>
        <v>5.52</v>
      </c>
      <c r="O634" s="94">
        <f t="shared" si="124"/>
        <v>5.65</v>
      </c>
      <c r="P634" s="102"/>
      <c r="Q634" s="94" t="str">
        <f>IF(AND(F634&lt;&gt;"",Q633=""),1,IF(AND(Q633&lt;emp,Q633&lt;&gt;""),Q633+1,""))</f>
        <v/>
      </c>
      <c r="R634" s="122" t="str">
        <f>IF(Q634="","",HLOOKUP(Q634,Headline!$Z$5:$CJ$6,2,FALSE))</f>
        <v/>
      </c>
      <c r="S634" s="147"/>
      <c r="T634" s="147"/>
      <c r="U634" s="147"/>
      <c r="V634" s="147"/>
      <c r="W634" s="147"/>
      <c r="X634" s="96" t="str">
        <f t="shared" si="120"/>
        <v/>
      </c>
      <c r="Y634" s="101"/>
      <c r="Z634" s="445"/>
      <c r="AA634" s="446"/>
      <c r="AB634" s="446"/>
      <c r="AC634" s="446"/>
      <c r="AD634" s="62"/>
      <c r="AE634" s="21"/>
      <c r="AF634" s="22"/>
      <c r="AH634" s="29"/>
      <c r="AI634" s="29"/>
      <c r="AJ634" s="29"/>
      <c r="AK634" s="29"/>
      <c r="AL634" s="29"/>
      <c r="AM634" s="29"/>
      <c r="AN634" s="29"/>
      <c r="AO634" s="83"/>
      <c r="AP634" s="83"/>
      <c r="AQ634" s="83"/>
      <c r="AR634" s="83"/>
      <c r="AS634" s="83"/>
      <c r="AT634" s="105"/>
      <c r="AU634" s="105"/>
    </row>
    <row r="635" spans="1:47" ht="17.25" customHeight="1">
      <c r="A635" s="27"/>
      <c r="B635" s="98">
        <v>404</v>
      </c>
      <c r="C635" s="104">
        <v>1</v>
      </c>
      <c r="D635" s="144" t="s">
        <v>189</v>
      </c>
      <c r="E635" s="111" t="s">
        <v>196</v>
      </c>
      <c r="F635" s="442">
        <v>5.5</v>
      </c>
      <c r="G635" s="443"/>
      <c r="H635" s="444"/>
      <c r="I635" s="99">
        <v>0.02</v>
      </c>
      <c r="J635" s="99">
        <v>0.15</v>
      </c>
      <c r="K635" s="94">
        <f>IF(Q635=1,F635,K634)</f>
        <v>5.5</v>
      </c>
      <c r="L635" s="94">
        <f>IF(Q635=1,I635,L634)</f>
        <v>0.02</v>
      </c>
      <c r="M635" s="94">
        <f>IF(Q635=1,J635,M634)</f>
        <v>0.15</v>
      </c>
      <c r="N635" s="94">
        <f t="shared" si="123"/>
        <v>5.52</v>
      </c>
      <c r="O635" s="94">
        <f t="shared" si="124"/>
        <v>5.65</v>
      </c>
      <c r="P635" s="102" t="s">
        <v>346</v>
      </c>
      <c r="Q635" s="94">
        <f>IF(AND(F635&lt;&gt;"",Q634=""),1,IF(AND(Q634&lt;emp,Q634&lt;&gt;""),Q634+1,""))</f>
        <v>1</v>
      </c>
      <c r="R635" s="122">
        <f>IF(Q635="","",HLOOKUP(Q635,Headline!$Z$5:$CJ$6,2,FALSE))</f>
        <v>1</v>
      </c>
      <c r="S635" s="147">
        <v>5.5270000000000001</v>
      </c>
      <c r="T635" s="147">
        <v>5.5270000000000001</v>
      </c>
      <c r="U635" s="147">
        <v>5.5270000000000001</v>
      </c>
      <c r="V635" s="147">
        <v>5.5270000000000001</v>
      </c>
      <c r="W635" s="147">
        <v>5.54</v>
      </c>
      <c r="X635" s="96" t="str">
        <f t="shared" si="120"/>
        <v/>
      </c>
      <c r="Y635" s="101">
        <v>13</v>
      </c>
      <c r="Z635" s="445"/>
      <c r="AA635" s="446"/>
      <c r="AB635" s="446"/>
      <c r="AC635" s="446"/>
      <c r="AD635" s="62"/>
      <c r="AE635" s="21"/>
      <c r="AF635" s="22"/>
      <c r="AH635" s="29"/>
      <c r="AI635" s="29"/>
      <c r="AJ635" s="29"/>
      <c r="AK635" s="29"/>
      <c r="AL635" s="29"/>
      <c r="AM635" s="29"/>
      <c r="AN635" s="29"/>
      <c r="AO635" s="83"/>
      <c r="AP635" s="83"/>
      <c r="AQ635" s="83"/>
      <c r="AR635" s="83"/>
      <c r="AS635" s="83"/>
      <c r="AT635" s="105"/>
      <c r="AU635" s="105"/>
    </row>
    <row r="636" spans="1:47" ht="17.25" customHeight="1">
      <c r="A636" s="27"/>
      <c r="B636" s="98"/>
      <c r="C636" s="104"/>
      <c r="D636" s="90"/>
      <c r="E636" s="111"/>
      <c r="F636" s="442" t="s">
        <v>223</v>
      </c>
      <c r="G636" s="443"/>
      <c r="H636" s="444"/>
      <c r="I636" s="99"/>
      <c r="J636" s="99"/>
      <c r="K636" s="94">
        <f>IF(Q636=1,F636,K635)</f>
        <v>5.5</v>
      </c>
      <c r="L636" s="94">
        <f>IF(Q636=1,I636,L635)</f>
        <v>0.02</v>
      </c>
      <c r="M636" s="94">
        <f>IF(Q636=1,J636,M635)</f>
        <v>0.15</v>
      </c>
      <c r="N636" s="94">
        <f t="shared" si="123"/>
        <v>5.52</v>
      </c>
      <c r="O636" s="94">
        <f t="shared" si="124"/>
        <v>5.65</v>
      </c>
      <c r="P636" s="102" t="s">
        <v>237</v>
      </c>
      <c r="Q636" s="94">
        <f>IF(AND(F636&lt;&gt;"",Q635=""),1,IF(AND(Q635&lt;emp,Q635&lt;&gt;""),Q635+1,""))</f>
        <v>2</v>
      </c>
      <c r="R636" s="122">
        <f>IF(Q636="","",HLOOKUP(Q636,Headline!$Z$5:$CJ$6,2,FALSE))</f>
        <v>2</v>
      </c>
      <c r="S636" s="147">
        <f>'report export 3D'!AG158</f>
        <v>5.6276424402999998</v>
      </c>
      <c r="T636" s="147">
        <f>'report export 3D'!AH158</f>
        <v>5.6278053077000001</v>
      </c>
      <c r="U636" s="147">
        <f>'report export 3D'!AI158</f>
        <v>5.6302122474000003</v>
      </c>
      <c r="V636" s="147">
        <f>'report export 3D'!AJ158</f>
        <v>5.6240605430999997</v>
      </c>
      <c r="W636" s="147">
        <f>'report export 3D'!AK158</f>
        <v>5.6281067582000004</v>
      </c>
      <c r="X636" s="96" t="str">
        <f t="shared" si="120"/>
        <v/>
      </c>
      <c r="Y636" s="101">
        <v>16</v>
      </c>
      <c r="Z636" s="461" t="s">
        <v>196</v>
      </c>
      <c r="AA636" s="462"/>
      <c r="AB636" s="462"/>
      <c r="AC636" s="462"/>
      <c r="AD636" s="62"/>
      <c r="AE636" s="21"/>
      <c r="AF636" s="22"/>
      <c r="AH636" s="29"/>
      <c r="AI636" s="29"/>
      <c r="AJ636" s="29"/>
      <c r="AK636" s="29"/>
      <c r="AL636" s="29"/>
      <c r="AM636" s="29"/>
      <c r="AN636" s="29"/>
      <c r="AO636" s="83"/>
      <c r="AP636" s="83"/>
      <c r="AQ636" s="83"/>
      <c r="AR636" s="83"/>
      <c r="AS636" s="83"/>
      <c r="AT636" s="105"/>
      <c r="AU636" s="105"/>
    </row>
    <row r="637" spans="1:47" ht="17.25" customHeight="1">
      <c r="A637" s="27"/>
      <c r="B637" s="98"/>
      <c r="C637" s="104"/>
      <c r="D637" s="138"/>
      <c r="E637" s="137"/>
      <c r="F637" s="455"/>
      <c r="G637" s="456"/>
      <c r="H637" s="457"/>
      <c r="I637" s="99"/>
      <c r="J637" s="99"/>
      <c r="K637" s="94">
        <f>IF(Q637=1,F637,K636)</f>
        <v>5.5</v>
      </c>
      <c r="L637" s="94">
        <f>IF(Q637=1,I637,L636)</f>
        <v>0.02</v>
      </c>
      <c r="M637" s="94">
        <f>IF(Q637=1,J637,M636)</f>
        <v>0.15</v>
      </c>
      <c r="N637" s="94">
        <f t="shared" si="123"/>
        <v>5.52</v>
      </c>
      <c r="O637" s="94">
        <f t="shared" si="124"/>
        <v>5.65</v>
      </c>
      <c r="P637" s="102"/>
      <c r="Q637" s="94" t="str">
        <f>IF(AND(F637&lt;&gt;"",Q636=""),1,IF(AND(Q636&lt;emp,Q636&lt;&gt;""),Q636+1,""))</f>
        <v/>
      </c>
      <c r="R637" s="122" t="str">
        <f>IF(Q637="","",HLOOKUP(Q637,Headline!$Z$5:$CJ$6,2,FALSE))</f>
        <v/>
      </c>
      <c r="S637" s="147"/>
      <c r="T637" s="147"/>
      <c r="U637" s="147"/>
      <c r="V637" s="147"/>
      <c r="W637" s="147"/>
      <c r="X637" s="96" t="str">
        <f t="shared" si="120"/>
        <v/>
      </c>
      <c r="Y637" s="101"/>
      <c r="Z637" s="445"/>
      <c r="AA637" s="446"/>
      <c r="AB637" s="446"/>
      <c r="AC637" s="446"/>
      <c r="AD637" s="62"/>
      <c r="AE637" s="21"/>
      <c r="AF637" s="22"/>
      <c r="AH637" s="29"/>
      <c r="AI637" s="29"/>
      <c r="AJ637" s="29"/>
      <c r="AK637" s="29"/>
      <c r="AL637" s="29"/>
      <c r="AM637" s="29"/>
      <c r="AN637" s="29"/>
      <c r="AO637" s="83"/>
      <c r="AP637" s="83"/>
      <c r="AQ637" s="83"/>
      <c r="AR637" s="83"/>
      <c r="AS637" s="83"/>
      <c r="AT637" s="105"/>
      <c r="AU637" s="105"/>
    </row>
    <row r="638" spans="1:47" ht="17.25" customHeight="1">
      <c r="A638" s="27"/>
      <c r="B638" s="98">
        <v>404</v>
      </c>
      <c r="C638" s="104"/>
      <c r="D638" s="144" t="s">
        <v>189</v>
      </c>
      <c r="E638" s="111" t="s">
        <v>193</v>
      </c>
      <c r="F638" s="442">
        <v>5.5</v>
      </c>
      <c r="G638" s="443"/>
      <c r="H638" s="444"/>
      <c r="I638" s="99">
        <v>0.02</v>
      </c>
      <c r="J638" s="99">
        <v>0.15</v>
      </c>
      <c r="K638" s="94">
        <f>IF(Q638=1,F638,K631)</f>
        <v>5.5</v>
      </c>
      <c r="L638" s="94">
        <f>IF(Q638=1,I638,L631)</f>
        <v>0.02</v>
      </c>
      <c r="M638" s="94">
        <f>IF(Q638=1,J638,M631)</f>
        <v>0.15</v>
      </c>
      <c r="N638" s="94">
        <f t="shared" si="123"/>
        <v>5.52</v>
      </c>
      <c r="O638" s="94">
        <f t="shared" si="124"/>
        <v>5.65</v>
      </c>
      <c r="P638" s="102" t="s">
        <v>346</v>
      </c>
      <c r="Q638" s="94">
        <f>IF(AND(F638&lt;&gt;"",Q631=""),1,IF(AND(Q631&lt;emp,Q631&lt;&gt;""),Q631+1,""))</f>
        <v>1</v>
      </c>
      <c r="R638" s="122">
        <f>IF(Q638="","",HLOOKUP(Q638,Headline!$Z$5:$CJ$6,2,FALSE))</f>
        <v>1</v>
      </c>
      <c r="S638" s="147">
        <v>5.53</v>
      </c>
      <c r="T638" s="147">
        <v>5.52</v>
      </c>
      <c r="U638" s="147">
        <v>5.52</v>
      </c>
      <c r="V638" s="147">
        <v>5.52</v>
      </c>
      <c r="W638" s="147">
        <v>5.53</v>
      </c>
      <c r="X638" s="96" t="str">
        <f t="shared" si="120"/>
        <v/>
      </c>
      <c r="Y638" s="101">
        <v>13</v>
      </c>
      <c r="Z638" s="445"/>
      <c r="AA638" s="446"/>
      <c r="AB638" s="446"/>
      <c r="AC638" s="446"/>
      <c r="AD638" s="62"/>
      <c r="AE638" s="21"/>
      <c r="AF638" s="22"/>
      <c r="AH638" s="29"/>
      <c r="AI638" s="29"/>
      <c r="AJ638" s="29"/>
      <c r="AK638" s="29"/>
      <c r="AL638" s="29"/>
      <c r="AM638" s="29"/>
      <c r="AN638" s="29"/>
      <c r="AO638" s="83"/>
      <c r="AP638" s="83"/>
      <c r="AQ638" s="83"/>
      <c r="AR638" s="83"/>
      <c r="AS638" s="83"/>
      <c r="AT638" s="105"/>
      <c r="AU638" s="105"/>
    </row>
    <row r="639" spans="1:47" ht="17.25" customHeight="1">
      <c r="A639" s="27"/>
      <c r="B639" s="98"/>
      <c r="C639" s="104"/>
      <c r="D639" s="90"/>
      <c r="E639" s="111"/>
      <c r="F639" s="442" t="s">
        <v>229</v>
      </c>
      <c r="G639" s="443"/>
      <c r="H639" s="444"/>
      <c r="I639" s="99"/>
      <c r="J639" s="99"/>
      <c r="K639" s="94">
        <f>IF(Q639=1,F639,K638)</f>
        <v>5.5</v>
      </c>
      <c r="L639" s="94">
        <f>IF(Q639=1,I639,L638)</f>
        <v>0.02</v>
      </c>
      <c r="M639" s="94">
        <f>IF(Q639=1,J639,M638)</f>
        <v>0.15</v>
      </c>
      <c r="N639" s="94">
        <f t="shared" si="123"/>
        <v>5.52</v>
      </c>
      <c r="O639" s="94">
        <f t="shared" si="124"/>
        <v>5.65</v>
      </c>
      <c r="P639" s="102" t="s">
        <v>237</v>
      </c>
      <c r="Q639" s="94">
        <f t="shared" ref="Q639:Q683" si="129">IF(AND(F639&lt;&gt;"",Q638=""),1,IF(AND(Q638&lt;emp,Q638&lt;&gt;""),Q638+1,""))</f>
        <v>2</v>
      </c>
      <c r="R639" s="122">
        <f>IF(Q639="","",HLOOKUP(Q639,Headline!$Z$5:$CJ$6,2,FALSE))</f>
        <v>2</v>
      </c>
      <c r="S639" s="147">
        <f>'report export 3D'!AG159</f>
        <v>5.6657816903000002</v>
      </c>
      <c r="T639" s="147">
        <f>'report export 3D'!AH159</f>
        <v>5.6690386506000001</v>
      </c>
      <c r="U639" s="147">
        <f>'report export 3D'!AI159</f>
        <v>5.6684084323999997</v>
      </c>
      <c r="V639" s="147">
        <f>'report export 3D'!AJ159</f>
        <v>5.6646118987999996</v>
      </c>
      <c r="W639" s="147">
        <f>'report export 3D'!AK159</f>
        <v>5.6661080811</v>
      </c>
      <c r="X639" s="96" t="str">
        <f t="shared" si="120"/>
        <v/>
      </c>
      <c r="Y639" s="101">
        <v>16</v>
      </c>
      <c r="Z639" s="461" t="s">
        <v>193</v>
      </c>
      <c r="AA639" s="462"/>
      <c r="AB639" s="462"/>
      <c r="AC639" s="462"/>
      <c r="AD639" s="62"/>
      <c r="AE639" s="245" t="s">
        <v>331</v>
      </c>
      <c r="AF639" s="22"/>
      <c r="AH639" s="29"/>
      <c r="AI639" s="29"/>
      <c r="AJ639" s="29"/>
      <c r="AK639" s="29"/>
      <c r="AL639" s="29"/>
      <c r="AM639" s="29"/>
      <c r="AN639" s="29"/>
      <c r="AO639" s="83"/>
      <c r="AP639" s="83"/>
      <c r="AQ639" s="83"/>
      <c r="AR639" s="83"/>
      <c r="AS639" s="83"/>
      <c r="AT639" s="105"/>
      <c r="AU639" s="105"/>
    </row>
    <row r="640" spans="1:47" ht="17.25" customHeight="1">
      <c r="A640" s="27"/>
      <c r="B640" s="98"/>
      <c r="C640" s="104"/>
      <c r="D640" s="138"/>
      <c r="E640" s="137"/>
      <c r="F640" s="455"/>
      <c r="G640" s="456"/>
      <c r="H640" s="457"/>
      <c r="I640" s="99"/>
      <c r="J640" s="99"/>
      <c r="K640" s="94">
        <f>IF(Q640=1,F640,K639)</f>
        <v>5.5</v>
      </c>
      <c r="L640" s="94">
        <f>IF(Q640=1,I640,L639)</f>
        <v>0.02</v>
      </c>
      <c r="M640" s="94">
        <f>IF(Q640=1,J640,M639)</f>
        <v>0.15</v>
      </c>
      <c r="N640" s="94">
        <f t="shared" si="123"/>
        <v>5.52</v>
      </c>
      <c r="O640" s="94">
        <f t="shared" si="124"/>
        <v>5.65</v>
      </c>
      <c r="P640" s="102"/>
      <c r="Q640" s="94" t="str">
        <f t="shared" si="129"/>
        <v/>
      </c>
      <c r="R640" s="122" t="str">
        <f>IF(Q640="","",HLOOKUP(Q640,Headline!$Z$5:$CJ$6,2,FALSE))</f>
        <v/>
      </c>
      <c r="S640" s="100"/>
      <c r="T640" s="100"/>
      <c r="U640" s="100"/>
      <c r="V640" s="100"/>
      <c r="W640" s="100"/>
      <c r="X640" s="96" t="str">
        <f t="shared" si="120"/>
        <v/>
      </c>
      <c r="Y640" s="101"/>
      <c r="Z640" s="445"/>
      <c r="AA640" s="446"/>
      <c r="AB640" s="446"/>
      <c r="AC640" s="446"/>
      <c r="AD640" s="62"/>
      <c r="AE640" s="21"/>
      <c r="AF640" s="22"/>
      <c r="AH640" s="29"/>
      <c r="AI640" s="29"/>
      <c r="AJ640" s="29"/>
      <c r="AK640" s="29"/>
      <c r="AL640" s="29"/>
      <c r="AM640" s="29"/>
      <c r="AN640" s="29"/>
      <c r="AO640" s="83"/>
      <c r="AP640" s="83"/>
      <c r="AQ640" s="83"/>
      <c r="AR640" s="83"/>
      <c r="AS640" s="83"/>
      <c r="AT640" s="105"/>
      <c r="AU640" s="105"/>
    </row>
    <row r="641" spans="1:47" ht="14">
      <c r="A641" s="27"/>
      <c r="B641" s="98">
        <v>404</v>
      </c>
      <c r="C641" s="104">
        <v>1</v>
      </c>
      <c r="D641" s="144" t="s">
        <v>189</v>
      </c>
      <c r="E641" s="232" t="s">
        <v>196</v>
      </c>
      <c r="F641" s="442">
        <v>5.5</v>
      </c>
      <c r="G641" s="443"/>
      <c r="H641" s="444"/>
      <c r="I641" s="99">
        <v>0.02</v>
      </c>
      <c r="J641" s="99">
        <v>0.15</v>
      </c>
      <c r="K641" s="94">
        <f>IF(Q641=1,F641,K640)</f>
        <v>5.5</v>
      </c>
      <c r="L641" s="94">
        <f>IF(Q641=1,I641,L640)</f>
        <v>0.02</v>
      </c>
      <c r="M641" s="94">
        <f>IF(Q641=1,J641,M640)</f>
        <v>0.15</v>
      </c>
      <c r="N641" s="94">
        <f>K641+L641</f>
        <v>5.52</v>
      </c>
      <c r="O641" s="94">
        <f>K641+M641</f>
        <v>5.65</v>
      </c>
      <c r="P641" s="102" t="s">
        <v>346</v>
      </c>
      <c r="Q641" s="94">
        <f t="shared" si="129"/>
        <v>1</v>
      </c>
      <c r="R641" s="122">
        <f>IF(Q641="","",HLOOKUP(Q641,Headline!$Z$5:$CJ$6,2,FALSE))</f>
        <v>1</v>
      </c>
      <c r="S641" s="147">
        <v>5.49</v>
      </c>
      <c r="T641" s="147">
        <v>5.48</v>
      </c>
      <c r="U641" s="147">
        <v>5.48</v>
      </c>
      <c r="V641" s="147">
        <v>5.49</v>
      </c>
      <c r="W641" s="147">
        <v>5.49</v>
      </c>
      <c r="X641" s="96" t="str">
        <f t="shared" si="120"/>
        <v/>
      </c>
      <c r="Y641" s="101">
        <v>13</v>
      </c>
      <c r="Z641" s="458" t="s">
        <v>360</v>
      </c>
      <c r="AA641" s="459"/>
      <c r="AB641" s="459"/>
      <c r="AC641" s="460"/>
      <c r="AD641" s="62"/>
      <c r="AE641" s="169" t="s">
        <v>331</v>
      </c>
      <c r="AF641" s="22"/>
      <c r="AH641" s="29"/>
      <c r="AI641" s="29"/>
      <c r="AJ641" s="29"/>
      <c r="AK641" s="29"/>
      <c r="AL641" s="29"/>
      <c r="AM641" s="29"/>
      <c r="AN641" s="29"/>
      <c r="AO641" s="83"/>
      <c r="AP641" s="83"/>
      <c r="AQ641" s="83"/>
      <c r="AR641" s="83"/>
      <c r="AS641" s="83"/>
      <c r="AT641" s="105"/>
      <c r="AU641" s="105"/>
    </row>
    <row r="642" spans="1:47" ht="17.25" customHeight="1">
      <c r="A642" s="27"/>
      <c r="B642" s="98"/>
      <c r="C642" s="104"/>
      <c r="D642" s="90"/>
      <c r="E642" s="111"/>
      <c r="F642" s="442" t="s">
        <v>229</v>
      </c>
      <c r="G642" s="443"/>
      <c r="H642" s="444"/>
      <c r="I642" s="99"/>
      <c r="J642" s="99"/>
      <c r="K642" s="94">
        <f t="shared" ref="K642:K650" si="130">IF(Q642=1,F642,K641)</f>
        <v>5.5</v>
      </c>
      <c r="L642" s="94">
        <f t="shared" ref="L642:L650" si="131">IF(Q642=1,I642,L641)</f>
        <v>0.02</v>
      </c>
      <c r="M642" s="94">
        <f t="shared" ref="M642:M650" si="132">IF(Q642=1,J642,M641)</f>
        <v>0.15</v>
      </c>
      <c r="N642" s="94">
        <f t="shared" ref="N642:N650" si="133">K642+L642</f>
        <v>5.52</v>
      </c>
      <c r="O642" s="94">
        <f t="shared" ref="O642:O650" si="134">K642+M642</f>
        <v>5.65</v>
      </c>
      <c r="P642" s="102" t="s">
        <v>237</v>
      </c>
      <c r="Q642" s="94">
        <f t="shared" si="129"/>
        <v>2</v>
      </c>
      <c r="R642" s="122">
        <f>IF(Q642="","",HLOOKUP(Q642,Headline!$Z$5:$CJ$6,2,FALSE))</f>
        <v>2</v>
      </c>
      <c r="S642" s="147">
        <f>'report export 3D'!AG160</f>
        <v>5.6082679033999998</v>
      </c>
      <c r="T642" s="147">
        <f>'report export 3D'!AH160</f>
        <v>5.6122299574000003</v>
      </c>
      <c r="U642" s="147">
        <f>'report export 3D'!AI160</f>
        <v>5.6109910877000004</v>
      </c>
      <c r="V642" s="147">
        <f>'report export 3D'!AJ160</f>
        <v>5.6069563353999996</v>
      </c>
      <c r="W642" s="147">
        <f>'report export 3D'!AK160</f>
        <v>5.6088076672999998</v>
      </c>
      <c r="X642" s="96" t="str">
        <f t="shared" si="120"/>
        <v/>
      </c>
      <c r="Y642" s="101">
        <v>16</v>
      </c>
      <c r="Z642" s="525"/>
      <c r="AA642" s="526"/>
      <c r="AB642" s="526"/>
      <c r="AC642" s="527"/>
      <c r="AD642" s="62"/>
      <c r="AE642" s="21"/>
      <c r="AF642" s="22"/>
      <c r="AH642" s="29"/>
      <c r="AI642" s="29"/>
      <c r="AJ642" s="29"/>
      <c r="AK642" s="29"/>
      <c r="AL642" s="29"/>
      <c r="AM642" s="29"/>
      <c r="AN642" s="29"/>
      <c r="AO642" s="83"/>
      <c r="AP642" s="83"/>
      <c r="AQ642" s="83"/>
      <c r="AR642" s="83"/>
      <c r="AS642" s="83"/>
      <c r="AT642" s="105"/>
      <c r="AU642" s="105"/>
    </row>
    <row r="643" spans="1:47" ht="17.25" customHeight="1" thickBot="1">
      <c r="A643" s="27"/>
      <c r="B643" s="98"/>
      <c r="C643" s="104"/>
      <c r="D643" s="90"/>
      <c r="E643" s="111"/>
      <c r="F643" s="442"/>
      <c r="G643" s="443"/>
      <c r="H643" s="443"/>
      <c r="I643" s="99"/>
      <c r="J643" s="99"/>
      <c r="K643" s="94">
        <f t="shared" si="130"/>
        <v>5.5</v>
      </c>
      <c r="L643" s="94">
        <f t="shared" si="131"/>
        <v>0.02</v>
      </c>
      <c r="M643" s="94">
        <f t="shared" si="132"/>
        <v>0.15</v>
      </c>
      <c r="N643" s="94">
        <f t="shared" si="133"/>
        <v>5.52</v>
      </c>
      <c r="O643" s="94">
        <f t="shared" si="134"/>
        <v>5.65</v>
      </c>
      <c r="P643" s="102"/>
      <c r="Q643" s="94" t="str">
        <f t="shared" si="129"/>
        <v/>
      </c>
      <c r="R643" s="122" t="str">
        <f>IF(Q643="","",HLOOKUP(Q643,Headline!$Z$5:$CJ$6,2,FALSE))</f>
        <v/>
      </c>
      <c r="S643" s="147"/>
      <c r="T643" s="147"/>
      <c r="U643" s="147"/>
      <c r="V643" s="147"/>
      <c r="W643" s="147"/>
      <c r="X643" s="96" t="str">
        <f t="shared" si="120"/>
        <v/>
      </c>
      <c r="Y643" s="101"/>
      <c r="Z643" s="445"/>
      <c r="AA643" s="446"/>
      <c r="AB643" s="446"/>
      <c r="AC643" s="454"/>
      <c r="AD643" s="62"/>
      <c r="AE643" s="21"/>
      <c r="AF643" s="22"/>
      <c r="AH643" s="29"/>
      <c r="AI643" s="29"/>
      <c r="AJ643" s="29"/>
      <c r="AK643" s="29"/>
      <c r="AL643" s="29"/>
      <c r="AM643" s="29"/>
      <c r="AN643" s="29"/>
      <c r="AO643" s="83"/>
      <c r="AP643" s="83"/>
      <c r="AQ643" s="83"/>
      <c r="AR643" s="83"/>
      <c r="AS643" s="83"/>
      <c r="AT643" s="105"/>
      <c r="AU643" s="105"/>
    </row>
    <row r="644" spans="1:47" ht="17.25" customHeight="1" thickBot="1">
      <c r="A644" s="27"/>
      <c r="B644" s="98">
        <v>405</v>
      </c>
      <c r="C644" s="104"/>
      <c r="D644" s="142" t="s">
        <v>81</v>
      </c>
      <c r="E644" s="142" t="s">
        <v>189</v>
      </c>
      <c r="F644" s="141">
        <v>0.3</v>
      </c>
      <c r="G644" s="463" t="s">
        <v>202</v>
      </c>
      <c r="H644" s="465"/>
      <c r="I644" s="136">
        <v>-0.3</v>
      </c>
      <c r="J644" s="99">
        <v>0</v>
      </c>
      <c r="K644" s="94">
        <f t="shared" si="130"/>
        <v>0.3</v>
      </c>
      <c r="L644" s="94">
        <f t="shared" si="131"/>
        <v>-0.3</v>
      </c>
      <c r="M644" s="94">
        <f t="shared" si="132"/>
        <v>0</v>
      </c>
      <c r="N644" s="94">
        <f t="shared" si="133"/>
        <v>0</v>
      </c>
      <c r="O644" s="94">
        <f t="shared" si="134"/>
        <v>0.3</v>
      </c>
      <c r="P644" s="102" t="s">
        <v>346</v>
      </c>
      <c r="Q644" s="94">
        <f t="shared" si="129"/>
        <v>1</v>
      </c>
      <c r="R644" s="122">
        <f>IF(Q644="","",HLOOKUP(Q644,Headline!$Z$5:$CJ$6,2,FALSE))</f>
        <v>1</v>
      </c>
      <c r="S644" s="147">
        <v>0.44</v>
      </c>
      <c r="T644" s="147">
        <v>0.46</v>
      </c>
      <c r="U644" s="147">
        <v>0.46</v>
      </c>
      <c r="V644" s="147">
        <v>0.43</v>
      </c>
      <c r="W644" s="147">
        <v>0.47</v>
      </c>
      <c r="X644" s="96" t="str">
        <f t="shared" si="120"/>
        <v/>
      </c>
      <c r="Y644" s="101">
        <v>13</v>
      </c>
      <c r="Z644" s="445"/>
      <c r="AA644" s="446"/>
      <c r="AB644" s="446"/>
      <c r="AC644" s="454"/>
      <c r="AD644" s="62"/>
      <c r="AE644" s="245" t="s">
        <v>331</v>
      </c>
      <c r="AF644" s="22"/>
      <c r="AH644" s="29"/>
      <c r="AI644" s="29"/>
      <c r="AJ644" s="29"/>
      <c r="AK644" s="29"/>
      <c r="AL644" s="29"/>
      <c r="AM644" s="29"/>
      <c r="AN644" s="29"/>
      <c r="AO644" s="83"/>
      <c r="AP644" s="83"/>
      <c r="AQ644" s="83"/>
      <c r="AR644" s="83"/>
      <c r="AS644" s="83"/>
      <c r="AT644" s="105"/>
      <c r="AU644" s="105"/>
    </row>
    <row r="645" spans="1:47" ht="17.25" customHeight="1">
      <c r="A645" s="27"/>
      <c r="B645" s="98"/>
      <c r="C645" s="104"/>
      <c r="D645" s="140"/>
      <c r="E645" s="139"/>
      <c r="F645" s="471" t="s">
        <v>347</v>
      </c>
      <c r="G645" s="472"/>
      <c r="H645" s="472"/>
      <c r="I645" s="99"/>
      <c r="J645" s="99"/>
      <c r="K645" s="94">
        <f t="shared" si="130"/>
        <v>0.3</v>
      </c>
      <c r="L645" s="94">
        <f t="shared" si="131"/>
        <v>-0.3</v>
      </c>
      <c r="M645" s="94">
        <f t="shared" si="132"/>
        <v>0</v>
      </c>
      <c r="N645" s="94">
        <f t="shared" si="133"/>
        <v>0</v>
      </c>
      <c r="O645" s="94">
        <f t="shared" si="134"/>
        <v>0.3</v>
      </c>
      <c r="P645" s="102" t="s">
        <v>237</v>
      </c>
      <c r="Q645" s="94">
        <f>IF(AND(F645&lt;&gt;"",Q644=""),1,IF(AND(Q644&lt;emp,Q644&lt;&gt;""),Q644+1,""))</f>
        <v>2</v>
      </c>
      <c r="R645" s="122">
        <f>IF(Q645="","",HLOOKUP(Q645,Headline!$Z$5:$CJ$6,2,FALSE))</f>
        <v>2</v>
      </c>
      <c r="S645" s="147">
        <f>'report export 3D'!AG161</f>
        <v>0.55998480839999998</v>
      </c>
      <c r="T645" s="147">
        <f>'report export 3D'!AH161</f>
        <v>0.49664806620000002</v>
      </c>
      <c r="U645" s="147">
        <f>'report export 3D'!AI161</f>
        <v>0.49552960480000002</v>
      </c>
      <c r="V645" s="147">
        <f>'report export 3D'!AJ161</f>
        <v>0.510222379</v>
      </c>
      <c r="W645" s="147">
        <f>'report export 3D'!AK161</f>
        <v>0.57682113229999998</v>
      </c>
      <c r="X645" s="96" t="str">
        <f t="shared" si="120"/>
        <v/>
      </c>
      <c r="Y645" s="101">
        <v>16</v>
      </c>
      <c r="Z645" s="445"/>
      <c r="AA645" s="446"/>
      <c r="AB645" s="446"/>
      <c r="AC645" s="446"/>
      <c r="AD645" s="62"/>
      <c r="AE645" s="245" t="s">
        <v>331</v>
      </c>
      <c r="AF645" s="22"/>
      <c r="AH645" s="29"/>
      <c r="AI645" s="29"/>
      <c r="AJ645" s="29"/>
      <c r="AK645" s="29"/>
      <c r="AL645" s="29"/>
      <c r="AM645" s="29"/>
      <c r="AN645" s="29"/>
      <c r="AO645" s="83"/>
      <c r="AP645" s="83"/>
      <c r="AQ645" s="83"/>
      <c r="AR645" s="83"/>
      <c r="AS645" s="83"/>
      <c r="AT645" s="105"/>
      <c r="AU645" s="105"/>
    </row>
    <row r="646" spans="1:47" ht="17.25" customHeight="1">
      <c r="A646" s="27"/>
      <c r="B646" s="98"/>
      <c r="C646" s="104"/>
      <c r="D646" s="90"/>
      <c r="E646" s="111"/>
      <c r="F646" s="442"/>
      <c r="G646" s="443"/>
      <c r="H646" s="443"/>
      <c r="I646" s="99"/>
      <c r="J646" s="99"/>
      <c r="K646" s="94">
        <f t="shared" si="130"/>
        <v>0.3</v>
      </c>
      <c r="L646" s="94">
        <f t="shared" si="131"/>
        <v>-0.3</v>
      </c>
      <c r="M646" s="94">
        <f t="shared" si="132"/>
        <v>0</v>
      </c>
      <c r="N646" s="94">
        <f t="shared" si="133"/>
        <v>0</v>
      </c>
      <c r="O646" s="94">
        <f t="shared" si="134"/>
        <v>0.3</v>
      </c>
      <c r="P646" s="102"/>
      <c r="Q646" s="94" t="str">
        <f>IF(AND(F646&lt;&gt;"",Q645=""),1,IF(AND(Q645&lt;emp,Q645&lt;&gt;""),Q645+1,""))</f>
        <v/>
      </c>
      <c r="R646" s="122" t="str">
        <f>IF(Q646="","",HLOOKUP(Q646,Headline!$Z$5:$CJ$6,2,FALSE))</f>
        <v/>
      </c>
      <c r="S646" s="100"/>
      <c r="T646" s="100"/>
      <c r="U646" s="100"/>
      <c r="V646" s="100"/>
      <c r="W646" s="100"/>
      <c r="X646" s="96" t="str">
        <f t="shared" si="120"/>
        <v/>
      </c>
      <c r="Y646" s="101"/>
      <c r="Z646" s="445"/>
      <c r="AA646" s="446"/>
      <c r="AB646" s="446"/>
      <c r="AC646" s="446"/>
      <c r="AD646" s="62"/>
      <c r="AE646" s="21"/>
      <c r="AF646" s="22"/>
      <c r="AH646" s="29"/>
      <c r="AI646" s="29"/>
      <c r="AJ646" s="29"/>
      <c r="AK646" s="29"/>
      <c r="AL646" s="29"/>
      <c r="AM646" s="29"/>
      <c r="AN646" s="29"/>
      <c r="AO646" s="83"/>
      <c r="AP646" s="83"/>
      <c r="AQ646" s="83"/>
      <c r="AR646" s="83"/>
      <c r="AS646" s="83"/>
      <c r="AT646" s="105"/>
      <c r="AU646" s="105"/>
    </row>
    <row r="647" spans="1:47" ht="17.25" customHeight="1">
      <c r="A647" s="27"/>
      <c r="B647" s="98"/>
      <c r="C647" s="104"/>
      <c r="D647" s="90"/>
      <c r="E647" s="111"/>
      <c r="F647" s="489"/>
      <c r="G647" s="443"/>
      <c r="H647" s="444"/>
      <c r="I647" s="99"/>
      <c r="J647" s="99"/>
      <c r="K647" s="94">
        <f t="shared" si="130"/>
        <v>0.3</v>
      </c>
      <c r="L647" s="94">
        <f t="shared" si="131"/>
        <v>-0.3</v>
      </c>
      <c r="M647" s="94">
        <f t="shared" si="132"/>
        <v>0</v>
      </c>
      <c r="N647" s="94">
        <f t="shared" si="133"/>
        <v>0</v>
      </c>
      <c r="O647" s="94">
        <f t="shared" si="134"/>
        <v>0.3</v>
      </c>
      <c r="P647" s="102"/>
      <c r="Q647" s="94" t="str">
        <f>IF(AND(F647&lt;&gt;"",Q646=""),1,IF(AND(Q646&lt;emp,Q646&lt;&gt;""),Q646+1,""))</f>
        <v/>
      </c>
      <c r="R647" s="122" t="str">
        <f>IF(Q647="","",HLOOKUP(Q647,Headline!$Z$5:$CJ$6,2,FALSE))</f>
        <v/>
      </c>
      <c r="S647" s="100"/>
      <c r="T647" s="100"/>
      <c r="U647" s="100"/>
      <c r="V647" s="100"/>
      <c r="W647" s="100"/>
      <c r="X647" s="96" t="str">
        <f t="shared" si="120"/>
        <v/>
      </c>
      <c r="Y647" s="101"/>
      <c r="Z647" s="445"/>
      <c r="AA647" s="446"/>
      <c r="AB647" s="446"/>
      <c r="AC647" s="454"/>
      <c r="AD647" s="62"/>
      <c r="AE647" s="21"/>
      <c r="AF647" s="22"/>
      <c r="AH647" s="29"/>
      <c r="AI647" s="29"/>
      <c r="AJ647" s="29"/>
      <c r="AK647" s="29"/>
      <c r="AL647" s="29"/>
      <c r="AM647" s="29"/>
      <c r="AN647" s="29"/>
      <c r="AO647" s="83"/>
      <c r="AP647" s="83"/>
      <c r="AQ647" s="83"/>
      <c r="AR647" s="83"/>
      <c r="AS647" s="83"/>
      <c r="AT647" s="105"/>
      <c r="AU647" s="105"/>
    </row>
    <row r="648" spans="1:47" ht="17.25" customHeight="1">
      <c r="A648" s="27"/>
      <c r="B648" s="98">
        <v>406</v>
      </c>
      <c r="C648" s="104"/>
      <c r="D648" s="90"/>
      <c r="E648" s="111"/>
      <c r="F648" s="489">
        <v>3</v>
      </c>
      <c r="G648" s="443"/>
      <c r="H648" s="444"/>
      <c r="I648" s="99">
        <v>0</v>
      </c>
      <c r="J648" s="99">
        <v>0.1</v>
      </c>
      <c r="K648" s="94">
        <f t="shared" si="130"/>
        <v>3</v>
      </c>
      <c r="L648" s="94">
        <f t="shared" si="131"/>
        <v>0</v>
      </c>
      <c r="M648" s="94">
        <f t="shared" si="132"/>
        <v>0.1</v>
      </c>
      <c r="N648" s="94">
        <f t="shared" si="133"/>
        <v>3</v>
      </c>
      <c r="O648" s="94">
        <f t="shared" si="134"/>
        <v>3.1</v>
      </c>
      <c r="P648" s="102" t="s">
        <v>52</v>
      </c>
      <c r="Q648" s="94">
        <f>IF(AND(F648&lt;&gt;"",Q647=""),1,IF(AND(Q647&lt;emp,Q647&lt;&gt;""),Q647+1,""))</f>
        <v>1</v>
      </c>
      <c r="R648" s="122">
        <f>IF(Q648="","",HLOOKUP(Q648,Headline!$Z$5:$CJ$6,2,FALSE))</f>
        <v>1</v>
      </c>
      <c r="S648" s="147">
        <v>3.02</v>
      </c>
      <c r="T648" s="147">
        <v>3.03</v>
      </c>
      <c r="U648" s="147">
        <v>3.02</v>
      </c>
      <c r="V648" s="147">
        <v>3.03</v>
      </c>
      <c r="W648" s="147">
        <v>3.03</v>
      </c>
      <c r="X648" s="96" t="str">
        <f t="shared" si="120"/>
        <v/>
      </c>
      <c r="Y648" s="101">
        <v>13</v>
      </c>
      <c r="Z648" s="479"/>
      <c r="AA648" s="480"/>
      <c r="AB648" s="480"/>
      <c r="AC648" s="531"/>
      <c r="AD648" s="62"/>
      <c r="AE648" s="21"/>
      <c r="AF648" s="22"/>
      <c r="AG648" s="6"/>
      <c r="AH648" s="29"/>
      <c r="AI648" s="29"/>
      <c r="AJ648" s="29"/>
      <c r="AK648" s="29"/>
      <c r="AL648" s="29"/>
      <c r="AM648" s="29"/>
      <c r="AN648" s="29"/>
      <c r="AO648" s="83"/>
      <c r="AP648" s="83"/>
      <c r="AQ648" s="83"/>
      <c r="AR648" s="83"/>
      <c r="AS648" s="83"/>
      <c r="AT648" s="105"/>
      <c r="AU648" s="105"/>
    </row>
    <row r="649" spans="1:47" ht="17.25" customHeight="1">
      <c r="A649" s="27"/>
      <c r="B649" s="98"/>
      <c r="C649" s="104"/>
      <c r="D649" s="90"/>
      <c r="E649" s="111"/>
      <c r="F649" s="442"/>
      <c r="G649" s="443"/>
      <c r="H649" s="444"/>
      <c r="I649" s="99"/>
      <c r="J649" s="99"/>
      <c r="K649" s="94">
        <f t="shared" si="130"/>
        <v>3</v>
      </c>
      <c r="L649" s="94">
        <f t="shared" si="131"/>
        <v>0</v>
      </c>
      <c r="M649" s="94">
        <f t="shared" si="132"/>
        <v>0.1</v>
      </c>
      <c r="N649" s="94">
        <f t="shared" si="133"/>
        <v>3</v>
      </c>
      <c r="O649" s="94">
        <f t="shared" si="134"/>
        <v>3.1</v>
      </c>
      <c r="P649" s="102" t="s">
        <v>52</v>
      </c>
      <c r="Q649" s="94">
        <f>IF(AND(F649&lt;&gt;"",Q648=""),1,IF(AND(Q648&lt;emp,Q648&lt;&gt;""),Q648+1,""))</f>
        <v>2</v>
      </c>
      <c r="R649" s="122">
        <f>IF(Q649="","",HLOOKUP(Q649,Headline!$Z$5:$CJ$6,2,FALSE))</f>
        <v>2</v>
      </c>
      <c r="S649" s="147">
        <v>3.08</v>
      </c>
      <c r="T649" s="147">
        <v>3.06</v>
      </c>
      <c r="U649" s="147">
        <v>3.08</v>
      </c>
      <c r="V649" s="147">
        <v>3.07</v>
      </c>
      <c r="W649" s="147">
        <v>3.06</v>
      </c>
      <c r="X649" s="96" t="str">
        <f t="shared" si="120"/>
        <v/>
      </c>
      <c r="Y649" s="101">
        <v>16</v>
      </c>
      <c r="Z649" s="445"/>
      <c r="AA649" s="446"/>
      <c r="AB649" s="446"/>
      <c r="AC649" s="446"/>
      <c r="AD649" s="62"/>
      <c r="AE649" s="21"/>
      <c r="AF649" s="22"/>
      <c r="AH649" s="29"/>
      <c r="AI649" s="29"/>
      <c r="AJ649" s="29"/>
      <c r="AK649" s="29"/>
      <c r="AL649" s="29"/>
      <c r="AM649" s="29"/>
      <c r="AN649" s="29"/>
      <c r="AO649" s="83"/>
      <c r="AP649" s="83"/>
      <c r="AQ649" s="83"/>
      <c r="AR649" s="83"/>
      <c r="AS649" s="83"/>
      <c r="AT649" s="105"/>
      <c r="AU649" s="105"/>
    </row>
    <row r="650" spans="1:47" ht="17.25" customHeight="1">
      <c r="A650" s="27"/>
      <c r="B650" s="98"/>
      <c r="C650" s="104"/>
      <c r="D650" s="90"/>
      <c r="E650" s="111"/>
      <c r="F650" s="442"/>
      <c r="G650" s="443"/>
      <c r="H650" s="444"/>
      <c r="I650" s="99"/>
      <c r="J650" s="99"/>
      <c r="K650" s="94">
        <f t="shared" si="130"/>
        <v>3</v>
      </c>
      <c r="L650" s="94">
        <f t="shared" si="131"/>
        <v>0</v>
      </c>
      <c r="M650" s="94">
        <f t="shared" si="132"/>
        <v>0.1</v>
      </c>
      <c r="N650" s="94">
        <f t="shared" si="133"/>
        <v>3</v>
      </c>
      <c r="O650" s="94">
        <f t="shared" si="134"/>
        <v>3.1</v>
      </c>
      <c r="P650" s="102"/>
      <c r="Q650" s="94" t="str">
        <f t="shared" si="129"/>
        <v/>
      </c>
      <c r="R650" s="122" t="str">
        <f>IF(Q650="","",HLOOKUP(Q650,Headline!$Z$5:$CJ$6,2,FALSE))</f>
        <v/>
      </c>
      <c r="S650" s="100"/>
      <c r="T650" s="100"/>
      <c r="U650" s="100"/>
      <c r="V650" s="100"/>
      <c r="W650" s="100"/>
      <c r="X650" s="96" t="str">
        <f t="shared" si="120"/>
        <v/>
      </c>
      <c r="Y650" s="101"/>
      <c r="Z650" s="445"/>
      <c r="AA650" s="446"/>
      <c r="AB650" s="446"/>
      <c r="AC650" s="446"/>
      <c r="AD650" s="62"/>
      <c r="AE650" s="21"/>
      <c r="AF650" s="22"/>
      <c r="AH650" s="29"/>
      <c r="AI650" s="29"/>
      <c r="AJ650" s="29"/>
      <c r="AK650" s="29"/>
      <c r="AL650" s="29"/>
      <c r="AM650" s="29"/>
      <c r="AN650" s="29"/>
      <c r="AO650" s="83"/>
      <c r="AP650" s="83"/>
      <c r="AQ650" s="83"/>
      <c r="AR650" s="83"/>
      <c r="AS650" s="83"/>
      <c r="AT650" s="105"/>
      <c r="AU650" s="105"/>
    </row>
    <row r="651" spans="1:47" ht="17.25" customHeight="1">
      <c r="A651" s="27"/>
      <c r="B651" s="98">
        <v>407</v>
      </c>
      <c r="C651" s="104"/>
      <c r="D651" s="144" t="s">
        <v>10</v>
      </c>
      <c r="E651" s="144" t="s">
        <v>200</v>
      </c>
      <c r="F651" s="132">
        <v>0.06</v>
      </c>
      <c r="G651" s="133" t="s">
        <v>95</v>
      </c>
      <c r="H651" s="134">
        <v>0.06</v>
      </c>
      <c r="I651" s="99">
        <v>-0.06</v>
      </c>
      <c r="J651" s="99">
        <v>0</v>
      </c>
      <c r="K651" s="94">
        <f>IF(Q651=1,F651,K650)</f>
        <v>0.06</v>
      </c>
      <c r="L651" s="94">
        <f>IF(Q651=1,I651,L650)</f>
        <v>-0.06</v>
      </c>
      <c r="M651" s="94">
        <f>IF(Q651=1,J651,M650)</f>
        <v>0</v>
      </c>
      <c r="N651" s="94">
        <f>K651+L651</f>
        <v>0</v>
      </c>
      <c r="O651" s="94">
        <f>K651+M651</f>
        <v>0.06</v>
      </c>
      <c r="P651" s="102" t="s">
        <v>245</v>
      </c>
      <c r="Q651" s="94">
        <f t="shared" si="129"/>
        <v>1</v>
      </c>
      <c r="R651" s="122">
        <f>IF(Q651="","",HLOOKUP(Q651,Headline!$Z$5:$CJ$6,2,FALSE))</f>
        <v>1</v>
      </c>
      <c r="S651" s="147">
        <v>0</v>
      </c>
      <c r="T651" s="147">
        <v>0</v>
      </c>
      <c r="U651" s="147">
        <v>0</v>
      </c>
      <c r="V651" s="147">
        <v>0</v>
      </c>
      <c r="W651" s="147">
        <v>0</v>
      </c>
      <c r="X651" s="96" t="str">
        <f t="shared" si="120"/>
        <v/>
      </c>
      <c r="Y651" s="101">
        <v>13</v>
      </c>
      <c r="Z651" s="490" t="s">
        <v>762</v>
      </c>
      <c r="AA651" s="491"/>
      <c r="AB651" s="491"/>
      <c r="AC651" s="492"/>
      <c r="AD651" s="62"/>
      <c r="AE651" s="21"/>
      <c r="AF651" s="22"/>
      <c r="AG651" s="655"/>
      <c r="AH651" s="29"/>
      <c r="AI651" s="29"/>
      <c r="AJ651" s="29"/>
      <c r="AK651" s="29"/>
      <c r="AL651" s="29"/>
      <c r="AM651" s="29"/>
      <c r="AN651" s="29"/>
      <c r="AO651" s="83"/>
      <c r="AP651" s="83"/>
      <c r="AQ651" s="83"/>
      <c r="AR651" s="83"/>
      <c r="AS651" s="83"/>
      <c r="AT651" s="105"/>
      <c r="AU651" s="105"/>
    </row>
    <row r="652" spans="1:47" ht="17.25" customHeight="1">
      <c r="A652" s="27"/>
      <c r="B652" s="149" t="s">
        <v>284</v>
      </c>
      <c r="C652" s="104"/>
      <c r="D652" s="90"/>
      <c r="E652" s="111"/>
      <c r="F652" s="442"/>
      <c r="G652" s="443"/>
      <c r="H652" s="444"/>
      <c r="I652" s="99"/>
      <c r="J652" s="99"/>
      <c r="K652" s="94">
        <f>IF(Q652=1,F652,K651)</f>
        <v>0.06</v>
      </c>
      <c r="L652" s="94">
        <f>IF(Q652=1,I652,L651)</f>
        <v>-0.06</v>
      </c>
      <c r="M652" s="94">
        <f>IF(Q652=1,J652,M651)</f>
        <v>0</v>
      </c>
      <c r="N652" s="94">
        <f>K652+L652</f>
        <v>0</v>
      </c>
      <c r="O652" s="94">
        <f>K652+M652</f>
        <v>0.06</v>
      </c>
      <c r="P652" s="102" t="s">
        <v>245</v>
      </c>
      <c r="Q652" s="94">
        <f t="shared" si="129"/>
        <v>2</v>
      </c>
      <c r="R652" s="122">
        <f>IF(Q652="","",HLOOKUP(Q652,Headline!$Z$5:$CJ$6,2,FALSE))</f>
        <v>2</v>
      </c>
      <c r="S652" s="147">
        <v>0</v>
      </c>
      <c r="T652" s="147">
        <v>0</v>
      </c>
      <c r="U652" s="147">
        <v>0</v>
      </c>
      <c r="V652" s="147">
        <v>0</v>
      </c>
      <c r="W652" s="147">
        <v>0</v>
      </c>
      <c r="X652" s="96" t="str">
        <f t="shared" si="120"/>
        <v/>
      </c>
      <c r="Y652" s="101">
        <v>16</v>
      </c>
      <c r="Z652" s="493"/>
      <c r="AA652" s="494"/>
      <c r="AB652" s="494"/>
      <c r="AC652" s="495"/>
      <c r="AD652" s="62"/>
      <c r="AE652" s="21"/>
      <c r="AF652" s="22"/>
      <c r="AG652" s="655"/>
      <c r="AH652" s="29"/>
      <c r="AI652" s="29"/>
      <c r="AJ652" s="29"/>
      <c r="AK652" s="29"/>
      <c r="AL652" s="29"/>
      <c r="AM652" s="29"/>
      <c r="AN652" s="29"/>
      <c r="AO652" s="83"/>
      <c r="AP652" s="83"/>
      <c r="AQ652" s="83"/>
      <c r="AR652" s="83"/>
      <c r="AS652" s="83"/>
      <c r="AT652" s="105"/>
      <c r="AU652" s="105"/>
    </row>
    <row r="653" spans="1:47" ht="17.25" customHeight="1">
      <c r="A653" s="27"/>
      <c r="B653" s="98"/>
      <c r="C653" s="104"/>
      <c r="D653" s="90"/>
      <c r="E653" s="111"/>
      <c r="F653" s="442"/>
      <c r="G653" s="443"/>
      <c r="H653" s="444"/>
      <c r="I653" s="99"/>
      <c r="J653" s="99"/>
      <c r="K653" s="94">
        <f>IF(Q653=1,F653,K652)</f>
        <v>0.06</v>
      </c>
      <c r="L653" s="94">
        <f>IF(Q653=1,I653,L652)</f>
        <v>-0.06</v>
      </c>
      <c r="M653" s="94">
        <f>IF(Q653=1,J653,M652)</f>
        <v>0</v>
      </c>
      <c r="N653" s="94">
        <f>K653+L653</f>
        <v>0</v>
      </c>
      <c r="O653" s="94">
        <f>K653+M653</f>
        <v>0.06</v>
      </c>
      <c r="P653" s="102"/>
      <c r="Q653" s="94" t="str">
        <f t="shared" si="129"/>
        <v/>
      </c>
      <c r="R653" s="122" t="str">
        <f>IF(Q653="","",HLOOKUP(Q653,Headline!$Z$5:$CJ$6,2,FALSE))</f>
        <v/>
      </c>
      <c r="S653" s="147"/>
      <c r="T653" s="147"/>
      <c r="U653" s="147" t="s">
        <v>255</v>
      </c>
      <c r="V653" s="147" t="s">
        <v>255</v>
      </c>
      <c r="W653" s="147" t="s">
        <v>255</v>
      </c>
      <c r="X653" s="96" t="str">
        <f t="shared" si="120"/>
        <v/>
      </c>
      <c r="Y653" s="101"/>
      <c r="Z653" s="445"/>
      <c r="AA653" s="446"/>
      <c r="AB653" s="446"/>
      <c r="AC653" s="446"/>
      <c r="AD653" s="62"/>
      <c r="AE653" s="21"/>
      <c r="AF653" s="22"/>
      <c r="AG653" s="655"/>
      <c r="AH653" s="29"/>
      <c r="AI653" s="29"/>
      <c r="AJ653" s="29"/>
      <c r="AK653" s="29"/>
      <c r="AL653" s="29"/>
      <c r="AM653" s="29"/>
      <c r="AN653" s="29"/>
      <c r="AO653" s="83"/>
      <c r="AP653" s="83"/>
      <c r="AQ653" s="83"/>
      <c r="AR653" s="83"/>
      <c r="AS653" s="83"/>
      <c r="AT653" s="105"/>
      <c r="AU653" s="105"/>
    </row>
    <row r="654" spans="1:47" ht="17.25" customHeight="1">
      <c r="A654" s="27"/>
      <c r="B654" s="98">
        <v>407</v>
      </c>
      <c r="C654" s="104"/>
      <c r="D654" s="144" t="s">
        <v>10</v>
      </c>
      <c r="E654" s="144" t="s">
        <v>200</v>
      </c>
      <c r="F654" s="132">
        <v>0.06</v>
      </c>
      <c r="G654" s="133" t="s">
        <v>95</v>
      </c>
      <c r="H654" s="134">
        <v>0.06</v>
      </c>
      <c r="I654" s="99">
        <v>-0.06</v>
      </c>
      <c r="J654" s="99">
        <v>0</v>
      </c>
      <c r="K654" s="94">
        <f t="shared" ref="K654:K659" si="135">IF(Q654=1,F654,K653)</f>
        <v>0.06</v>
      </c>
      <c r="L654" s="94">
        <f t="shared" ref="L654:L659" si="136">IF(Q654=1,I654,L653)</f>
        <v>-0.06</v>
      </c>
      <c r="M654" s="94">
        <f t="shared" ref="M654:M659" si="137">IF(Q654=1,J654,M653)</f>
        <v>0</v>
      </c>
      <c r="N654" s="94">
        <f t="shared" ref="N654:N683" si="138">K654+L654</f>
        <v>0</v>
      </c>
      <c r="O654" s="94">
        <f t="shared" ref="O654:O683" si="139">K654+M654</f>
        <v>0.06</v>
      </c>
      <c r="P654" s="102" t="s">
        <v>245</v>
      </c>
      <c r="Q654" s="94">
        <f t="shared" si="129"/>
        <v>1</v>
      </c>
      <c r="R654" s="122">
        <f>IF(Q654="","",HLOOKUP(Q654,Headline!$Z$5:$CJ$6,2,FALSE))</f>
        <v>1</v>
      </c>
      <c r="S654" s="147">
        <v>0</v>
      </c>
      <c r="T654" s="147">
        <v>0</v>
      </c>
      <c r="U654" s="147">
        <v>0</v>
      </c>
      <c r="V654" s="147">
        <v>0</v>
      </c>
      <c r="W654" s="147">
        <v>0</v>
      </c>
      <c r="X654" s="96" t="str">
        <f t="shared" si="120"/>
        <v/>
      </c>
      <c r="Y654" s="101">
        <v>13</v>
      </c>
      <c r="Z654" s="445"/>
      <c r="AA654" s="446"/>
      <c r="AB654" s="446"/>
      <c r="AC654" s="446"/>
      <c r="AD654" s="62"/>
      <c r="AE654" s="21"/>
      <c r="AF654" s="22"/>
      <c r="AG654" s="655"/>
      <c r="AH654" s="29"/>
      <c r="AI654" s="29"/>
      <c r="AJ654" s="29"/>
      <c r="AK654" s="29"/>
      <c r="AL654" s="29"/>
      <c r="AM654" s="29"/>
      <c r="AN654" s="29"/>
      <c r="AO654" s="83"/>
      <c r="AP654" s="83"/>
      <c r="AQ654" s="83"/>
      <c r="AR654" s="83"/>
      <c r="AS654" s="83"/>
      <c r="AT654" s="105"/>
      <c r="AU654" s="105"/>
    </row>
    <row r="655" spans="1:47" ht="17.25" customHeight="1">
      <c r="A655" s="27"/>
      <c r="B655" s="149" t="s">
        <v>285</v>
      </c>
      <c r="C655" s="104"/>
      <c r="D655" s="90"/>
      <c r="E655" s="111"/>
      <c r="F655" s="442"/>
      <c r="G655" s="443"/>
      <c r="H655" s="444"/>
      <c r="I655" s="99"/>
      <c r="J655" s="99"/>
      <c r="K655" s="94">
        <f t="shared" si="135"/>
        <v>0.06</v>
      </c>
      <c r="L655" s="94">
        <f t="shared" si="136"/>
        <v>-0.06</v>
      </c>
      <c r="M655" s="94">
        <f t="shared" si="137"/>
        <v>0</v>
      </c>
      <c r="N655" s="94">
        <f t="shared" si="138"/>
        <v>0</v>
      </c>
      <c r="O655" s="94">
        <f t="shared" si="139"/>
        <v>0.06</v>
      </c>
      <c r="P655" s="102" t="s">
        <v>245</v>
      </c>
      <c r="Q655" s="94">
        <f t="shared" si="129"/>
        <v>2</v>
      </c>
      <c r="R655" s="122">
        <f>IF(Q655="","",HLOOKUP(Q655,Headline!$Z$5:$CJ$6,2,FALSE))</f>
        <v>2</v>
      </c>
      <c r="S655" s="147">
        <v>0</v>
      </c>
      <c r="T655" s="147">
        <v>0</v>
      </c>
      <c r="U655" s="147">
        <v>0</v>
      </c>
      <c r="V655" s="147">
        <v>0</v>
      </c>
      <c r="W655" s="147">
        <v>0</v>
      </c>
      <c r="X655" s="96" t="str">
        <f t="shared" si="120"/>
        <v/>
      </c>
      <c r="Y655" s="101">
        <v>16</v>
      </c>
      <c r="Z655" s="445"/>
      <c r="AA655" s="446"/>
      <c r="AB655" s="446"/>
      <c r="AC655" s="446"/>
      <c r="AD655" s="62"/>
      <c r="AE655" s="21"/>
      <c r="AF655" s="22"/>
      <c r="AG655" s="655"/>
      <c r="AH655" s="29"/>
      <c r="AI655" s="29"/>
      <c r="AJ655" s="29"/>
      <c r="AK655" s="29"/>
      <c r="AL655" s="29"/>
      <c r="AM655" s="29"/>
      <c r="AN655" s="29"/>
      <c r="AO655" s="83"/>
      <c r="AP655" s="83"/>
      <c r="AQ655" s="83"/>
      <c r="AR655" s="83"/>
      <c r="AS655" s="83"/>
      <c r="AT655" s="105"/>
      <c r="AU655" s="105"/>
    </row>
    <row r="656" spans="1:47" ht="17.25" customHeight="1">
      <c r="A656" s="27"/>
      <c r="B656" s="98"/>
      <c r="C656" s="104"/>
      <c r="D656" s="90"/>
      <c r="E656" s="111"/>
      <c r="F656" s="442"/>
      <c r="G656" s="443"/>
      <c r="H656" s="444"/>
      <c r="I656" s="99"/>
      <c r="J656" s="99"/>
      <c r="K656" s="94">
        <f t="shared" si="135"/>
        <v>0.06</v>
      </c>
      <c r="L656" s="94">
        <f t="shared" si="136"/>
        <v>-0.06</v>
      </c>
      <c r="M656" s="94">
        <f t="shared" si="137"/>
        <v>0</v>
      </c>
      <c r="N656" s="94">
        <f t="shared" si="138"/>
        <v>0</v>
      </c>
      <c r="O656" s="94">
        <f t="shared" si="139"/>
        <v>0.06</v>
      </c>
      <c r="P656" s="102"/>
      <c r="Q656" s="94" t="str">
        <f t="shared" si="129"/>
        <v/>
      </c>
      <c r="R656" s="122" t="str">
        <f>IF(Q656="","",HLOOKUP(Q656,Headline!$Z$5:$CJ$6,2,FALSE))</f>
        <v/>
      </c>
      <c r="S656" s="147"/>
      <c r="T656" s="147"/>
      <c r="U656" s="147" t="s">
        <v>255</v>
      </c>
      <c r="V656" s="147" t="s">
        <v>255</v>
      </c>
      <c r="W656" s="147" t="s">
        <v>255</v>
      </c>
      <c r="X656" s="96" t="str">
        <f t="shared" si="120"/>
        <v/>
      </c>
      <c r="Y656" s="101"/>
      <c r="Z656" s="445"/>
      <c r="AA656" s="446"/>
      <c r="AB656" s="446"/>
      <c r="AC656" s="446"/>
      <c r="AD656" s="62"/>
      <c r="AE656" s="21"/>
      <c r="AF656" s="22"/>
      <c r="AG656" s="655"/>
      <c r="AH656" s="29"/>
      <c r="AI656" s="29"/>
      <c r="AJ656" s="29"/>
      <c r="AK656" s="29"/>
      <c r="AL656" s="29"/>
      <c r="AM656" s="29"/>
      <c r="AN656" s="29"/>
      <c r="AO656" s="83"/>
      <c r="AP656" s="83"/>
      <c r="AQ656" s="83"/>
      <c r="AR656" s="83"/>
      <c r="AS656" s="83"/>
      <c r="AT656" s="105"/>
      <c r="AU656" s="105"/>
    </row>
    <row r="657" spans="1:47" ht="17.25" customHeight="1">
      <c r="A657" s="27"/>
      <c r="B657" s="98">
        <v>407</v>
      </c>
      <c r="C657" s="104"/>
      <c r="D657" s="144" t="s">
        <v>10</v>
      </c>
      <c r="E657" s="144" t="s">
        <v>200</v>
      </c>
      <c r="F657" s="132">
        <v>0.06</v>
      </c>
      <c r="G657" s="133" t="s">
        <v>95</v>
      </c>
      <c r="H657" s="134">
        <v>0.06</v>
      </c>
      <c r="I657" s="99">
        <v>-0.06</v>
      </c>
      <c r="J657" s="99">
        <v>0</v>
      </c>
      <c r="K657" s="94">
        <f t="shared" si="135"/>
        <v>0.06</v>
      </c>
      <c r="L657" s="94">
        <f t="shared" si="136"/>
        <v>-0.06</v>
      </c>
      <c r="M657" s="94">
        <f t="shared" si="137"/>
        <v>0</v>
      </c>
      <c r="N657" s="94">
        <f t="shared" si="138"/>
        <v>0</v>
      </c>
      <c r="O657" s="94">
        <f t="shared" si="139"/>
        <v>0.06</v>
      </c>
      <c r="P657" s="102" t="s">
        <v>245</v>
      </c>
      <c r="Q657" s="94">
        <f t="shared" si="129"/>
        <v>1</v>
      </c>
      <c r="R657" s="122">
        <f>IF(Q657="","",HLOOKUP(Q657,Headline!$Z$5:$CJ$6,2,FALSE))</f>
        <v>1</v>
      </c>
      <c r="S657" s="147">
        <v>0</v>
      </c>
      <c r="T657" s="147">
        <v>0</v>
      </c>
      <c r="U657" s="147">
        <v>0</v>
      </c>
      <c r="V657" s="147">
        <v>0</v>
      </c>
      <c r="W657" s="147">
        <v>0</v>
      </c>
      <c r="X657" s="96" t="str">
        <f t="shared" si="120"/>
        <v/>
      </c>
      <c r="Y657" s="101">
        <v>13</v>
      </c>
      <c r="Z657" s="445"/>
      <c r="AA657" s="446"/>
      <c r="AB657" s="446"/>
      <c r="AC657" s="446"/>
      <c r="AD657" s="62"/>
      <c r="AE657" s="21"/>
      <c r="AF657" s="22"/>
      <c r="AG657" s="655"/>
      <c r="AH657" s="29"/>
      <c r="AI657" s="29"/>
      <c r="AJ657" s="29"/>
      <c r="AK657" s="29"/>
      <c r="AL657" s="29"/>
      <c r="AM657" s="29"/>
      <c r="AN657" s="29"/>
      <c r="AO657" s="83"/>
      <c r="AP657" s="83"/>
      <c r="AQ657" s="83"/>
      <c r="AR657" s="83"/>
      <c r="AS657" s="83"/>
      <c r="AT657" s="105"/>
      <c r="AU657" s="105"/>
    </row>
    <row r="658" spans="1:47" ht="17.25" customHeight="1">
      <c r="A658" s="27"/>
      <c r="B658" s="149" t="s">
        <v>286</v>
      </c>
      <c r="C658" s="104"/>
      <c r="D658" s="90"/>
      <c r="E658" s="111"/>
      <c r="F658" s="442"/>
      <c r="G658" s="443"/>
      <c r="H658" s="444"/>
      <c r="I658" s="99"/>
      <c r="J658" s="99"/>
      <c r="K658" s="94">
        <f t="shared" si="135"/>
        <v>0.06</v>
      </c>
      <c r="L658" s="94">
        <f t="shared" si="136"/>
        <v>-0.06</v>
      </c>
      <c r="M658" s="94">
        <f t="shared" si="137"/>
        <v>0</v>
      </c>
      <c r="N658" s="94">
        <f t="shared" si="138"/>
        <v>0</v>
      </c>
      <c r="O658" s="94">
        <f t="shared" si="139"/>
        <v>0.06</v>
      </c>
      <c r="P658" s="102" t="s">
        <v>245</v>
      </c>
      <c r="Q658" s="94">
        <f t="shared" si="129"/>
        <v>2</v>
      </c>
      <c r="R658" s="122">
        <f>IF(Q658="","",HLOOKUP(Q658,Headline!$Z$5:$CJ$6,2,FALSE))</f>
        <v>2</v>
      </c>
      <c r="S658" s="147">
        <v>1.6E-2</v>
      </c>
      <c r="T658" s="147">
        <v>1.9E-2</v>
      </c>
      <c r="U658" s="147">
        <v>1.7000000000000001E-2</v>
      </c>
      <c r="V658" s="147">
        <v>2.1000000000000001E-2</v>
      </c>
      <c r="W658" s="147">
        <v>1.9E-2</v>
      </c>
      <c r="X658" s="96" t="str">
        <f t="shared" si="120"/>
        <v/>
      </c>
      <c r="Y658" s="101">
        <v>16</v>
      </c>
      <c r="Z658" s="445"/>
      <c r="AA658" s="446"/>
      <c r="AB658" s="446"/>
      <c r="AC658" s="446"/>
      <c r="AD658" s="62"/>
      <c r="AE658" s="21"/>
      <c r="AF658" s="22"/>
      <c r="AG658" s="655"/>
      <c r="AH658" s="29"/>
      <c r="AI658" s="29"/>
      <c r="AJ658" s="29"/>
      <c r="AK658" s="29"/>
      <c r="AL658" s="29"/>
      <c r="AM658" s="29"/>
      <c r="AN658" s="29"/>
      <c r="AO658" s="83"/>
      <c r="AP658" s="83"/>
      <c r="AQ658" s="83"/>
      <c r="AR658" s="83"/>
      <c r="AS658" s="83"/>
      <c r="AT658" s="105"/>
      <c r="AU658" s="105"/>
    </row>
    <row r="659" spans="1:47" ht="17.25" customHeight="1">
      <c r="A659" s="27"/>
      <c r="B659" s="98"/>
      <c r="C659" s="104"/>
      <c r="D659" s="90"/>
      <c r="E659" s="111"/>
      <c r="F659" s="442"/>
      <c r="G659" s="443"/>
      <c r="H659" s="444"/>
      <c r="I659" s="99"/>
      <c r="J659" s="99"/>
      <c r="K659" s="94">
        <f t="shared" si="135"/>
        <v>0.06</v>
      </c>
      <c r="L659" s="94">
        <f t="shared" si="136"/>
        <v>-0.06</v>
      </c>
      <c r="M659" s="94">
        <f t="shared" si="137"/>
        <v>0</v>
      </c>
      <c r="N659" s="94">
        <f t="shared" si="138"/>
        <v>0</v>
      </c>
      <c r="O659" s="94">
        <f t="shared" si="139"/>
        <v>0.06</v>
      </c>
      <c r="P659" s="102"/>
      <c r="Q659" s="94" t="str">
        <f t="shared" si="129"/>
        <v/>
      </c>
      <c r="R659" s="122" t="str">
        <f>IF(Q659="","",HLOOKUP(Q659,Headline!$Z$5:$CJ$6,2,FALSE))</f>
        <v/>
      </c>
      <c r="S659" s="147"/>
      <c r="T659" s="147"/>
      <c r="U659" s="147" t="s">
        <v>255</v>
      </c>
      <c r="V659" s="147" t="s">
        <v>255</v>
      </c>
      <c r="W659" s="147" t="s">
        <v>255</v>
      </c>
      <c r="X659" s="96" t="str">
        <f t="shared" si="120"/>
        <v/>
      </c>
      <c r="Y659" s="101"/>
      <c r="Z659" s="445"/>
      <c r="AA659" s="446"/>
      <c r="AB659" s="446"/>
      <c r="AC659" s="446"/>
      <c r="AD659" s="62"/>
      <c r="AE659" s="21"/>
      <c r="AF659" s="22"/>
      <c r="AG659" s="655"/>
      <c r="AH659" s="29"/>
      <c r="AI659" s="29"/>
      <c r="AJ659" s="29"/>
      <c r="AK659" s="29"/>
      <c r="AL659" s="29"/>
      <c r="AM659" s="29"/>
      <c r="AN659" s="29"/>
      <c r="AO659" s="83"/>
      <c r="AP659" s="83"/>
      <c r="AQ659" s="83"/>
      <c r="AR659" s="83"/>
      <c r="AS659" s="83"/>
      <c r="AT659" s="105"/>
      <c r="AU659" s="105"/>
    </row>
    <row r="660" spans="1:47" ht="17.25" customHeight="1">
      <c r="A660" s="27"/>
      <c r="B660" s="98">
        <v>407</v>
      </c>
      <c r="C660" s="104"/>
      <c r="D660" s="144" t="s">
        <v>10</v>
      </c>
      <c r="E660" s="144" t="s">
        <v>200</v>
      </c>
      <c r="F660" s="132">
        <v>0.06</v>
      </c>
      <c r="G660" s="133" t="s">
        <v>95</v>
      </c>
      <c r="H660" s="134">
        <v>0.06</v>
      </c>
      <c r="I660" s="99">
        <v>-0.06</v>
      </c>
      <c r="J660" s="99">
        <v>0</v>
      </c>
      <c r="K660" s="94">
        <f>IF(Q660=1,F660,K659)</f>
        <v>0.06</v>
      </c>
      <c r="L660" s="94">
        <f>IF(Q660=1,I660,L659)</f>
        <v>-0.06</v>
      </c>
      <c r="M660" s="94">
        <f>IF(Q660=1,J660,M659)</f>
        <v>0</v>
      </c>
      <c r="N660" s="94">
        <f t="shared" si="138"/>
        <v>0</v>
      </c>
      <c r="O660" s="94">
        <f t="shared" si="139"/>
        <v>0.06</v>
      </c>
      <c r="P660" s="102" t="s">
        <v>245</v>
      </c>
      <c r="Q660" s="94">
        <f t="shared" si="129"/>
        <v>1</v>
      </c>
      <c r="R660" s="122">
        <f>IF(Q660="","",HLOOKUP(Q660,Headline!$Z$5:$CJ$6,2,FALSE))</f>
        <v>1</v>
      </c>
      <c r="S660" s="147">
        <v>0</v>
      </c>
      <c r="T660" s="147">
        <v>0</v>
      </c>
      <c r="U660" s="147">
        <v>0</v>
      </c>
      <c r="V660" s="147">
        <v>0</v>
      </c>
      <c r="W660" s="147">
        <v>0</v>
      </c>
      <c r="X660" s="96" t="str">
        <f t="shared" si="120"/>
        <v/>
      </c>
      <c r="Y660" s="101">
        <v>13</v>
      </c>
      <c r="Z660" s="445"/>
      <c r="AA660" s="446"/>
      <c r="AB660" s="446"/>
      <c r="AC660" s="446"/>
      <c r="AD660" s="62"/>
      <c r="AE660" s="21"/>
      <c r="AF660" s="22"/>
      <c r="AG660" s="655"/>
      <c r="AH660" s="29"/>
      <c r="AI660" s="29"/>
      <c r="AJ660" s="29"/>
      <c r="AK660" s="29"/>
      <c r="AL660" s="29"/>
      <c r="AM660" s="29"/>
      <c r="AN660" s="29"/>
      <c r="AO660" s="83"/>
      <c r="AP660" s="83"/>
      <c r="AQ660" s="83"/>
      <c r="AR660" s="83"/>
      <c r="AS660" s="83"/>
      <c r="AT660" s="105"/>
      <c r="AU660" s="105"/>
    </row>
    <row r="661" spans="1:47" ht="17.25" customHeight="1">
      <c r="A661" s="27"/>
      <c r="B661" s="149" t="s">
        <v>287</v>
      </c>
      <c r="C661" s="104"/>
      <c r="D661" s="90"/>
      <c r="E661" s="111"/>
      <c r="F661" s="442"/>
      <c r="G661" s="443"/>
      <c r="H661" s="444"/>
      <c r="I661" s="99"/>
      <c r="J661" s="99"/>
      <c r="K661" s="94">
        <f>IF(Q661=1,F661,K660)</f>
        <v>0.06</v>
      </c>
      <c r="L661" s="94">
        <f>IF(Q661=1,I661,L660)</f>
        <v>-0.06</v>
      </c>
      <c r="M661" s="94">
        <f>IF(Q661=1,J661,M660)</f>
        <v>0</v>
      </c>
      <c r="N661" s="94">
        <f t="shared" si="138"/>
        <v>0</v>
      </c>
      <c r="O661" s="94">
        <f t="shared" si="139"/>
        <v>0.06</v>
      </c>
      <c r="P661" s="102" t="s">
        <v>245</v>
      </c>
      <c r="Q661" s="94">
        <f t="shared" si="129"/>
        <v>2</v>
      </c>
      <c r="R661" s="122">
        <f>IF(Q661="","",HLOOKUP(Q661,Headline!$Z$5:$CJ$6,2,FALSE))</f>
        <v>2</v>
      </c>
      <c r="S661" s="147">
        <v>0.04</v>
      </c>
      <c r="T661" s="147">
        <v>5.8000000000000003E-2</v>
      </c>
      <c r="U661" s="147">
        <v>4.5999999999999999E-2</v>
      </c>
      <c r="V661" s="147">
        <v>4.3999999999999997E-2</v>
      </c>
      <c r="W661" s="147">
        <v>4.9000000000000002E-2</v>
      </c>
      <c r="X661" s="96" t="str">
        <f t="shared" si="120"/>
        <v/>
      </c>
      <c r="Y661" s="101">
        <v>16</v>
      </c>
      <c r="Z661" s="445"/>
      <c r="AA661" s="446"/>
      <c r="AB661" s="446"/>
      <c r="AC661" s="446"/>
      <c r="AD661" s="62"/>
      <c r="AE661" s="21"/>
      <c r="AF661" s="22"/>
      <c r="AG661" s="655"/>
      <c r="AH661" s="29"/>
      <c r="AI661" s="29"/>
      <c r="AJ661" s="29"/>
      <c r="AK661" s="29"/>
      <c r="AL661" s="29"/>
      <c r="AM661" s="29"/>
      <c r="AN661" s="29"/>
      <c r="AO661" s="83"/>
      <c r="AP661" s="83"/>
      <c r="AQ661" s="83"/>
      <c r="AR661" s="83"/>
      <c r="AS661" s="83"/>
      <c r="AT661" s="105"/>
      <c r="AU661" s="105"/>
    </row>
    <row r="662" spans="1:47" ht="17.25" customHeight="1">
      <c r="A662" s="27"/>
      <c r="B662" s="98"/>
      <c r="C662" s="104"/>
      <c r="D662" s="90"/>
      <c r="E662" s="111"/>
      <c r="F662" s="442"/>
      <c r="G662" s="443"/>
      <c r="H662" s="444"/>
      <c r="I662" s="99"/>
      <c r="J662" s="99"/>
      <c r="K662" s="94">
        <f>IF(Q662=1,F662,K661)</f>
        <v>0.06</v>
      </c>
      <c r="L662" s="94">
        <f>IF(Q662=1,I662,L661)</f>
        <v>-0.06</v>
      </c>
      <c r="M662" s="94">
        <f>IF(Q662=1,J662,M661)</f>
        <v>0</v>
      </c>
      <c r="N662" s="94">
        <f t="shared" si="138"/>
        <v>0</v>
      </c>
      <c r="O662" s="94">
        <f t="shared" si="139"/>
        <v>0.06</v>
      </c>
      <c r="P662" s="102"/>
      <c r="Q662" s="94" t="str">
        <f t="shared" si="129"/>
        <v/>
      </c>
      <c r="R662" s="122" t="str">
        <f>IF(Q662="","",HLOOKUP(Q662,Headline!$Z$5:$CJ$6,2,FALSE))</f>
        <v/>
      </c>
      <c r="S662" s="147"/>
      <c r="T662" s="147"/>
      <c r="U662" s="147" t="s">
        <v>255</v>
      </c>
      <c r="V662" s="147" t="s">
        <v>255</v>
      </c>
      <c r="W662" s="147" t="s">
        <v>255</v>
      </c>
      <c r="X662" s="96" t="str">
        <f t="shared" ref="X662:X682" si="140">IF(S662="","",IF(AND(AM662="-",AN662="+"),"78",IF(AM662="-","7",IF(AN662="+","8",""))))</f>
        <v/>
      </c>
      <c r="Y662" s="101"/>
      <c r="Z662" s="445"/>
      <c r="AA662" s="446"/>
      <c r="AB662" s="446"/>
      <c r="AC662" s="446"/>
      <c r="AD662" s="62"/>
      <c r="AE662" s="21"/>
      <c r="AF662" s="22"/>
      <c r="AH662" s="29"/>
      <c r="AI662" s="29"/>
      <c r="AJ662" s="29"/>
      <c r="AK662" s="29"/>
      <c r="AL662" s="29"/>
      <c r="AM662" s="29"/>
      <c r="AN662" s="29"/>
      <c r="AO662" s="83"/>
      <c r="AP662" s="83"/>
      <c r="AQ662" s="83"/>
      <c r="AR662" s="83"/>
      <c r="AS662" s="83"/>
      <c r="AT662" s="105"/>
      <c r="AU662" s="105"/>
    </row>
    <row r="663" spans="1:47" ht="17.25" customHeight="1">
      <c r="A663" s="27"/>
      <c r="B663" s="98">
        <v>408</v>
      </c>
      <c r="C663" s="104"/>
      <c r="D663" s="144" t="s">
        <v>10</v>
      </c>
      <c r="E663" s="144" t="s">
        <v>200</v>
      </c>
      <c r="F663" s="132">
        <v>0.06</v>
      </c>
      <c r="G663" s="133" t="s">
        <v>95</v>
      </c>
      <c r="H663" s="134">
        <v>0.06</v>
      </c>
      <c r="I663" s="99">
        <v>-0.06</v>
      </c>
      <c r="J663" s="99">
        <v>0</v>
      </c>
      <c r="K663" s="94">
        <f>IF(Q663=1,F663,K653)</f>
        <v>0.06</v>
      </c>
      <c r="L663" s="94">
        <f>IF(Q663=1,I663,L653)</f>
        <v>-0.06</v>
      </c>
      <c r="M663" s="94">
        <f>IF(Q663=1,J663,M653)</f>
        <v>0</v>
      </c>
      <c r="N663" s="94">
        <f t="shared" si="138"/>
        <v>0</v>
      </c>
      <c r="O663" s="94">
        <f t="shared" si="139"/>
        <v>0.06</v>
      </c>
      <c r="P663" s="102" t="s">
        <v>245</v>
      </c>
      <c r="Q663" s="94">
        <f t="shared" si="129"/>
        <v>1</v>
      </c>
      <c r="R663" s="122">
        <f>IF(Q663="","",HLOOKUP(Q663,Headline!$Z$5:$CJ$6,2,FALSE))</f>
        <v>1</v>
      </c>
      <c r="S663" s="147">
        <v>0.13400000000000001</v>
      </c>
      <c r="T663" s="147">
        <v>0.128</v>
      </c>
      <c r="U663" s="147">
        <v>0.13100000000000001</v>
      </c>
      <c r="V663" s="147">
        <v>0.125</v>
      </c>
      <c r="W663" s="147">
        <v>0.13</v>
      </c>
      <c r="X663" s="96" t="str">
        <f t="shared" si="140"/>
        <v/>
      </c>
      <c r="Y663" s="101">
        <v>13</v>
      </c>
      <c r="Z663" s="445"/>
      <c r="AA663" s="446"/>
      <c r="AB663" s="446"/>
      <c r="AC663" s="446"/>
      <c r="AD663" s="62"/>
      <c r="AE663" s="21"/>
      <c r="AF663" s="251" t="s">
        <v>331</v>
      </c>
      <c r="AH663" s="29"/>
      <c r="AI663" s="29"/>
      <c r="AJ663" s="29"/>
      <c r="AK663" s="29"/>
      <c r="AL663" s="29"/>
      <c r="AM663" s="29"/>
      <c r="AN663" s="29"/>
      <c r="AO663" s="83"/>
      <c r="AP663" s="83"/>
      <c r="AQ663" s="83"/>
      <c r="AR663" s="83"/>
      <c r="AS663" s="83"/>
      <c r="AT663" s="105"/>
      <c r="AU663" s="105"/>
    </row>
    <row r="664" spans="1:47" ht="17.25" customHeight="1">
      <c r="A664" s="27"/>
      <c r="B664" s="149" t="s">
        <v>284</v>
      </c>
      <c r="C664" s="104"/>
      <c r="D664" s="90"/>
      <c r="E664" s="111"/>
      <c r="F664" s="442"/>
      <c r="G664" s="443"/>
      <c r="H664" s="444"/>
      <c r="I664" s="99"/>
      <c r="J664" s="99"/>
      <c r="K664" s="94">
        <f>IF(Q664=1,F664,K663)</f>
        <v>0.06</v>
      </c>
      <c r="L664" s="94">
        <f>IF(Q664=1,I664,L663)</f>
        <v>-0.06</v>
      </c>
      <c r="M664" s="94">
        <f>IF(Q664=1,J664,M663)</f>
        <v>0</v>
      </c>
      <c r="N664" s="94">
        <f t="shared" si="138"/>
        <v>0</v>
      </c>
      <c r="O664" s="94">
        <f t="shared" si="139"/>
        <v>0.06</v>
      </c>
      <c r="P664" s="102" t="s">
        <v>245</v>
      </c>
      <c r="Q664" s="94">
        <f t="shared" si="129"/>
        <v>2</v>
      </c>
      <c r="R664" s="122">
        <f>IF(Q664="","",HLOOKUP(Q664,Headline!$Z$5:$CJ$6,2,FALSE))</f>
        <v>2</v>
      </c>
      <c r="S664" s="147">
        <v>1.9E-2</v>
      </c>
      <c r="T664" s="147">
        <v>2.5000000000000001E-2</v>
      </c>
      <c r="U664" s="147">
        <v>2.4E-2</v>
      </c>
      <c r="V664" s="147">
        <v>2.5000000000000001E-2</v>
      </c>
      <c r="W664" s="147">
        <v>2.3E-2</v>
      </c>
      <c r="X664" s="96" t="str">
        <f t="shared" si="140"/>
        <v/>
      </c>
      <c r="Y664" s="101">
        <v>16</v>
      </c>
      <c r="Z664" s="445" t="s">
        <v>764</v>
      </c>
      <c r="AA664" s="446"/>
      <c r="AB664" s="446"/>
      <c r="AC664" s="446"/>
      <c r="AD664" s="62"/>
      <c r="AE664" s="21"/>
      <c r="AF664" s="21"/>
      <c r="AH664" s="29"/>
      <c r="AI664" s="29"/>
      <c r="AJ664" s="29"/>
      <c r="AK664" s="29"/>
      <c r="AL664" s="29"/>
      <c r="AM664" s="29"/>
      <c r="AN664" s="29"/>
      <c r="AO664" s="83"/>
      <c r="AP664" s="83"/>
      <c r="AQ664" s="83"/>
      <c r="AR664" s="83"/>
      <c r="AS664" s="83"/>
      <c r="AT664" s="105"/>
      <c r="AU664" s="105"/>
    </row>
    <row r="665" spans="1:47" ht="17.25" customHeight="1">
      <c r="A665" s="27"/>
      <c r="B665" s="98"/>
      <c r="C665" s="104"/>
      <c r="D665" s="90"/>
      <c r="E665" s="111"/>
      <c r="F665" s="442"/>
      <c r="G665" s="443"/>
      <c r="H665" s="443"/>
      <c r="I665" s="99"/>
      <c r="J665" s="99"/>
      <c r="K665" s="94">
        <f>IF(Q665=1,F665,K664)</f>
        <v>0.06</v>
      </c>
      <c r="L665" s="94">
        <f>IF(Q665=1,I665,L664)</f>
        <v>-0.06</v>
      </c>
      <c r="M665" s="94">
        <f>IF(Q665=1,J665,M664)</f>
        <v>0</v>
      </c>
      <c r="N665" s="94">
        <f t="shared" si="138"/>
        <v>0</v>
      </c>
      <c r="O665" s="94">
        <f t="shared" si="139"/>
        <v>0.06</v>
      </c>
      <c r="P665" s="102"/>
      <c r="Q665" s="94" t="str">
        <f t="shared" si="129"/>
        <v/>
      </c>
      <c r="R665" s="122" t="str">
        <f>IF(Q665="","",HLOOKUP(Q665,Headline!$Z$5:$CJ$6,2,FALSE))</f>
        <v/>
      </c>
      <c r="S665" s="147"/>
      <c r="T665" s="147"/>
      <c r="U665" s="147" t="s">
        <v>255</v>
      </c>
      <c r="V665" s="147" t="s">
        <v>255</v>
      </c>
      <c r="W665" s="147" t="s">
        <v>255</v>
      </c>
      <c r="X665" s="96" t="str">
        <f t="shared" si="140"/>
        <v/>
      </c>
      <c r="Y665" s="101"/>
      <c r="Z665" s="445"/>
      <c r="AA665" s="446"/>
      <c r="AB665" s="446"/>
      <c r="AC665" s="446"/>
      <c r="AD665" s="62"/>
      <c r="AE665" s="21"/>
      <c r="AF665" s="21"/>
      <c r="AH665" s="29"/>
      <c r="AI665" s="29"/>
      <c r="AJ665" s="29"/>
      <c r="AK665" s="29"/>
      <c r="AL665" s="29"/>
      <c r="AM665" s="29"/>
      <c r="AN665" s="29"/>
      <c r="AO665" s="83"/>
      <c r="AP665" s="83"/>
      <c r="AQ665" s="83"/>
      <c r="AR665" s="83"/>
      <c r="AS665" s="83"/>
      <c r="AT665" s="105"/>
      <c r="AU665" s="105"/>
    </row>
    <row r="666" spans="1:47" ht="17.25" customHeight="1">
      <c r="A666" s="27"/>
      <c r="B666" s="98">
        <v>408</v>
      </c>
      <c r="C666" s="104"/>
      <c r="D666" s="144" t="s">
        <v>10</v>
      </c>
      <c r="E666" s="144" t="s">
        <v>200</v>
      </c>
      <c r="F666" s="132">
        <v>0.06</v>
      </c>
      <c r="G666" s="133" t="s">
        <v>95</v>
      </c>
      <c r="H666" s="134">
        <v>0.06</v>
      </c>
      <c r="I666" s="99">
        <v>-0.06</v>
      </c>
      <c r="J666" s="99">
        <v>0</v>
      </c>
      <c r="K666" s="94">
        <f>IF(Q666=1,F666,K656)</f>
        <v>0.06</v>
      </c>
      <c r="L666" s="94">
        <f>IF(Q666=1,I666,L656)</f>
        <v>-0.06</v>
      </c>
      <c r="M666" s="94">
        <f>IF(Q666=1,J666,M656)</f>
        <v>0</v>
      </c>
      <c r="N666" s="94">
        <f t="shared" si="138"/>
        <v>0</v>
      </c>
      <c r="O666" s="94">
        <f t="shared" si="139"/>
        <v>0.06</v>
      </c>
      <c r="P666" s="102" t="s">
        <v>245</v>
      </c>
      <c r="Q666" s="94">
        <f t="shared" si="129"/>
        <v>1</v>
      </c>
      <c r="R666" s="122">
        <f>IF(Q666="","",HLOOKUP(Q666,Headline!$Z$5:$CJ$6,2,FALSE))</f>
        <v>1</v>
      </c>
      <c r="S666" s="147">
        <v>5.5E-2</v>
      </c>
      <c r="T666" s="147">
        <v>5.2999999999999999E-2</v>
      </c>
      <c r="U666" s="147">
        <v>0.06</v>
      </c>
      <c r="V666" s="147">
        <v>5.8000000000000003E-2</v>
      </c>
      <c r="W666" s="147">
        <v>5.7000000000000002E-2</v>
      </c>
      <c r="X666" s="96" t="str">
        <f t="shared" si="140"/>
        <v/>
      </c>
      <c r="Y666" s="101">
        <v>13</v>
      </c>
      <c r="Z666" s="445"/>
      <c r="AA666" s="446"/>
      <c r="AB666" s="446"/>
      <c r="AC666" s="446"/>
      <c r="AD666" s="62"/>
      <c r="AE666" s="21"/>
      <c r="AF666" s="21"/>
      <c r="AH666" s="29"/>
      <c r="AI666" s="29"/>
      <c r="AJ666" s="29"/>
      <c r="AK666" s="29"/>
      <c r="AL666" s="29"/>
      <c r="AM666" s="29"/>
      <c r="AN666" s="29"/>
      <c r="AO666" s="83"/>
      <c r="AP666" s="83"/>
      <c r="AQ666" s="83"/>
      <c r="AR666" s="83"/>
      <c r="AS666" s="83"/>
      <c r="AT666" s="105"/>
      <c r="AU666" s="105"/>
    </row>
    <row r="667" spans="1:47" ht="17.25" customHeight="1">
      <c r="A667" s="27"/>
      <c r="B667" s="149" t="s">
        <v>285</v>
      </c>
      <c r="C667" s="104"/>
      <c r="D667" s="90"/>
      <c r="E667" s="111"/>
      <c r="F667" s="442"/>
      <c r="G667" s="443"/>
      <c r="H667" s="444"/>
      <c r="I667" s="99"/>
      <c r="J667" s="99"/>
      <c r="K667" s="94">
        <f>IF(Q667=1,F667,K666)</f>
        <v>0.06</v>
      </c>
      <c r="L667" s="94">
        <f>IF(Q667=1,I667,L666)</f>
        <v>-0.06</v>
      </c>
      <c r="M667" s="94">
        <f>IF(Q667=1,J667,M666)</f>
        <v>0</v>
      </c>
      <c r="N667" s="94">
        <f t="shared" si="138"/>
        <v>0</v>
      </c>
      <c r="O667" s="94">
        <f t="shared" si="139"/>
        <v>0.06</v>
      </c>
      <c r="P667" s="102" t="s">
        <v>245</v>
      </c>
      <c r="Q667" s="94">
        <f t="shared" si="129"/>
        <v>2</v>
      </c>
      <c r="R667" s="122">
        <f>IF(Q667="","",HLOOKUP(Q667,Headline!$Z$5:$CJ$6,2,FALSE))</f>
        <v>2</v>
      </c>
      <c r="S667" s="147">
        <v>0.1</v>
      </c>
      <c r="T667" s="147">
        <v>8.1000000000000003E-2</v>
      </c>
      <c r="U667" s="147">
        <v>9.1999999999999998E-2</v>
      </c>
      <c r="V667" s="147">
        <v>8.6999999999999994E-2</v>
      </c>
      <c r="W667" s="147">
        <v>0.10199999999999999</v>
      </c>
      <c r="X667" s="96" t="str">
        <f t="shared" si="140"/>
        <v/>
      </c>
      <c r="Y667" s="101">
        <v>16</v>
      </c>
      <c r="Z667" s="445"/>
      <c r="AA667" s="446"/>
      <c r="AB667" s="446"/>
      <c r="AC667" s="446"/>
      <c r="AD667" s="62"/>
      <c r="AE667" s="21"/>
      <c r="AF667" s="251" t="s">
        <v>331</v>
      </c>
      <c r="AH667" s="29"/>
      <c r="AI667" s="29"/>
      <c r="AJ667" s="29"/>
      <c r="AK667" s="29"/>
      <c r="AL667" s="29"/>
      <c r="AM667" s="29"/>
      <c r="AN667" s="29"/>
      <c r="AO667" s="83"/>
      <c r="AP667" s="83"/>
      <c r="AQ667" s="83"/>
      <c r="AR667" s="83"/>
      <c r="AS667" s="83"/>
      <c r="AT667" s="105"/>
      <c r="AU667" s="105"/>
    </row>
    <row r="668" spans="1:47" ht="17.25" customHeight="1">
      <c r="A668" s="27"/>
      <c r="B668" s="98"/>
      <c r="C668" s="104"/>
      <c r="D668" s="90"/>
      <c r="E668" s="111"/>
      <c r="F668" s="442"/>
      <c r="G668" s="443"/>
      <c r="H668" s="443"/>
      <c r="I668" s="99"/>
      <c r="J668" s="99"/>
      <c r="K668" s="94">
        <f>IF(Q668=1,F668,K667)</f>
        <v>0.06</v>
      </c>
      <c r="L668" s="94">
        <f>IF(Q668=1,I668,L667)</f>
        <v>-0.06</v>
      </c>
      <c r="M668" s="94">
        <f>IF(Q668=1,J668,M667)</f>
        <v>0</v>
      </c>
      <c r="N668" s="94">
        <f t="shared" si="138"/>
        <v>0</v>
      </c>
      <c r="O668" s="94">
        <f t="shared" si="139"/>
        <v>0.06</v>
      </c>
      <c r="P668" s="102"/>
      <c r="Q668" s="94" t="str">
        <f t="shared" si="129"/>
        <v/>
      </c>
      <c r="R668" s="122" t="str">
        <f>IF(Q668="","",HLOOKUP(Q668,Headline!$Z$5:$CJ$6,2,FALSE))</f>
        <v/>
      </c>
      <c r="S668" s="147"/>
      <c r="T668" s="147"/>
      <c r="U668" s="147" t="s">
        <v>255</v>
      </c>
      <c r="V668" s="147" t="s">
        <v>255</v>
      </c>
      <c r="W668" s="147" t="s">
        <v>255</v>
      </c>
      <c r="X668" s="96" t="str">
        <f t="shared" si="140"/>
        <v/>
      </c>
      <c r="Y668" s="101"/>
      <c r="Z668" s="445"/>
      <c r="AA668" s="446"/>
      <c r="AB668" s="446"/>
      <c r="AC668" s="446"/>
      <c r="AD668" s="62"/>
      <c r="AE668" s="21"/>
      <c r="AF668" s="21"/>
      <c r="AH668" s="29"/>
      <c r="AI668" s="29"/>
      <c r="AJ668" s="29"/>
      <c r="AK668" s="29"/>
      <c r="AL668" s="29"/>
      <c r="AM668" s="29"/>
      <c r="AN668" s="29"/>
      <c r="AO668" s="83"/>
      <c r="AP668" s="83"/>
      <c r="AQ668" s="83"/>
      <c r="AR668" s="83"/>
      <c r="AS668" s="83"/>
      <c r="AT668" s="105"/>
      <c r="AU668" s="105"/>
    </row>
    <row r="669" spans="1:47" ht="17.25" customHeight="1">
      <c r="A669" s="27"/>
      <c r="B669" s="98">
        <v>408</v>
      </c>
      <c r="C669" s="104"/>
      <c r="D669" s="144" t="s">
        <v>10</v>
      </c>
      <c r="E669" s="144" t="s">
        <v>200</v>
      </c>
      <c r="F669" s="132">
        <v>0.06</v>
      </c>
      <c r="G669" s="133" t="s">
        <v>95</v>
      </c>
      <c r="H669" s="134">
        <v>0.06</v>
      </c>
      <c r="I669" s="99">
        <v>-0.06</v>
      </c>
      <c r="J669" s="99">
        <v>0</v>
      </c>
      <c r="K669" s="94">
        <f>IF(Q669=1,F669,K659)</f>
        <v>0.06</v>
      </c>
      <c r="L669" s="94">
        <f>IF(Q669=1,I669,L659)</f>
        <v>-0.06</v>
      </c>
      <c r="M669" s="94">
        <f>IF(Q669=1,J669,M659)</f>
        <v>0</v>
      </c>
      <c r="N669" s="94">
        <f t="shared" si="138"/>
        <v>0</v>
      </c>
      <c r="O669" s="94">
        <f t="shared" si="139"/>
        <v>0.06</v>
      </c>
      <c r="P669" s="102" t="s">
        <v>245</v>
      </c>
      <c r="Q669" s="94">
        <f t="shared" si="129"/>
        <v>1</v>
      </c>
      <c r="R669" s="122">
        <f>IF(Q669="","",HLOOKUP(Q669,Headline!$Z$5:$CJ$6,2,FALSE))</f>
        <v>1</v>
      </c>
      <c r="S669" s="147">
        <v>0.191</v>
      </c>
      <c r="T669" s="147">
        <v>0.21299999999999999</v>
      </c>
      <c r="U669" s="147">
        <v>0.186</v>
      </c>
      <c r="V669" s="147">
        <v>0.19800000000000001</v>
      </c>
      <c r="W669" s="147">
        <v>0.20100000000000001</v>
      </c>
      <c r="X669" s="96" t="str">
        <f t="shared" si="140"/>
        <v/>
      </c>
      <c r="Y669" s="101">
        <v>13</v>
      </c>
      <c r="Z669" s="445"/>
      <c r="AA669" s="446"/>
      <c r="AB669" s="446"/>
      <c r="AC669" s="446"/>
      <c r="AD669" s="62"/>
      <c r="AE669" s="21"/>
      <c r="AF669" s="251" t="s">
        <v>331</v>
      </c>
      <c r="AH669" s="29"/>
      <c r="AI669" s="29"/>
      <c r="AJ669" s="29"/>
      <c r="AK669" s="29"/>
      <c r="AL669" s="29"/>
      <c r="AM669" s="29"/>
      <c r="AN669" s="29"/>
      <c r="AO669" s="83"/>
      <c r="AP669" s="83"/>
      <c r="AQ669" s="83"/>
      <c r="AR669" s="83"/>
      <c r="AS669" s="83"/>
      <c r="AT669" s="105"/>
      <c r="AU669" s="105"/>
    </row>
    <row r="670" spans="1:47" ht="17.25" customHeight="1">
      <c r="A670" s="27"/>
      <c r="B670" s="149" t="s">
        <v>286</v>
      </c>
      <c r="C670" s="104"/>
      <c r="D670" s="90"/>
      <c r="E670" s="111"/>
      <c r="F670" s="442"/>
      <c r="G670" s="443"/>
      <c r="H670" s="444"/>
      <c r="I670" s="99"/>
      <c r="J670" s="99"/>
      <c r="K670" s="94">
        <f>IF(Q670=1,F670,K669)</f>
        <v>0.06</v>
      </c>
      <c r="L670" s="94">
        <f>IF(Q670=1,I670,L669)</f>
        <v>-0.06</v>
      </c>
      <c r="M670" s="94">
        <f>IF(Q670=1,J670,M669)</f>
        <v>0</v>
      </c>
      <c r="N670" s="94">
        <f t="shared" si="138"/>
        <v>0</v>
      </c>
      <c r="O670" s="94">
        <f t="shared" si="139"/>
        <v>0.06</v>
      </c>
      <c r="P670" s="102" t="s">
        <v>245</v>
      </c>
      <c r="Q670" s="94">
        <f t="shared" si="129"/>
        <v>2</v>
      </c>
      <c r="R670" s="122">
        <f>IF(Q670="","",HLOOKUP(Q670,Headline!$Z$5:$CJ$6,2,FALSE))</f>
        <v>2</v>
      </c>
      <c r="S670" s="147">
        <v>0.10299999999999999</v>
      </c>
      <c r="T670" s="147">
        <v>9.2999999999999999E-2</v>
      </c>
      <c r="U670" s="147">
        <v>0.11</v>
      </c>
      <c r="V670" s="147">
        <v>9.5000000000000001E-2</v>
      </c>
      <c r="W670" s="147">
        <v>8.6999999999999994E-2</v>
      </c>
      <c r="X670" s="96" t="str">
        <f t="shared" si="140"/>
        <v/>
      </c>
      <c r="Y670" s="101">
        <v>16</v>
      </c>
      <c r="Z670" s="445"/>
      <c r="AA670" s="446"/>
      <c r="AB670" s="446"/>
      <c r="AC670" s="446"/>
      <c r="AD670" s="62"/>
      <c r="AE670" s="21"/>
      <c r="AF670" s="251" t="s">
        <v>331</v>
      </c>
      <c r="AH670" s="29"/>
      <c r="AI670" s="29"/>
      <c r="AJ670" s="29"/>
      <c r="AK670" s="29"/>
      <c r="AL670" s="29"/>
      <c r="AM670" s="29"/>
      <c r="AN670" s="29"/>
      <c r="AO670" s="83"/>
      <c r="AP670" s="83"/>
      <c r="AQ670" s="83"/>
      <c r="AR670" s="83"/>
      <c r="AS670" s="83"/>
      <c r="AT670" s="105"/>
      <c r="AU670" s="105"/>
    </row>
    <row r="671" spans="1:47" ht="17.25" customHeight="1">
      <c r="A671" s="27"/>
      <c r="B671" s="98"/>
      <c r="C671" s="104"/>
      <c r="D671" s="90"/>
      <c r="E671" s="111"/>
      <c r="F671" s="442"/>
      <c r="G671" s="443"/>
      <c r="H671" s="443"/>
      <c r="I671" s="99"/>
      <c r="J671" s="99"/>
      <c r="K671" s="94">
        <f>IF(Q671=1,F671,K670)</f>
        <v>0.06</v>
      </c>
      <c r="L671" s="94">
        <f>IF(Q671=1,I671,L670)</f>
        <v>-0.06</v>
      </c>
      <c r="M671" s="94">
        <f>IF(Q671=1,J671,M670)</f>
        <v>0</v>
      </c>
      <c r="N671" s="94">
        <f t="shared" si="138"/>
        <v>0</v>
      </c>
      <c r="O671" s="94">
        <f t="shared" si="139"/>
        <v>0.06</v>
      </c>
      <c r="P671" s="102"/>
      <c r="Q671" s="94" t="str">
        <f t="shared" si="129"/>
        <v/>
      </c>
      <c r="R671" s="122" t="str">
        <f>IF(Q671="","",HLOOKUP(Q671,Headline!$Z$5:$CJ$6,2,FALSE))</f>
        <v/>
      </c>
      <c r="S671" s="100"/>
      <c r="T671" s="100"/>
      <c r="U671" s="100" t="s">
        <v>255</v>
      </c>
      <c r="V671" s="100" t="s">
        <v>255</v>
      </c>
      <c r="W671" s="100" t="s">
        <v>255</v>
      </c>
      <c r="X671" s="96" t="str">
        <f t="shared" si="140"/>
        <v/>
      </c>
      <c r="Y671" s="101"/>
      <c r="Z671" s="445"/>
      <c r="AA671" s="446"/>
      <c r="AB671" s="446"/>
      <c r="AC671" s="446"/>
      <c r="AD671" s="62"/>
      <c r="AE671" s="21"/>
      <c r="AF671" s="21"/>
      <c r="AH671" s="29"/>
      <c r="AI671" s="29"/>
      <c r="AJ671" s="29"/>
      <c r="AK671" s="29"/>
      <c r="AL671" s="29"/>
      <c r="AM671" s="29"/>
      <c r="AN671" s="29"/>
      <c r="AO671" s="83"/>
      <c r="AP671" s="83"/>
      <c r="AQ671" s="83"/>
      <c r="AR671" s="83"/>
      <c r="AS671" s="83"/>
      <c r="AT671" s="105"/>
      <c r="AU671" s="105"/>
    </row>
    <row r="672" spans="1:47" ht="17.25" customHeight="1">
      <c r="A672" s="27"/>
      <c r="B672" s="98">
        <v>408</v>
      </c>
      <c r="C672" s="104"/>
      <c r="D672" s="144" t="s">
        <v>10</v>
      </c>
      <c r="E672" s="144" t="s">
        <v>200</v>
      </c>
      <c r="F672" s="132">
        <v>0.06</v>
      </c>
      <c r="G672" s="133" t="s">
        <v>95</v>
      </c>
      <c r="H672" s="134">
        <v>0.06</v>
      </c>
      <c r="I672" s="99">
        <v>-0.06</v>
      </c>
      <c r="J672" s="99">
        <v>0</v>
      </c>
      <c r="K672" s="94">
        <f>IF(Q672=1,F672,K662)</f>
        <v>0.06</v>
      </c>
      <c r="L672" s="94">
        <f>IF(Q672=1,I672,L662)</f>
        <v>-0.06</v>
      </c>
      <c r="M672" s="94">
        <f>IF(Q672=1,J672,M662)</f>
        <v>0</v>
      </c>
      <c r="N672" s="94">
        <f t="shared" si="138"/>
        <v>0</v>
      </c>
      <c r="O672" s="94">
        <f t="shared" si="139"/>
        <v>0.06</v>
      </c>
      <c r="P672" s="102" t="s">
        <v>245</v>
      </c>
      <c r="Q672" s="94">
        <f t="shared" si="129"/>
        <v>1</v>
      </c>
      <c r="R672" s="122">
        <f>IF(Q672="","",HLOOKUP(Q672,Headline!$Z$5:$CJ$6,2,FALSE))</f>
        <v>1</v>
      </c>
      <c r="S672" s="147">
        <v>0.124</v>
      </c>
      <c r="T672" s="147">
        <v>0.13400000000000001</v>
      </c>
      <c r="U672" s="147">
        <v>0.11700000000000001</v>
      </c>
      <c r="V672" s="147">
        <v>0.13100000000000001</v>
      </c>
      <c r="W672" s="147">
        <v>0.127</v>
      </c>
      <c r="X672" s="96" t="str">
        <f t="shared" si="140"/>
        <v/>
      </c>
      <c r="Y672" s="101">
        <v>13</v>
      </c>
      <c r="Z672" s="445"/>
      <c r="AA672" s="446"/>
      <c r="AB672" s="446"/>
      <c r="AC672" s="446"/>
      <c r="AD672" s="62"/>
      <c r="AE672" s="21"/>
      <c r="AF672" s="251" t="s">
        <v>331</v>
      </c>
      <c r="AH672" s="29"/>
      <c r="AI672" s="29"/>
      <c r="AJ672" s="29"/>
      <c r="AK672" s="29"/>
      <c r="AL672" s="29"/>
      <c r="AM672" s="29"/>
      <c r="AN672" s="29"/>
      <c r="AO672" s="83"/>
      <c r="AP672" s="83"/>
      <c r="AQ672" s="83"/>
      <c r="AR672" s="83"/>
      <c r="AS672" s="83"/>
      <c r="AT672" s="105"/>
      <c r="AU672" s="105"/>
    </row>
    <row r="673" spans="1:47" ht="17.25" customHeight="1">
      <c r="A673" s="27"/>
      <c r="B673" s="149" t="s">
        <v>287</v>
      </c>
      <c r="C673" s="104"/>
      <c r="D673" s="90"/>
      <c r="E673" s="111"/>
      <c r="F673" s="442"/>
      <c r="G673" s="443"/>
      <c r="H673" s="444"/>
      <c r="I673" s="99"/>
      <c r="J673" s="99"/>
      <c r="K673" s="94">
        <f>IF(Q673=1,F673,K672)</f>
        <v>0.06</v>
      </c>
      <c r="L673" s="94">
        <f>IF(Q673=1,I673,L672)</f>
        <v>-0.06</v>
      </c>
      <c r="M673" s="94">
        <f>IF(Q673=1,J673,M672)</f>
        <v>0</v>
      </c>
      <c r="N673" s="94">
        <f t="shared" si="138"/>
        <v>0</v>
      </c>
      <c r="O673" s="94">
        <f t="shared" si="139"/>
        <v>0.06</v>
      </c>
      <c r="P673" s="102" t="s">
        <v>245</v>
      </c>
      <c r="Q673" s="94">
        <f t="shared" si="129"/>
        <v>2</v>
      </c>
      <c r="R673" s="122">
        <f>IF(Q673="","",HLOOKUP(Q673,Headline!$Z$5:$CJ$6,2,FALSE))</f>
        <v>2</v>
      </c>
      <c r="S673" s="147">
        <v>0.17199999999999999</v>
      </c>
      <c r="T673" s="147">
        <v>0.107</v>
      </c>
      <c r="U673" s="147">
        <v>0.13400000000000001</v>
      </c>
      <c r="V673" s="147">
        <v>0.127</v>
      </c>
      <c r="W673" s="147">
        <v>0.14799999999999999</v>
      </c>
      <c r="X673" s="96" t="str">
        <f t="shared" si="140"/>
        <v/>
      </c>
      <c r="Y673" s="101">
        <v>16</v>
      </c>
      <c r="Z673" s="445"/>
      <c r="AA673" s="446"/>
      <c r="AB673" s="446"/>
      <c r="AC673" s="446"/>
      <c r="AD673" s="62"/>
      <c r="AE673" s="21"/>
      <c r="AF673" s="251" t="s">
        <v>331</v>
      </c>
      <c r="AH673" s="29"/>
      <c r="AI673" s="29"/>
      <c r="AJ673" s="29"/>
      <c r="AK673" s="29"/>
      <c r="AL673" s="29"/>
      <c r="AM673" s="29"/>
      <c r="AN673" s="29"/>
      <c r="AO673" s="83"/>
      <c r="AP673" s="83"/>
      <c r="AQ673" s="83"/>
      <c r="AR673" s="83"/>
      <c r="AS673" s="83"/>
      <c r="AT673" s="105"/>
      <c r="AU673" s="105"/>
    </row>
    <row r="674" spans="1:47" ht="17.25" customHeight="1">
      <c r="A674" s="27"/>
      <c r="B674" s="98"/>
      <c r="C674" s="104"/>
      <c r="D674" s="90"/>
      <c r="E674" s="111"/>
      <c r="F674" s="442"/>
      <c r="G674" s="443"/>
      <c r="H674" s="443"/>
      <c r="I674" s="99"/>
      <c r="J674" s="99"/>
      <c r="K674" s="94">
        <f>IF(Q674=1,F674,K673)</f>
        <v>0.06</v>
      </c>
      <c r="L674" s="94">
        <f>IF(Q674=1,I674,L673)</f>
        <v>-0.06</v>
      </c>
      <c r="M674" s="94">
        <f>IF(Q674=1,J674,M673)</f>
        <v>0</v>
      </c>
      <c r="N674" s="94">
        <f t="shared" si="138"/>
        <v>0</v>
      </c>
      <c r="O674" s="94">
        <f t="shared" si="139"/>
        <v>0.06</v>
      </c>
      <c r="P674" s="102"/>
      <c r="Q674" s="94" t="str">
        <f t="shared" si="129"/>
        <v/>
      </c>
      <c r="R674" s="122" t="str">
        <f>IF(Q674="","",HLOOKUP(Q674,Headline!$Z$5:$CJ$6,2,FALSE))</f>
        <v/>
      </c>
      <c r="S674" s="100"/>
      <c r="T674" s="100"/>
      <c r="U674" s="100"/>
      <c r="V674" s="100"/>
      <c r="W674" s="100"/>
      <c r="X674" s="96" t="str">
        <f t="shared" si="140"/>
        <v/>
      </c>
      <c r="Y674" s="101"/>
      <c r="Z674" s="445"/>
      <c r="AA674" s="446"/>
      <c r="AB674" s="446"/>
      <c r="AC674" s="446"/>
      <c r="AD674" s="62"/>
      <c r="AE674" s="21"/>
      <c r="AF674" s="22"/>
      <c r="AH674" s="29"/>
      <c r="AI674" s="29"/>
      <c r="AJ674" s="29"/>
      <c r="AK674" s="29"/>
      <c r="AL674" s="29"/>
      <c r="AM674" s="29"/>
      <c r="AN674" s="29"/>
      <c r="AO674" s="83"/>
      <c r="AP674" s="83"/>
      <c r="AQ674" s="83"/>
      <c r="AR674" s="83"/>
      <c r="AS674" s="83"/>
      <c r="AT674" s="105"/>
      <c r="AU674" s="105"/>
    </row>
    <row r="675" spans="1:47" ht="17.25" customHeight="1">
      <c r="A675" s="27"/>
      <c r="B675" s="98">
        <v>409</v>
      </c>
      <c r="C675" s="104"/>
      <c r="D675" s="90"/>
      <c r="E675" s="111"/>
      <c r="F675" s="442">
        <v>4</v>
      </c>
      <c r="G675" s="443"/>
      <c r="H675" s="443"/>
      <c r="I675" s="99">
        <v>-0.08</v>
      </c>
      <c r="J675" s="99">
        <v>0.08</v>
      </c>
      <c r="K675" s="94">
        <f>IF(Q675=1,F675,K665)</f>
        <v>4</v>
      </c>
      <c r="L675" s="94">
        <f>IF(Q675=1,I675,L665)</f>
        <v>-0.08</v>
      </c>
      <c r="M675" s="94">
        <f>IF(Q675=1,J675,M665)</f>
        <v>0.08</v>
      </c>
      <c r="N675" s="94">
        <f t="shared" si="138"/>
        <v>3.92</v>
      </c>
      <c r="O675" s="94">
        <f t="shared" si="139"/>
        <v>4.08</v>
      </c>
      <c r="P675" s="102" t="s">
        <v>51</v>
      </c>
      <c r="Q675" s="94">
        <f t="shared" si="129"/>
        <v>1</v>
      </c>
      <c r="R675" s="122">
        <f>IF(Q675="","",HLOOKUP(Q675,Headline!$Z$5:$CJ$6,2,FALSE))</f>
        <v>1</v>
      </c>
      <c r="S675" s="147">
        <v>4</v>
      </c>
      <c r="T675" s="147">
        <v>4.01</v>
      </c>
      <c r="U675" s="147">
        <v>4</v>
      </c>
      <c r="V675" s="147">
        <v>4.01</v>
      </c>
      <c r="W675" s="147">
        <v>4.01</v>
      </c>
      <c r="X675" s="96" t="str">
        <f t="shared" si="140"/>
        <v/>
      </c>
      <c r="Y675" s="101">
        <v>13</v>
      </c>
      <c r="Z675" s="445"/>
      <c r="AA675" s="446"/>
      <c r="AB675" s="446"/>
      <c r="AC675" s="446"/>
      <c r="AD675" s="62"/>
      <c r="AE675" s="21"/>
      <c r="AF675" s="22"/>
      <c r="AH675" s="29"/>
      <c r="AI675" s="29"/>
      <c r="AJ675" s="29"/>
      <c r="AK675" s="29"/>
      <c r="AL675" s="29"/>
      <c r="AM675" s="29"/>
      <c r="AN675" s="29"/>
      <c r="AO675" s="83"/>
      <c r="AP675" s="83"/>
      <c r="AQ675" s="83"/>
      <c r="AR675" s="83"/>
      <c r="AS675" s="83"/>
      <c r="AT675" s="105"/>
      <c r="AU675" s="105"/>
    </row>
    <row r="676" spans="1:47" ht="17.25" customHeight="1">
      <c r="A676" s="27"/>
      <c r="B676" s="98"/>
      <c r="C676" s="104"/>
      <c r="D676" s="90"/>
      <c r="E676" s="111"/>
      <c r="F676" s="442"/>
      <c r="G676" s="443"/>
      <c r="H676" s="444"/>
      <c r="I676" s="99"/>
      <c r="J676" s="99"/>
      <c r="K676" s="94">
        <f t="shared" ref="K676:K683" si="141">IF(Q676=1,F676,K675)</f>
        <v>4</v>
      </c>
      <c r="L676" s="94">
        <f t="shared" ref="L676:L683" si="142">IF(Q676=1,I676,L675)</f>
        <v>-0.08</v>
      </c>
      <c r="M676" s="94">
        <f t="shared" ref="M676:M683" si="143">IF(Q676=1,J676,M675)</f>
        <v>0.08</v>
      </c>
      <c r="N676" s="94">
        <f t="shared" si="138"/>
        <v>3.92</v>
      </c>
      <c r="O676" s="94">
        <f t="shared" si="139"/>
        <v>4.08</v>
      </c>
      <c r="P676" s="102" t="s">
        <v>51</v>
      </c>
      <c r="Q676" s="94">
        <f t="shared" si="129"/>
        <v>2</v>
      </c>
      <c r="R676" s="122">
        <f>IF(Q676="","",HLOOKUP(Q676,Headline!$Z$5:$CJ$6,2,FALSE))</f>
        <v>2</v>
      </c>
      <c r="S676" s="147">
        <v>4.05</v>
      </c>
      <c r="T676" s="147">
        <v>4.0599999999999996</v>
      </c>
      <c r="U676" s="147">
        <v>4.05</v>
      </c>
      <c r="V676" s="147">
        <v>4.0599999999999996</v>
      </c>
      <c r="W676" s="147">
        <v>4.04</v>
      </c>
      <c r="X676" s="96" t="str">
        <f t="shared" si="140"/>
        <v/>
      </c>
      <c r="Y676" s="101">
        <v>16</v>
      </c>
      <c r="Z676" s="445"/>
      <c r="AA676" s="446"/>
      <c r="AB676" s="446"/>
      <c r="AC676" s="446"/>
      <c r="AD676" s="62"/>
      <c r="AE676" s="21"/>
      <c r="AF676" s="22"/>
      <c r="AH676" s="29"/>
      <c r="AI676" s="29"/>
      <c r="AJ676" s="29"/>
      <c r="AK676" s="29"/>
      <c r="AL676" s="29"/>
      <c r="AM676" s="29"/>
      <c r="AN676" s="29"/>
      <c r="AO676" s="83"/>
      <c r="AP676" s="83"/>
      <c r="AQ676" s="83"/>
      <c r="AR676" s="83"/>
      <c r="AS676" s="83"/>
      <c r="AT676" s="105"/>
      <c r="AU676" s="105"/>
    </row>
    <row r="677" spans="1:47" ht="17.25" customHeight="1">
      <c r="A677" s="27"/>
      <c r="B677" s="98"/>
      <c r="C677" s="104"/>
      <c r="D677" s="90"/>
      <c r="E677" s="111"/>
      <c r="F677" s="442"/>
      <c r="G677" s="443"/>
      <c r="H677" s="444"/>
      <c r="I677" s="99"/>
      <c r="J677" s="99"/>
      <c r="K677" s="94">
        <f t="shared" si="141"/>
        <v>4</v>
      </c>
      <c r="L677" s="94">
        <f t="shared" si="142"/>
        <v>-0.08</v>
      </c>
      <c r="M677" s="94">
        <f t="shared" si="143"/>
        <v>0.08</v>
      </c>
      <c r="N677" s="94">
        <f t="shared" si="138"/>
        <v>3.92</v>
      </c>
      <c r="O677" s="94">
        <f t="shared" si="139"/>
        <v>4.08</v>
      </c>
      <c r="P677" s="102"/>
      <c r="Q677" s="94" t="str">
        <f t="shared" si="129"/>
        <v/>
      </c>
      <c r="R677" s="122" t="str">
        <f>IF(Q677="","",HLOOKUP(Q677,Headline!$Z$5:$CJ$6,2,FALSE))</f>
        <v/>
      </c>
      <c r="S677" s="100"/>
      <c r="T677" s="100"/>
      <c r="U677" s="100"/>
      <c r="V677" s="100"/>
      <c r="W677" s="100"/>
      <c r="X677" s="96" t="str">
        <f t="shared" si="140"/>
        <v/>
      </c>
      <c r="Y677" s="101"/>
      <c r="Z677" s="445"/>
      <c r="AA677" s="446"/>
      <c r="AB677" s="446"/>
      <c r="AC677" s="446"/>
      <c r="AD677" s="62"/>
      <c r="AE677" s="21"/>
      <c r="AF677" s="22"/>
      <c r="AH677" s="29"/>
      <c r="AI677" s="29"/>
      <c r="AJ677" s="29"/>
      <c r="AK677" s="29"/>
      <c r="AL677" s="29"/>
      <c r="AM677" s="29"/>
      <c r="AN677" s="29"/>
      <c r="AO677" s="83"/>
      <c r="AP677" s="83"/>
      <c r="AQ677" s="83"/>
      <c r="AR677" s="83"/>
      <c r="AS677" s="83"/>
      <c r="AT677" s="105"/>
      <c r="AU677" s="105"/>
    </row>
    <row r="678" spans="1:47" ht="17.25" customHeight="1">
      <c r="A678" s="27"/>
      <c r="B678" s="98">
        <v>410</v>
      </c>
      <c r="C678" s="104"/>
      <c r="D678" s="90"/>
      <c r="E678" s="111"/>
      <c r="F678" s="442">
        <v>14.7</v>
      </c>
      <c r="G678" s="443"/>
      <c r="H678" s="444"/>
      <c r="I678" s="99">
        <v>-0.1</v>
      </c>
      <c r="J678" s="99">
        <v>0.1</v>
      </c>
      <c r="K678" s="94">
        <f t="shared" si="141"/>
        <v>14.7</v>
      </c>
      <c r="L678" s="94">
        <f t="shared" si="142"/>
        <v>-0.1</v>
      </c>
      <c r="M678" s="94">
        <f t="shared" si="143"/>
        <v>0.1</v>
      </c>
      <c r="N678" s="94">
        <f t="shared" si="138"/>
        <v>14.6</v>
      </c>
      <c r="O678" s="94">
        <f t="shared" si="139"/>
        <v>14.799999999999999</v>
      </c>
      <c r="P678" s="102"/>
      <c r="Q678" s="94">
        <f t="shared" si="129"/>
        <v>1</v>
      </c>
      <c r="R678" s="122">
        <f>IF(Q678="","",HLOOKUP(Q678,Headline!$Z$5:$CJ$6,2,FALSE))</f>
        <v>1</v>
      </c>
      <c r="S678" s="502" t="s">
        <v>265</v>
      </c>
      <c r="T678" s="503"/>
      <c r="U678" s="503"/>
      <c r="V678" s="503"/>
      <c r="W678" s="504"/>
      <c r="X678" s="96"/>
      <c r="Y678" s="101"/>
      <c r="Z678" s="445"/>
      <c r="AA678" s="446"/>
      <c r="AB678" s="446"/>
      <c r="AC678" s="446"/>
      <c r="AD678" s="62"/>
      <c r="AE678" s="21"/>
      <c r="AF678" s="22"/>
      <c r="AH678" s="29"/>
      <c r="AI678" s="29"/>
      <c r="AJ678" s="29"/>
      <c r="AK678" s="29"/>
      <c r="AL678" s="29"/>
      <c r="AM678" s="29"/>
      <c r="AN678" s="29"/>
      <c r="AO678" s="83"/>
      <c r="AP678" s="83"/>
      <c r="AQ678" s="83"/>
      <c r="AR678" s="83"/>
      <c r="AS678" s="83"/>
      <c r="AT678" s="105"/>
      <c r="AU678" s="105"/>
    </row>
    <row r="679" spans="1:47" ht="17.25" customHeight="1">
      <c r="A679" s="27"/>
      <c r="B679" s="98"/>
      <c r="C679" s="104"/>
      <c r="D679" s="90"/>
      <c r="E679" s="111"/>
      <c r="F679" s="442"/>
      <c r="G679" s="443"/>
      <c r="H679" s="444"/>
      <c r="I679" s="99"/>
      <c r="J679" s="99"/>
      <c r="K679" s="94">
        <f t="shared" si="141"/>
        <v>14.7</v>
      </c>
      <c r="L679" s="94">
        <f t="shared" si="142"/>
        <v>-0.1</v>
      </c>
      <c r="M679" s="94">
        <f t="shared" si="143"/>
        <v>0.1</v>
      </c>
      <c r="N679" s="94">
        <f t="shared" si="138"/>
        <v>14.6</v>
      </c>
      <c r="O679" s="94">
        <f t="shared" si="139"/>
        <v>14.799999999999999</v>
      </c>
      <c r="P679" s="102"/>
      <c r="Q679" s="94">
        <f t="shared" si="129"/>
        <v>2</v>
      </c>
      <c r="R679" s="122">
        <f>IF(Q679="","",HLOOKUP(Q679,Headline!$Z$5:$CJ$6,2,FALSE))</f>
        <v>2</v>
      </c>
      <c r="S679" s="505"/>
      <c r="T679" s="506"/>
      <c r="U679" s="506"/>
      <c r="V679" s="506"/>
      <c r="W679" s="507"/>
      <c r="X679" s="96" t="str">
        <f t="shared" si="140"/>
        <v/>
      </c>
      <c r="Y679" s="101"/>
      <c r="Z679" s="445"/>
      <c r="AA679" s="446"/>
      <c r="AB679" s="446"/>
      <c r="AC679" s="446"/>
      <c r="AD679" s="62"/>
      <c r="AE679" s="21"/>
      <c r="AF679" s="22"/>
      <c r="AH679" s="29"/>
      <c r="AI679" s="29"/>
      <c r="AJ679" s="29"/>
      <c r="AK679" s="29"/>
      <c r="AL679" s="29"/>
      <c r="AM679" s="29"/>
      <c r="AN679" s="29"/>
      <c r="AO679" s="83"/>
      <c r="AP679" s="83"/>
      <c r="AQ679" s="83"/>
      <c r="AR679" s="83"/>
      <c r="AS679" s="83"/>
      <c r="AT679" s="105"/>
      <c r="AU679" s="105"/>
    </row>
    <row r="680" spans="1:47" ht="17.25" customHeight="1" thickBot="1">
      <c r="A680" s="27"/>
      <c r="B680" s="98"/>
      <c r="C680" s="104"/>
      <c r="D680" s="90"/>
      <c r="E680" s="111"/>
      <c r="F680" s="455"/>
      <c r="G680" s="456"/>
      <c r="H680" s="457"/>
      <c r="I680" s="99"/>
      <c r="J680" s="99"/>
      <c r="K680" s="94">
        <f t="shared" si="141"/>
        <v>14.7</v>
      </c>
      <c r="L680" s="94">
        <f t="shared" si="142"/>
        <v>-0.1</v>
      </c>
      <c r="M680" s="94">
        <f t="shared" si="143"/>
        <v>0.1</v>
      </c>
      <c r="N680" s="94">
        <f t="shared" si="138"/>
        <v>14.6</v>
      </c>
      <c r="O680" s="94">
        <f t="shared" si="139"/>
        <v>14.799999999999999</v>
      </c>
      <c r="P680" s="102"/>
      <c r="Q680" s="94" t="str">
        <f t="shared" si="129"/>
        <v/>
      </c>
      <c r="R680" s="122" t="str">
        <f>IF(Q680="","",HLOOKUP(Q680,Headline!$Z$5:$CJ$6,2,FALSE))</f>
        <v/>
      </c>
      <c r="S680" s="100"/>
      <c r="T680" s="100"/>
      <c r="U680" s="100"/>
      <c r="V680" s="100"/>
      <c r="W680" s="100"/>
      <c r="X680" s="96" t="str">
        <f t="shared" si="140"/>
        <v/>
      </c>
      <c r="Y680" s="101"/>
      <c r="Z680" s="445"/>
      <c r="AA680" s="446"/>
      <c r="AB680" s="446"/>
      <c r="AC680" s="446"/>
      <c r="AD680" s="62"/>
      <c r="AE680" s="21"/>
      <c r="AF680" s="22"/>
      <c r="AH680" s="29"/>
      <c r="AI680" s="29"/>
      <c r="AJ680" s="29"/>
      <c r="AK680" s="29"/>
      <c r="AL680" s="29"/>
      <c r="AM680" s="29"/>
      <c r="AN680" s="29"/>
      <c r="AO680" s="83"/>
      <c r="AP680" s="83"/>
      <c r="AQ680" s="83"/>
      <c r="AR680" s="83"/>
      <c r="AS680" s="83"/>
      <c r="AT680" s="105"/>
      <c r="AU680" s="105"/>
    </row>
    <row r="681" spans="1:47" ht="17.25" customHeight="1" thickBot="1">
      <c r="A681" s="27"/>
      <c r="B681" s="98"/>
      <c r="C681" s="104"/>
      <c r="D681" s="90"/>
      <c r="E681" s="135"/>
      <c r="F681" s="463">
        <v>8</v>
      </c>
      <c r="G681" s="464"/>
      <c r="H681" s="465"/>
      <c r="I681" s="136"/>
      <c r="J681" s="99"/>
      <c r="K681" s="94">
        <f t="shared" si="141"/>
        <v>8</v>
      </c>
      <c r="L681" s="94">
        <f t="shared" si="142"/>
        <v>0</v>
      </c>
      <c r="M681" s="94">
        <f t="shared" si="143"/>
        <v>0</v>
      </c>
      <c r="N681" s="94">
        <f t="shared" si="138"/>
        <v>8</v>
      </c>
      <c r="O681" s="94">
        <f t="shared" si="139"/>
        <v>8</v>
      </c>
      <c r="P681" s="102" t="s">
        <v>238</v>
      </c>
      <c r="Q681" s="94">
        <f t="shared" si="129"/>
        <v>1</v>
      </c>
      <c r="R681" s="122">
        <f>IF(Q681="","",HLOOKUP(Q681,Headline!$Z$5:$CJ$6,2,FALSE))</f>
        <v>1</v>
      </c>
      <c r="S681" s="502" t="s">
        <v>247</v>
      </c>
      <c r="T681" s="503"/>
      <c r="U681" s="503"/>
      <c r="V681" s="503"/>
      <c r="W681" s="504"/>
      <c r="X681" s="96"/>
      <c r="Y681" s="101"/>
      <c r="Z681" s="445"/>
      <c r="AA681" s="446"/>
      <c r="AB681" s="446"/>
      <c r="AC681" s="446"/>
      <c r="AD681" s="62"/>
      <c r="AE681" s="21"/>
      <c r="AF681" s="22"/>
      <c r="AH681" s="29"/>
      <c r="AI681" s="29"/>
      <c r="AJ681" s="29"/>
      <c r="AK681" s="29"/>
      <c r="AL681" s="29"/>
      <c r="AM681" s="29"/>
      <c r="AN681" s="29"/>
      <c r="AO681" s="83"/>
      <c r="AP681" s="83"/>
      <c r="AQ681" s="83"/>
      <c r="AR681" s="83"/>
      <c r="AS681" s="83"/>
      <c r="AT681" s="105"/>
      <c r="AU681" s="105"/>
    </row>
    <row r="682" spans="1:47" ht="17.25" customHeight="1">
      <c r="A682" s="27"/>
      <c r="B682" s="98"/>
      <c r="C682" s="104"/>
      <c r="D682" s="90"/>
      <c r="E682" s="111"/>
      <c r="F682" s="471"/>
      <c r="G682" s="472"/>
      <c r="H682" s="473"/>
      <c r="I682" s="99"/>
      <c r="J682" s="99"/>
      <c r="K682" s="94">
        <f t="shared" si="141"/>
        <v>8</v>
      </c>
      <c r="L682" s="94">
        <f t="shared" si="142"/>
        <v>0</v>
      </c>
      <c r="M682" s="94">
        <f t="shared" si="143"/>
        <v>0</v>
      </c>
      <c r="N682" s="94">
        <f t="shared" si="138"/>
        <v>8</v>
      </c>
      <c r="O682" s="94">
        <f t="shared" si="139"/>
        <v>8</v>
      </c>
      <c r="P682" s="102" t="s">
        <v>238</v>
      </c>
      <c r="Q682" s="94">
        <f t="shared" si="129"/>
        <v>2</v>
      </c>
      <c r="R682" s="122">
        <f>IF(Q682="","",HLOOKUP(Q682,Headline!$Z$5:$CJ$6,2,FALSE))</f>
        <v>2</v>
      </c>
      <c r="S682" s="505"/>
      <c r="T682" s="506"/>
      <c r="U682" s="506"/>
      <c r="V682" s="506"/>
      <c r="W682" s="507"/>
      <c r="X682" s="96" t="str">
        <f t="shared" si="140"/>
        <v/>
      </c>
      <c r="Y682" s="101"/>
      <c r="Z682" s="445"/>
      <c r="AA682" s="446"/>
      <c r="AB682" s="446"/>
      <c r="AC682" s="446"/>
      <c r="AD682" s="62"/>
      <c r="AE682" s="21"/>
      <c r="AF682" s="22"/>
      <c r="AH682" s="29"/>
      <c r="AI682" s="29"/>
      <c r="AJ682" s="29"/>
      <c r="AK682" s="29"/>
      <c r="AL682" s="29"/>
      <c r="AM682" s="29"/>
      <c r="AN682" s="29"/>
      <c r="AO682" s="83"/>
      <c r="AP682" s="83"/>
      <c r="AQ682" s="83"/>
      <c r="AR682" s="83"/>
      <c r="AS682" s="83"/>
      <c r="AT682" s="105"/>
      <c r="AU682" s="105"/>
    </row>
    <row r="683" spans="1:47" ht="17.25" customHeight="1" thickBot="1">
      <c r="A683" s="27"/>
      <c r="B683" s="98"/>
      <c r="C683" s="104"/>
      <c r="D683" s="90"/>
      <c r="E683" s="111"/>
      <c r="F683" s="442"/>
      <c r="G683" s="443"/>
      <c r="H683" s="443"/>
      <c r="I683" s="99"/>
      <c r="J683" s="99"/>
      <c r="K683" s="94">
        <f t="shared" si="141"/>
        <v>8</v>
      </c>
      <c r="L683" s="94">
        <f t="shared" si="142"/>
        <v>0</v>
      </c>
      <c r="M683" s="94">
        <f t="shared" si="143"/>
        <v>0</v>
      </c>
      <c r="N683" s="94">
        <f t="shared" si="138"/>
        <v>8</v>
      </c>
      <c r="O683" s="94">
        <f t="shared" si="139"/>
        <v>8</v>
      </c>
      <c r="P683" s="102"/>
      <c r="Q683" s="94" t="str">
        <f t="shared" si="129"/>
        <v/>
      </c>
      <c r="R683" s="122" t="str">
        <f>IF(Q683="","",HLOOKUP(Q683,Headline!$Z$5:$CJ$6,2,FALSE))</f>
        <v/>
      </c>
      <c r="S683" s="100"/>
      <c r="T683" s="100"/>
      <c r="U683" s="100"/>
      <c r="V683" s="100"/>
      <c r="W683" s="100"/>
      <c r="X683" s="96" t="str">
        <f>IF(S683="","",IF(AND(AM683="-",AN683="+"),"78",IF(AM683="-","7",IF(AN683="+","8",""))))</f>
        <v/>
      </c>
      <c r="Y683" s="101"/>
      <c r="Z683" s="445"/>
      <c r="AA683" s="446"/>
      <c r="AB683" s="446"/>
      <c r="AC683" s="446"/>
      <c r="AD683" s="62"/>
      <c r="AE683" s="21"/>
      <c r="AF683" s="22"/>
      <c r="AH683" s="29"/>
      <c r="AI683" s="29"/>
      <c r="AJ683" s="29"/>
      <c r="AK683" s="29"/>
      <c r="AL683" s="29"/>
      <c r="AM683" s="29"/>
      <c r="AN683" s="29"/>
      <c r="AO683" s="83"/>
      <c r="AP683" s="83"/>
      <c r="AQ683" s="83"/>
      <c r="AR683" s="83"/>
      <c r="AS683" s="83"/>
      <c r="AT683" s="105"/>
      <c r="AU683" s="105"/>
    </row>
    <row r="684" spans="1:47" ht="26.25" customHeight="1" thickBot="1">
      <c r="A684" s="27"/>
      <c r="B684" s="466" t="s">
        <v>203</v>
      </c>
      <c r="C684" s="467"/>
      <c r="D684" s="467"/>
      <c r="E684" s="467"/>
      <c r="F684" s="467"/>
      <c r="G684" s="467"/>
      <c r="H684" s="467"/>
      <c r="I684" s="467"/>
      <c r="J684" s="467"/>
      <c r="K684" s="467"/>
      <c r="L684" s="467"/>
      <c r="M684" s="467"/>
      <c r="N684" s="467"/>
      <c r="O684" s="467"/>
      <c r="P684" s="467"/>
      <c r="Q684" s="467"/>
      <c r="R684" s="467"/>
      <c r="S684" s="467"/>
      <c r="T684" s="467"/>
      <c r="U684" s="467"/>
      <c r="V684" s="467"/>
      <c r="W684" s="467"/>
      <c r="X684" s="467"/>
      <c r="Y684" s="467"/>
      <c r="Z684" s="467"/>
      <c r="AA684" s="467"/>
      <c r="AB684" s="467"/>
      <c r="AC684" s="467"/>
      <c r="AD684" s="467"/>
      <c r="AE684" s="467"/>
      <c r="AF684" s="468"/>
      <c r="AH684" s="29"/>
      <c r="AI684" s="29"/>
      <c r="AJ684" s="29"/>
      <c r="AK684" s="29"/>
      <c r="AL684" s="29"/>
      <c r="AM684" s="29"/>
      <c r="AN684" s="29"/>
      <c r="AO684" s="83"/>
      <c r="AP684" s="83"/>
      <c r="AQ684" s="83"/>
      <c r="AR684" s="83"/>
      <c r="AS684" s="83"/>
      <c r="AT684" s="105"/>
      <c r="AU684" s="105"/>
    </row>
    <row r="685" spans="1:47" ht="17.25" customHeight="1">
      <c r="A685" s="27"/>
      <c r="B685" s="98"/>
      <c r="C685" s="104"/>
      <c r="D685" s="90"/>
      <c r="E685" s="111"/>
      <c r="F685" s="633"/>
      <c r="G685" s="634"/>
      <c r="H685" s="635"/>
      <c r="I685" s="99"/>
      <c r="J685" s="99"/>
      <c r="K685" s="94">
        <f>IF(Q685=1,F685,K684)</f>
        <v>0</v>
      </c>
      <c r="L685" s="94">
        <f t="shared" ref="L685:L748" si="144">IF(Q685=1,I685,L684)</f>
        <v>0</v>
      </c>
      <c r="M685" s="94">
        <f t="shared" ref="M685:M748" si="145">IF(Q685=1,J685,M684)</f>
        <v>0</v>
      </c>
      <c r="N685" s="94">
        <f>K685+L685</f>
        <v>0</v>
      </c>
      <c r="O685" s="94">
        <f>K685+M685</f>
        <v>0</v>
      </c>
      <c r="P685" s="102"/>
      <c r="Q685" s="94" t="str">
        <f t="shared" ref="Q685:Q748" si="146">IF(AND(F685&lt;&gt;"",Q684=""),1,IF(AND(Q684&lt;emp,Q684&lt;&gt;""),Q684+1,""))</f>
        <v/>
      </c>
      <c r="R685" s="122" t="str">
        <f>IF(Q685="","",HLOOKUP(Q685,Headline!$Z$5:$CJ$6,2,FALSE))</f>
        <v/>
      </c>
      <c r="S685" s="100"/>
      <c r="T685" s="100"/>
      <c r="U685" s="100"/>
      <c r="V685" s="100"/>
      <c r="W685" s="100"/>
      <c r="X685" s="96" t="str">
        <f t="shared" ref="X685:X792" si="147">IF(S685="","",IF(AND(AM685="-",AN685="+"),"78",IF(AM685="-","7",IF(AN685="+","8",""))))</f>
        <v/>
      </c>
      <c r="Y685" s="101"/>
      <c r="Z685" s="603"/>
      <c r="AA685" s="604"/>
      <c r="AB685" s="604"/>
      <c r="AC685" s="605"/>
      <c r="AD685" s="62"/>
      <c r="AE685" s="21"/>
      <c r="AF685" s="22"/>
      <c r="AH685" s="29"/>
      <c r="AI685" s="29"/>
      <c r="AJ685" s="29"/>
      <c r="AK685" s="29"/>
      <c r="AL685" s="29"/>
      <c r="AM685" s="29"/>
      <c r="AN685" s="29"/>
      <c r="AO685" s="83"/>
      <c r="AP685" s="83"/>
      <c r="AQ685" s="83"/>
      <c r="AR685" s="83"/>
      <c r="AS685" s="83"/>
      <c r="AT685" s="105"/>
      <c r="AU685" s="105"/>
    </row>
    <row r="686" spans="1:47" ht="17.25" customHeight="1">
      <c r="A686" s="27"/>
      <c r="B686" s="98">
        <v>501</v>
      </c>
      <c r="C686" s="104"/>
      <c r="D686" s="144" t="s">
        <v>188</v>
      </c>
      <c r="E686" s="111"/>
      <c r="F686" s="489">
        <v>7.5</v>
      </c>
      <c r="G686" s="443"/>
      <c r="H686" s="444"/>
      <c r="I686" s="99">
        <v>-0.2</v>
      </c>
      <c r="J686" s="99">
        <v>0.2</v>
      </c>
      <c r="K686" s="94">
        <f>IF(Q686=1,F686,K685)</f>
        <v>7.5</v>
      </c>
      <c r="L686" s="94">
        <f>IF(Q686=1,I686,L685)</f>
        <v>-0.2</v>
      </c>
      <c r="M686" s="94">
        <f>IF(Q686=1,J686,M685)</f>
        <v>0.2</v>
      </c>
      <c r="N686" s="94">
        <f>K686+L686</f>
        <v>7.3</v>
      </c>
      <c r="O686" s="94">
        <f>K686+M686</f>
        <v>7.7</v>
      </c>
      <c r="P686" s="102" t="s">
        <v>50</v>
      </c>
      <c r="Q686" s="94">
        <f t="shared" si="146"/>
        <v>1</v>
      </c>
      <c r="R686" s="122">
        <f>IF(Q686="","",HLOOKUP(Q686,Headline!$Z$5:$CJ$6,2,FALSE))</f>
        <v>1</v>
      </c>
      <c r="S686" s="147">
        <v>7.48</v>
      </c>
      <c r="T686" s="147">
        <v>7.46</v>
      </c>
      <c r="U686" s="147">
        <v>7.49</v>
      </c>
      <c r="V686" s="147">
        <v>7.44</v>
      </c>
      <c r="W686" s="147">
        <v>7.48</v>
      </c>
      <c r="X686" s="96" t="str">
        <f t="shared" si="147"/>
        <v/>
      </c>
      <c r="Y686" s="101">
        <v>13</v>
      </c>
      <c r="Z686" s="445"/>
      <c r="AA686" s="446"/>
      <c r="AB686" s="446"/>
      <c r="AC686" s="446"/>
      <c r="AD686" s="62"/>
      <c r="AE686" s="21"/>
      <c r="AF686" s="22"/>
      <c r="AH686" s="29"/>
      <c r="AI686" s="29"/>
      <c r="AJ686" s="29"/>
      <c r="AK686" s="29"/>
      <c r="AL686" s="29"/>
      <c r="AM686" s="29"/>
      <c r="AN686" s="29"/>
      <c r="AO686" s="83"/>
      <c r="AP686" s="83"/>
      <c r="AQ686" s="83"/>
      <c r="AR686" s="83"/>
      <c r="AS686" s="83"/>
      <c r="AT686" s="105"/>
      <c r="AU686" s="105"/>
    </row>
    <row r="687" spans="1:47" ht="17.25" customHeight="1">
      <c r="A687" s="27"/>
      <c r="B687" s="98"/>
      <c r="C687" s="104"/>
      <c r="D687" s="90"/>
      <c r="E687" s="111"/>
      <c r="F687" s="442" t="s">
        <v>241</v>
      </c>
      <c r="G687" s="443"/>
      <c r="H687" s="444"/>
      <c r="I687" s="99"/>
      <c r="J687" s="99"/>
      <c r="K687" s="94">
        <f t="shared" ref="K687:K750" si="148">IF(Q687=1,F687,K686)</f>
        <v>7.5</v>
      </c>
      <c r="L687" s="94">
        <f t="shared" si="144"/>
        <v>-0.2</v>
      </c>
      <c r="M687" s="94">
        <f t="shared" si="145"/>
        <v>0.2</v>
      </c>
      <c r="N687" s="94">
        <f>K687+L687</f>
        <v>7.3</v>
      </c>
      <c r="O687" s="94">
        <f>K687+M687</f>
        <v>7.7</v>
      </c>
      <c r="P687" s="102" t="s">
        <v>50</v>
      </c>
      <c r="Q687" s="94">
        <f t="shared" si="146"/>
        <v>2</v>
      </c>
      <c r="R687" s="122">
        <f>IF(Q687="","",HLOOKUP(Q687,Headline!$Z$5:$CJ$6,2,FALSE))</f>
        <v>2</v>
      </c>
      <c r="S687" s="147">
        <v>7.26</v>
      </c>
      <c r="T687" s="147">
        <v>7.28</v>
      </c>
      <c r="U687" s="147">
        <v>7.25</v>
      </c>
      <c r="V687" s="147">
        <v>7.27</v>
      </c>
      <c r="W687" s="147">
        <v>7.26</v>
      </c>
      <c r="X687" s="96" t="str">
        <f t="shared" si="147"/>
        <v/>
      </c>
      <c r="Y687" s="101">
        <v>16</v>
      </c>
      <c r="Z687" s="445"/>
      <c r="AA687" s="446"/>
      <c r="AB687" s="446"/>
      <c r="AC687" s="446"/>
      <c r="AD687" s="62"/>
      <c r="AE687" s="314" t="s">
        <v>331</v>
      </c>
      <c r="AF687" s="22"/>
      <c r="AH687" s="29"/>
      <c r="AI687" s="29"/>
      <c r="AJ687" s="29"/>
      <c r="AK687" s="29"/>
      <c r="AL687" s="29"/>
      <c r="AM687" s="29"/>
      <c r="AN687" s="29"/>
      <c r="AO687" s="83"/>
      <c r="AP687" s="83"/>
      <c r="AQ687" s="83"/>
      <c r="AR687" s="83"/>
      <c r="AS687" s="83"/>
      <c r="AT687" s="105"/>
      <c r="AU687" s="105"/>
    </row>
    <row r="688" spans="1:47" ht="17.25" customHeight="1">
      <c r="A688" s="27"/>
      <c r="B688" s="98"/>
      <c r="C688" s="104"/>
      <c r="D688" s="90"/>
      <c r="E688" s="111"/>
      <c r="F688" s="442"/>
      <c r="G688" s="443"/>
      <c r="H688" s="444"/>
      <c r="I688" s="99"/>
      <c r="J688" s="99"/>
      <c r="K688" s="94">
        <f t="shared" si="148"/>
        <v>7.5</v>
      </c>
      <c r="L688" s="94">
        <f t="shared" si="144"/>
        <v>-0.2</v>
      </c>
      <c r="M688" s="94">
        <f t="shared" si="145"/>
        <v>0.2</v>
      </c>
      <c r="N688" s="94">
        <f>K688+L688</f>
        <v>7.3</v>
      </c>
      <c r="O688" s="94">
        <f>K688+M688</f>
        <v>7.7</v>
      </c>
      <c r="P688" s="102"/>
      <c r="Q688" s="94" t="str">
        <f t="shared" si="146"/>
        <v/>
      </c>
      <c r="R688" s="122" t="str">
        <f>IF(Q688="","",HLOOKUP(Q688,Headline!$Z$5:$CJ$6,2,FALSE))</f>
        <v/>
      </c>
      <c r="S688" s="147"/>
      <c r="T688" s="147"/>
      <c r="U688" s="147"/>
      <c r="V688" s="147"/>
      <c r="W688" s="147"/>
      <c r="X688" s="96" t="str">
        <f t="shared" si="147"/>
        <v/>
      </c>
      <c r="Y688" s="101"/>
      <c r="Z688" s="445"/>
      <c r="AA688" s="446"/>
      <c r="AB688" s="446"/>
      <c r="AC688" s="446"/>
      <c r="AD688" s="62"/>
      <c r="AE688" s="21"/>
      <c r="AF688" s="22"/>
      <c r="AH688" s="29"/>
      <c r="AI688" s="29"/>
      <c r="AJ688" s="29"/>
      <c r="AK688" s="29"/>
      <c r="AL688" s="29"/>
      <c r="AM688" s="29"/>
      <c r="AN688" s="29"/>
      <c r="AO688" s="83"/>
      <c r="AP688" s="83"/>
      <c r="AQ688" s="83"/>
      <c r="AR688" s="83"/>
      <c r="AS688" s="83"/>
      <c r="AT688" s="105"/>
      <c r="AU688" s="105"/>
    </row>
    <row r="689" spans="1:47" ht="17.25" customHeight="1">
      <c r="A689" s="27"/>
      <c r="B689" s="98">
        <v>501</v>
      </c>
      <c r="C689" s="104"/>
      <c r="D689" s="144" t="s">
        <v>188</v>
      </c>
      <c r="E689" s="111"/>
      <c r="F689" s="442">
        <v>7.5</v>
      </c>
      <c r="G689" s="443"/>
      <c r="H689" s="444"/>
      <c r="I689" s="99">
        <v>-0.2</v>
      </c>
      <c r="J689" s="99">
        <v>0.2</v>
      </c>
      <c r="K689" s="94">
        <f t="shared" si="148"/>
        <v>7.5</v>
      </c>
      <c r="L689" s="94">
        <f t="shared" si="144"/>
        <v>-0.2</v>
      </c>
      <c r="M689" s="94">
        <f t="shared" si="145"/>
        <v>0.2</v>
      </c>
      <c r="N689" s="94">
        <f t="shared" ref="N689:N752" si="149">K689+L689</f>
        <v>7.3</v>
      </c>
      <c r="O689" s="94">
        <f t="shared" ref="O689:O752" si="150">K689+M689</f>
        <v>7.7</v>
      </c>
      <c r="P689" s="102" t="s">
        <v>50</v>
      </c>
      <c r="Q689" s="94">
        <f t="shared" si="146"/>
        <v>1</v>
      </c>
      <c r="R689" s="122">
        <f>IF(Q689="","",HLOOKUP(Q689,Headline!$Z$5:$CJ$6,2,FALSE))</f>
        <v>1</v>
      </c>
      <c r="S689" s="147">
        <v>7.47</v>
      </c>
      <c r="T689" s="147">
        <v>7.46</v>
      </c>
      <c r="U689" s="147">
        <v>7.48</v>
      </c>
      <c r="V689" s="147">
        <v>7.44</v>
      </c>
      <c r="W689" s="147">
        <v>7.45</v>
      </c>
      <c r="X689" s="96" t="str">
        <f t="shared" si="147"/>
        <v/>
      </c>
      <c r="Y689" s="101">
        <v>13</v>
      </c>
      <c r="Z689" s="445"/>
      <c r="AA689" s="446"/>
      <c r="AB689" s="446"/>
      <c r="AC689" s="446"/>
      <c r="AD689" s="62"/>
      <c r="AE689" s="21"/>
      <c r="AF689" s="22"/>
      <c r="AH689" s="29"/>
      <c r="AI689" s="29"/>
      <c r="AJ689" s="29"/>
      <c r="AK689" s="29"/>
      <c r="AL689" s="29"/>
      <c r="AM689" s="29"/>
      <c r="AN689" s="29"/>
      <c r="AO689" s="83"/>
      <c r="AP689" s="83"/>
      <c r="AQ689" s="83"/>
      <c r="AR689" s="83"/>
      <c r="AS689" s="83"/>
      <c r="AT689" s="105"/>
      <c r="AU689" s="105"/>
    </row>
    <row r="690" spans="1:47" ht="17.25" customHeight="1">
      <c r="A690" s="27"/>
      <c r="B690" s="98"/>
      <c r="C690" s="104"/>
      <c r="D690" s="90"/>
      <c r="E690" s="111"/>
      <c r="F690" s="442" t="s">
        <v>242</v>
      </c>
      <c r="G690" s="443"/>
      <c r="H690" s="444"/>
      <c r="I690" s="99"/>
      <c r="J690" s="99"/>
      <c r="K690" s="94">
        <f t="shared" si="148"/>
        <v>7.5</v>
      </c>
      <c r="L690" s="94">
        <f t="shared" si="144"/>
        <v>-0.2</v>
      </c>
      <c r="M690" s="94">
        <f t="shared" si="145"/>
        <v>0.2</v>
      </c>
      <c r="N690" s="94">
        <f t="shared" si="149"/>
        <v>7.3</v>
      </c>
      <c r="O690" s="94">
        <f t="shared" si="150"/>
        <v>7.7</v>
      </c>
      <c r="P690" s="102" t="s">
        <v>50</v>
      </c>
      <c r="Q690" s="94">
        <f t="shared" si="146"/>
        <v>2</v>
      </c>
      <c r="R690" s="122">
        <f>IF(Q690="","",HLOOKUP(Q690,Headline!$Z$5:$CJ$6,2,FALSE))</f>
        <v>2</v>
      </c>
      <c r="S690" s="147">
        <v>7.34</v>
      </c>
      <c r="T690" s="147">
        <v>7.31</v>
      </c>
      <c r="U690" s="147">
        <v>7.3</v>
      </c>
      <c r="V690" s="147">
        <v>7.3</v>
      </c>
      <c r="W690" s="147">
        <v>7.32</v>
      </c>
      <c r="X690" s="96" t="str">
        <f t="shared" si="147"/>
        <v/>
      </c>
      <c r="Y690" s="101">
        <v>16</v>
      </c>
      <c r="Z690" s="445"/>
      <c r="AA690" s="446"/>
      <c r="AB690" s="446"/>
      <c r="AC690" s="446"/>
      <c r="AD690" s="62"/>
      <c r="AE690" s="21"/>
      <c r="AF690" s="22"/>
      <c r="AH690" s="29"/>
      <c r="AI690" s="29"/>
      <c r="AJ690" s="29"/>
      <c r="AK690" s="29"/>
      <c r="AL690" s="29"/>
      <c r="AM690" s="29"/>
      <c r="AN690" s="29"/>
      <c r="AO690" s="83"/>
      <c r="AP690" s="83"/>
      <c r="AQ690" s="83"/>
      <c r="AR690" s="83"/>
      <c r="AS690" s="83"/>
      <c r="AT690" s="105"/>
      <c r="AU690" s="105"/>
    </row>
    <row r="691" spans="1:47" ht="17.25" customHeight="1">
      <c r="A691" s="27"/>
      <c r="B691" s="98"/>
      <c r="C691" s="104"/>
      <c r="D691" s="90"/>
      <c r="E691" s="111"/>
      <c r="F691" s="442"/>
      <c r="G691" s="443"/>
      <c r="H691" s="444"/>
      <c r="I691" s="99"/>
      <c r="J691" s="99"/>
      <c r="K691" s="94">
        <f t="shared" si="148"/>
        <v>7.5</v>
      </c>
      <c r="L691" s="94">
        <f t="shared" si="144"/>
        <v>-0.2</v>
      </c>
      <c r="M691" s="94">
        <f t="shared" si="145"/>
        <v>0.2</v>
      </c>
      <c r="N691" s="94">
        <f t="shared" si="149"/>
        <v>7.3</v>
      </c>
      <c r="O691" s="94">
        <f t="shared" si="150"/>
        <v>7.7</v>
      </c>
      <c r="P691" s="102"/>
      <c r="Q691" s="94" t="str">
        <f t="shared" si="146"/>
        <v/>
      </c>
      <c r="R691" s="122" t="str">
        <f>IF(Q691="","",HLOOKUP(Q691,Headline!$Z$5:$CJ$6,2,FALSE))</f>
        <v/>
      </c>
      <c r="S691" s="147"/>
      <c r="T691" s="147"/>
      <c r="U691" s="147"/>
      <c r="V691" s="147"/>
      <c r="W691" s="147"/>
      <c r="X691" s="96" t="str">
        <f t="shared" si="147"/>
        <v/>
      </c>
      <c r="Y691" s="101"/>
      <c r="Z691" s="445"/>
      <c r="AA691" s="446"/>
      <c r="AB691" s="446"/>
      <c r="AC691" s="446"/>
      <c r="AD691" s="62"/>
      <c r="AE691" s="21"/>
      <c r="AF691" s="22"/>
      <c r="AH691" s="29"/>
      <c r="AI691" s="29"/>
      <c r="AJ691" s="29"/>
      <c r="AK691" s="29"/>
      <c r="AL691" s="29"/>
      <c r="AM691" s="29"/>
      <c r="AN691" s="29"/>
      <c r="AO691" s="83"/>
      <c r="AP691" s="83"/>
      <c r="AQ691" s="83"/>
      <c r="AR691" s="83"/>
      <c r="AS691" s="83"/>
      <c r="AT691" s="105"/>
      <c r="AU691" s="105"/>
    </row>
    <row r="692" spans="1:47" ht="17.25" customHeight="1">
      <c r="A692" s="27"/>
      <c r="B692" s="98">
        <v>501</v>
      </c>
      <c r="C692" s="104"/>
      <c r="D692" s="144" t="s">
        <v>188</v>
      </c>
      <c r="E692" s="111"/>
      <c r="F692" s="442">
        <v>7.5</v>
      </c>
      <c r="G692" s="443"/>
      <c r="H692" s="444"/>
      <c r="I692" s="99">
        <v>-0.2</v>
      </c>
      <c r="J692" s="99">
        <v>0.2</v>
      </c>
      <c r="K692" s="94">
        <f t="shared" si="148"/>
        <v>7.5</v>
      </c>
      <c r="L692" s="94">
        <f t="shared" si="144"/>
        <v>-0.2</v>
      </c>
      <c r="M692" s="94">
        <f t="shared" si="145"/>
        <v>0.2</v>
      </c>
      <c r="N692" s="94">
        <f t="shared" si="149"/>
        <v>7.3</v>
      </c>
      <c r="O692" s="94">
        <f t="shared" si="150"/>
        <v>7.7</v>
      </c>
      <c r="P692" s="102" t="s">
        <v>50</v>
      </c>
      <c r="Q692" s="94">
        <f t="shared" si="146"/>
        <v>1</v>
      </c>
      <c r="R692" s="122">
        <f>IF(Q692="","",HLOOKUP(Q692,Headline!$Z$5:$CJ$6,2,FALSE))</f>
        <v>1</v>
      </c>
      <c r="S692" s="147">
        <v>7.48</v>
      </c>
      <c r="T692" s="147">
        <v>7.46</v>
      </c>
      <c r="U692" s="147">
        <v>7.49</v>
      </c>
      <c r="V692" s="147">
        <v>7.48</v>
      </c>
      <c r="W692" s="147">
        <v>7.44</v>
      </c>
      <c r="X692" s="96" t="str">
        <f t="shared" si="147"/>
        <v/>
      </c>
      <c r="Y692" s="101">
        <v>13</v>
      </c>
      <c r="Z692" s="445"/>
      <c r="AA692" s="446"/>
      <c r="AB692" s="446"/>
      <c r="AC692" s="446"/>
      <c r="AD692" s="62"/>
      <c r="AE692" s="21"/>
      <c r="AF692" s="22"/>
      <c r="AH692" s="29"/>
      <c r="AI692" s="29"/>
      <c r="AJ692" s="29"/>
      <c r="AK692" s="29"/>
      <c r="AL692" s="29"/>
      <c r="AM692" s="29"/>
      <c r="AN692" s="29"/>
      <c r="AO692" s="83"/>
      <c r="AP692" s="83"/>
      <c r="AQ692" s="83"/>
      <c r="AR692" s="83"/>
      <c r="AS692" s="83"/>
      <c r="AT692" s="105"/>
      <c r="AU692" s="105"/>
    </row>
    <row r="693" spans="1:47" ht="17.25" customHeight="1">
      <c r="A693" s="27"/>
      <c r="B693" s="98"/>
      <c r="C693" s="104"/>
      <c r="D693" s="90"/>
      <c r="E693" s="111"/>
      <c r="F693" s="442" t="s">
        <v>243</v>
      </c>
      <c r="G693" s="443"/>
      <c r="H693" s="444"/>
      <c r="I693" s="99"/>
      <c r="J693" s="99"/>
      <c r="K693" s="94">
        <f t="shared" si="148"/>
        <v>7.5</v>
      </c>
      <c r="L693" s="94">
        <f t="shared" si="144"/>
        <v>-0.2</v>
      </c>
      <c r="M693" s="94">
        <f t="shared" si="145"/>
        <v>0.2</v>
      </c>
      <c r="N693" s="94">
        <f t="shared" si="149"/>
        <v>7.3</v>
      </c>
      <c r="O693" s="94">
        <f t="shared" si="150"/>
        <v>7.7</v>
      </c>
      <c r="P693" s="102" t="s">
        <v>50</v>
      </c>
      <c r="Q693" s="94">
        <f t="shared" si="146"/>
        <v>2</v>
      </c>
      <c r="R693" s="122">
        <f>IF(Q693="","",HLOOKUP(Q693,Headline!$Z$5:$CJ$6,2,FALSE))</f>
        <v>2</v>
      </c>
      <c r="S693" s="147">
        <v>7.28</v>
      </c>
      <c r="T693" s="147">
        <v>7.26</v>
      </c>
      <c r="U693" s="147">
        <v>7.24</v>
      </c>
      <c r="V693" s="147">
        <v>7.31</v>
      </c>
      <c r="W693" s="147">
        <v>7.24</v>
      </c>
      <c r="X693" s="96" t="str">
        <f t="shared" si="147"/>
        <v/>
      </c>
      <c r="Y693" s="101">
        <v>16</v>
      </c>
      <c r="Z693" s="445"/>
      <c r="AA693" s="446"/>
      <c r="AB693" s="446"/>
      <c r="AC693" s="446"/>
      <c r="AD693" s="62"/>
      <c r="AE693" s="314" t="s">
        <v>331</v>
      </c>
      <c r="AF693" s="22"/>
      <c r="AH693" s="29"/>
      <c r="AI693" s="29"/>
      <c r="AJ693" s="29"/>
      <c r="AK693" s="29"/>
      <c r="AL693" s="29"/>
      <c r="AM693" s="29"/>
      <c r="AN693" s="29"/>
      <c r="AO693" s="83"/>
      <c r="AP693" s="83"/>
      <c r="AQ693" s="83"/>
      <c r="AR693" s="83"/>
      <c r="AS693" s="83"/>
      <c r="AT693" s="105"/>
      <c r="AU693" s="105"/>
    </row>
    <row r="694" spans="1:47" ht="17.25" customHeight="1">
      <c r="A694" s="27"/>
      <c r="B694" s="98"/>
      <c r="C694" s="104"/>
      <c r="D694" s="90"/>
      <c r="E694" s="111"/>
      <c r="F694" s="442"/>
      <c r="G694" s="443"/>
      <c r="H694" s="444"/>
      <c r="I694" s="99"/>
      <c r="J694" s="99"/>
      <c r="K694" s="94">
        <f t="shared" si="148"/>
        <v>7.5</v>
      </c>
      <c r="L694" s="94">
        <f t="shared" si="144"/>
        <v>-0.2</v>
      </c>
      <c r="M694" s="94">
        <f t="shared" si="145"/>
        <v>0.2</v>
      </c>
      <c r="N694" s="94">
        <f t="shared" si="149"/>
        <v>7.3</v>
      </c>
      <c r="O694" s="94">
        <f t="shared" si="150"/>
        <v>7.7</v>
      </c>
      <c r="P694" s="102"/>
      <c r="Q694" s="94" t="str">
        <f t="shared" si="146"/>
        <v/>
      </c>
      <c r="R694" s="122" t="str">
        <f>IF(Q694="","",HLOOKUP(Q694,Headline!$Z$5:$CJ$6,2,FALSE))</f>
        <v/>
      </c>
      <c r="S694" s="147"/>
      <c r="T694" s="147"/>
      <c r="U694" s="147"/>
      <c r="V694" s="147"/>
      <c r="W694" s="147"/>
      <c r="X694" s="96" t="str">
        <f t="shared" si="147"/>
        <v/>
      </c>
      <c r="Y694" s="101"/>
      <c r="Z694" s="445"/>
      <c r="AA694" s="446"/>
      <c r="AB694" s="446"/>
      <c r="AC694" s="446"/>
      <c r="AD694" s="62"/>
      <c r="AE694" s="21"/>
      <c r="AF694" s="22"/>
      <c r="AH694" s="29"/>
      <c r="AI694" s="29"/>
      <c r="AJ694" s="29"/>
      <c r="AK694" s="29"/>
      <c r="AL694" s="29"/>
      <c r="AM694" s="29"/>
      <c r="AN694" s="29"/>
      <c r="AO694" s="83"/>
      <c r="AP694" s="83"/>
      <c r="AQ694" s="83"/>
      <c r="AR694" s="83"/>
      <c r="AS694" s="83"/>
      <c r="AT694" s="105"/>
      <c r="AU694" s="105"/>
    </row>
    <row r="695" spans="1:47" ht="17.25" customHeight="1">
      <c r="A695" s="27"/>
      <c r="B695" s="98">
        <v>501</v>
      </c>
      <c r="C695" s="104"/>
      <c r="D695" s="144" t="s">
        <v>188</v>
      </c>
      <c r="E695" s="111"/>
      <c r="F695" s="442">
        <v>7.5</v>
      </c>
      <c r="G695" s="443"/>
      <c r="H695" s="444"/>
      <c r="I695" s="99">
        <v>-0.2</v>
      </c>
      <c r="J695" s="99">
        <v>0.2</v>
      </c>
      <c r="K695" s="94">
        <f t="shared" si="148"/>
        <v>7.5</v>
      </c>
      <c r="L695" s="94">
        <f t="shared" si="144"/>
        <v>-0.2</v>
      </c>
      <c r="M695" s="94">
        <f t="shared" si="145"/>
        <v>0.2</v>
      </c>
      <c r="N695" s="94">
        <f t="shared" si="149"/>
        <v>7.3</v>
      </c>
      <c r="O695" s="94">
        <f t="shared" si="150"/>
        <v>7.7</v>
      </c>
      <c r="P695" s="102" t="s">
        <v>50</v>
      </c>
      <c r="Q695" s="94">
        <f t="shared" si="146"/>
        <v>1</v>
      </c>
      <c r="R695" s="122">
        <f>IF(Q695="","",HLOOKUP(Q695,Headline!$Z$5:$CJ$6,2,FALSE))</f>
        <v>1</v>
      </c>
      <c r="S695" s="147">
        <v>7.5</v>
      </c>
      <c r="T695" s="147">
        <v>7.48</v>
      </c>
      <c r="U695" s="147">
        <v>7.51</v>
      </c>
      <c r="V695" s="147">
        <v>7.49</v>
      </c>
      <c r="W695" s="147">
        <v>7.5</v>
      </c>
      <c r="X695" s="96" t="str">
        <f t="shared" si="147"/>
        <v/>
      </c>
      <c r="Y695" s="101">
        <v>13</v>
      </c>
      <c r="Z695" s="445"/>
      <c r="AA695" s="446"/>
      <c r="AB695" s="446"/>
      <c r="AC695" s="446"/>
      <c r="AD695" s="62"/>
      <c r="AE695" s="21"/>
      <c r="AF695" s="22"/>
      <c r="AH695" s="29"/>
      <c r="AI695" s="29"/>
      <c r="AJ695" s="29"/>
      <c r="AK695" s="29"/>
      <c r="AL695" s="29"/>
      <c r="AM695" s="29"/>
      <c r="AN695" s="29"/>
      <c r="AO695" s="83"/>
      <c r="AP695" s="83"/>
      <c r="AQ695" s="83"/>
      <c r="AR695" s="83"/>
      <c r="AS695" s="83"/>
      <c r="AT695" s="105"/>
      <c r="AU695" s="105"/>
    </row>
    <row r="696" spans="1:47" ht="17.25" customHeight="1">
      <c r="A696" s="27"/>
      <c r="B696" s="98"/>
      <c r="C696" s="104"/>
      <c r="D696" s="90"/>
      <c r="E696" s="111"/>
      <c r="F696" s="442" t="s">
        <v>244</v>
      </c>
      <c r="G696" s="443"/>
      <c r="H696" s="444"/>
      <c r="I696" s="99"/>
      <c r="J696" s="99"/>
      <c r="K696" s="94">
        <f t="shared" si="148"/>
        <v>7.5</v>
      </c>
      <c r="L696" s="94">
        <f t="shared" si="144"/>
        <v>-0.2</v>
      </c>
      <c r="M696" s="94">
        <f t="shared" si="145"/>
        <v>0.2</v>
      </c>
      <c r="N696" s="94">
        <f t="shared" si="149"/>
        <v>7.3</v>
      </c>
      <c r="O696" s="94">
        <f t="shared" si="150"/>
        <v>7.7</v>
      </c>
      <c r="P696" s="102" t="s">
        <v>50</v>
      </c>
      <c r="Q696" s="94">
        <f t="shared" si="146"/>
        <v>2</v>
      </c>
      <c r="R696" s="122">
        <f>IF(Q696="","",HLOOKUP(Q696,Headline!$Z$5:$CJ$6,2,FALSE))</f>
        <v>2</v>
      </c>
      <c r="S696" s="147">
        <v>7.35</v>
      </c>
      <c r="T696" s="147">
        <v>7.4</v>
      </c>
      <c r="U696" s="147">
        <v>7.38</v>
      </c>
      <c r="V696" s="147">
        <v>7.36</v>
      </c>
      <c r="W696" s="147">
        <v>7.4</v>
      </c>
      <c r="X696" s="96" t="str">
        <f t="shared" si="147"/>
        <v/>
      </c>
      <c r="Y696" s="101">
        <v>16</v>
      </c>
      <c r="Z696" s="445"/>
      <c r="AA696" s="446"/>
      <c r="AB696" s="446"/>
      <c r="AC696" s="446"/>
      <c r="AD696" s="62"/>
      <c r="AE696" s="21"/>
      <c r="AF696" s="22"/>
      <c r="AH696" s="29"/>
      <c r="AI696" s="29"/>
      <c r="AJ696" s="29"/>
      <c r="AK696" s="29"/>
      <c r="AL696" s="29"/>
      <c r="AM696" s="29"/>
      <c r="AN696" s="29"/>
      <c r="AO696" s="83"/>
      <c r="AP696" s="83"/>
      <c r="AQ696" s="83"/>
      <c r="AR696" s="83"/>
      <c r="AS696" s="83"/>
      <c r="AT696" s="105"/>
      <c r="AU696" s="105"/>
    </row>
    <row r="697" spans="1:47" ht="17.25" customHeight="1">
      <c r="A697" s="27"/>
      <c r="B697" s="98"/>
      <c r="C697" s="104"/>
      <c r="D697" s="90"/>
      <c r="E697" s="111"/>
      <c r="F697" s="442"/>
      <c r="G697" s="443"/>
      <c r="H697" s="444"/>
      <c r="I697" s="99"/>
      <c r="J697" s="99"/>
      <c r="K697" s="94">
        <f t="shared" si="148"/>
        <v>7.5</v>
      </c>
      <c r="L697" s="94">
        <f t="shared" si="144"/>
        <v>-0.2</v>
      </c>
      <c r="M697" s="94">
        <f t="shared" si="145"/>
        <v>0.2</v>
      </c>
      <c r="N697" s="94">
        <f t="shared" si="149"/>
        <v>7.3</v>
      </c>
      <c r="O697" s="94">
        <f t="shared" si="150"/>
        <v>7.7</v>
      </c>
      <c r="P697" s="102"/>
      <c r="Q697" s="94" t="str">
        <f t="shared" si="146"/>
        <v/>
      </c>
      <c r="R697" s="122" t="str">
        <f>IF(Q697="","",HLOOKUP(Q697,Headline!$Z$5:$CJ$6,2,FALSE))</f>
        <v/>
      </c>
      <c r="S697" s="147"/>
      <c r="T697" s="147"/>
      <c r="U697" s="147"/>
      <c r="V697" s="147"/>
      <c r="W697" s="147"/>
      <c r="X697" s="96" t="str">
        <f t="shared" si="147"/>
        <v/>
      </c>
      <c r="Y697" s="101"/>
      <c r="Z697" s="445"/>
      <c r="AA697" s="446"/>
      <c r="AB697" s="446"/>
      <c r="AC697" s="446"/>
      <c r="AD697" s="62"/>
      <c r="AE697" s="21"/>
      <c r="AF697" s="22"/>
      <c r="AH697" s="29"/>
      <c r="AI697" s="29"/>
      <c r="AJ697" s="29"/>
      <c r="AK697" s="29"/>
      <c r="AL697" s="29"/>
      <c r="AM697" s="29"/>
      <c r="AN697" s="29"/>
      <c r="AO697" s="83"/>
      <c r="AP697" s="83"/>
      <c r="AQ697" s="83"/>
      <c r="AR697" s="83"/>
      <c r="AS697" s="83"/>
      <c r="AT697" s="105"/>
      <c r="AU697" s="105"/>
    </row>
    <row r="698" spans="1:47" ht="17.25" customHeight="1">
      <c r="A698" s="27"/>
      <c r="B698" s="98">
        <v>502</v>
      </c>
      <c r="C698" s="104"/>
      <c r="D698" s="144" t="s">
        <v>189</v>
      </c>
      <c r="E698" s="111"/>
      <c r="F698" s="442">
        <v>6.5</v>
      </c>
      <c r="G698" s="443"/>
      <c r="H698" s="444"/>
      <c r="I698" s="99">
        <v>-0.2</v>
      </c>
      <c r="J698" s="99">
        <v>0.2</v>
      </c>
      <c r="K698" s="94">
        <f>IF(Q698=1,F698,K688)</f>
        <v>6.5</v>
      </c>
      <c r="L698" s="94">
        <f>IF(Q698=1,I698,L688)</f>
        <v>-0.2</v>
      </c>
      <c r="M698" s="94">
        <f>IF(Q698=1,J698,M688)</f>
        <v>0.2</v>
      </c>
      <c r="N698" s="94">
        <f t="shared" si="149"/>
        <v>6.3</v>
      </c>
      <c r="O698" s="94">
        <f t="shared" si="150"/>
        <v>6.7</v>
      </c>
      <c r="P698" s="102" t="s">
        <v>50</v>
      </c>
      <c r="Q698" s="94">
        <f t="shared" si="146"/>
        <v>1</v>
      </c>
      <c r="R698" s="122">
        <f>IF(Q698="","",HLOOKUP(Q698,Headline!$Z$5:$CJ$6,2,FALSE))</f>
        <v>1</v>
      </c>
      <c r="S698" s="147">
        <v>6.3</v>
      </c>
      <c r="T698" s="147">
        <v>6.32</v>
      </c>
      <c r="U698" s="147">
        <v>6.3</v>
      </c>
      <c r="V698" s="147">
        <v>6.3</v>
      </c>
      <c r="W698" s="147">
        <v>6.32</v>
      </c>
      <c r="X698" s="96" t="str">
        <f t="shared" si="147"/>
        <v/>
      </c>
      <c r="Y698" s="101">
        <v>13</v>
      </c>
      <c r="Z698" s="479"/>
      <c r="AA698" s="480"/>
      <c r="AB698" s="480"/>
      <c r="AC698" s="480"/>
      <c r="AD698" s="62"/>
      <c r="AE698" s="21"/>
      <c r="AF698" s="22"/>
      <c r="AG698" s="6"/>
      <c r="AH698" s="29"/>
      <c r="AI698" s="29"/>
      <c r="AJ698" s="29"/>
      <c r="AK698" s="29"/>
      <c r="AL698" s="29"/>
      <c r="AM698" s="29"/>
      <c r="AN698" s="29"/>
      <c r="AO698" s="83"/>
      <c r="AP698" s="83"/>
      <c r="AQ698" s="83"/>
      <c r="AR698" s="83"/>
      <c r="AS698" s="83"/>
      <c r="AT698" s="105"/>
      <c r="AU698" s="105"/>
    </row>
    <row r="699" spans="1:47" ht="17.25" customHeight="1">
      <c r="A699" s="27"/>
      <c r="B699" s="98"/>
      <c r="C699" s="104"/>
      <c r="D699" s="90"/>
      <c r="E699" s="111"/>
      <c r="F699" s="442"/>
      <c r="G699" s="443"/>
      <c r="H699" s="444"/>
      <c r="I699" s="99"/>
      <c r="J699" s="99"/>
      <c r="K699" s="94">
        <f t="shared" si="148"/>
        <v>6.5</v>
      </c>
      <c r="L699" s="94">
        <f t="shared" si="144"/>
        <v>-0.2</v>
      </c>
      <c r="M699" s="94">
        <f t="shared" si="145"/>
        <v>0.2</v>
      </c>
      <c r="N699" s="94">
        <f t="shared" si="149"/>
        <v>6.3</v>
      </c>
      <c r="O699" s="94">
        <f t="shared" si="150"/>
        <v>6.7</v>
      </c>
      <c r="P699" s="102" t="s">
        <v>50</v>
      </c>
      <c r="Q699" s="94">
        <f t="shared" si="146"/>
        <v>2</v>
      </c>
      <c r="R699" s="122">
        <f>IF(Q699="","",HLOOKUP(Q699,Headline!$Z$5:$CJ$6,2,FALSE))</f>
        <v>2</v>
      </c>
      <c r="S699" s="147">
        <v>6.39</v>
      </c>
      <c r="T699" s="147">
        <v>6.39</v>
      </c>
      <c r="U699" s="147">
        <v>6.37</v>
      </c>
      <c r="V699" s="147">
        <v>6.38</v>
      </c>
      <c r="W699" s="147">
        <v>6.3760000000000003</v>
      </c>
      <c r="X699" s="96" t="str">
        <f t="shared" si="147"/>
        <v/>
      </c>
      <c r="Y699" s="101">
        <v>16</v>
      </c>
      <c r="Z699" s="445"/>
      <c r="AA699" s="446"/>
      <c r="AB699" s="446"/>
      <c r="AC699" s="446"/>
      <c r="AD699" s="62"/>
      <c r="AE699" s="21"/>
      <c r="AF699" s="22"/>
      <c r="AH699" s="29"/>
      <c r="AI699" s="29"/>
      <c r="AJ699" s="29"/>
      <c r="AK699" s="29"/>
      <c r="AL699" s="29"/>
      <c r="AM699" s="29"/>
      <c r="AN699" s="29"/>
      <c r="AO699" s="83"/>
      <c r="AP699" s="83"/>
      <c r="AQ699" s="83"/>
      <c r="AR699" s="83"/>
      <c r="AS699" s="83"/>
      <c r="AT699" s="105"/>
      <c r="AU699" s="105"/>
    </row>
    <row r="700" spans="1:47" ht="17.25" customHeight="1">
      <c r="A700" s="27"/>
      <c r="B700" s="98"/>
      <c r="C700" s="104"/>
      <c r="D700" s="90"/>
      <c r="E700" s="111"/>
      <c r="F700" s="442"/>
      <c r="G700" s="443"/>
      <c r="H700" s="444"/>
      <c r="I700" s="99"/>
      <c r="J700" s="99"/>
      <c r="K700" s="94">
        <f t="shared" si="148"/>
        <v>6.5</v>
      </c>
      <c r="L700" s="94">
        <f t="shared" si="144"/>
        <v>-0.2</v>
      </c>
      <c r="M700" s="94">
        <f t="shared" si="145"/>
        <v>0.2</v>
      </c>
      <c r="N700" s="94">
        <f t="shared" si="149"/>
        <v>6.3</v>
      </c>
      <c r="O700" s="94">
        <f t="shared" si="150"/>
        <v>6.7</v>
      </c>
      <c r="P700" s="102"/>
      <c r="Q700" s="94" t="str">
        <f t="shared" si="146"/>
        <v/>
      </c>
      <c r="R700" s="122" t="str">
        <f>IF(Q700="","",HLOOKUP(Q700,Headline!$Z$5:$CJ$6,2,FALSE))</f>
        <v/>
      </c>
      <c r="S700" s="147"/>
      <c r="T700" s="147"/>
      <c r="U700" s="147"/>
      <c r="V700" s="147"/>
      <c r="W700" s="147"/>
      <c r="X700" s="96" t="str">
        <f t="shared" si="147"/>
        <v/>
      </c>
      <c r="Y700" s="101"/>
      <c r="Z700" s="445"/>
      <c r="AA700" s="446"/>
      <c r="AB700" s="446"/>
      <c r="AC700" s="446"/>
      <c r="AD700" s="62"/>
      <c r="AE700" s="21"/>
      <c r="AF700" s="22"/>
      <c r="AH700" s="29"/>
      <c r="AI700" s="29"/>
      <c r="AJ700" s="29"/>
      <c r="AK700" s="29"/>
      <c r="AL700" s="29"/>
      <c r="AM700" s="29"/>
      <c r="AN700" s="29"/>
      <c r="AO700" s="83"/>
      <c r="AP700" s="83"/>
      <c r="AQ700" s="83"/>
      <c r="AR700" s="83"/>
      <c r="AS700" s="83"/>
      <c r="AT700" s="105"/>
      <c r="AU700" s="105"/>
    </row>
    <row r="701" spans="1:47" ht="17.25" customHeight="1">
      <c r="A701" s="27"/>
      <c r="B701" s="98">
        <v>504</v>
      </c>
      <c r="C701" s="104"/>
      <c r="D701" s="90"/>
      <c r="E701" s="111"/>
      <c r="F701" s="442">
        <v>19.45</v>
      </c>
      <c r="G701" s="443"/>
      <c r="H701" s="444"/>
      <c r="I701" s="99">
        <v>-0.17</v>
      </c>
      <c r="J701" s="99">
        <v>0.17</v>
      </c>
      <c r="K701" s="94">
        <f t="shared" si="148"/>
        <v>19.45</v>
      </c>
      <c r="L701" s="94">
        <f t="shared" si="144"/>
        <v>-0.17</v>
      </c>
      <c r="M701" s="94">
        <f t="shared" si="145"/>
        <v>0.17</v>
      </c>
      <c r="N701" s="94">
        <f t="shared" si="149"/>
        <v>19.279999999999998</v>
      </c>
      <c r="O701" s="94">
        <f t="shared" si="150"/>
        <v>19.62</v>
      </c>
      <c r="P701" s="102" t="s">
        <v>50</v>
      </c>
      <c r="Q701" s="94">
        <f t="shared" si="146"/>
        <v>1</v>
      </c>
      <c r="R701" s="122">
        <f>IF(Q701="","",HLOOKUP(Q701,Headline!$Z$5:$CJ$6,2,FALSE))</f>
        <v>1</v>
      </c>
      <c r="S701" s="147">
        <v>19.350000000000001</v>
      </c>
      <c r="T701" s="147">
        <v>19.36</v>
      </c>
      <c r="U701" s="147">
        <v>19.34</v>
      </c>
      <c r="V701" s="147">
        <v>19.37</v>
      </c>
      <c r="W701" s="147">
        <v>19.350000000000001</v>
      </c>
      <c r="X701" s="96" t="str">
        <f t="shared" si="147"/>
        <v/>
      </c>
      <c r="Y701" s="101">
        <v>13</v>
      </c>
      <c r="Z701" s="445"/>
      <c r="AA701" s="446"/>
      <c r="AB701" s="446"/>
      <c r="AC701" s="446"/>
      <c r="AD701" s="62"/>
      <c r="AE701" s="21"/>
      <c r="AF701" s="22"/>
      <c r="AH701" s="29"/>
      <c r="AI701" s="29"/>
      <c r="AJ701" s="29"/>
      <c r="AK701" s="29"/>
      <c r="AL701" s="29"/>
      <c r="AM701" s="29"/>
      <c r="AN701" s="29"/>
      <c r="AO701" s="83"/>
      <c r="AP701" s="83"/>
      <c r="AQ701" s="83"/>
      <c r="AR701" s="83"/>
      <c r="AS701" s="83"/>
      <c r="AT701" s="105"/>
      <c r="AU701" s="105"/>
    </row>
    <row r="702" spans="1:47" ht="17.25" customHeight="1">
      <c r="A702" s="27"/>
      <c r="B702" s="98"/>
      <c r="C702" s="104"/>
      <c r="D702" s="90"/>
      <c r="E702" s="111"/>
      <c r="F702" s="442"/>
      <c r="G702" s="443"/>
      <c r="H702" s="443"/>
      <c r="I702" s="99"/>
      <c r="J702" s="99"/>
      <c r="K702" s="94">
        <f t="shared" si="148"/>
        <v>19.45</v>
      </c>
      <c r="L702" s="94">
        <f t="shared" si="144"/>
        <v>-0.17</v>
      </c>
      <c r="M702" s="94">
        <f t="shared" si="145"/>
        <v>0.17</v>
      </c>
      <c r="N702" s="94">
        <f t="shared" si="149"/>
        <v>19.279999999999998</v>
      </c>
      <c r="O702" s="94">
        <f t="shared" si="150"/>
        <v>19.62</v>
      </c>
      <c r="P702" s="102" t="s">
        <v>50</v>
      </c>
      <c r="Q702" s="94">
        <f t="shared" si="146"/>
        <v>2</v>
      </c>
      <c r="R702" s="122">
        <f>IF(Q702="","",HLOOKUP(Q702,Headline!$Z$5:$CJ$6,2,FALSE))</f>
        <v>2</v>
      </c>
      <c r="S702" s="147">
        <v>19.43</v>
      </c>
      <c r="T702" s="147">
        <v>19.420000000000002</v>
      </c>
      <c r="U702" s="147">
        <v>19.420000000000002</v>
      </c>
      <c r="V702" s="147">
        <v>19.440000000000001</v>
      </c>
      <c r="W702" s="147">
        <v>19.41</v>
      </c>
      <c r="X702" s="96" t="str">
        <f t="shared" si="147"/>
        <v/>
      </c>
      <c r="Y702" s="101">
        <v>16</v>
      </c>
      <c r="Z702" s="445"/>
      <c r="AA702" s="446"/>
      <c r="AB702" s="446"/>
      <c r="AC702" s="446"/>
      <c r="AD702" s="62"/>
      <c r="AE702" s="21"/>
      <c r="AF702" s="22"/>
      <c r="AH702" s="29"/>
      <c r="AI702" s="29"/>
      <c r="AJ702" s="29"/>
      <c r="AK702" s="29"/>
      <c r="AL702" s="29"/>
      <c r="AM702" s="29"/>
      <c r="AN702" s="29"/>
      <c r="AO702" s="83"/>
      <c r="AP702" s="83"/>
      <c r="AQ702" s="83"/>
      <c r="AR702" s="83"/>
      <c r="AS702" s="83"/>
      <c r="AT702" s="105"/>
      <c r="AU702" s="105"/>
    </row>
    <row r="703" spans="1:47" ht="17.25" customHeight="1">
      <c r="A703" s="27"/>
      <c r="B703" s="98"/>
      <c r="C703" s="104"/>
      <c r="D703" s="90"/>
      <c r="E703" s="111"/>
      <c r="F703" s="442"/>
      <c r="G703" s="443"/>
      <c r="H703" s="444"/>
      <c r="I703" s="99"/>
      <c r="J703" s="99"/>
      <c r="K703" s="94">
        <f t="shared" si="148"/>
        <v>19.45</v>
      </c>
      <c r="L703" s="94">
        <f t="shared" si="144"/>
        <v>-0.17</v>
      </c>
      <c r="M703" s="94">
        <f t="shared" si="145"/>
        <v>0.17</v>
      </c>
      <c r="N703" s="94">
        <f t="shared" si="149"/>
        <v>19.279999999999998</v>
      </c>
      <c r="O703" s="94">
        <f t="shared" si="150"/>
        <v>19.62</v>
      </c>
      <c r="P703" s="102"/>
      <c r="Q703" s="94" t="str">
        <f t="shared" si="146"/>
        <v/>
      </c>
      <c r="R703" s="122" t="str">
        <f>IF(Q703="","",HLOOKUP(Q703,Headline!$Z$5:$CJ$6,2,FALSE))</f>
        <v/>
      </c>
      <c r="S703" s="147"/>
      <c r="T703" s="147"/>
      <c r="U703" s="147"/>
      <c r="V703" s="147"/>
      <c r="W703" s="147"/>
      <c r="X703" s="96" t="str">
        <f t="shared" si="147"/>
        <v/>
      </c>
      <c r="Y703" s="101"/>
      <c r="Z703" s="445"/>
      <c r="AA703" s="446"/>
      <c r="AB703" s="446"/>
      <c r="AC703" s="446"/>
      <c r="AD703" s="62"/>
      <c r="AE703" s="21"/>
      <c r="AF703" s="22"/>
      <c r="AH703" s="29"/>
      <c r="AI703" s="29"/>
      <c r="AJ703" s="29"/>
      <c r="AK703" s="29"/>
      <c r="AL703" s="29"/>
      <c r="AM703" s="29"/>
      <c r="AN703" s="29"/>
      <c r="AO703" s="83"/>
      <c r="AP703" s="83"/>
      <c r="AQ703" s="83"/>
      <c r="AR703" s="83"/>
      <c r="AS703" s="83"/>
      <c r="AT703" s="105"/>
      <c r="AU703" s="105"/>
    </row>
    <row r="704" spans="1:47" ht="17.25" customHeight="1">
      <c r="A704" s="27"/>
      <c r="B704" s="98">
        <v>505</v>
      </c>
      <c r="C704" s="104"/>
      <c r="D704" s="144" t="s">
        <v>171</v>
      </c>
      <c r="E704" s="111"/>
      <c r="F704" s="442">
        <v>4</v>
      </c>
      <c r="G704" s="443"/>
      <c r="H704" s="443"/>
      <c r="I704" s="99">
        <v>-2</v>
      </c>
      <c r="J704" s="99">
        <v>2</v>
      </c>
      <c r="K704" s="94">
        <f t="shared" si="148"/>
        <v>4</v>
      </c>
      <c r="L704" s="94">
        <f t="shared" si="144"/>
        <v>-2</v>
      </c>
      <c r="M704" s="94">
        <f t="shared" si="145"/>
        <v>2</v>
      </c>
      <c r="N704" s="94">
        <f t="shared" si="149"/>
        <v>2</v>
      </c>
      <c r="O704" s="94">
        <f t="shared" si="150"/>
        <v>6</v>
      </c>
      <c r="P704" s="102" t="s">
        <v>50</v>
      </c>
      <c r="Q704" s="94">
        <f t="shared" si="146"/>
        <v>1</v>
      </c>
      <c r="R704" s="122">
        <f>IF(Q704="","",HLOOKUP(Q704,Headline!$Z$5:$CJ$6,2,FALSE))</f>
        <v>1</v>
      </c>
      <c r="S704" s="147">
        <v>3.8</v>
      </c>
      <c r="T704" s="147">
        <v>4.2</v>
      </c>
      <c r="U704" s="147">
        <v>3.9</v>
      </c>
      <c r="V704" s="147">
        <v>3.8</v>
      </c>
      <c r="W704" s="147">
        <v>4.3</v>
      </c>
      <c r="X704" s="96" t="str">
        <f t="shared" si="147"/>
        <v/>
      </c>
      <c r="Y704" s="101">
        <v>13</v>
      </c>
      <c r="Z704" s="445"/>
      <c r="AA704" s="446"/>
      <c r="AB704" s="446"/>
      <c r="AC704" s="446"/>
      <c r="AD704" s="62"/>
      <c r="AE704" s="21"/>
      <c r="AF704" s="22"/>
      <c r="AH704" s="29"/>
      <c r="AI704" s="29"/>
      <c r="AJ704" s="29"/>
      <c r="AK704" s="29"/>
      <c r="AL704" s="29"/>
      <c r="AM704" s="29"/>
      <c r="AN704" s="29"/>
      <c r="AO704" s="83"/>
      <c r="AP704" s="83"/>
      <c r="AQ704" s="83"/>
      <c r="AR704" s="83"/>
      <c r="AS704" s="83"/>
      <c r="AT704" s="105"/>
      <c r="AU704" s="105"/>
    </row>
    <row r="705" spans="1:47" ht="17.25" customHeight="1">
      <c r="A705" s="27"/>
      <c r="B705" s="98"/>
      <c r="C705" s="104"/>
      <c r="D705" s="90"/>
      <c r="E705" s="111"/>
      <c r="F705" s="442"/>
      <c r="G705" s="443"/>
      <c r="H705" s="443"/>
      <c r="I705" s="99"/>
      <c r="J705" s="99"/>
      <c r="K705" s="94">
        <f t="shared" si="148"/>
        <v>4</v>
      </c>
      <c r="L705" s="94">
        <f t="shared" si="144"/>
        <v>-2</v>
      </c>
      <c r="M705" s="94">
        <f t="shared" si="145"/>
        <v>2</v>
      </c>
      <c r="N705" s="94">
        <f t="shared" si="149"/>
        <v>2</v>
      </c>
      <c r="O705" s="94">
        <f t="shared" si="150"/>
        <v>6</v>
      </c>
      <c r="P705" s="102" t="s">
        <v>50</v>
      </c>
      <c r="Q705" s="94">
        <f t="shared" si="146"/>
        <v>2</v>
      </c>
      <c r="R705" s="122">
        <f>IF(Q705="","",HLOOKUP(Q705,Headline!$Z$5:$CJ$6,2,FALSE))</f>
        <v>2</v>
      </c>
      <c r="S705" s="147">
        <v>2.34</v>
      </c>
      <c r="T705" s="147">
        <v>2.33</v>
      </c>
      <c r="U705" s="147">
        <v>1.73</v>
      </c>
      <c r="V705" s="147">
        <v>2.67</v>
      </c>
      <c r="W705" s="147">
        <v>0.92</v>
      </c>
      <c r="X705" s="96" t="str">
        <f t="shared" si="147"/>
        <v/>
      </c>
      <c r="Y705" s="101">
        <v>16</v>
      </c>
      <c r="Z705" s="445"/>
      <c r="AA705" s="446"/>
      <c r="AB705" s="446"/>
      <c r="AC705" s="446"/>
      <c r="AD705" s="62"/>
      <c r="AE705" s="314" t="s">
        <v>331</v>
      </c>
      <c r="AF705" s="22"/>
      <c r="AH705" s="29"/>
      <c r="AI705" s="29"/>
      <c r="AJ705" s="29"/>
      <c r="AK705" s="29"/>
      <c r="AL705" s="29"/>
      <c r="AM705" s="29"/>
      <c r="AN705" s="29"/>
      <c r="AO705" s="83"/>
      <c r="AP705" s="83"/>
      <c r="AQ705" s="83"/>
      <c r="AR705" s="83"/>
      <c r="AS705" s="83"/>
      <c r="AT705" s="105"/>
      <c r="AU705" s="105"/>
    </row>
    <row r="706" spans="1:47" ht="17.25" customHeight="1">
      <c r="A706" s="27"/>
      <c r="B706" s="98"/>
      <c r="C706" s="104"/>
      <c r="D706" s="90"/>
      <c r="E706" s="111"/>
      <c r="F706" s="442"/>
      <c r="G706" s="443"/>
      <c r="H706" s="444"/>
      <c r="I706" s="99"/>
      <c r="J706" s="99"/>
      <c r="K706" s="94">
        <f t="shared" si="148"/>
        <v>4</v>
      </c>
      <c r="L706" s="94">
        <f t="shared" si="144"/>
        <v>-2</v>
      </c>
      <c r="M706" s="94">
        <f t="shared" si="145"/>
        <v>2</v>
      </c>
      <c r="N706" s="94">
        <f t="shared" si="149"/>
        <v>2</v>
      </c>
      <c r="O706" s="94">
        <f t="shared" si="150"/>
        <v>6</v>
      </c>
      <c r="P706" s="102"/>
      <c r="Q706" s="94" t="str">
        <f t="shared" si="146"/>
        <v/>
      </c>
      <c r="R706" s="122" t="str">
        <f>IF(Q706="","",HLOOKUP(Q706,Headline!$Z$5:$CJ$6,2,FALSE))</f>
        <v/>
      </c>
      <c r="S706" s="147"/>
      <c r="T706" s="147"/>
      <c r="U706" s="147"/>
      <c r="V706" s="147"/>
      <c r="W706" s="147"/>
      <c r="X706" s="96" t="str">
        <f t="shared" si="147"/>
        <v/>
      </c>
      <c r="Y706" s="101"/>
      <c r="Z706" s="445"/>
      <c r="AA706" s="446"/>
      <c r="AB706" s="446"/>
      <c r="AC706" s="446"/>
      <c r="AD706" s="62"/>
      <c r="AE706" s="21"/>
      <c r="AF706" s="22"/>
      <c r="AH706" s="29"/>
      <c r="AI706" s="29"/>
      <c r="AJ706" s="29"/>
      <c r="AK706" s="29"/>
      <c r="AL706" s="29"/>
      <c r="AM706" s="29"/>
      <c r="AN706" s="29"/>
      <c r="AO706" s="83"/>
      <c r="AP706" s="83"/>
      <c r="AQ706" s="83"/>
      <c r="AR706" s="83"/>
      <c r="AS706" s="83"/>
      <c r="AT706" s="105"/>
      <c r="AU706" s="105"/>
    </row>
    <row r="707" spans="1:47" ht="17.25" customHeight="1">
      <c r="A707" s="27"/>
      <c r="B707" s="98">
        <v>506</v>
      </c>
      <c r="C707" s="104"/>
      <c r="D707" s="144" t="s">
        <v>171</v>
      </c>
      <c r="E707" s="111"/>
      <c r="F707" s="442">
        <v>30</v>
      </c>
      <c r="G707" s="443"/>
      <c r="H707" s="444"/>
      <c r="I707" s="99">
        <v>-2</v>
      </c>
      <c r="J707" s="99">
        <v>2</v>
      </c>
      <c r="K707" s="94">
        <f t="shared" si="148"/>
        <v>30</v>
      </c>
      <c r="L707" s="94">
        <f t="shared" si="144"/>
        <v>-2</v>
      </c>
      <c r="M707" s="94">
        <f t="shared" si="145"/>
        <v>2</v>
      </c>
      <c r="N707" s="94">
        <f t="shared" si="149"/>
        <v>28</v>
      </c>
      <c r="O707" s="94">
        <f t="shared" si="150"/>
        <v>32</v>
      </c>
      <c r="P707" s="102" t="s">
        <v>50</v>
      </c>
      <c r="Q707" s="94">
        <f t="shared" si="146"/>
        <v>1</v>
      </c>
      <c r="R707" s="122">
        <f>IF(Q707="","",HLOOKUP(Q707,Headline!$Z$5:$CJ$6,2,FALSE))</f>
        <v>1</v>
      </c>
      <c r="S707" s="147">
        <v>30.2</v>
      </c>
      <c r="T707" s="147">
        <v>29.7</v>
      </c>
      <c r="U707" s="147">
        <v>29.6</v>
      </c>
      <c r="V707" s="147">
        <v>30.5</v>
      </c>
      <c r="W707" s="147">
        <v>29.8</v>
      </c>
      <c r="X707" s="96" t="str">
        <f t="shared" si="147"/>
        <v/>
      </c>
      <c r="Y707" s="101">
        <v>13</v>
      </c>
      <c r="Z707" s="445"/>
      <c r="AA707" s="446"/>
      <c r="AB707" s="446"/>
      <c r="AC707" s="446"/>
      <c r="AD707" s="62"/>
      <c r="AE707" s="21"/>
      <c r="AF707" s="22"/>
      <c r="AH707" s="29"/>
      <c r="AI707" s="29"/>
      <c r="AJ707" s="29"/>
      <c r="AK707" s="29"/>
      <c r="AL707" s="29"/>
      <c r="AM707" s="29"/>
      <c r="AN707" s="29"/>
      <c r="AO707" s="83"/>
      <c r="AP707" s="83"/>
      <c r="AQ707" s="83"/>
      <c r="AR707" s="83"/>
      <c r="AS707" s="83"/>
      <c r="AT707" s="105"/>
      <c r="AU707" s="105"/>
    </row>
    <row r="708" spans="1:47" ht="17.25" customHeight="1">
      <c r="A708" s="27"/>
      <c r="B708" s="98"/>
      <c r="C708" s="104"/>
      <c r="D708" s="90"/>
      <c r="E708" s="111"/>
      <c r="F708" s="442"/>
      <c r="G708" s="443"/>
      <c r="H708" s="444"/>
      <c r="I708" s="99"/>
      <c r="J708" s="99"/>
      <c r="K708" s="94">
        <f t="shared" si="148"/>
        <v>30</v>
      </c>
      <c r="L708" s="94">
        <f t="shared" si="144"/>
        <v>-2</v>
      </c>
      <c r="M708" s="94">
        <f t="shared" si="145"/>
        <v>2</v>
      </c>
      <c r="N708" s="94">
        <f t="shared" si="149"/>
        <v>28</v>
      </c>
      <c r="O708" s="94">
        <f t="shared" si="150"/>
        <v>32</v>
      </c>
      <c r="P708" s="102" t="s">
        <v>50</v>
      </c>
      <c r="Q708" s="94">
        <f t="shared" si="146"/>
        <v>2</v>
      </c>
      <c r="R708" s="122">
        <f>IF(Q708="","",HLOOKUP(Q708,Headline!$Z$5:$CJ$6,2,FALSE))</f>
        <v>2</v>
      </c>
      <c r="S708" s="147">
        <v>30.52</v>
      </c>
      <c r="T708" s="147">
        <v>30.18</v>
      </c>
      <c r="U708" s="147">
        <v>30.36</v>
      </c>
      <c r="V708" s="147">
        <v>30.39</v>
      </c>
      <c r="W708" s="147">
        <v>30.61</v>
      </c>
      <c r="X708" s="96" t="str">
        <f t="shared" si="147"/>
        <v/>
      </c>
      <c r="Y708" s="101">
        <v>16</v>
      </c>
      <c r="Z708" s="445"/>
      <c r="AA708" s="446"/>
      <c r="AB708" s="446"/>
      <c r="AC708" s="446"/>
      <c r="AD708" s="62"/>
      <c r="AE708" s="21"/>
      <c r="AF708" s="22"/>
      <c r="AH708" s="29"/>
      <c r="AI708" s="29"/>
      <c r="AJ708" s="29"/>
      <c r="AK708" s="29"/>
      <c r="AL708" s="29"/>
      <c r="AM708" s="29"/>
      <c r="AN708" s="29"/>
      <c r="AO708" s="83"/>
      <c r="AP708" s="83"/>
      <c r="AQ708" s="83"/>
      <c r="AR708" s="83"/>
      <c r="AS708" s="83"/>
      <c r="AT708" s="105"/>
      <c r="AU708" s="105"/>
    </row>
    <row r="709" spans="1:47" ht="17.25" customHeight="1">
      <c r="A709" s="27"/>
      <c r="B709" s="98"/>
      <c r="C709" s="104"/>
      <c r="D709" s="90"/>
      <c r="E709" s="111"/>
      <c r="F709" s="442"/>
      <c r="G709" s="443"/>
      <c r="H709" s="444"/>
      <c r="I709" s="99"/>
      <c r="J709" s="99"/>
      <c r="K709" s="94">
        <f t="shared" si="148"/>
        <v>30</v>
      </c>
      <c r="L709" s="94">
        <f t="shared" si="144"/>
        <v>-2</v>
      </c>
      <c r="M709" s="94">
        <f t="shared" si="145"/>
        <v>2</v>
      </c>
      <c r="N709" s="94">
        <f t="shared" si="149"/>
        <v>28</v>
      </c>
      <c r="O709" s="94">
        <f t="shared" si="150"/>
        <v>32</v>
      </c>
      <c r="P709" s="102"/>
      <c r="Q709" s="94" t="str">
        <f t="shared" si="146"/>
        <v/>
      </c>
      <c r="R709" s="122" t="str">
        <f>IF(Q709="","",HLOOKUP(Q709,Headline!$Z$5:$CJ$6,2,FALSE))</f>
        <v/>
      </c>
      <c r="S709" s="100"/>
      <c r="T709" s="100"/>
      <c r="U709" s="100"/>
      <c r="V709" s="100"/>
      <c r="W709" s="100"/>
      <c r="X709" s="96" t="str">
        <f t="shared" si="147"/>
        <v/>
      </c>
      <c r="Y709" s="101"/>
      <c r="Z709" s="445"/>
      <c r="AA709" s="446"/>
      <c r="AB709" s="446"/>
      <c r="AC709" s="446"/>
      <c r="AD709" s="62"/>
      <c r="AE709" s="21"/>
      <c r="AF709" s="22"/>
      <c r="AH709" s="29"/>
      <c r="AI709" s="29"/>
      <c r="AJ709" s="29"/>
      <c r="AK709" s="29"/>
      <c r="AL709" s="29"/>
      <c r="AM709" s="29"/>
      <c r="AN709" s="29"/>
      <c r="AO709" s="83"/>
      <c r="AP709" s="83"/>
      <c r="AQ709" s="83"/>
      <c r="AR709" s="83"/>
      <c r="AS709" s="83"/>
      <c r="AT709" s="105"/>
      <c r="AU709" s="105"/>
    </row>
    <row r="710" spans="1:47" ht="17.25" customHeight="1">
      <c r="A710" s="27"/>
      <c r="B710" s="98">
        <v>507</v>
      </c>
      <c r="C710" s="104"/>
      <c r="D710" s="144" t="s">
        <v>189</v>
      </c>
      <c r="E710" s="111"/>
      <c r="F710" s="442">
        <v>11</v>
      </c>
      <c r="G710" s="443"/>
      <c r="H710" s="444"/>
      <c r="I710" s="99">
        <v>0</v>
      </c>
      <c r="J710" s="99">
        <v>0.6</v>
      </c>
      <c r="K710" s="94">
        <f>IF(Q710=1,F710,K709)</f>
        <v>11</v>
      </c>
      <c r="L710" s="94">
        <f>IF(Q710=1,I710,L709)</f>
        <v>0</v>
      </c>
      <c r="M710" s="94">
        <f>IF(Q710=1,J710,M709)</f>
        <v>0.6</v>
      </c>
      <c r="N710" s="94">
        <f t="shared" si="149"/>
        <v>11</v>
      </c>
      <c r="O710" s="94">
        <f t="shared" si="150"/>
        <v>11.6</v>
      </c>
      <c r="P710" s="102" t="s">
        <v>51</v>
      </c>
      <c r="Q710" s="94">
        <f t="shared" si="146"/>
        <v>1</v>
      </c>
      <c r="R710" s="122">
        <f>IF(Q710="","",HLOOKUP(Q710,Headline!$Z$5:$CJ$6,2,FALSE))</f>
        <v>1</v>
      </c>
      <c r="S710" s="147">
        <v>11.28</v>
      </c>
      <c r="T710" s="147">
        <v>11.26</v>
      </c>
      <c r="U710" s="147">
        <v>11.27</v>
      </c>
      <c r="V710" s="147">
        <v>11.26</v>
      </c>
      <c r="W710" s="147">
        <v>11.25</v>
      </c>
      <c r="X710" s="96" t="str">
        <f t="shared" si="147"/>
        <v/>
      </c>
      <c r="Y710" s="101">
        <v>13</v>
      </c>
      <c r="Z710" s="445"/>
      <c r="AA710" s="446"/>
      <c r="AB710" s="446"/>
      <c r="AC710" s="446"/>
      <c r="AD710" s="62"/>
      <c r="AE710" s="21"/>
      <c r="AF710" s="22"/>
      <c r="AH710" s="29"/>
      <c r="AI710" s="29"/>
      <c r="AJ710" s="29"/>
      <c r="AK710" s="29"/>
      <c r="AL710" s="29"/>
      <c r="AM710" s="29"/>
      <c r="AN710" s="29"/>
      <c r="AO710" s="83"/>
      <c r="AP710" s="83"/>
      <c r="AQ710" s="83"/>
      <c r="AR710" s="83"/>
      <c r="AS710" s="83"/>
      <c r="AT710" s="105"/>
      <c r="AU710" s="105"/>
    </row>
    <row r="711" spans="1:47" ht="17.25" customHeight="1">
      <c r="A711" s="27"/>
      <c r="B711" s="98"/>
      <c r="C711" s="104"/>
      <c r="D711" s="90"/>
      <c r="E711" s="111"/>
      <c r="F711" s="442" t="s">
        <v>241</v>
      </c>
      <c r="G711" s="443"/>
      <c r="H711" s="444"/>
      <c r="I711" s="99"/>
      <c r="J711" s="99"/>
      <c r="K711" s="94">
        <f t="shared" si="148"/>
        <v>11</v>
      </c>
      <c r="L711" s="94">
        <f t="shared" si="144"/>
        <v>0</v>
      </c>
      <c r="M711" s="94">
        <f t="shared" si="145"/>
        <v>0.6</v>
      </c>
      <c r="N711" s="94">
        <f t="shared" si="149"/>
        <v>11</v>
      </c>
      <c r="O711" s="94">
        <f t="shared" si="150"/>
        <v>11.6</v>
      </c>
      <c r="P711" s="102" t="s">
        <v>51</v>
      </c>
      <c r="Q711" s="94">
        <f t="shared" si="146"/>
        <v>2</v>
      </c>
      <c r="R711" s="122">
        <f>IF(Q711="","",HLOOKUP(Q711,Headline!$Z$5:$CJ$6,2,FALSE))</f>
        <v>2</v>
      </c>
      <c r="S711" s="147">
        <v>11.22</v>
      </c>
      <c r="T711" s="147">
        <v>11.24</v>
      </c>
      <c r="U711" s="147">
        <v>11.23</v>
      </c>
      <c r="V711" s="147">
        <v>11.22</v>
      </c>
      <c r="W711" s="147">
        <v>11.24</v>
      </c>
      <c r="X711" s="96" t="str">
        <f t="shared" si="147"/>
        <v/>
      </c>
      <c r="Y711" s="101">
        <v>16</v>
      </c>
      <c r="Z711" s="445"/>
      <c r="AA711" s="446"/>
      <c r="AB711" s="446"/>
      <c r="AC711" s="446"/>
      <c r="AD711" s="62"/>
      <c r="AE711" s="21"/>
      <c r="AF711" s="22"/>
      <c r="AH711" s="29"/>
      <c r="AI711" s="29"/>
      <c r="AJ711" s="29"/>
      <c r="AK711" s="29"/>
      <c r="AL711" s="29"/>
      <c r="AM711" s="29"/>
      <c r="AN711" s="29"/>
      <c r="AO711" s="83"/>
      <c r="AP711" s="83"/>
      <c r="AQ711" s="83"/>
      <c r="AR711" s="83"/>
      <c r="AS711" s="83"/>
      <c r="AT711" s="105"/>
      <c r="AU711" s="105"/>
    </row>
    <row r="712" spans="1:47" ht="17.25" customHeight="1">
      <c r="A712" s="27"/>
      <c r="B712" s="98"/>
      <c r="C712" s="104"/>
      <c r="D712" s="90"/>
      <c r="E712" s="111"/>
      <c r="F712" s="442"/>
      <c r="G712" s="443"/>
      <c r="H712" s="444"/>
      <c r="I712" s="99"/>
      <c r="J712" s="99"/>
      <c r="K712" s="94">
        <f t="shared" si="148"/>
        <v>11</v>
      </c>
      <c r="L712" s="94">
        <f t="shared" si="144"/>
        <v>0</v>
      </c>
      <c r="M712" s="94">
        <f t="shared" si="145"/>
        <v>0.6</v>
      </c>
      <c r="N712" s="94">
        <f t="shared" si="149"/>
        <v>11</v>
      </c>
      <c r="O712" s="94">
        <f t="shared" si="150"/>
        <v>11.6</v>
      </c>
      <c r="P712" s="102"/>
      <c r="Q712" s="94" t="str">
        <f t="shared" si="146"/>
        <v/>
      </c>
      <c r="R712" s="122" t="str">
        <f>IF(Q712="","",HLOOKUP(Q712,Headline!$Z$5:$CJ$6,2,FALSE))</f>
        <v/>
      </c>
      <c r="S712" s="147"/>
      <c r="T712" s="147"/>
      <c r="U712" s="147"/>
      <c r="V712" s="147"/>
      <c r="W712" s="147"/>
      <c r="X712" s="96" t="str">
        <f t="shared" si="147"/>
        <v/>
      </c>
      <c r="Y712" s="101"/>
      <c r="Z712" s="445"/>
      <c r="AA712" s="446"/>
      <c r="AB712" s="446"/>
      <c r="AC712" s="446"/>
      <c r="AD712" s="62"/>
      <c r="AE712" s="21"/>
      <c r="AF712" s="22"/>
      <c r="AH712" s="29"/>
      <c r="AI712" s="29"/>
      <c r="AJ712" s="29"/>
      <c r="AK712" s="29"/>
      <c r="AL712" s="29"/>
      <c r="AM712" s="29"/>
      <c r="AN712" s="29"/>
      <c r="AO712" s="83"/>
      <c r="AP712" s="83"/>
      <c r="AQ712" s="83"/>
      <c r="AR712" s="83"/>
      <c r="AS712" s="83"/>
      <c r="AT712" s="105"/>
      <c r="AU712" s="105"/>
    </row>
    <row r="713" spans="1:47" ht="17.25" customHeight="1">
      <c r="A713" s="27"/>
      <c r="B713" s="98">
        <v>507</v>
      </c>
      <c r="C713" s="104"/>
      <c r="D713" s="144" t="s">
        <v>189</v>
      </c>
      <c r="E713" s="111"/>
      <c r="F713" s="442">
        <v>11</v>
      </c>
      <c r="G713" s="443"/>
      <c r="H713" s="444"/>
      <c r="I713" s="99">
        <v>0</v>
      </c>
      <c r="J713" s="99">
        <v>0.6</v>
      </c>
      <c r="K713" s="94">
        <f t="shared" si="148"/>
        <v>11</v>
      </c>
      <c r="L713" s="94">
        <f t="shared" si="144"/>
        <v>0</v>
      </c>
      <c r="M713" s="94">
        <f t="shared" si="145"/>
        <v>0.6</v>
      </c>
      <c r="N713" s="94">
        <f t="shared" si="149"/>
        <v>11</v>
      </c>
      <c r="O713" s="94">
        <f t="shared" si="150"/>
        <v>11.6</v>
      </c>
      <c r="P713" s="102" t="s">
        <v>51</v>
      </c>
      <c r="Q713" s="94">
        <f t="shared" si="146"/>
        <v>1</v>
      </c>
      <c r="R713" s="122">
        <f>IF(Q713="","",HLOOKUP(Q713,Headline!$Z$5:$CJ$6,2,FALSE))</f>
        <v>1</v>
      </c>
      <c r="S713" s="147">
        <v>11.24</v>
      </c>
      <c r="T713" s="147">
        <v>11.25</v>
      </c>
      <c r="U713" s="147">
        <v>11.23</v>
      </c>
      <c r="V713" s="147">
        <v>11.24</v>
      </c>
      <c r="W713" s="147">
        <v>11.24</v>
      </c>
      <c r="X713" s="96" t="str">
        <f t="shared" si="147"/>
        <v/>
      </c>
      <c r="Y713" s="101">
        <v>13</v>
      </c>
      <c r="Z713" s="445"/>
      <c r="AA713" s="446"/>
      <c r="AB713" s="446"/>
      <c r="AC713" s="446"/>
      <c r="AD713" s="62"/>
      <c r="AE713" s="21"/>
      <c r="AF713" s="22"/>
      <c r="AH713" s="29"/>
      <c r="AI713" s="29"/>
      <c r="AJ713" s="29"/>
      <c r="AK713" s="29"/>
      <c r="AL713" s="29"/>
      <c r="AM713" s="29"/>
      <c r="AN713" s="29"/>
      <c r="AO713" s="83"/>
      <c r="AP713" s="83"/>
      <c r="AQ713" s="83"/>
      <c r="AR713" s="83"/>
      <c r="AS713" s="83"/>
      <c r="AT713" s="105"/>
      <c r="AU713" s="105"/>
    </row>
    <row r="714" spans="1:47" ht="17.25" customHeight="1">
      <c r="A714" s="27"/>
      <c r="B714" s="98"/>
      <c r="C714" s="104"/>
      <c r="D714" s="90"/>
      <c r="E714" s="111"/>
      <c r="F714" s="442" t="s">
        <v>242</v>
      </c>
      <c r="G714" s="443"/>
      <c r="H714" s="444"/>
      <c r="I714" s="99"/>
      <c r="J714" s="99"/>
      <c r="K714" s="94">
        <f t="shared" si="148"/>
        <v>11</v>
      </c>
      <c r="L714" s="94">
        <f t="shared" si="144"/>
        <v>0</v>
      </c>
      <c r="M714" s="94">
        <f t="shared" si="145"/>
        <v>0.6</v>
      </c>
      <c r="N714" s="94">
        <f t="shared" si="149"/>
        <v>11</v>
      </c>
      <c r="O714" s="94">
        <f t="shared" si="150"/>
        <v>11.6</v>
      </c>
      <c r="P714" s="102" t="s">
        <v>51</v>
      </c>
      <c r="Q714" s="94">
        <f t="shared" si="146"/>
        <v>2</v>
      </c>
      <c r="R714" s="122">
        <f>IF(Q714="","",HLOOKUP(Q714,Headline!$Z$5:$CJ$6,2,FALSE))</f>
        <v>2</v>
      </c>
      <c r="S714" s="147">
        <v>11.24</v>
      </c>
      <c r="T714" s="147">
        <v>11.24</v>
      </c>
      <c r="U714" s="147">
        <v>11.25</v>
      </c>
      <c r="V714" s="147">
        <v>11.24</v>
      </c>
      <c r="W714" s="147">
        <v>11.25</v>
      </c>
      <c r="X714" s="96" t="str">
        <f t="shared" si="147"/>
        <v/>
      </c>
      <c r="Y714" s="101">
        <v>16</v>
      </c>
      <c r="Z714" s="445"/>
      <c r="AA714" s="446"/>
      <c r="AB714" s="446"/>
      <c r="AC714" s="446"/>
      <c r="AD714" s="62"/>
      <c r="AE714" s="21"/>
      <c r="AF714" s="22"/>
      <c r="AH714" s="29"/>
      <c r="AI714" s="29"/>
      <c r="AJ714" s="29"/>
      <c r="AK714" s="29"/>
      <c r="AL714" s="29"/>
      <c r="AM714" s="29"/>
      <c r="AN714" s="29"/>
      <c r="AO714" s="83"/>
      <c r="AP714" s="83"/>
      <c r="AQ714" s="83"/>
      <c r="AR714" s="83"/>
      <c r="AS714" s="83"/>
      <c r="AT714" s="105"/>
      <c r="AU714" s="105"/>
    </row>
    <row r="715" spans="1:47" ht="17.25" customHeight="1">
      <c r="A715" s="27"/>
      <c r="B715" s="98"/>
      <c r="C715" s="104"/>
      <c r="D715" s="90"/>
      <c r="E715" s="111"/>
      <c r="F715" s="442"/>
      <c r="G715" s="443"/>
      <c r="H715" s="444"/>
      <c r="I715" s="99"/>
      <c r="J715" s="99"/>
      <c r="K715" s="94">
        <f t="shared" si="148"/>
        <v>11</v>
      </c>
      <c r="L715" s="94">
        <f t="shared" si="144"/>
        <v>0</v>
      </c>
      <c r="M715" s="94">
        <f t="shared" si="145"/>
        <v>0.6</v>
      </c>
      <c r="N715" s="94">
        <f t="shared" si="149"/>
        <v>11</v>
      </c>
      <c r="O715" s="94">
        <f t="shared" si="150"/>
        <v>11.6</v>
      </c>
      <c r="P715" s="102"/>
      <c r="Q715" s="94" t="str">
        <f t="shared" si="146"/>
        <v/>
      </c>
      <c r="R715" s="122" t="str">
        <f>IF(Q715="","",HLOOKUP(Q715,Headline!$Z$5:$CJ$6,2,FALSE))</f>
        <v/>
      </c>
      <c r="S715" s="147"/>
      <c r="T715" s="147"/>
      <c r="U715" s="147"/>
      <c r="V715" s="147"/>
      <c r="W715" s="147"/>
      <c r="X715" s="96" t="str">
        <f t="shared" si="147"/>
        <v/>
      </c>
      <c r="Y715" s="101"/>
      <c r="Z715" s="445"/>
      <c r="AA715" s="446"/>
      <c r="AB715" s="446"/>
      <c r="AC715" s="446"/>
      <c r="AD715" s="62"/>
      <c r="AE715" s="21"/>
      <c r="AF715" s="22"/>
      <c r="AH715" s="29"/>
      <c r="AI715" s="29"/>
      <c r="AJ715" s="29"/>
      <c r="AK715" s="29"/>
      <c r="AL715" s="29"/>
      <c r="AM715" s="29"/>
      <c r="AN715" s="29"/>
      <c r="AO715" s="83"/>
      <c r="AP715" s="83"/>
      <c r="AQ715" s="83"/>
      <c r="AR715" s="83"/>
      <c r="AS715" s="83"/>
      <c r="AT715" s="105"/>
      <c r="AU715" s="105"/>
    </row>
    <row r="716" spans="1:47" ht="17.25" customHeight="1">
      <c r="A716" s="27"/>
      <c r="B716" s="98">
        <v>507</v>
      </c>
      <c r="C716" s="104"/>
      <c r="D716" s="144" t="s">
        <v>189</v>
      </c>
      <c r="E716" s="111"/>
      <c r="F716" s="442">
        <v>11</v>
      </c>
      <c r="G716" s="443"/>
      <c r="H716" s="444"/>
      <c r="I716" s="99">
        <v>0</v>
      </c>
      <c r="J716" s="99">
        <v>0.6</v>
      </c>
      <c r="K716" s="94">
        <f t="shared" si="148"/>
        <v>11</v>
      </c>
      <c r="L716" s="94">
        <f t="shared" si="144"/>
        <v>0</v>
      </c>
      <c r="M716" s="94">
        <f t="shared" si="145"/>
        <v>0.6</v>
      </c>
      <c r="N716" s="94">
        <f t="shared" si="149"/>
        <v>11</v>
      </c>
      <c r="O716" s="94">
        <f t="shared" si="150"/>
        <v>11.6</v>
      </c>
      <c r="P716" s="102" t="s">
        <v>51</v>
      </c>
      <c r="Q716" s="94">
        <f t="shared" si="146"/>
        <v>1</v>
      </c>
      <c r="R716" s="122">
        <f>IF(Q716="","",HLOOKUP(Q716,Headline!$Z$5:$CJ$6,2,FALSE))</f>
        <v>1</v>
      </c>
      <c r="S716" s="147">
        <v>11.25</v>
      </c>
      <c r="T716" s="147">
        <v>11.24</v>
      </c>
      <c r="U716" s="147">
        <v>11.26</v>
      </c>
      <c r="V716" s="147">
        <v>11.25</v>
      </c>
      <c r="W716" s="147">
        <v>11.26</v>
      </c>
      <c r="X716" s="96" t="str">
        <f t="shared" si="147"/>
        <v/>
      </c>
      <c r="Y716" s="101">
        <v>13</v>
      </c>
      <c r="Z716" s="445"/>
      <c r="AA716" s="446"/>
      <c r="AB716" s="446"/>
      <c r="AC716" s="446"/>
      <c r="AD716" s="62"/>
      <c r="AE716" s="21"/>
      <c r="AF716" s="22"/>
      <c r="AH716" s="29"/>
      <c r="AI716" s="29"/>
      <c r="AJ716" s="29"/>
      <c r="AK716" s="29"/>
      <c r="AL716" s="29"/>
      <c r="AM716" s="29"/>
      <c r="AN716" s="29"/>
      <c r="AO716" s="83"/>
      <c r="AP716" s="83"/>
      <c r="AQ716" s="83"/>
      <c r="AR716" s="83"/>
      <c r="AS716" s="83"/>
      <c r="AT716" s="105"/>
      <c r="AU716" s="105"/>
    </row>
    <row r="717" spans="1:47" ht="17.25" customHeight="1">
      <c r="A717" s="27"/>
      <c r="B717" s="98"/>
      <c r="C717" s="104"/>
      <c r="D717" s="90"/>
      <c r="E717" s="111"/>
      <c r="F717" s="442" t="s">
        <v>243</v>
      </c>
      <c r="G717" s="443"/>
      <c r="H717" s="444"/>
      <c r="I717" s="99"/>
      <c r="J717" s="99"/>
      <c r="K717" s="94">
        <f t="shared" si="148"/>
        <v>11</v>
      </c>
      <c r="L717" s="94">
        <f t="shared" si="144"/>
        <v>0</v>
      </c>
      <c r="M717" s="94">
        <f t="shared" si="145"/>
        <v>0.6</v>
      </c>
      <c r="N717" s="94">
        <f t="shared" si="149"/>
        <v>11</v>
      </c>
      <c r="O717" s="94">
        <f t="shared" si="150"/>
        <v>11.6</v>
      </c>
      <c r="P717" s="102" t="s">
        <v>51</v>
      </c>
      <c r="Q717" s="94">
        <f t="shared" si="146"/>
        <v>2</v>
      </c>
      <c r="R717" s="122">
        <f>IF(Q717="","",HLOOKUP(Q717,Headline!$Z$5:$CJ$6,2,FALSE))</f>
        <v>2</v>
      </c>
      <c r="S717" s="147">
        <v>11.25</v>
      </c>
      <c r="T717" s="147">
        <v>11.27</v>
      </c>
      <c r="U717" s="147">
        <v>11.24</v>
      </c>
      <c r="V717" s="147">
        <v>11.25</v>
      </c>
      <c r="W717" s="147">
        <v>11.25</v>
      </c>
      <c r="X717" s="96" t="str">
        <f t="shared" si="147"/>
        <v/>
      </c>
      <c r="Y717" s="101">
        <v>16</v>
      </c>
      <c r="Z717" s="445"/>
      <c r="AA717" s="446"/>
      <c r="AB717" s="446"/>
      <c r="AC717" s="446"/>
      <c r="AD717" s="62"/>
      <c r="AE717" s="21"/>
      <c r="AF717" s="22"/>
      <c r="AH717" s="29"/>
      <c r="AI717" s="29"/>
      <c r="AJ717" s="29"/>
      <c r="AK717" s="29"/>
      <c r="AL717" s="29"/>
      <c r="AM717" s="29"/>
      <c r="AN717" s="29"/>
      <c r="AO717" s="83"/>
      <c r="AP717" s="83"/>
      <c r="AQ717" s="83"/>
      <c r="AR717" s="83"/>
      <c r="AS717" s="83"/>
      <c r="AT717" s="105"/>
      <c r="AU717" s="105"/>
    </row>
    <row r="718" spans="1:47" ht="17.25" customHeight="1">
      <c r="A718" s="27"/>
      <c r="B718" s="98"/>
      <c r="C718" s="104"/>
      <c r="D718" s="90"/>
      <c r="E718" s="111"/>
      <c r="F718" s="442"/>
      <c r="G718" s="443"/>
      <c r="H718" s="444"/>
      <c r="I718" s="99"/>
      <c r="J718" s="99"/>
      <c r="K718" s="94">
        <f t="shared" si="148"/>
        <v>11</v>
      </c>
      <c r="L718" s="94">
        <f t="shared" si="144"/>
        <v>0</v>
      </c>
      <c r="M718" s="94">
        <f t="shared" si="145"/>
        <v>0.6</v>
      </c>
      <c r="N718" s="94">
        <f t="shared" si="149"/>
        <v>11</v>
      </c>
      <c r="O718" s="94">
        <f t="shared" si="150"/>
        <v>11.6</v>
      </c>
      <c r="P718" s="102"/>
      <c r="Q718" s="94" t="str">
        <f t="shared" si="146"/>
        <v/>
      </c>
      <c r="R718" s="122" t="str">
        <f>IF(Q718="","",HLOOKUP(Q718,Headline!$Z$5:$CJ$6,2,FALSE))</f>
        <v/>
      </c>
      <c r="S718" s="147"/>
      <c r="T718" s="147"/>
      <c r="U718" s="147"/>
      <c r="V718" s="147"/>
      <c r="W718" s="147"/>
      <c r="X718" s="96" t="str">
        <f t="shared" si="147"/>
        <v/>
      </c>
      <c r="Y718" s="101"/>
      <c r="Z718" s="445"/>
      <c r="AA718" s="446"/>
      <c r="AB718" s="446"/>
      <c r="AC718" s="446"/>
      <c r="AD718" s="62"/>
      <c r="AE718" s="21"/>
      <c r="AF718" s="22"/>
      <c r="AH718" s="29"/>
      <c r="AI718" s="29"/>
      <c r="AJ718" s="29"/>
      <c r="AK718" s="29"/>
      <c r="AL718" s="29"/>
      <c r="AM718" s="29"/>
      <c r="AN718" s="29"/>
      <c r="AO718" s="83"/>
      <c r="AP718" s="83"/>
      <c r="AQ718" s="83"/>
      <c r="AR718" s="83"/>
      <c r="AS718" s="83"/>
      <c r="AT718" s="105"/>
      <c r="AU718" s="105"/>
    </row>
    <row r="719" spans="1:47" ht="17.25" customHeight="1">
      <c r="A719" s="27"/>
      <c r="B719" s="98">
        <v>507</v>
      </c>
      <c r="C719" s="104"/>
      <c r="D719" s="144" t="s">
        <v>189</v>
      </c>
      <c r="E719" s="111"/>
      <c r="F719" s="442">
        <v>11</v>
      </c>
      <c r="G719" s="443"/>
      <c r="H719" s="444"/>
      <c r="I719" s="99">
        <v>0</v>
      </c>
      <c r="J719" s="99">
        <v>0.6</v>
      </c>
      <c r="K719" s="94">
        <f t="shared" si="148"/>
        <v>11</v>
      </c>
      <c r="L719" s="94">
        <f t="shared" si="144"/>
        <v>0</v>
      </c>
      <c r="M719" s="94">
        <f t="shared" si="145"/>
        <v>0.6</v>
      </c>
      <c r="N719" s="94">
        <f>K719+L719</f>
        <v>11</v>
      </c>
      <c r="O719" s="94">
        <f>K719+M719</f>
        <v>11.6</v>
      </c>
      <c r="P719" s="102" t="s">
        <v>51</v>
      </c>
      <c r="Q719" s="94">
        <f t="shared" si="146"/>
        <v>1</v>
      </c>
      <c r="R719" s="122">
        <f>IF(Q719="","",HLOOKUP(Q719,Headline!$Z$5:$CJ$6,2,FALSE))</f>
        <v>1</v>
      </c>
      <c r="S719" s="147">
        <v>11.26</v>
      </c>
      <c r="T719" s="147">
        <v>11.27</v>
      </c>
      <c r="U719" s="147">
        <v>11.25</v>
      </c>
      <c r="V719" s="147">
        <v>11.27</v>
      </c>
      <c r="W719" s="147">
        <v>11.27</v>
      </c>
      <c r="X719" s="96" t="str">
        <f t="shared" si="147"/>
        <v/>
      </c>
      <c r="Y719" s="101">
        <v>13</v>
      </c>
      <c r="Z719" s="445"/>
      <c r="AA719" s="446"/>
      <c r="AB719" s="446"/>
      <c r="AC719" s="446"/>
      <c r="AD719" s="62"/>
      <c r="AE719" s="21"/>
      <c r="AF719" s="22"/>
      <c r="AH719" s="29"/>
      <c r="AI719" s="29"/>
      <c r="AJ719" s="29"/>
      <c r="AK719" s="29"/>
      <c r="AL719" s="29"/>
      <c r="AM719" s="29"/>
      <c r="AN719" s="29"/>
      <c r="AO719" s="83"/>
      <c r="AP719" s="83"/>
      <c r="AQ719" s="83"/>
      <c r="AR719" s="83"/>
      <c r="AS719" s="83"/>
      <c r="AT719" s="105"/>
      <c r="AU719" s="105"/>
    </row>
    <row r="720" spans="1:47" ht="17.25" customHeight="1">
      <c r="A720" s="27"/>
      <c r="B720" s="98"/>
      <c r="C720" s="104"/>
      <c r="D720" s="90"/>
      <c r="E720" s="111"/>
      <c r="F720" s="442" t="s">
        <v>244</v>
      </c>
      <c r="G720" s="443"/>
      <c r="H720" s="444"/>
      <c r="I720" s="99"/>
      <c r="J720" s="99"/>
      <c r="K720" s="94">
        <f t="shared" si="148"/>
        <v>11</v>
      </c>
      <c r="L720" s="94">
        <f t="shared" si="144"/>
        <v>0</v>
      </c>
      <c r="M720" s="94">
        <f t="shared" si="145"/>
        <v>0.6</v>
      </c>
      <c r="N720" s="94">
        <f>K720+L720</f>
        <v>11</v>
      </c>
      <c r="O720" s="94">
        <f>K720+M720</f>
        <v>11.6</v>
      </c>
      <c r="P720" s="102" t="s">
        <v>51</v>
      </c>
      <c r="Q720" s="94">
        <f t="shared" si="146"/>
        <v>2</v>
      </c>
      <c r="R720" s="122">
        <f>IF(Q720="","",HLOOKUP(Q720,Headline!$Z$5:$CJ$6,2,FALSE))</f>
        <v>2</v>
      </c>
      <c r="S720" s="147">
        <v>11.27</v>
      </c>
      <c r="T720" s="147">
        <v>11.26</v>
      </c>
      <c r="U720" s="147">
        <v>11.26</v>
      </c>
      <c r="V720" s="147">
        <v>11.25</v>
      </c>
      <c r="W720" s="147">
        <v>11.27</v>
      </c>
      <c r="X720" s="96" t="str">
        <f t="shared" si="147"/>
        <v/>
      </c>
      <c r="Y720" s="101">
        <v>16</v>
      </c>
      <c r="Z720" s="445"/>
      <c r="AA720" s="446"/>
      <c r="AB720" s="446"/>
      <c r="AC720" s="446"/>
      <c r="AD720" s="62"/>
      <c r="AE720" s="21"/>
      <c r="AF720" s="22"/>
      <c r="AH720" s="29"/>
      <c r="AI720" s="29"/>
      <c r="AJ720" s="29"/>
      <c r="AK720" s="29"/>
      <c r="AL720" s="29"/>
      <c r="AM720" s="29"/>
      <c r="AN720" s="29"/>
      <c r="AO720" s="83"/>
      <c r="AP720" s="83"/>
      <c r="AQ720" s="83"/>
      <c r="AR720" s="83"/>
      <c r="AS720" s="83"/>
      <c r="AT720" s="105"/>
      <c r="AU720" s="105"/>
    </row>
    <row r="721" spans="1:47" ht="17.25" customHeight="1">
      <c r="A721" s="27"/>
      <c r="B721" s="98"/>
      <c r="C721" s="104"/>
      <c r="D721" s="90"/>
      <c r="E721" s="111"/>
      <c r="F721" s="442"/>
      <c r="G721" s="443"/>
      <c r="H721" s="444"/>
      <c r="I721" s="99"/>
      <c r="J721" s="99"/>
      <c r="K721" s="94">
        <f t="shared" si="148"/>
        <v>11</v>
      </c>
      <c r="L721" s="94">
        <f t="shared" si="144"/>
        <v>0</v>
      </c>
      <c r="M721" s="94">
        <f t="shared" si="145"/>
        <v>0.6</v>
      </c>
      <c r="N721" s="94">
        <f>K721+L721</f>
        <v>11</v>
      </c>
      <c r="O721" s="94">
        <f>K721+M721</f>
        <v>11.6</v>
      </c>
      <c r="P721" s="102"/>
      <c r="Q721" s="94" t="str">
        <f t="shared" si="146"/>
        <v/>
      </c>
      <c r="R721" s="122" t="str">
        <f>IF(Q721="","",HLOOKUP(Q721,Headline!$Z$5:$CJ$6,2,FALSE))</f>
        <v/>
      </c>
      <c r="S721" s="100"/>
      <c r="T721" s="100"/>
      <c r="U721" s="100"/>
      <c r="V721" s="100"/>
      <c r="W721" s="100"/>
      <c r="X721" s="96" t="str">
        <f t="shared" si="147"/>
        <v/>
      </c>
      <c r="Y721" s="101"/>
      <c r="Z721" s="445"/>
      <c r="AA721" s="446"/>
      <c r="AB721" s="446"/>
      <c r="AC721" s="446"/>
      <c r="AD721" s="62"/>
      <c r="AE721" s="21"/>
      <c r="AF721" s="22"/>
      <c r="AH721" s="29"/>
      <c r="AI721" s="29"/>
      <c r="AJ721" s="29"/>
      <c r="AK721" s="29"/>
      <c r="AL721" s="29"/>
      <c r="AM721" s="29"/>
      <c r="AN721" s="29"/>
      <c r="AO721" s="83"/>
      <c r="AP721" s="83"/>
      <c r="AQ721" s="83"/>
      <c r="AR721" s="83"/>
      <c r="AS721" s="83"/>
      <c r="AT721" s="105"/>
      <c r="AU721" s="105"/>
    </row>
    <row r="722" spans="1:47" ht="17.25" customHeight="1">
      <c r="A722" s="27"/>
      <c r="B722" s="98">
        <v>508</v>
      </c>
      <c r="C722" s="104"/>
      <c r="D722" s="90"/>
      <c r="E722" s="111"/>
      <c r="F722" s="442">
        <v>3</v>
      </c>
      <c r="G722" s="443"/>
      <c r="H722" s="443"/>
      <c r="I722" s="99">
        <v>-0.05</v>
      </c>
      <c r="J722" s="99">
        <v>0.05</v>
      </c>
      <c r="K722" s="94">
        <f>IF(Q722=1,F722,K712)</f>
        <v>3</v>
      </c>
      <c r="L722" s="94">
        <f>IF(Q722=1,I722,L712)</f>
        <v>-0.05</v>
      </c>
      <c r="M722" s="94">
        <f>IF(Q722=1,J722,M712)</f>
        <v>0.05</v>
      </c>
      <c r="N722" s="94">
        <f t="shared" si="149"/>
        <v>2.95</v>
      </c>
      <c r="O722" s="94">
        <f t="shared" si="150"/>
        <v>3.05</v>
      </c>
      <c r="P722" s="102" t="s">
        <v>51</v>
      </c>
      <c r="Q722" s="94">
        <f t="shared" si="146"/>
        <v>1</v>
      </c>
      <c r="R722" s="122">
        <f>IF(Q722="","",HLOOKUP(Q722,Headline!$Z$5:$CJ$6,2,FALSE))</f>
        <v>1</v>
      </c>
      <c r="S722" s="147">
        <v>2.95</v>
      </c>
      <c r="T722" s="147">
        <v>3</v>
      </c>
      <c r="U722" s="147"/>
      <c r="V722" s="147"/>
      <c r="W722" s="147"/>
      <c r="X722" s="96" t="str">
        <f t="shared" si="147"/>
        <v/>
      </c>
      <c r="Y722" s="101">
        <v>13</v>
      </c>
      <c r="Z722" s="445" t="s">
        <v>290</v>
      </c>
      <c r="AA722" s="446"/>
      <c r="AB722" s="446"/>
      <c r="AC722" s="446"/>
      <c r="AD722" s="62"/>
      <c r="AE722" s="21"/>
      <c r="AF722" s="22"/>
      <c r="AH722" s="29"/>
      <c r="AI722" s="29"/>
      <c r="AJ722" s="29"/>
      <c r="AK722" s="29"/>
      <c r="AL722" s="29"/>
      <c r="AM722" s="29"/>
      <c r="AN722" s="29"/>
      <c r="AO722" s="83"/>
      <c r="AP722" s="83"/>
      <c r="AQ722" s="83"/>
      <c r="AR722" s="83"/>
      <c r="AS722" s="83"/>
      <c r="AT722" s="105"/>
      <c r="AU722" s="105"/>
    </row>
    <row r="723" spans="1:47" ht="17.25" customHeight="1">
      <c r="A723" s="27"/>
      <c r="B723" s="98"/>
      <c r="C723" s="104"/>
      <c r="D723" s="90"/>
      <c r="E723" s="111"/>
      <c r="F723" s="442"/>
      <c r="G723" s="443"/>
      <c r="H723" s="443"/>
      <c r="I723" s="99"/>
      <c r="J723" s="99"/>
      <c r="K723" s="94">
        <f t="shared" si="148"/>
        <v>3</v>
      </c>
      <c r="L723" s="94">
        <f t="shared" si="144"/>
        <v>-0.05</v>
      </c>
      <c r="M723" s="94">
        <f t="shared" si="145"/>
        <v>0.05</v>
      </c>
      <c r="N723" s="94">
        <f t="shared" si="149"/>
        <v>2.95</v>
      </c>
      <c r="O723" s="94">
        <f t="shared" si="150"/>
        <v>3.05</v>
      </c>
      <c r="P723" s="102" t="s">
        <v>51</v>
      </c>
      <c r="Q723" s="94">
        <f t="shared" si="146"/>
        <v>2</v>
      </c>
      <c r="R723" s="122">
        <f>IF(Q723="","",HLOOKUP(Q723,Headline!$Z$5:$CJ$6,2,FALSE))</f>
        <v>2</v>
      </c>
      <c r="S723" s="147">
        <v>2.93</v>
      </c>
      <c r="T723" s="147">
        <v>3</v>
      </c>
      <c r="U723" s="147"/>
      <c r="V723" s="147"/>
      <c r="W723" s="147"/>
      <c r="X723" s="96" t="str">
        <f t="shared" si="147"/>
        <v/>
      </c>
      <c r="Y723" s="101">
        <v>16</v>
      </c>
      <c r="Z723" s="445"/>
      <c r="AA723" s="446"/>
      <c r="AB723" s="446"/>
      <c r="AC723" s="446"/>
      <c r="AD723" s="62"/>
      <c r="AE723" s="314" t="s">
        <v>331</v>
      </c>
      <c r="AF723" s="22"/>
      <c r="AH723" s="29"/>
      <c r="AI723" s="29"/>
      <c r="AJ723" s="29"/>
      <c r="AK723" s="29"/>
      <c r="AL723" s="29"/>
      <c r="AM723" s="29"/>
      <c r="AN723" s="29"/>
      <c r="AO723" s="83"/>
      <c r="AP723" s="83"/>
      <c r="AQ723" s="83"/>
      <c r="AR723" s="83"/>
      <c r="AS723" s="83"/>
      <c r="AT723" s="105"/>
      <c r="AU723" s="105"/>
    </row>
    <row r="724" spans="1:47" ht="17.25" customHeight="1">
      <c r="A724" s="27"/>
      <c r="B724" s="98"/>
      <c r="C724" s="104"/>
      <c r="D724" s="90"/>
      <c r="E724" s="111"/>
      <c r="F724" s="442"/>
      <c r="G724" s="443"/>
      <c r="H724" s="444"/>
      <c r="I724" s="99"/>
      <c r="J724" s="99"/>
      <c r="K724" s="94">
        <f t="shared" si="148"/>
        <v>3</v>
      </c>
      <c r="L724" s="94">
        <f t="shared" si="144"/>
        <v>-0.05</v>
      </c>
      <c r="M724" s="94">
        <f t="shared" si="145"/>
        <v>0.05</v>
      </c>
      <c r="N724" s="94">
        <f t="shared" si="149"/>
        <v>2.95</v>
      </c>
      <c r="O724" s="94">
        <f t="shared" si="150"/>
        <v>3.05</v>
      </c>
      <c r="P724" s="102"/>
      <c r="Q724" s="94" t="str">
        <f t="shared" si="146"/>
        <v/>
      </c>
      <c r="R724" s="122" t="str">
        <f>IF(Q724="","",HLOOKUP(Q724,Headline!$Z$5:$CJ$6,2,FALSE))</f>
        <v/>
      </c>
      <c r="S724" s="147"/>
      <c r="T724" s="147"/>
      <c r="U724" s="147"/>
      <c r="V724" s="147"/>
      <c r="W724" s="147"/>
      <c r="X724" s="96" t="str">
        <f t="shared" si="147"/>
        <v/>
      </c>
      <c r="Y724" s="101"/>
      <c r="Z724" s="445"/>
      <c r="AA724" s="446"/>
      <c r="AB724" s="446"/>
      <c r="AC724" s="446"/>
      <c r="AD724" s="62"/>
      <c r="AE724" s="21"/>
      <c r="AF724" s="22"/>
      <c r="AH724" s="29"/>
      <c r="AI724" s="29"/>
      <c r="AJ724" s="29"/>
      <c r="AK724" s="29"/>
      <c r="AL724" s="29"/>
      <c r="AM724" s="29"/>
      <c r="AN724" s="29"/>
      <c r="AO724" s="83"/>
      <c r="AP724" s="83"/>
      <c r="AQ724" s="83"/>
      <c r="AR724" s="83"/>
      <c r="AS724" s="83"/>
      <c r="AT724" s="105"/>
      <c r="AU724" s="105"/>
    </row>
    <row r="725" spans="1:47" ht="17.25" customHeight="1">
      <c r="A725" s="27"/>
      <c r="B725" s="98">
        <v>509</v>
      </c>
      <c r="C725" s="104"/>
      <c r="D725" s="144" t="s">
        <v>171</v>
      </c>
      <c r="E725" s="111"/>
      <c r="F725" s="442">
        <v>45</v>
      </c>
      <c r="G725" s="443"/>
      <c r="H725" s="444"/>
      <c r="I725" s="99">
        <v>-0.5</v>
      </c>
      <c r="J725" s="99">
        <v>0.5</v>
      </c>
      <c r="K725" s="94">
        <f t="shared" si="148"/>
        <v>45</v>
      </c>
      <c r="L725" s="94">
        <f t="shared" si="144"/>
        <v>-0.5</v>
      </c>
      <c r="M725" s="94">
        <f t="shared" si="145"/>
        <v>0.5</v>
      </c>
      <c r="N725" s="94">
        <f t="shared" si="149"/>
        <v>44.5</v>
      </c>
      <c r="O725" s="94">
        <f t="shared" si="150"/>
        <v>45.5</v>
      </c>
      <c r="P725" s="102" t="s">
        <v>50</v>
      </c>
      <c r="Q725" s="94">
        <f t="shared" si="146"/>
        <v>1</v>
      </c>
      <c r="R725" s="122">
        <f>IF(Q725="","",HLOOKUP(Q725,Headline!$Z$5:$CJ$6,2,FALSE))</f>
        <v>1</v>
      </c>
      <c r="S725" s="147">
        <v>45.3</v>
      </c>
      <c r="T725" s="147">
        <v>44.85</v>
      </c>
      <c r="U725" s="147">
        <v>45.1</v>
      </c>
      <c r="V725" s="147">
        <v>44.75</v>
      </c>
      <c r="W725" s="147">
        <v>44.8</v>
      </c>
      <c r="X725" s="96" t="str">
        <f t="shared" si="147"/>
        <v/>
      </c>
      <c r="Y725" s="101">
        <v>13</v>
      </c>
      <c r="Z725" s="445"/>
      <c r="AA725" s="446"/>
      <c r="AB725" s="446"/>
      <c r="AC725" s="446"/>
      <c r="AD725" s="62"/>
      <c r="AE725" s="21"/>
      <c r="AF725" s="22"/>
      <c r="AH725" s="29"/>
      <c r="AI725" s="29"/>
      <c r="AJ725" s="29"/>
      <c r="AK725" s="29"/>
      <c r="AL725" s="29"/>
      <c r="AM725" s="29"/>
      <c r="AN725" s="29"/>
      <c r="AO725" s="83"/>
      <c r="AP725" s="83"/>
      <c r="AQ725" s="83"/>
      <c r="AR725" s="83"/>
      <c r="AS725" s="83"/>
      <c r="AT725" s="105"/>
      <c r="AU725" s="105"/>
    </row>
    <row r="726" spans="1:47" ht="17.25" customHeight="1">
      <c r="A726" s="27"/>
      <c r="B726" s="98"/>
      <c r="C726" s="104"/>
      <c r="D726" s="90"/>
      <c r="E726" s="111"/>
      <c r="F726" s="442"/>
      <c r="G726" s="443"/>
      <c r="H726" s="444"/>
      <c r="I726" s="99"/>
      <c r="J726" s="99"/>
      <c r="K726" s="94">
        <f t="shared" si="148"/>
        <v>45</v>
      </c>
      <c r="L726" s="94">
        <f t="shared" si="144"/>
        <v>-0.5</v>
      </c>
      <c r="M726" s="94">
        <f t="shared" si="145"/>
        <v>0.5</v>
      </c>
      <c r="N726" s="94">
        <f t="shared" si="149"/>
        <v>44.5</v>
      </c>
      <c r="O726" s="94">
        <f t="shared" si="150"/>
        <v>45.5</v>
      </c>
      <c r="P726" s="102" t="s">
        <v>50</v>
      </c>
      <c r="Q726" s="94">
        <f t="shared" si="146"/>
        <v>2</v>
      </c>
      <c r="R726" s="122">
        <f>IF(Q726="","",HLOOKUP(Q726,Headline!$Z$5:$CJ$6,2,FALSE))</f>
        <v>2</v>
      </c>
      <c r="S726" s="147">
        <v>45.08</v>
      </c>
      <c r="T726" s="147">
        <v>45.17</v>
      </c>
      <c r="U726" s="147">
        <v>45.16</v>
      </c>
      <c r="V726" s="147">
        <v>45.06</v>
      </c>
      <c r="W726" s="147">
        <v>45.13</v>
      </c>
      <c r="X726" s="96" t="str">
        <f t="shared" si="147"/>
        <v/>
      </c>
      <c r="Y726" s="101">
        <v>16</v>
      </c>
      <c r="Z726" s="445"/>
      <c r="AA726" s="446"/>
      <c r="AB726" s="446"/>
      <c r="AC726" s="446"/>
      <c r="AD726" s="62"/>
      <c r="AE726" s="21"/>
      <c r="AF726" s="22"/>
      <c r="AH726" s="29"/>
      <c r="AI726" s="29"/>
      <c r="AJ726" s="29"/>
      <c r="AK726" s="29"/>
      <c r="AL726" s="29"/>
      <c r="AM726" s="29"/>
      <c r="AN726" s="29"/>
      <c r="AO726" s="83"/>
      <c r="AP726" s="83"/>
      <c r="AQ726" s="83"/>
      <c r="AR726" s="83"/>
      <c r="AS726" s="83"/>
      <c r="AT726" s="105"/>
      <c r="AU726" s="105"/>
    </row>
    <row r="727" spans="1:47" ht="17.25" customHeight="1">
      <c r="A727" s="27"/>
      <c r="B727" s="98"/>
      <c r="C727" s="104"/>
      <c r="D727" s="90"/>
      <c r="E727" s="111"/>
      <c r="F727" s="442"/>
      <c r="G727" s="443"/>
      <c r="H727" s="444"/>
      <c r="I727" s="99"/>
      <c r="J727" s="99"/>
      <c r="K727" s="94">
        <f t="shared" si="148"/>
        <v>45</v>
      </c>
      <c r="L727" s="94">
        <f t="shared" si="144"/>
        <v>-0.5</v>
      </c>
      <c r="M727" s="94">
        <f t="shared" si="145"/>
        <v>0.5</v>
      </c>
      <c r="N727" s="94">
        <f t="shared" si="149"/>
        <v>44.5</v>
      </c>
      <c r="O727" s="94">
        <f t="shared" si="150"/>
        <v>45.5</v>
      </c>
      <c r="P727" s="102"/>
      <c r="Q727" s="94" t="str">
        <f t="shared" si="146"/>
        <v/>
      </c>
      <c r="R727" s="122" t="str">
        <f>IF(Q727="","",HLOOKUP(Q727,Headline!$Z$5:$CJ$6,2,FALSE))</f>
        <v/>
      </c>
      <c r="S727" s="100"/>
      <c r="T727" s="100"/>
      <c r="U727" s="100"/>
      <c r="V727" s="100"/>
      <c r="W727" s="100"/>
      <c r="X727" s="96" t="str">
        <f t="shared" si="147"/>
        <v/>
      </c>
      <c r="Y727" s="101"/>
      <c r="Z727" s="445"/>
      <c r="AA727" s="446"/>
      <c r="AB727" s="446"/>
      <c r="AC727" s="446"/>
      <c r="AD727" s="62"/>
      <c r="AE727" s="21"/>
      <c r="AF727" s="22"/>
      <c r="AH727" s="29"/>
      <c r="AI727" s="29"/>
      <c r="AJ727" s="29"/>
      <c r="AK727" s="29"/>
      <c r="AL727" s="29"/>
      <c r="AM727" s="29"/>
      <c r="AN727" s="29"/>
      <c r="AO727" s="83"/>
      <c r="AP727" s="83"/>
      <c r="AQ727" s="83"/>
      <c r="AR727" s="83"/>
      <c r="AS727" s="83"/>
      <c r="AT727" s="105"/>
      <c r="AU727" s="105"/>
    </row>
    <row r="728" spans="1:47" ht="17.25" customHeight="1">
      <c r="A728" s="27"/>
      <c r="B728" s="98">
        <v>510</v>
      </c>
      <c r="C728" s="104"/>
      <c r="D728" s="90"/>
      <c r="E728" s="111"/>
      <c r="F728" s="442">
        <v>0.7</v>
      </c>
      <c r="G728" s="443"/>
      <c r="H728" s="444"/>
      <c r="I728" s="99">
        <v>-0.05</v>
      </c>
      <c r="J728" s="99">
        <v>0.05</v>
      </c>
      <c r="K728" s="94">
        <f t="shared" si="148"/>
        <v>0.7</v>
      </c>
      <c r="L728" s="94">
        <f t="shared" si="144"/>
        <v>-0.05</v>
      </c>
      <c r="M728" s="94">
        <f t="shared" si="145"/>
        <v>0.05</v>
      </c>
      <c r="N728" s="94">
        <f t="shared" si="149"/>
        <v>0.64999999999999991</v>
      </c>
      <c r="O728" s="94">
        <f t="shared" si="150"/>
        <v>0.75</v>
      </c>
      <c r="P728" s="102" t="s">
        <v>51</v>
      </c>
      <c r="Q728" s="94">
        <f t="shared" si="146"/>
        <v>1</v>
      </c>
      <c r="R728" s="122">
        <f>IF(Q728="","",HLOOKUP(Q728,Headline!$Z$5:$CJ$6,2,FALSE))</f>
        <v>1</v>
      </c>
      <c r="S728" s="147">
        <v>0.72</v>
      </c>
      <c r="T728" s="147">
        <v>0.7</v>
      </c>
      <c r="U728" s="147">
        <v>0.71</v>
      </c>
      <c r="V728" s="147">
        <v>0.72</v>
      </c>
      <c r="W728" s="147">
        <v>0.7</v>
      </c>
      <c r="X728" s="96" t="str">
        <f t="shared" si="147"/>
        <v/>
      </c>
      <c r="Y728" s="101">
        <v>13</v>
      </c>
      <c r="Z728" s="490"/>
      <c r="AA728" s="491"/>
      <c r="AB728" s="491"/>
      <c r="AC728" s="492"/>
      <c r="AD728" s="62"/>
      <c r="AE728" s="21"/>
      <c r="AF728" s="22"/>
      <c r="AH728" s="29"/>
      <c r="AI728" s="29"/>
      <c r="AJ728" s="29"/>
      <c r="AK728" s="29"/>
      <c r="AL728" s="29"/>
      <c r="AM728" s="29"/>
      <c r="AN728" s="29"/>
      <c r="AO728" s="83"/>
      <c r="AP728" s="83"/>
      <c r="AQ728" s="83"/>
      <c r="AR728" s="83"/>
      <c r="AS728" s="83"/>
      <c r="AT728" s="105"/>
      <c r="AU728" s="105"/>
    </row>
    <row r="729" spans="1:47" ht="17.25" customHeight="1">
      <c r="A729" s="27"/>
      <c r="B729" s="98"/>
      <c r="C729" s="104"/>
      <c r="D729" s="90"/>
      <c r="E729" s="111"/>
      <c r="F729" s="442"/>
      <c r="G729" s="443"/>
      <c r="H729" s="444"/>
      <c r="I729" s="99"/>
      <c r="J729" s="99"/>
      <c r="K729" s="94">
        <f t="shared" si="148"/>
        <v>0.7</v>
      </c>
      <c r="L729" s="94">
        <f t="shared" si="144"/>
        <v>-0.05</v>
      </c>
      <c r="M729" s="94">
        <f t="shared" si="145"/>
        <v>0.05</v>
      </c>
      <c r="N729" s="94">
        <f t="shared" si="149"/>
        <v>0.64999999999999991</v>
      </c>
      <c r="O729" s="94">
        <f t="shared" si="150"/>
        <v>0.75</v>
      </c>
      <c r="P729" s="102" t="s">
        <v>51</v>
      </c>
      <c r="Q729" s="94">
        <f t="shared" si="146"/>
        <v>2</v>
      </c>
      <c r="R729" s="122">
        <f>IF(Q729="","",HLOOKUP(Q729,Headline!$Z$5:$CJ$6,2,FALSE))</f>
        <v>2</v>
      </c>
      <c r="S729" s="147">
        <v>0.72</v>
      </c>
      <c r="T729" s="147">
        <v>0.71</v>
      </c>
      <c r="U729" s="147">
        <v>0.7</v>
      </c>
      <c r="V729" s="147">
        <v>0.72</v>
      </c>
      <c r="W729" s="147">
        <v>0.7</v>
      </c>
      <c r="X729" s="96" t="str">
        <f t="shared" si="147"/>
        <v/>
      </c>
      <c r="Y729" s="101">
        <v>16</v>
      </c>
      <c r="Z729" s="493"/>
      <c r="AA729" s="494"/>
      <c r="AB729" s="494"/>
      <c r="AC729" s="495"/>
      <c r="AD729" s="62"/>
      <c r="AE729" s="21"/>
      <c r="AF729" s="22"/>
      <c r="AH729" s="29"/>
      <c r="AI729" s="29"/>
      <c r="AJ729" s="29"/>
      <c r="AK729" s="29"/>
      <c r="AL729" s="29"/>
      <c r="AM729" s="29"/>
      <c r="AN729" s="29"/>
      <c r="AO729" s="83"/>
      <c r="AP729" s="83"/>
      <c r="AQ729" s="83"/>
      <c r="AR729" s="83"/>
      <c r="AS729" s="83"/>
      <c r="AT729" s="105"/>
      <c r="AU729" s="105"/>
    </row>
    <row r="730" spans="1:47" ht="17.25" customHeight="1">
      <c r="A730" s="27"/>
      <c r="B730" s="98"/>
      <c r="C730" s="104"/>
      <c r="D730" s="90"/>
      <c r="E730" s="111"/>
      <c r="F730" s="442"/>
      <c r="G730" s="443"/>
      <c r="H730" s="444"/>
      <c r="I730" s="99"/>
      <c r="J730" s="99"/>
      <c r="K730" s="94">
        <f t="shared" si="148"/>
        <v>0.7</v>
      </c>
      <c r="L730" s="94">
        <f t="shared" si="144"/>
        <v>-0.05</v>
      </c>
      <c r="M730" s="94">
        <f t="shared" si="145"/>
        <v>0.05</v>
      </c>
      <c r="N730" s="94">
        <f t="shared" si="149"/>
        <v>0.64999999999999991</v>
      </c>
      <c r="O730" s="94">
        <f t="shared" si="150"/>
        <v>0.75</v>
      </c>
      <c r="P730" s="102"/>
      <c r="Q730" s="94" t="str">
        <f t="shared" si="146"/>
        <v/>
      </c>
      <c r="R730" s="122" t="str">
        <f>IF(Q730="","",HLOOKUP(Q730,Headline!$Z$5:$CJ$6,2,FALSE))</f>
        <v/>
      </c>
      <c r="S730" s="100"/>
      <c r="T730" s="100"/>
      <c r="U730" s="100"/>
      <c r="V730" s="100"/>
      <c r="W730" s="100"/>
      <c r="X730" s="96" t="str">
        <f t="shared" si="147"/>
        <v/>
      </c>
      <c r="Y730" s="101"/>
      <c r="Z730" s="445"/>
      <c r="AA730" s="446"/>
      <c r="AB730" s="446"/>
      <c r="AC730" s="446"/>
      <c r="AD730" s="62"/>
      <c r="AE730" s="21"/>
      <c r="AF730" s="22"/>
      <c r="AH730" s="29"/>
      <c r="AI730" s="29"/>
      <c r="AJ730" s="29"/>
      <c r="AK730" s="29"/>
      <c r="AL730" s="29"/>
      <c r="AM730" s="29"/>
      <c r="AN730" s="29"/>
      <c r="AO730" s="83"/>
      <c r="AP730" s="83"/>
      <c r="AQ730" s="83"/>
      <c r="AR730" s="83"/>
      <c r="AS730" s="83"/>
      <c r="AT730" s="105"/>
      <c r="AU730" s="105"/>
    </row>
    <row r="731" spans="1:47" ht="17.25" customHeight="1">
      <c r="A731" s="27"/>
      <c r="B731" s="98">
        <v>511</v>
      </c>
      <c r="C731" s="104"/>
      <c r="D731" s="90"/>
      <c r="E731" s="111"/>
      <c r="F731" s="442">
        <v>2</v>
      </c>
      <c r="G731" s="443"/>
      <c r="H731" s="443"/>
      <c r="I731" s="99">
        <v>-0.05</v>
      </c>
      <c r="J731" s="99">
        <v>0.05</v>
      </c>
      <c r="K731" s="94">
        <f t="shared" si="148"/>
        <v>2</v>
      </c>
      <c r="L731" s="94">
        <f t="shared" si="144"/>
        <v>-0.05</v>
      </c>
      <c r="M731" s="94">
        <f t="shared" si="145"/>
        <v>0.05</v>
      </c>
      <c r="N731" s="94">
        <f t="shared" si="149"/>
        <v>1.95</v>
      </c>
      <c r="O731" s="94">
        <f t="shared" si="150"/>
        <v>2.0499999999999998</v>
      </c>
      <c r="P731" s="102" t="s">
        <v>51</v>
      </c>
      <c r="Q731" s="94">
        <f t="shared" si="146"/>
        <v>1</v>
      </c>
      <c r="R731" s="122">
        <f>IF(Q731="","",HLOOKUP(Q731,Headline!$Z$5:$CJ$6,2,FALSE))</f>
        <v>1</v>
      </c>
      <c r="S731" s="147">
        <v>2.02</v>
      </c>
      <c r="T731" s="147">
        <v>2.02</v>
      </c>
      <c r="U731" s="147">
        <v>2.0299999999999998</v>
      </c>
      <c r="V731" s="147">
        <v>2.0299999999999998</v>
      </c>
      <c r="W731" s="147">
        <v>2.0299999999999998</v>
      </c>
      <c r="X731" s="96" t="str">
        <f t="shared" si="147"/>
        <v/>
      </c>
      <c r="Y731" s="101">
        <v>13</v>
      </c>
      <c r="Z731" s="445"/>
      <c r="AA731" s="446"/>
      <c r="AB731" s="446"/>
      <c r="AC731" s="446"/>
      <c r="AD731" s="62"/>
      <c r="AE731" s="21"/>
      <c r="AF731" s="22"/>
      <c r="AH731" s="29"/>
      <c r="AI731" s="29"/>
      <c r="AJ731" s="29"/>
      <c r="AK731" s="29"/>
      <c r="AL731" s="29"/>
      <c r="AM731" s="29"/>
      <c r="AN731" s="29"/>
      <c r="AO731" s="83"/>
      <c r="AP731" s="83"/>
      <c r="AQ731" s="83"/>
      <c r="AR731" s="83"/>
      <c r="AS731" s="83"/>
      <c r="AT731" s="105"/>
      <c r="AU731" s="105"/>
    </row>
    <row r="732" spans="1:47" ht="17.25" customHeight="1">
      <c r="A732" s="27"/>
      <c r="B732" s="98"/>
      <c r="C732" s="104"/>
      <c r="D732" s="90"/>
      <c r="E732" s="111"/>
      <c r="F732" s="442"/>
      <c r="G732" s="443"/>
      <c r="H732" s="444"/>
      <c r="I732" s="99"/>
      <c r="J732" s="99"/>
      <c r="K732" s="94">
        <f t="shared" si="148"/>
        <v>2</v>
      </c>
      <c r="L732" s="94">
        <f t="shared" si="144"/>
        <v>-0.05</v>
      </c>
      <c r="M732" s="94">
        <f t="shared" si="145"/>
        <v>0.05</v>
      </c>
      <c r="N732" s="94">
        <f t="shared" si="149"/>
        <v>1.95</v>
      </c>
      <c r="O732" s="94">
        <f t="shared" si="150"/>
        <v>2.0499999999999998</v>
      </c>
      <c r="P732" s="102" t="s">
        <v>51</v>
      </c>
      <c r="Q732" s="94">
        <f t="shared" si="146"/>
        <v>2</v>
      </c>
      <c r="R732" s="122">
        <f>IF(Q732="","",HLOOKUP(Q732,Headline!$Z$5:$CJ$6,2,FALSE))</f>
        <v>2</v>
      </c>
      <c r="S732" s="147">
        <v>2</v>
      </c>
      <c r="T732" s="147">
        <v>2.0099999999999998</v>
      </c>
      <c r="U732" s="147">
        <v>2.0099999999999998</v>
      </c>
      <c r="V732" s="147">
        <v>2</v>
      </c>
      <c r="W732" s="147">
        <v>2.02</v>
      </c>
      <c r="X732" s="96" t="str">
        <f t="shared" si="147"/>
        <v/>
      </c>
      <c r="Y732" s="101">
        <v>16</v>
      </c>
      <c r="Z732" s="445"/>
      <c r="AA732" s="446"/>
      <c r="AB732" s="446"/>
      <c r="AC732" s="446"/>
      <c r="AD732" s="62"/>
      <c r="AE732" s="21"/>
      <c r="AF732" s="22"/>
      <c r="AH732" s="29"/>
      <c r="AI732" s="29"/>
      <c r="AJ732" s="29"/>
      <c r="AK732" s="29"/>
      <c r="AL732" s="29"/>
      <c r="AM732" s="29"/>
      <c r="AN732" s="29"/>
      <c r="AO732" s="83"/>
      <c r="AP732" s="83"/>
      <c r="AQ732" s="83"/>
      <c r="AR732" s="83"/>
      <c r="AS732" s="83"/>
      <c r="AT732" s="105"/>
      <c r="AU732" s="105"/>
    </row>
    <row r="733" spans="1:47" ht="17.25" customHeight="1">
      <c r="A733" s="27"/>
      <c r="B733" s="98"/>
      <c r="C733" s="104"/>
      <c r="D733" s="90"/>
      <c r="E733" s="111"/>
      <c r="F733" s="442"/>
      <c r="G733" s="443"/>
      <c r="H733" s="443"/>
      <c r="I733" s="99"/>
      <c r="J733" s="99"/>
      <c r="K733" s="94">
        <f t="shared" si="148"/>
        <v>2</v>
      </c>
      <c r="L733" s="94">
        <f t="shared" si="144"/>
        <v>-0.05</v>
      </c>
      <c r="M733" s="94">
        <f t="shared" si="145"/>
        <v>0.05</v>
      </c>
      <c r="N733" s="94">
        <f t="shared" si="149"/>
        <v>1.95</v>
      </c>
      <c r="O733" s="94">
        <f t="shared" si="150"/>
        <v>2.0499999999999998</v>
      </c>
      <c r="P733" s="102"/>
      <c r="Q733" s="94" t="str">
        <f t="shared" si="146"/>
        <v/>
      </c>
      <c r="R733" s="122" t="str">
        <f>IF(Q733="","",HLOOKUP(Q733,Headline!$Z$5:$CJ$6,2,FALSE))</f>
        <v/>
      </c>
      <c r="S733" s="150"/>
      <c r="T733" s="150"/>
      <c r="U733" s="150"/>
      <c r="V733" s="150"/>
      <c r="W733" s="150"/>
      <c r="X733" s="96" t="str">
        <f t="shared" si="147"/>
        <v/>
      </c>
      <c r="Y733" s="101"/>
      <c r="Z733" s="445"/>
      <c r="AA733" s="446"/>
      <c r="AB733" s="446"/>
      <c r="AC733" s="446"/>
      <c r="AD733" s="62"/>
      <c r="AE733" s="21"/>
      <c r="AF733" s="22"/>
      <c r="AH733" s="29"/>
      <c r="AI733" s="29"/>
      <c r="AJ733" s="29"/>
      <c r="AK733" s="29"/>
      <c r="AL733" s="29"/>
      <c r="AM733" s="29"/>
      <c r="AN733" s="29"/>
      <c r="AO733" s="83"/>
      <c r="AP733" s="83"/>
      <c r="AQ733" s="83"/>
      <c r="AR733" s="83"/>
      <c r="AS733" s="83"/>
      <c r="AT733" s="105"/>
      <c r="AU733" s="105"/>
    </row>
    <row r="734" spans="1:47" ht="17.25" customHeight="1">
      <c r="A734" s="27"/>
      <c r="B734" s="98">
        <v>512</v>
      </c>
      <c r="C734" s="104"/>
      <c r="D734" s="90"/>
      <c r="E734" s="111"/>
      <c r="F734" s="442">
        <v>2.8</v>
      </c>
      <c r="G734" s="443"/>
      <c r="H734" s="443"/>
      <c r="I734" s="99">
        <v>-0.1</v>
      </c>
      <c r="J734" s="99">
        <v>0</v>
      </c>
      <c r="K734" s="94">
        <f t="shared" si="148"/>
        <v>2.8</v>
      </c>
      <c r="L734" s="94">
        <f t="shared" si="144"/>
        <v>-0.1</v>
      </c>
      <c r="M734" s="94">
        <f t="shared" si="145"/>
        <v>0</v>
      </c>
      <c r="N734" s="94">
        <f t="shared" si="149"/>
        <v>2.6999999999999997</v>
      </c>
      <c r="O734" s="94">
        <f t="shared" si="150"/>
        <v>2.8</v>
      </c>
      <c r="P734" s="102" t="s">
        <v>234</v>
      </c>
      <c r="Q734" s="94">
        <f t="shared" si="146"/>
        <v>1</v>
      </c>
      <c r="R734" s="122">
        <f>IF(Q734="","",HLOOKUP(Q734,Headline!$Z$5:$CJ$6,2,FALSE))</f>
        <v>1</v>
      </c>
      <c r="S734" s="496" t="s">
        <v>291</v>
      </c>
      <c r="T734" s="497"/>
      <c r="U734" s="497"/>
      <c r="V734" s="497"/>
      <c r="W734" s="498"/>
      <c r="X734" s="236"/>
      <c r="Y734" s="101"/>
      <c r="Z734" s="445"/>
      <c r="AA734" s="446"/>
      <c r="AB734" s="446"/>
      <c r="AC734" s="446"/>
      <c r="AD734" s="62"/>
      <c r="AE734" s="21"/>
      <c r="AF734" s="22"/>
      <c r="AH734" s="29"/>
      <c r="AI734" s="29"/>
      <c r="AJ734" s="29"/>
      <c r="AK734" s="29"/>
      <c r="AL734" s="29"/>
      <c r="AM734" s="29"/>
      <c r="AN734" s="29"/>
      <c r="AO734" s="83"/>
      <c r="AP734" s="83"/>
      <c r="AQ734" s="83"/>
      <c r="AR734" s="83"/>
      <c r="AS734" s="83"/>
      <c r="AT734" s="105"/>
      <c r="AU734" s="105"/>
    </row>
    <row r="735" spans="1:47" ht="17.25" customHeight="1">
      <c r="A735" s="27"/>
      <c r="B735" s="98"/>
      <c r="C735" s="104"/>
      <c r="D735" s="90"/>
      <c r="E735" s="111"/>
      <c r="F735" s="442"/>
      <c r="G735" s="443"/>
      <c r="H735" s="444"/>
      <c r="I735" s="99"/>
      <c r="J735" s="99"/>
      <c r="K735" s="94">
        <f t="shared" si="148"/>
        <v>2.8</v>
      </c>
      <c r="L735" s="94">
        <f t="shared" si="144"/>
        <v>-0.1</v>
      </c>
      <c r="M735" s="94">
        <f t="shared" si="145"/>
        <v>0</v>
      </c>
      <c r="N735" s="94">
        <f t="shared" si="149"/>
        <v>2.6999999999999997</v>
      </c>
      <c r="O735" s="94">
        <f t="shared" si="150"/>
        <v>2.8</v>
      </c>
      <c r="P735" s="102" t="s">
        <v>234</v>
      </c>
      <c r="Q735" s="94">
        <f t="shared" si="146"/>
        <v>2</v>
      </c>
      <c r="R735" s="122">
        <f>IF(Q735="","",HLOOKUP(Q735,Headline!$Z$5:$CJ$6,2,FALSE))</f>
        <v>2</v>
      </c>
      <c r="S735" s="499"/>
      <c r="T735" s="500"/>
      <c r="U735" s="500"/>
      <c r="V735" s="500"/>
      <c r="W735" s="501"/>
      <c r="X735" s="236" t="str">
        <f t="shared" si="147"/>
        <v/>
      </c>
      <c r="Y735" s="101"/>
      <c r="Z735" s="445"/>
      <c r="AA735" s="446"/>
      <c r="AB735" s="446"/>
      <c r="AC735" s="446"/>
      <c r="AD735" s="62"/>
      <c r="AE735" s="21"/>
      <c r="AF735" s="22"/>
      <c r="AH735" s="29"/>
      <c r="AI735" s="29"/>
      <c r="AJ735" s="29"/>
      <c r="AK735" s="29"/>
      <c r="AL735" s="29"/>
      <c r="AM735" s="29"/>
      <c r="AN735" s="29"/>
      <c r="AO735" s="83"/>
      <c r="AP735" s="83"/>
      <c r="AQ735" s="83"/>
      <c r="AR735" s="83"/>
      <c r="AS735" s="83"/>
      <c r="AT735" s="105"/>
      <c r="AU735" s="105"/>
    </row>
    <row r="736" spans="1:47" ht="17.25" customHeight="1">
      <c r="A736" s="27"/>
      <c r="B736" s="98"/>
      <c r="C736" s="104"/>
      <c r="D736" s="90"/>
      <c r="E736" s="111"/>
      <c r="F736" s="442"/>
      <c r="G736" s="443"/>
      <c r="H736" s="444"/>
      <c r="I736" s="99"/>
      <c r="J736" s="99"/>
      <c r="K736" s="94">
        <f t="shared" si="148"/>
        <v>2.8</v>
      </c>
      <c r="L736" s="94">
        <f t="shared" si="144"/>
        <v>-0.1</v>
      </c>
      <c r="M736" s="94">
        <f t="shared" si="145"/>
        <v>0</v>
      </c>
      <c r="N736" s="94">
        <f t="shared" si="149"/>
        <v>2.6999999999999997</v>
      </c>
      <c r="O736" s="94">
        <f t="shared" si="150"/>
        <v>2.8</v>
      </c>
      <c r="P736" s="102"/>
      <c r="Q736" s="94" t="str">
        <f t="shared" si="146"/>
        <v/>
      </c>
      <c r="R736" s="122" t="str">
        <f>IF(Q736="","",HLOOKUP(Q736,Headline!$Z$5:$CJ$6,2,FALSE))</f>
        <v/>
      </c>
      <c r="S736" s="151"/>
      <c r="T736" s="151"/>
      <c r="U736" s="151"/>
      <c r="V736" s="151"/>
      <c r="W736" s="151"/>
      <c r="X736" s="96" t="str">
        <f t="shared" si="147"/>
        <v/>
      </c>
      <c r="Y736" s="101"/>
      <c r="Z736" s="445"/>
      <c r="AA736" s="446"/>
      <c r="AB736" s="446"/>
      <c r="AC736" s="446"/>
      <c r="AD736" s="62"/>
      <c r="AE736" s="21"/>
      <c r="AF736" s="22"/>
      <c r="AH736" s="29"/>
      <c r="AI736" s="29"/>
      <c r="AJ736" s="29"/>
      <c r="AK736" s="29"/>
      <c r="AL736" s="29"/>
      <c r="AM736" s="29"/>
      <c r="AN736" s="29"/>
      <c r="AO736" s="83"/>
      <c r="AP736" s="83"/>
      <c r="AQ736" s="83"/>
      <c r="AR736" s="83"/>
      <c r="AS736" s="83"/>
      <c r="AT736" s="105"/>
      <c r="AU736" s="105"/>
    </row>
    <row r="737" spans="1:47" ht="17.25" customHeight="1">
      <c r="A737" s="27"/>
      <c r="B737" s="98">
        <v>513</v>
      </c>
      <c r="C737" s="104"/>
      <c r="D737" s="90"/>
      <c r="E737" s="111"/>
      <c r="F737" s="442">
        <v>2</v>
      </c>
      <c r="G737" s="443"/>
      <c r="H737" s="444"/>
      <c r="I737" s="99">
        <v>-0.05</v>
      </c>
      <c r="J737" s="99">
        <v>0.05</v>
      </c>
      <c r="K737" s="94">
        <f t="shared" si="148"/>
        <v>2</v>
      </c>
      <c r="L737" s="94">
        <f t="shared" si="144"/>
        <v>-0.05</v>
      </c>
      <c r="M737" s="94">
        <f t="shared" si="145"/>
        <v>0.05</v>
      </c>
      <c r="N737" s="94">
        <f t="shared" si="149"/>
        <v>1.95</v>
      </c>
      <c r="O737" s="94">
        <f t="shared" si="150"/>
        <v>2.0499999999999998</v>
      </c>
      <c r="P737" s="102" t="s">
        <v>51</v>
      </c>
      <c r="Q737" s="94">
        <f t="shared" si="146"/>
        <v>1</v>
      </c>
      <c r="R737" s="122">
        <f>IF(Q737="","",HLOOKUP(Q737,Headline!$Z$5:$CJ$6,2,FALSE))</f>
        <v>1</v>
      </c>
      <c r="S737" s="147">
        <v>1.99</v>
      </c>
      <c r="T737" s="147">
        <v>2</v>
      </c>
      <c r="U737" s="147">
        <v>1.99</v>
      </c>
      <c r="V737" s="147">
        <v>1.99</v>
      </c>
      <c r="W737" s="147">
        <v>2</v>
      </c>
      <c r="X737" s="96" t="str">
        <f t="shared" si="147"/>
        <v/>
      </c>
      <c r="Y737" s="101">
        <v>13</v>
      </c>
      <c r="Z737" s="445"/>
      <c r="AA737" s="446"/>
      <c r="AB737" s="446"/>
      <c r="AC737" s="446"/>
      <c r="AD737" s="62"/>
      <c r="AE737" s="21"/>
      <c r="AF737" s="22"/>
      <c r="AH737" s="29"/>
      <c r="AI737" s="29"/>
      <c r="AJ737" s="29"/>
      <c r="AK737" s="29"/>
      <c r="AL737" s="29"/>
      <c r="AM737" s="29"/>
      <c r="AN737" s="29"/>
      <c r="AO737" s="83"/>
      <c r="AP737" s="83"/>
      <c r="AQ737" s="83"/>
      <c r="AR737" s="83"/>
      <c r="AS737" s="83"/>
      <c r="AT737" s="105"/>
      <c r="AU737" s="105"/>
    </row>
    <row r="738" spans="1:47" ht="17.25" customHeight="1">
      <c r="A738" s="27"/>
      <c r="B738" s="98"/>
      <c r="C738" s="104"/>
      <c r="D738" s="90"/>
      <c r="E738" s="111"/>
      <c r="F738" s="442"/>
      <c r="G738" s="443"/>
      <c r="H738" s="444"/>
      <c r="I738" s="99"/>
      <c r="J738" s="99"/>
      <c r="K738" s="94">
        <f t="shared" si="148"/>
        <v>2</v>
      </c>
      <c r="L738" s="94">
        <f t="shared" si="144"/>
        <v>-0.05</v>
      </c>
      <c r="M738" s="94">
        <f t="shared" si="145"/>
        <v>0.05</v>
      </c>
      <c r="N738" s="94">
        <f t="shared" si="149"/>
        <v>1.95</v>
      </c>
      <c r="O738" s="94">
        <f t="shared" si="150"/>
        <v>2.0499999999999998</v>
      </c>
      <c r="P738" s="102" t="s">
        <v>51</v>
      </c>
      <c r="Q738" s="94">
        <f t="shared" si="146"/>
        <v>2</v>
      </c>
      <c r="R738" s="122">
        <f>IF(Q738="","",HLOOKUP(Q738,Headline!$Z$5:$CJ$6,2,FALSE))</f>
        <v>2</v>
      </c>
      <c r="S738" s="147">
        <v>1.98</v>
      </c>
      <c r="T738" s="147">
        <v>1.97</v>
      </c>
      <c r="U738" s="147">
        <v>1.99</v>
      </c>
      <c r="V738" s="147">
        <v>1.98</v>
      </c>
      <c r="W738" s="147">
        <v>1.98</v>
      </c>
      <c r="X738" s="96" t="str">
        <f t="shared" si="147"/>
        <v/>
      </c>
      <c r="Y738" s="101">
        <v>16</v>
      </c>
      <c r="Z738" s="445"/>
      <c r="AA738" s="446"/>
      <c r="AB738" s="446"/>
      <c r="AC738" s="446"/>
      <c r="AD738" s="62"/>
      <c r="AE738" s="21"/>
      <c r="AF738" s="22"/>
      <c r="AH738" s="29"/>
      <c r="AI738" s="29"/>
      <c r="AJ738" s="29"/>
      <c r="AK738" s="29"/>
      <c r="AL738" s="29"/>
      <c r="AM738" s="29"/>
      <c r="AN738" s="29"/>
      <c r="AO738" s="83"/>
      <c r="AP738" s="83"/>
      <c r="AQ738" s="83"/>
      <c r="AR738" s="83"/>
      <c r="AS738" s="83"/>
      <c r="AT738" s="105"/>
      <c r="AU738" s="105"/>
    </row>
    <row r="739" spans="1:47" ht="17.25" customHeight="1">
      <c r="A739" s="27"/>
      <c r="B739" s="98"/>
      <c r="C739" s="104"/>
      <c r="D739" s="90"/>
      <c r="E739" s="111"/>
      <c r="F739" s="442"/>
      <c r="G739" s="443"/>
      <c r="H739" s="444"/>
      <c r="I739" s="99"/>
      <c r="J739" s="99"/>
      <c r="K739" s="94">
        <f t="shared" si="148"/>
        <v>2</v>
      </c>
      <c r="L739" s="94">
        <f t="shared" si="144"/>
        <v>-0.05</v>
      </c>
      <c r="M739" s="94">
        <f t="shared" si="145"/>
        <v>0.05</v>
      </c>
      <c r="N739" s="94">
        <f t="shared" si="149"/>
        <v>1.95</v>
      </c>
      <c r="O739" s="94">
        <f t="shared" si="150"/>
        <v>2.0499999999999998</v>
      </c>
      <c r="P739" s="102"/>
      <c r="Q739" s="94" t="str">
        <f t="shared" si="146"/>
        <v/>
      </c>
      <c r="R739" s="122" t="str">
        <f>IF(Q739="","",HLOOKUP(Q739,Headline!$Z$5:$CJ$6,2,FALSE))</f>
        <v/>
      </c>
      <c r="S739" s="100"/>
      <c r="T739" s="100"/>
      <c r="U739" s="100"/>
      <c r="V739" s="100"/>
      <c r="W739" s="100"/>
      <c r="X739" s="96" t="str">
        <f t="shared" si="147"/>
        <v/>
      </c>
      <c r="Y739" s="101"/>
      <c r="Z739" s="445"/>
      <c r="AA739" s="446"/>
      <c r="AB739" s="446"/>
      <c r="AC739" s="446"/>
      <c r="AD739" s="62"/>
      <c r="AE739" s="21"/>
      <c r="AF739" s="22"/>
      <c r="AH739" s="29"/>
      <c r="AI739" s="29"/>
      <c r="AJ739" s="29"/>
      <c r="AK739" s="29"/>
      <c r="AL739" s="29"/>
      <c r="AM739" s="29"/>
      <c r="AN739" s="29"/>
      <c r="AO739" s="83"/>
      <c r="AP739" s="83"/>
      <c r="AQ739" s="83"/>
      <c r="AR739" s="83"/>
      <c r="AS739" s="83"/>
      <c r="AT739" s="105"/>
      <c r="AU739" s="105"/>
    </row>
    <row r="740" spans="1:47" ht="17.25" customHeight="1">
      <c r="A740" s="27"/>
      <c r="B740" s="98">
        <v>514</v>
      </c>
      <c r="C740" s="104"/>
      <c r="D740" s="90"/>
      <c r="E740" s="111"/>
      <c r="F740" s="442">
        <v>2</v>
      </c>
      <c r="G740" s="443"/>
      <c r="H740" s="444"/>
      <c r="I740" s="99">
        <v>-0.05</v>
      </c>
      <c r="J740" s="99">
        <v>0.05</v>
      </c>
      <c r="K740" s="94">
        <f t="shared" si="148"/>
        <v>2</v>
      </c>
      <c r="L740" s="94">
        <f t="shared" si="144"/>
        <v>-0.05</v>
      </c>
      <c r="M740" s="94">
        <f t="shared" si="145"/>
        <v>0.05</v>
      </c>
      <c r="N740" s="94">
        <f t="shared" si="149"/>
        <v>1.95</v>
      </c>
      <c r="O740" s="94">
        <f t="shared" si="150"/>
        <v>2.0499999999999998</v>
      </c>
      <c r="P740" s="102" t="s">
        <v>51</v>
      </c>
      <c r="Q740" s="94">
        <f t="shared" si="146"/>
        <v>1</v>
      </c>
      <c r="R740" s="122">
        <f>IF(Q740="","",HLOOKUP(Q740,Headline!$Z$5:$CJ$6,2,FALSE))</f>
        <v>1</v>
      </c>
      <c r="S740" s="147">
        <v>1.95</v>
      </c>
      <c r="T740" s="147">
        <v>1.96</v>
      </c>
      <c r="U740" s="147">
        <v>1.96</v>
      </c>
      <c r="V740" s="147">
        <v>1.97</v>
      </c>
      <c r="W740" s="147">
        <v>1.96</v>
      </c>
      <c r="X740" s="96" t="str">
        <f t="shared" si="147"/>
        <v/>
      </c>
      <c r="Y740" s="101">
        <v>13</v>
      </c>
      <c r="Z740" s="445" t="s">
        <v>68</v>
      </c>
      <c r="AA740" s="446"/>
      <c r="AB740" s="446"/>
      <c r="AC740" s="446"/>
      <c r="AD740" s="62"/>
      <c r="AE740" s="21"/>
      <c r="AF740" s="22"/>
      <c r="AH740" s="29"/>
      <c r="AI740" s="29"/>
      <c r="AJ740" s="29"/>
      <c r="AK740" s="29"/>
      <c r="AL740" s="29"/>
      <c r="AM740" s="29"/>
      <c r="AN740" s="29"/>
      <c r="AO740" s="83"/>
      <c r="AP740" s="83"/>
      <c r="AQ740" s="83"/>
      <c r="AR740" s="83"/>
      <c r="AS740" s="83"/>
      <c r="AT740" s="105"/>
      <c r="AU740" s="105"/>
    </row>
    <row r="741" spans="1:47" ht="17.25" customHeight="1">
      <c r="A741" s="27"/>
      <c r="B741" s="98"/>
      <c r="C741" s="104"/>
      <c r="D741" s="90"/>
      <c r="E741" s="111"/>
      <c r="F741" s="442"/>
      <c r="G741" s="443"/>
      <c r="H741" s="444"/>
      <c r="I741" s="99"/>
      <c r="J741" s="99"/>
      <c r="K741" s="94">
        <f t="shared" si="148"/>
        <v>2</v>
      </c>
      <c r="L741" s="94">
        <f t="shared" si="144"/>
        <v>-0.05</v>
      </c>
      <c r="M741" s="94">
        <f t="shared" si="145"/>
        <v>0.05</v>
      </c>
      <c r="N741" s="94">
        <f t="shared" si="149"/>
        <v>1.95</v>
      </c>
      <c r="O741" s="94">
        <f t="shared" si="150"/>
        <v>2.0499999999999998</v>
      </c>
      <c r="P741" s="102" t="s">
        <v>51</v>
      </c>
      <c r="Q741" s="94">
        <f t="shared" si="146"/>
        <v>2</v>
      </c>
      <c r="R741" s="122">
        <f>IF(Q741="","",HLOOKUP(Q741,Headline!$Z$5:$CJ$6,2,FALSE))</f>
        <v>2</v>
      </c>
      <c r="S741" s="147">
        <v>1.96</v>
      </c>
      <c r="T741" s="147">
        <v>1.95</v>
      </c>
      <c r="U741" s="147">
        <v>1.95</v>
      </c>
      <c r="V741" s="147">
        <v>1.96</v>
      </c>
      <c r="W741" s="147">
        <v>1.96</v>
      </c>
      <c r="X741" s="96" t="str">
        <f t="shared" si="147"/>
        <v/>
      </c>
      <c r="Y741" s="101">
        <v>16</v>
      </c>
      <c r="Z741" s="445"/>
      <c r="AA741" s="446"/>
      <c r="AB741" s="446"/>
      <c r="AC741" s="446"/>
      <c r="AD741" s="62"/>
      <c r="AE741" s="21"/>
      <c r="AF741" s="22"/>
      <c r="AH741" s="29"/>
      <c r="AI741" s="29"/>
      <c r="AJ741" s="29"/>
      <c r="AK741" s="29"/>
      <c r="AL741" s="29"/>
      <c r="AM741" s="29"/>
      <c r="AN741" s="29"/>
      <c r="AO741" s="83"/>
      <c r="AP741" s="83"/>
      <c r="AQ741" s="83"/>
      <c r="AR741" s="83"/>
      <c r="AS741" s="83"/>
      <c r="AT741" s="105"/>
      <c r="AU741" s="105"/>
    </row>
    <row r="742" spans="1:47" ht="17.25" customHeight="1">
      <c r="A742" s="27"/>
      <c r="B742" s="98"/>
      <c r="C742" s="104"/>
      <c r="D742" s="90"/>
      <c r="E742" s="111"/>
      <c r="F742" s="489"/>
      <c r="G742" s="443"/>
      <c r="H742" s="444"/>
      <c r="I742" s="99"/>
      <c r="J742" s="99"/>
      <c r="K742" s="94">
        <f>IF(Q742=1,F742,K738)</f>
        <v>2</v>
      </c>
      <c r="L742" s="94">
        <f>IF(Q742=1,I742,L738)</f>
        <v>-0.05</v>
      </c>
      <c r="M742" s="94">
        <f>IF(Q742=1,J742,M738)</f>
        <v>0.05</v>
      </c>
      <c r="N742" s="94">
        <f>K742+L742</f>
        <v>1.95</v>
      </c>
      <c r="O742" s="94">
        <f>K742+M742</f>
        <v>2.0499999999999998</v>
      </c>
      <c r="P742" s="102"/>
      <c r="Q742" s="94" t="str">
        <f t="shared" si="146"/>
        <v/>
      </c>
      <c r="R742" s="122" t="str">
        <f>IF(Q742="","",HLOOKUP(Q742,Headline!$Z$5:$CJ$6,2,FALSE))</f>
        <v/>
      </c>
      <c r="S742" s="147"/>
      <c r="T742" s="147"/>
      <c r="U742" s="147"/>
      <c r="V742" s="147"/>
      <c r="W742" s="147"/>
      <c r="X742" s="96" t="str">
        <f t="shared" si="147"/>
        <v/>
      </c>
      <c r="Y742" s="101"/>
      <c r="Z742" s="445"/>
      <c r="AA742" s="446"/>
      <c r="AB742" s="446"/>
      <c r="AC742" s="454"/>
      <c r="AD742" s="62"/>
      <c r="AE742" s="21"/>
      <c r="AF742" s="22"/>
      <c r="AH742" s="29"/>
      <c r="AI742" s="29"/>
      <c r="AJ742" s="29"/>
      <c r="AK742" s="29"/>
      <c r="AL742" s="29"/>
      <c r="AM742" s="29"/>
      <c r="AN742" s="29"/>
      <c r="AO742" s="83"/>
      <c r="AP742" s="83"/>
      <c r="AQ742" s="83"/>
      <c r="AR742" s="83"/>
      <c r="AS742" s="83"/>
      <c r="AT742" s="105"/>
      <c r="AU742" s="105"/>
    </row>
    <row r="743" spans="1:47" ht="17.25" customHeight="1">
      <c r="A743" s="27"/>
      <c r="B743" s="98">
        <v>514</v>
      </c>
      <c r="C743" s="104"/>
      <c r="D743" s="90"/>
      <c r="E743" s="111"/>
      <c r="F743" s="442">
        <v>2</v>
      </c>
      <c r="G743" s="443"/>
      <c r="H743" s="444"/>
      <c r="I743" s="99">
        <v>-0.05</v>
      </c>
      <c r="J743" s="99">
        <v>0.05</v>
      </c>
      <c r="K743" s="94">
        <f>IF(Q743=1,F743,K741)</f>
        <v>2</v>
      </c>
      <c r="L743" s="94">
        <f>IF(Q743=1,I743,L741)</f>
        <v>-0.05</v>
      </c>
      <c r="M743" s="94">
        <f>IF(Q743=1,J743,M741)</f>
        <v>0.05</v>
      </c>
      <c r="N743" s="94">
        <f>K743+L743</f>
        <v>1.95</v>
      </c>
      <c r="O743" s="94">
        <f>K743+M743</f>
        <v>2.0499999999999998</v>
      </c>
      <c r="P743" s="102" t="s">
        <v>51</v>
      </c>
      <c r="Q743" s="94">
        <f t="shared" si="146"/>
        <v>1</v>
      </c>
      <c r="R743" s="122">
        <f>IF(Q743="","",HLOOKUP(Q743,Headline!$Z$5:$CJ$6,2,FALSE))</f>
        <v>1</v>
      </c>
      <c r="S743" s="147">
        <v>2.0499999999999998</v>
      </c>
      <c r="T743" s="147">
        <v>2.0499999999999998</v>
      </c>
      <c r="U743" s="147">
        <v>2.04</v>
      </c>
      <c r="V743" s="147">
        <v>2.0499999999999998</v>
      </c>
      <c r="W743" s="147">
        <v>2.0499999999999998</v>
      </c>
      <c r="X743" s="96" t="str">
        <f t="shared" si="147"/>
        <v/>
      </c>
      <c r="Y743" s="101">
        <v>13</v>
      </c>
      <c r="Z743" s="445" t="s">
        <v>69</v>
      </c>
      <c r="AA743" s="446"/>
      <c r="AB743" s="446"/>
      <c r="AC743" s="446"/>
      <c r="AD743" s="62"/>
      <c r="AE743" s="21"/>
      <c r="AF743" s="22"/>
      <c r="AH743" s="29"/>
      <c r="AI743" s="29"/>
      <c r="AJ743" s="29"/>
      <c r="AK743" s="29"/>
      <c r="AL743" s="29"/>
      <c r="AM743" s="29"/>
      <c r="AN743" s="29"/>
      <c r="AO743" s="83"/>
      <c r="AP743" s="83"/>
      <c r="AQ743" s="83"/>
      <c r="AR743" s="83"/>
      <c r="AS743" s="83"/>
      <c r="AT743" s="105"/>
      <c r="AU743" s="105"/>
    </row>
    <row r="744" spans="1:47" ht="17.25" customHeight="1">
      <c r="A744" s="27"/>
      <c r="B744" s="98"/>
      <c r="C744" s="104"/>
      <c r="D744" s="90"/>
      <c r="E744" s="111"/>
      <c r="F744" s="442"/>
      <c r="G744" s="443"/>
      <c r="H744" s="444"/>
      <c r="I744" s="99"/>
      <c r="J744" s="99"/>
      <c r="K744" s="94">
        <f>IF(Q744=1,F744,K743)</f>
        <v>2</v>
      </c>
      <c r="L744" s="94">
        <f>IF(Q744=1,I744,L743)</f>
        <v>-0.05</v>
      </c>
      <c r="M744" s="94">
        <f>IF(Q744=1,J744,M743)</f>
        <v>0.05</v>
      </c>
      <c r="N744" s="94">
        <f>K744+L744</f>
        <v>1.95</v>
      </c>
      <c r="O744" s="94">
        <f>K744+M744</f>
        <v>2.0499999999999998</v>
      </c>
      <c r="P744" s="102" t="s">
        <v>51</v>
      </c>
      <c r="Q744" s="94">
        <f t="shared" si="146"/>
        <v>2</v>
      </c>
      <c r="R744" s="122">
        <f>IF(Q744="","",HLOOKUP(Q744,Headline!$Z$5:$CJ$6,2,FALSE))</f>
        <v>2</v>
      </c>
      <c r="S744" s="147">
        <v>2.04</v>
      </c>
      <c r="T744" s="147">
        <v>2.04</v>
      </c>
      <c r="U744" s="147">
        <v>2.0499999999999998</v>
      </c>
      <c r="V744" s="147">
        <v>2.0299999999999998</v>
      </c>
      <c r="W744" s="147">
        <v>2.04</v>
      </c>
      <c r="X744" s="96" t="str">
        <f t="shared" si="147"/>
        <v/>
      </c>
      <c r="Y744" s="101">
        <v>16</v>
      </c>
      <c r="Z744" s="445"/>
      <c r="AA744" s="446"/>
      <c r="AB744" s="446"/>
      <c r="AC744" s="446"/>
      <c r="AD744" s="62"/>
      <c r="AE744" s="21"/>
      <c r="AF744" s="22"/>
      <c r="AH744" s="29"/>
      <c r="AI744" s="29"/>
      <c r="AJ744" s="29"/>
      <c r="AK744" s="29"/>
      <c r="AL744" s="29"/>
      <c r="AM744" s="29"/>
      <c r="AN744" s="29"/>
      <c r="AO744" s="83"/>
      <c r="AP744" s="83"/>
      <c r="AQ744" s="83"/>
      <c r="AR744" s="83"/>
      <c r="AS744" s="83"/>
      <c r="AT744" s="105"/>
      <c r="AU744" s="105"/>
    </row>
    <row r="745" spans="1:47" ht="17.25" customHeight="1">
      <c r="A745" s="27"/>
      <c r="B745" s="98"/>
      <c r="C745" s="104"/>
      <c r="D745" s="90"/>
      <c r="E745" s="111"/>
      <c r="F745" s="489"/>
      <c r="G745" s="443"/>
      <c r="H745" s="444"/>
      <c r="I745" s="99"/>
      <c r="J745" s="99"/>
      <c r="K745" s="94">
        <f>IF(Q745=1,F745,K741)</f>
        <v>2</v>
      </c>
      <c r="L745" s="94">
        <f>IF(Q745=1,I745,L741)</f>
        <v>-0.05</v>
      </c>
      <c r="M745" s="94">
        <f>IF(Q745=1,J745,M741)</f>
        <v>0.05</v>
      </c>
      <c r="N745" s="94">
        <f t="shared" si="149"/>
        <v>1.95</v>
      </c>
      <c r="O745" s="94">
        <f t="shared" si="150"/>
        <v>2.0499999999999998</v>
      </c>
      <c r="P745" s="102"/>
      <c r="Q745" s="94" t="str">
        <f t="shared" si="146"/>
        <v/>
      </c>
      <c r="R745" s="122" t="str">
        <f>IF(Q745="","",HLOOKUP(Q745,Headline!$Z$5:$CJ$6,2,FALSE))</f>
        <v/>
      </c>
      <c r="S745" s="100"/>
      <c r="T745" s="100"/>
      <c r="U745" s="100"/>
      <c r="V745" s="100"/>
      <c r="W745" s="100"/>
      <c r="X745" s="96" t="str">
        <f t="shared" si="147"/>
        <v/>
      </c>
      <c r="Y745" s="101"/>
      <c r="Z745" s="445"/>
      <c r="AA745" s="446"/>
      <c r="AB745" s="446"/>
      <c r="AC745" s="454"/>
      <c r="AD745" s="62"/>
      <c r="AE745" s="21"/>
      <c r="AF745" s="22"/>
      <c r="AH745" s="29"/>
      <c r="AI745" s="29"/>
      <c r="AJ745" s="29"/>
      <c r="AK745" s="29"/>
      <c r="AL745" s="29"/>
      <c r="AM745" s="29"/>
      <c r="AN745" s="29"/>
      <c r="AO745" s="83"/>
      <c r="AP745" s="83"/>
      <c r="AQ745" s="83"/>
      <c r="AR745" s="83"/>
      <c r="AS745" s="83"/>
      <c r="AT745" s="105"/>
      <c r="AU745" s="105"/>
    </row>
    <row r="746" spans="1:47" ht="17.25" customHeight="1">
      <c r="A746" s="27"/>
      <c r="B746" s="98">
        <v>515</v>
      </c>
      <c r="C746" s="104"/>
      <c r="D746" s="144" t="s">
        <v>7</v>
      </c>
      <c r="E746" s="144" t="s">
        <v>189</v>
      </c>
      <c r="F746" s="489">
        <v>1.2</v>
      </c>
      <c r="G746" s="443"/>
      <c r="H746" s="444"/>
      <c r="I746" s="99">
        <v>0</v>
      </c>
      <c r="J746" s="99">
        <v>0.2</v>
      </c>
      <c r="K746" s="94">
        <f t="shared" si="148"/>
        <v>1.2</v>
      </c>
      <c r="L746" s="94">
        <f t="shared" si="144"/>
        <v>0</v>
      </c>
      <c r="M746" s="94">
        <f t="shared" si="145"/>
        <v>0.2</v>
      </c>
      <c r="N746" s="94">
        <f t="shared" si="149"/>
        <v>1.2</v>
      </c>
      <c r="O746" s="94">
        <f t="shared" si="150"/>
        <v>1.4</v>
      </c>
      <c r="P746" s="102" t="s">
        <v>50</v>
      </c>
      <c r="Q746" s="94">
        <f t="shared" si="146"/>
        <v>1</v>
      </c>
      <c r="R746" s="122">
        <f>IF(Q746="","",HLOOKUP(Q746,Headline!$Z$5:$CJ$6,2,FALSE))</f>
        <v>1</v>
      </c>
      <c r="S746" s="147">
        <v>1.22</v>
      </c>
      <c r="T746" s="147">
        <v>1.24</v>
      </c>
      <c r="U746" s="147">
        <v>1.24</v>
      </c>
      <c r="V746" s="147">
        <v>1.22</v>
      </c>
      <c r="W746" s="147">
        <v>1.24</v>
      </c>
      <c r="X746" s="96" t="str">
        <f t="shared" si="147"/>
        <v/>
      </c>
      <c r="Y746" s="101">
        <v>13</v>
      </c>
      <c r="Z746" s="445"/>
      <c r="AA746" s="446"/>
      <c r="AB746" s="446"/>
      <c r="AC746" s="454"/>
      <c r="AD746" s="62"/>
      <c r="AE746" s="21"/>
      <c r="AF746" s="22"/>
      <c r="AH746" s="29"/>
      <c r="AI746" s="29"/>
      <c r="AJ746" s="29"/>
      <c r="AK746" s="29"/>
      <c r="AL746" s="29"/>
      <c r="AM746" s="29"/>
      <c r="AN746" s="29"/>
      <c r="AO746" s="83"/>
      <c r="AP746" s="83"/>
      <c r="AQ746" s="83"/>
      <c r="AR746" s="83"/>
      <c r="AS746" s="83"/>
      <c r="AT746" s="105"/>
      <c r="AU746" s="105"/>
    </row>
    <row r="747" spans="1:47" ht="17.25" customHeight="1">
      <c r="A747" s="27"/>
      <c r="B747" s="98"/>
      <c r="C747" s="104"/>
      <c r="D747" s="90"/>
      <c r="E747" s="111"/>
      <c r="F747" s="442"/>
      <c r="G747" s="443"/>
      <c r="H747" s="443"/>
      <c r="I747" s="99"/>
      <c r="J747" s="99"/>
      <c r="K747" s="94">
        <f t="shared" si="148"/>
        <v>1.2</v>
      </c>
      <c r="L747" s="94">
        <f t="shared" si="144"/>
        <v>0</v>
      </c>
      <c r="M747" s="94">
        <f t="shared" si="145"/>
        <v>0.2</v>
      </c>
      <c r="N747" s="94">
        <f t="shared" si="149"/>
        <v>1.2</v>
      </c>
      <c r="O747" s="94">
        <f t="shared" si="150"/>
        <v>1.4</v>
      </c>
      <c r="P747" s="102" t="s">
        <v>50</v>
      </c>
      <c r="Q747" s="94">
        <f t="shared" si="146"/>
        <v>2</v>
      </c>
      <c r="R747" s="122">
        <f>IF(Q747="","",HLOOKUP(Q747,Headline!$Z$5:$CJ$6,2,FALSE))</f>
        <v>2</v>
      </c>
      <c r="S747" s="147">
        <v>1.44</v>
      </c>
      <c r="T747" s="147">
        <v>1.43</v>
      </c>
      <c r="U747" s="147">
        <v>1.43</v>
      </c>
      <c r="V747" s="147">
        <v>1.42</v>
      </c>
      <c r="W747" s="147">
        <v>1.43</v>
      </c>
      <c r="X747" s="96" t="str">
        <f t="shared" si="147"/>
        <v/>
      </c>
      <c r="Y747" s="101">
        <v>16</v>
      </c>
      <c r="Z747" s="445" t="s">
        <v>768</v>
      </c>
      <c r="AA747" s="446"/>
      <c r="AB747" s="446"/>
      <c r="AC747" s="446"/>
      <c r="AD747" s="62"/>
      <c r="AE747" s="245" t="s">
        <v>331</v>
      </c>
      <c r="AF747" s="22"/>
      <c r="AH747" s="29"/>
      <c r="AI747" s="29"/>
      <c r="AJ747" s="29"/>
      <c r="AK747" s="29"/>
      <c r="AL747" s="29"/>
      <c r="AM747" s="29"/>
      <c r="AN747" s="29"/>
      <c r="AO747" s="83"/>
      <c r="AP747" s="83"/>
      <c r="AQ747" s="83"/>
      <c r="AR747" s="83"/>
      <c r="AS747" s="83"/>
      <c r="AT747" s="105"/>
      <c r="AU747" s="105"/>
    </row>
    <row r="748" spans="1:47" ht="17.25" customHeight="1">
      <c r="A748" s="27"/>
      <c r="B748" s="98"/>
      <c r="C748" s="104"/>
      <c r="D748" s="90"/>
      <c r="E748" s="111"/>
      <c r="F748" s="442"/>
      <c r="G748" s="443"/>
      <c r="H748" s="444"/>
      <c r="I748" s="99"/>
      <c r="J748" s="99"/>
      <c r="K748" s="94">
        <f t="shared" si="148"/>
        <v>1.2</v>
      </c>
      <c r="L748" s="94">
        <f t="shared" si="144"/>
        <v>0</v>
      </c>
      <c r="M748" s="94">
        <f t="shared" si="145"/>
        <v>0.2</v>
      </c>
      <c r="N748" s="94">
        <f t="shared" si="149"/>
        <v>1.2</v>
      </c>
      <c r="O748" s="94">
        <f t="shared" si="150"/>
        <v>1.4</v>
      </c>
      <c r="P748" s="102"/>
      <c r="Q748" s="94" t="str">
        <f t="shared" si="146"/>
        <v/>
      </c>
      <c r="R748" s="122" t="str">
        <f>IF(Q748="","",HLOOKUP(Q748,Headline!$Z$5:$CJ$6,2,FALSE))</f>
        <v/>
      </c>
      <c r="S748" s="147"/>
      <c r="T748" s="147"/>
      <c r="U748" s="147" t="s">
        <v>255</v>
      </c>
      <c r="V748" s="147" t="s">
        <v>255</v>
      </c>
      <c r="W748" s="147" t="s">
        <v>255</v>
      </c>
      <c r="X748" s="96" t="str">
        <f t="shared" si="147"/>
        <v/>
      </c>
      <c r="Y748" s="101"/>
      <c r="Z748" s="445"/>
      <c r="AA748" s="446"/>
      <c r="AB748" s="446"/>
      <c r="AC748" s="446"/>
      <c r="AD748" s="62"/>
      <c r="AE748" s="21"/>
      <c r="AF748" s="22"/>
      <c r="AH748" s="29"/>
      <c r="AI748" s="29"/>
      <c r="AJ748" s="29"/>
      <c r="AK748" s="29"/>
      <c r="AL748" s="29"/>
      <c r="AM748" s="29"/>
      <c r="AN748" s="29"/>
      <c r="AO748" s="83"/>
      <c r="AP748" s="83"/>
      <c r="AQ748" s="83"/>
      <c r="AR748" s="83"/>
      <c r="AS748" s="83"/>
      <c r="AT748" s="105"/>
      <c r="AU748" s="105"/>
    </row>
    <row r="749" spans="1:47" ht="17.25" customHeight="1">
      <c r="A749" s="27"/>
      <c r="B749" s="98">
        <v>515</v>
      </c>
      <c r="C749" s="104"/>
      <c r="D749" s="144" t="s">
        <v>7</v>
      </c>
      <c r="E749" s="144" t="s">
        <v>189</v>
      </c>
      <c r="F749" s="442">
        <v>1.2</v>
      </c>
      <c r="G749" s="443"/>
      <c r="H749" s="443"/>
      <c r="I749" s="99">
        <v>0</v>
      </c>
      <c r="J749" s="99">
        <v>0.2</v>
      </c>
      <c r="K749" s="94">
        <f t="shared" si="148"/>
        <v>1.2</v>
      </c>
      <c r="L749" s="94">
        <f t="shared" ref="L749:L775" si="151">IF(Q749=1,I749,L748)</f>
        <v>0</v>
      </c>
      <c r="M749" s="94">
        <f t="shared" ref="M749:M775" si="152">IF(Q749=1,J749,M748)</f>
        <v>0.2</v>
      </c>
      <c r="N749" s="94">
        <f t="shared" si="149"/>
        <v>1.2</v>
      </c>
      <c r="O749" s="94">
        <f t="shared" si="150"/>
        <v>1.4</v>
      </c>
      <c r="P749" s="102" t="s">
        <v>50</v>
      </c>
      <c r="Q749" s="94">
        <f t="shared" ref="Q749:Q775" si="153">IF(AND(F749&lt;&gt;"",Q748=""),1,IF(AND(Q748&lt;emp,Q748&lt;&gt;""),Q748+1,""))</f>
        <v>1</v>
      </c>
      <c r="R749" s="122">
        <f>IF(Q749="","",HLOOKUP(Q749,Headline!$Z$5:$CJ$6,2,FALSE))</f>
        <v>1</v>
      </c>
      <c r="S749" s="147">
        <v>1.25</v>
      </c>
      <c r="T749" s="147">
        <v>1.24</v>
      </c>
      <c r="U749" s="147">
        <v>1.25</v>
      </c>
      <c r="V749" s="147">
        <v>1.25</v>
      </c>
      <c r="W749" s="147">
        <v>1.24</v>
      </c>
      <c r="X749" s="96" t="str">
        <f t="shared" si="147"/>
        <v/>
      </c>
      <c r="Y749" s="101">
        <v>13</v>
      </c>
      <c r="Z749" s="445"/>
      <c r="AA749" s="446"/>
      <c r="AB749" s="446"/>
      <c r="AC749" s="446"/>
      <c r="AD749" s="62"/>
      <c r="AE749" s="21"/>
      <c r="AF749" s="22"/>
      <c r="AH749" s="29"/>
      <c r="AI749" s="29"/>
      <c r="AJ749" s="29"/>
      <c r="AK749" s="29"/>
      <c r="AL749" s="29"/>
      <c r="AM749" s="29"/>
      <c r="AN749" s="29"/>
      <c r="AO749" s="83"/>
      <c r="AP749" s="83"/>
      <c r="AQ749" s="83"/>
      <c r="AR749" s="83"/>
      <c r="AS749" s="83"/>
      <c r="AT749" s="105"/>
      <c r="AU749" s="105"/>
    </row>
    <row r="750" spans="1:47" ht="17.25" customHeight="1">
      <c r="A750" s="27"/>
      <c r="B750" s="98"/>
      <c r="C750" s="104"/>
      <c r="D750" s="90"/>
      <c r="E750" s="111"/>
      <c r="F750" s="442"/>
      <c r="G750" s="443"/>
      <c r="H750" s="444"/>
      <c r="I750" s="99"/>
      <c r="J750" s="99"/>
      <c r="K750" s="94">
        <f t="shared" si="148"/>
        <v>1.2</v>
      </c>
      <c r="L750" s="94">
        <f t="shared" si="151"/>
        <v>0</v>
      </c>
      <c r="M750" s="94">
        <f t="shared" si="152"/>
        <v>0.2</v>
      </c>
      <c r="N750" s="94">
        <f t="shared" si="149"/>
        <v>1.2</v>
      </c>
      <c r="O750" s="94">
        <f t="shared" si="150"/>
        <v>1.4</v>
      </c>
      <c r="P750" s="102" t="s">
        <v>50</v>
      </c>
      <c r="Q750" s="94">
        <f t="shared" si="153"/>
        <v>2</v>
      </c>
      <c r="R750" s="122">
        <f>IF(Q750="","",HLOOKUP(Q750,Headline!$Z$5:$CJ$6,2,FALSE))</f>
        <v>2</v>
      </c>
      <c r="S750" s="147">
        <v>1.39</v>
      </c>
      <c r="T750" s="147">
        <v>1.41</v>
      </c>
      <c r="U750" s="147">
        <v>1.42</v>
      </c>
      <c r="V750" s="147">
        <v>1.42</v>
      </c>
      <c r="W750" s="147">
        <v>1.41</v>
      </c>
      <c r="X750" s="96" t="str">
        <f t="shared" si="147"/>
        <v/>
      </c>
      <c r="Y750" s="101">
        <v>16</v>
      </c>
      <c r="Z750" s="445"/>
      <c r="AA750" s="446"/>
      <c r="AB750" s="446"/>
      <c r="AC750" s="446"/>
      <c r="AD750" s="62"/>
      <c r="AE750" s="245" t="s">
        <v>331</v>
      </c>
      <c r="AF750" s="22"/>
      <c r="AH750" s="29"/>
      <c r="AI750" s="29"/>
      <c r="AJ750" s="29"/>
      <c r="AK750" s="29"/>
      <c r="AL750" s="29"/>
      <c r="AM750" s="29"/>
      <c r="AN750" s="29"/>
      <c r="AO750" s="83"/>
      <c r="AP750" s="83"/>
      <c r="AQ750" s="83"/>
      <c r="AR750" s="83"/>
      <c r="AS750" s="83"/>
      <c r="AT750" s="105"/>
      <c r="AU750" s="105"/>
    </row>
    <row r="751" spans="1:47" ht="17.25" customHeight="1">
      <c r="A751" s="27"/>
      <c r="B751" s="98"/>
      <c r="C751" s="104"/>
      <c r="D751" s="90"/>
      <c r="E751" s="111"/>
      <c r="F751" s="442"/>
      <c r="G751" s="443"/>
      <c r="H751" s="444"/>
      <c r="I751" s="99"/>
      <c r="J751" s="99"/>
      <c r="K751" s="94">
        <f t="shared" ref="K751:K770" si="154">IF(Q751=1,F751,K750)</f>
        <v>1.2</v>
      </c>
      <c r="L751" s="94">
        <f t="shared" si="151"/>
        <v>0</v>
      </c>
      <c r="M751" s="94">
        <f t="shared" si="152"/>
        <v>0.2</v>
      </c>
      <c r="N751" s="94">
        <f t="shared" si="149"/>
        <v>1.2</v>
      </c>
      <c r="O751" s="94">
        <f t="shared" si="150"/>
        <v>1.4</v>
      </c>
      <c r="P751" s="102"/>
      <c r="Q751" s="94" t="str">
        <f t="shared" si="153"/>
        <v/>
      </c>
      <c r="R751" s="122" t="str">
        <f>IF(Q751="","",HLOOKUP(Q751,Headline!$Z$5:$CJ$6,2,FALSE))</f>
        <v/>
      </c>
      <c r="S751" s="147"/>
      <c r="T751" s="147"/>
      <c r="U751" s="147" t="s">
        <v>255</v>
      </c>
      <c r="V751" s="147" t="s">
        <v>255</v>
      </c>
      <c r="W751" s="147" t="s">
        <v>255</v>
      </c>
      <c r="X751" s="96" t="str">
        <f t="shared" si="147"/>
        <v/>
      </c>
      <c r="Y751" s="101"/>
      <c r="Z751" s="445"/>
      <c r="AA751" s="446"/>
      <c r="AB751" s="446"/>
      <c r="AC751" s="446"/>
      <c r="AD751" s="62"/>
      <c r="AE751" s="21"/>
      <c r="AF751" s="22"/>
      <c r="AH751" s="29"/>
      <c r="AI751" s="29"/>
      <c r="AJ751" s="29"/>
      <c r="AK751" s="29"/>
      <c r="AL751" s="29"/>
      <c r="AM751" s="29"/>
      <c r="AN751" s="29"/>
      <c r="AO751" s="83"/>
      <c r="AP751" s="83"/>
      <c r="AQ751" s="83"/>
      <c r="AR751" s="83"/>
      <c r="AS751" s="83"/>
      <c r="AT751" s="105"/>
      <c r="AU751" s="105"/>
    </row>
    <row r="752" spans="1:47" ht="17.25" customHeight="1">
      <c r="A752" s="27"/>
      <c r="B752" s="98">
        <v>515</v>
      </c>
      <c r="C752" s="104"/>
      <c r="D752" s="144" t="s">
        <v>7</v>
      </c>
      <c r="E752" s="144" t="s">
        <v>189</v>
      </c>
      <c r="F752" s="442">
        <v>1.2</v>
      </c>
      <c r="G752" s="443"/>
      <c r="H752" s="443"/>
      <c r="I752" s="99">
        <v>0</v>
      </c>
      <c r="J752" s="99">
        <v>0.2</v>
      </c>
      <c r="K752" s="94">
        <f t="shared" si="154"/>
        <v>1.2</v>
      </c>
      <c r="L752" s="94">
        <f t="shared" si="151"/>
        <v>0</v>
      </c>
      <c r="M752" s="94">
        <f t="shared" si="152"/>
        <v>0.2</v>
      </c>
      <c r="N752" s="94">
        <f t="shared" si="149"/>
        <v>1.2</v>
      </c>
      <c r="O752" s="94">
        <f t="shared" si="150"/>
        <v>1.4</v>
      </c>
      <c r="P752" s="102" t="s">
        <v>50</v>
      </c>
      <c r="Q752" s="94">
        <f t="shared" si="153"/>
        <v>1</v>
      </c>
      <c r="R752" s="122">
        <f>IF(Q752="","",HLOOKUP(Q752,Headline!$Z$5:$CJ$6,2,FALSE))</f>
        <v>1</v>
      </c>
      <c r="S752" s="147">
        <v>1.25</v>
      </c>
      <c r="T752" s="147">
        <v>1.25</v>
      </c>
      <c r="U752" s="147">
        <v>1.25</v>
      </c>
      <c r="V752" s="147">
        <v>1.25</v>
      </c>
      <c r="W752" s="147">
        <v>1.25</v>
      </c>
      <c r="X752" s="96" t="str">
        <f t="shared" si="147"/>
        <v/>
      </c>
      <c r="Y752" s="101">
        <v>13</v>
      </c>
      <c r="Z752" s="445"/>
      <c r="AA752" s="446"/>
      <c r="AB752" s="446"/>
      <c r="AC752" s="446"/>
      <c r="AD752" s="62"/>
      <c r="AE752" s="21"/>
      <c r="AF752" s="22"/>
      <c r="AH752" s="29"/>
      <c r="AI752" s="29"/>
      <c r="AJ752" s="29"/>
      <c r="AK752" s="29"/>
      <c r="AL752" s="29"/>
      <c r="AM752" s="29"/>
      <c r="AN752" s="29"/>
      <c r="AO752" s="83"/>
      <c r="AP752" s="83"/>
      <c r="AQ752" s="83"/>
      <c r="AR752" s="83"/>
      <c r="AS752" s="83"/>
      <c r="AT752" s="105"/>
      <c r="AU752" s="105"/>
    </row>
    <row r="753" spans="1:47" ht="17.25" customHeight="1">
      <c r="A753" s="27"/>
      <c r="B753" s="98"/>
      <c r="C753" s="104"/>
      <c r="D753" s="90"/>
      <c r="E753" s="111"/>
      <c r="F753" s="442"/>
      <c r="G753" s="443"/>
      <c r="H753" s="444"/>
      <c r="I753" s="99"/>
      <c r="J753" s="99"/>
      <c r="K753" s="94">
        <f t="shared" si="154"/>
        <v>1.2</v>
      </c>
      <c r="L753" s="94">
        <f t="shared" si="151"/>
        <v>0</v>
      </c>
      <c r="M753" s="94">
        <f t="shared" si="152"/>
        <v>0.2</v>
      </c>
      <c r="N753" s="94">
        <f t="shared" ref="N753:N792" si="155">K753+L753</f>
        <v>1.2</v>
      </c>
      <c r="O753" s="94">
        <f t="shared" ref="O753:O792" si="156">K753+M753</f>
        <v>1.4</v>
      </c>
      <c r="P753" s="102" t="s">
        <v>50</v>
      </c>
      <c r="Q753" s="94">
        <f t="shared" si="153"/>
        <v>2</v>
      </c>
      <c r="R753" s="122">
        <f>IF(Q753="","",HLOOKUP(Q753,Headline!$Z$5:$CJ$6,2,FALSE))</f>
        <v>2</v>
      </c>
      <c r="S753" s="147">
        <v>1.4</v>
      </c>
      <c r="T753" s="147">
        <v>1.42</v>
      </c>
      <c r="U753" s="147">
        <v>1.43</v>
      </c>
      <c r="V753" s="147">
        <v>1.42</v>
      </c>
      <c r="W753" s="147">
        <v>1.43</v>
      </c>
      <c r="X753" s="96" t="str">
        <f t="shared" si="147"/>
        <v/>
      </c>
      <c r="Y753" s="101">
        <v>16</v>
      </c>
      <c r="Z753" s="445"/>
      <c r="AA753" s="446"/>
      <c r="AB753" s="446"/>
      <c r="AC753" s="446"/>
      <c r="AD753" s="62"/>
      <c r="AE753" s="245" t="s">
        <v>331</v>
      </c>
      <c r="AF753" s="22"/>
      <c r="AH753" s="29"/>
      <c r="AI753" s="29"/>
      <c r="AJ753" s="29"/>
      <c r="AK753" s="29"/>
      <c r="AL753" s="29"/>
      <c r="AM753" s="29"/>
      <c r="AN753" s="29"/>
      <c r="AO753" s="83"/>
      <c r="AP753" s="83"/>
      <c r="AQ753" s="83"/>
      <c r="AR753" s="83"/>
      <c r="AS753" s="83"/>
      <c r="AT753" s="105"/>
      <c r="AU753" s="105"/>
    </row>
    <row r="754" spans="1:47" ht="17.25" customHeight="1" thickBot="1">
      <c r="A754" s="27"/>
      <c r="B754" s="98"/>
      <c r="C754" s="104"/>
      <c r="D754" s="90"/>
      <c r="E754" s="111"/>
      <c r="F754" s="455"/>
      <c r="G754" s="456"/>
      <c r="H754" s="457"/>
      <c r="I754" s="99"/>
      <c r="J754" s="99"/>
      <c r="K754" s="94">
        <f t="shared" si="154"/>
        <v>1.2</v>
      </c>
      <c r="L754" s="94">
        <f t="shared" si="151"/>
        <v>0</v>
      </c>
      <c r="M754" s="94">
        <f t="shared" si="152"/>
        <v>0.2</v>
      </c>
      <c r="N754" s="94">
        <f t="shared" si="155"/>
        <v>1.2</v>
      </c>
      <c r="O754" s="94">
        <f t="shared" si="156"/>
        <v>1.4</v>
      </c>
      <c r="P754" s="102"/>
      <c r="Q754" s="94" t="str">
        <f t="shared" si="153"/>
        <v/>
      </c>
      <c r="R754" s="122" t="str">
        <f>IF(Q754="","",HLOOKUP(Q754,Headline!$Z$5:$CJ$6,2,FALSE))</f>
        <v/>
      </c>
      <c r="S754" s="100"/>
      <c r="T754" s="100"/>
      <c r="U754" s="100"/>
      <c r="V754" s="100"/>
      <c r="W754" s="100"/>
      <c r="X754" s="96" t="str">
        <f t="shared" si="147"/>
        <v/>
      </c>
      <c r="Y754" s="101"/>
      <c r="Z754" s="445"/>
      <c r="AA754" s="446"/>
      <c r="AB754" s="446"/>
      <c r="AC754" s="446"/>
      <c r="AD754" s="62"/>
      <c r="AE754" s="21"/>
      <c r="AF754" s="22"/>
      <c r="AH754" s="29"/>
      <c r="AI754" s="29"/>
      <c r="AJ754" s="29"/>
      <c r="AK754" s="29"/>
      <c r="AL754" s="29"/>
      <c r="AM754" s="29"/>
      <c r="AN754" s="29"/>
      <c r="AO754" s="83"/>
      <c r="AP754" s="83"/>
      <c r="AQ754" s="83"/>
      <c r="AR754" s="83"/>
      <c r="AS754" s="83"/>
      <c r="AT754" s="105"/>
      <c r="AU754" s="105"/>
    </row>
    <row r="755" spans="1:47" ht="17.25" customHeight="1" thickBot="1">
      <c r="A755" s="27"/>
      <c r="B755" s="98"/>
      <c r="C755" s="104"/>
      <c r="D755" s="90"/>
      <c r="E755" s="135"/>
      <c r="F755" s="463">
        <v>61</v>
      </c>
      <c r="G755" s="464"/>
      <c r="H755" s="465"/>
      <c r="I755" s="136"/>
      <c r="J755" s="99"/>
      <c r="K755" s="94">
        <f t="shared" si="154"/>
        <v>61</v>
      </c>
      <c r="L755" s="94">
        <f t="shared" si="151"/>
        <v>0</v>
      </c>
      <c r="M755" s="94">
        <f t="shared" si="152"/>
        <v>0</v>
      </c>
      <c r="N755" s="94">
        <f t="shared" si="155"/>
        <v>61</v>
      </c>
      <c r="O755" s="94">
        <f t="shared" si="156"/>
        <v>61</v>
      </c>
      <c r="P755" s="102" t="s">
        <v>237</v>
      </c>
      <c r="Q755" s="94">
        <f t="shared" si="153"/>
        <v>1</v>
      </c>
      <c r="R755" s="122">
        <f>IF(Q755="","",HLOOKUP(Q755,Headline!$Z$5:$CJ$6,2,FALSE))</f>
        <v>1</v>
      </c>
      <c r="S755" s="147">
        <f>+'report export 3D'!R82</f>
        <v>60.904658883000003</v>
      </c>
      <c r="T755" s="147">
        <f>+'report export 3D'!S82</f>
        <v>60.897713414999998</v>
      </c>
      <c r="U755" s="147">
        <f>+'report export 3D'!T82</f>
        <v>60.911586720999999</v>
      </c>
      <c r="V755" s="147">
        <f>+'report export 3D'!U82</f>
        <v>60.898856393000003</v>
      </c>
      <c r="W755" s="147">
        <f>+'report export 3D'!V82</f>
        <v>60.907254197999997</v>
      </c>
      <c r="X755" s="96"/>
      <c r="Y755" s="101">
        <v>13</v>
      </c>
      <c r="Z755" s="483">
        <v>0.5</v>
      </c>
      <c r="AA755" s="484"/>
      <c r="AB755" s="484"/>
      <c r="AC755" s="484"/>
      <c r="AD755" s="62"/>
      <c r="AE755" s="21"/>
      <c r="AF755" s="22"/>
      <c r="AH755" s="29"/>
      <c r="AI755" s="29"/>
      <c r="AJ755" s="29"/>
      <c r="AK755" s="29"/>
      <c r="AL755" s="29"/>
      <c r="AM755" s="29"/>
      <c r="AN755" s="29"/>
      <c r="AO755" s="83"/>
      <c r="AP755" s="83"/>
      <c r="AQ755" s="83"/>
      <c r="AR755" s="83"/>
      <c r="AS755" s="83"/>
      <c r="AT755" s="105"/>
      <c r="AU755" s="105"/>
    </row>
    <row r="756" spans="1:47" ht="17.25" customHeight="1">
      <c r="A756" s="27"/>
      <c r="B756" s="98"/>
      <c r="C756" s="104"/>
      <c r="D756" s="90"/>
      <c r="E756" s="111"/>
      <c r="F756" s="471"/>
      <c r="G756" s="472"/>
      <c r="H756" s="473"/>
      <c r="I756" s="99"/>
      <c r="J756" s="99"/>
      <c r="K756" s="94">
        <f t="shared" si="154"/>
        <v>61</v>
      </c>
      <c r="L756" s="94">
        <f t="shared" si="151"/>
        <v>0</v>
      </c>
      <c r="M756" s="94">
        <f t="shared" si="152"/>
        <v>0</v>
      </c>
      <c r="N756" s="94">
        <f t="shared" si="155"/>
        <v>61</v>
      </c>
      <c r="O756" s="94">
        <f t="shared" si="156"/>
        <v>61</v>
      </c>
      <c r="P756" s="102" t="s">
        <v>237</v>
      </c>
      <c r="Q756" s="94">
        <f t="shared" si="153"/>
        <v>2</v>
      </c>
      <c r="R756" s="122">
        <f>IF(Q756="","",HLOOKUP(Q756,Headline!$Z$5:$CJ$6,2,FALSE))</f>
        <v>2</v>
      </c>
      <c r="S756" s="147">
        <v>60.948734017</v>
      </c>
      <c r="T756" s="147">
        <v>60.930695976999999</v>
      </c>
      <c r="U756" s="147">
        <v>60.939545979000002</v>
      </c>
      <c r="V756" s="147">
        <v>60.947462430000002</v>
      </c>
      <c r="W756" s="147">
        <v>60.943871557999998</v>
      </c>
      <c r="X756" s="96"/>
      <c r="Y756" s="101"/>
      <c r="Z756" s="445"/>
      <c r="AA756" s="446"/>
      <c r="AB756" s="446"/>
      <c r="AC756" s="446"/>
      <c r="AD756" s="62"/>
      <c r="AE756" s="21"/>
      <c r="AF756" s="22"/>
      <c r="AH756" s="29"/>
      <c r="AI756" s="29"/>
      <c r="AJ756" s="29"/>
      <c r="AK756" s="29"/>
      <c r="AL756" s="29"/>
      <c r="AM756" s="29"/>
      <c r="AN756" s="29"/>
      <c r="AO756" s="83"/>
      <c r="AP756" s="83"/>
      <c r="AQ756" s="83"/>
      <c r="AR756" s="83"/>
      <c r="AS756" s="83"/>
      <c r="AT756" s="105"/>
      <c r="AU756" s="105"/>
    </row>
    <row r="757" spans="1:47" ht="17.25" customHeight="1" thickBot="1">
      <c r="A757" s="27"/>
      <c r="B757" s="98"/>
      <c r="C757" s="104"/>
      <c r="D757" s="90"/>
      <c r="E757" s="111"/>
      <c r="F757" s="455"/>
      <c r="G757" s="456"/>
      <c r="H757" s="456"/>
      <c r="I757" s="99"/>
      <c r="J757" s="99"/>
      <c r="K757" s="94">
        <f t="shared" si="154"/>
        <v>61</v>
      </c>
      <c r="L757" s="94">
        <f t="shared" si="151"/>
        <v>0</v>
      </c>
      <c r="M757" s="94">
        <f t="shared" si="152"/>
        <v>0</v>
      </c>
      <c r="N757" s="94">
        <f t="shared" si="155"/>
        <v>61</v>
      </c>
      <c r="O757" s="94">
        <f t="shared" si="156"/>
        <v>61</v>
      </c>
      <c r="P757" s="102"/>
      <c r="Q757" s="94" t="str">
        <f t="shared" si="153"/>
        <v/>
      </c>
      <c r="R757" s="122" t="str">
        <f>IF(Q757="","",HLOOKUP(Q757,Headline!$Z$5:$CJ$6,2,FALSE))</f>
        <v/>
      </c>
      <c r="S757" s="147"/>
      <c r="T757" s="147"/>
      <c r="U757" s="147"/>
      <c r="V757" s="147"/>
      <c r="W757" s="147"/>
      <c r="X757" s="96"/>
      <c r="Y757" s="101"/>
      <c r="Z757" s="445"/>
      <c r="AA757" s="446"/>
      <c r="AB757" s="446"/>
      <c r="AC757" s="446"/>
      <c r="AD757" s="62"/>
      <c r="AE757" s="21"/>
      <c r="AF757" s="22"/>
      <c r="AH757" s="29"/>
      <c r="AI757" s="29"/>
      <c r="AJ757" s="29"/>
      <c r="AK757" s="29"/>
      <c r="AL757" s="29"/>
      <c r="AM757" s="29"/>
      <c r="AN757" s="29"/>
      <c r="AO757" s="83"/>
      <c r="AP757" s="83"/>
      <c r="AQ757" s="83"/>
      <c r="AR757" s="83"/>
      <c r="AS757" s="83"/>
      <c r="AT757" s="105"/>
      <c r="AU757" s="105"/>
    </row>
    <row r="758" spans="1:47" ht="17.25" customHeight="1" thickBot="1">
      <c r="A758" s="27"/>
      <c r="B758" s="98"/>
      <c r="C758" s="104"/>
      <c r="D758" s="90"/>
      <c r="E758" s="135"/>
      <c r="F758" s="463">
        <v>61</v>
      </c>
      <c r="G758" s="464"/>
      <c r="H758" s="465"/>
      <c r="I758" s="136"/>
      <c r="J758" s="99"/>
      <c r="K758" s="94">
        <f t="shared" si="154"/>
        <v>61</v>
      </c>
      <c r="L758" s="94">
        <f t="shared" si="151"/>
        <v>0</v>
      </c>
      <c r="M758" s="94">
        <f t="shared" si="152"/>
        <v>0</v>
      </c>
      <c r="N758" s="94">
        <f t="shared" si="155"/>
        <v>61</v>
      </c>
      <c r="O758" s="94">
        <f t="shared" si="156"/>
        <v>61</v>
      </c>
      <c r="P758" s="102" t="s">
        <v>237</v>
      </c>
      <c r="Q758" s="94">
        <f t="shared" si="153"/>
        <v>1</v>
      </c>
      <c r="R758" s="122">
        <f>IF(Q758="","",HLOOKUP(Q758,Headline!$Z$5:$CJ$6,2,FALSE))</f>
        <v>1</v>
      </c>
      <c r="S758" s="147">
        <f>+'report export 3D'!R83</f>
        <v>60.847209771999999</v>
      </c>
      <c r="T758" s="147">
        <f>+'report export 3D'!S83</f>
        <v>60.845444456000003</v>
      </c>
      <c r="U758" s="147">
        <f>+'report export 3D'!T83</f>
        <v>60.849638816000002</v>
      </c>
      <c r="V758" s="147">
        <f>+'report export 3D'!U83</f>
        <v>60.846104320999999</v>
      </c>
      <c r="W758" s="147">
        <f>+'report export 3D'!V83</f>
        <v>60.836260148000001</v>
      </c>
      <c r="X758" s="96"/>
      <c r="Y758" s="101">
        <v>13</v>
      </c>
      <c r="Z758" s="483">
        <v>0.66666666666666663</v>
      </c>
      <c r="AA758" s="484"/>
      <c r="AB758" s="484"/>
      <c r="AC758" s="484"/>
      <c r="AD758" s="62"/>
      <c r="AE758" s="21"/>
      <c r="AF758" s="22"/>
      <c r="AH758" s="29"/>
      <c r="AI758" s="29"/>
      <c r="AJ758" s="29"/>
      <c r="AK758" s="29"/>
      <c r="AL758" s="29"/>
      <c r="AM758" s="29"/>
      <c r="AN758" s="29"/>
      <c r="AO758" s="83"/>
      <c r="AP758" s="83"/>
      <c r="AQ758" s="83"/>
      <c r="AR758" s="83"/>
      <c r="AS758" s="83"/>
      <c r="AT758" s="105"/>
      <c r="AU758" s="105"/>
    </row>
    <row r="759" spans="1:47" ht="17.25" customHeight="1">
      <c r="A759" s="27"/>
      <c r="B759" s="98"/>
      <c r="C759" s="104"/>
      <c r="D759" s="90"/>
      <c r="E759" s="111"/>
      <c r="F759" s="471"/>
      <c r="G759" s="472"/>
      <c r="H759" s="473"/>
      <c r="I759" s="99"/>
      <c r="J759" s="99"/>
      <c r="K759" s="94">
        <f t="shared" si="154"/>
        <v>61</v>
      </c>
      <c r="L759" s="94">
        <f t="shared" si="151"/>
        <v>0</v>
      </c>
      <c r="M759" s="94">
        <f t="shared" si="152"/>
        <v>0</v>
      </c>
      <c r="N759" s="94">
        <f t="shared" si="155"/>
        <v>61</v>
      </c>
      <c r="O759" s="94">
        <f t="shared" si="156"/>
        <v>61</v>
      </c>
      <c r="P759" s="102" t="s">
        <v>237</v>
      </c>
      <c r="Q759" s="94">
        <f t="shared" si="153"/>
        <v>2</v>
      </c>
      <c r="R759" s="122">
        <f>IF(Q759="","",HLOOKUP(Q759,Headline!$Z$5:$CJ$6,2,FALSE))</f>
        <v>2</v>
      </c>
      <c r="S759" s="147">
        <v>60.872220581999997</v>
      </c>
      <c r="T759" s="147">
        <v>60.874153274000001</v>
      </c>
      <c r="U759" s="147">
        <v>60.876208040999998</v>
      </c>
      <c r="V759" s="147">
        <v>60.876618520999997</v>
      </c>
      <c r="W759" s="147">
        <v>60.884489107</v>
      </c>
      <c r="X759" s="96"/>
      <c r="Y759" s="101"/>
      <c r="Z759" s="445"/>
      <c r="AA759" s="446"/>
      <c r="AB759" s="446"/>
      <c r="AC759" s="446"/>
      <c r="AD759" s="62"/>
      <c r="AE759" s="21"/>
      <c r="AF759" s="22"/>
      <c r="AH759" s="29"/>
      <c r="AI759" s="29"/>
      <c r="AJ759" s="29"/>
      <c r="AK759" s="29"/>
      <c r="AL759" s="29"/>
      <c r="AM759" s="29"/>
      <c r="AN759" s="29"/>
      <c r="AO759" s="83"/>
      <c r="AP759" s="83"/>
      <c r="AQ759" s="83"/>
      <c r="AR759" s="83"/>
      <c r="AS759" s="83"/>
      <c r="AT759" s="105"/>
      <c r="AU759" s="105"/>
    </row>
    <row r="760" spans="1:47" ht="17.25" customHeight="1">
      <c r="A760" s="27"/>
      <c r="B760" s="98"/>
      <c r="C760" s="104"/>
      <c r="D760" s="90"/>
      <c r="E760" s="111"/>
      <c r="F760" s="442"/>
      <c r="G760" s="443"/>
      <c r="H760" s="444"/>
      <c r="I760" s="99"/>
      <c r="J760" s="99"/>
      <c r="K760" s="94">
        <f t="shared" si="154"/>
        <v>61</v>
      </c>
      <c r="L760" s="94">
        <f t="shared" si="151"/>
        <v>0</v>
      </c>
      <c r="M760" s="94">
        <f t="shared" si="152"/>
        <v>0</v>
      </c>
      <c r="N760" s="94">
        <f t="shared" si="155"/>
        <v>61</v>
      </c>
      <c r="O760" s="94">
        <f t="shared" si="156"/>
        <v>61</v>
      </c>
      <c r="P760" s="102"/>
      <c r="Q760" s="94" t="str">
        <f t="shared" si="153"/>
        <v/>
      </c>
      <c r="R760" s="122" t="str">
        <f>IF(Q760="","",HLOOKUP(Q760,Headline!$Z$5:$CJ$6,2,FALSE))</f>
        <v/>
      </c>
      <c r="S760" s="100"/>
      <c r="T760" s="100"/>
      <c r="U760" s="100"/>
      <c r="V760" s="100"/>
      <c r="W760" s="100"/>
      <c r="X760" s="96" t="str">
        <f t="shared" si="147"/>
        <v/>
      </c>
      <c r="Y760" s="101"/>
      <c r="Z760" s="445"/>
      <c r="AA760" s="446"/>
      <c r="AB760" s="446"/>
      <c r="AC760" s="446"/>
      <c r="AD760" s="62"/>
      <c r="AE760" s="21"/>
      <c r="AF760" s="22"/>
      <c r="AH760" s="29"/>
      <c r="AI760" s="29"/>
      <c r="AJ760" s="29"/>
      <c r="AK760" s="29"/>
      <c r="AL760" s="29"/>
      <c r="AM760" s="29"/>
      <c r="AN760" s="29"/>
      <c r="AO760" s="83"/>
      <c r="AP760" s="83"/>
      <c r="AQ760" s="83"/>
      <c r="AR760" s="83"/>
      <c r="AS760" s="83"/>
      <c r="AT760" s="105"/>
      <c r="AU760" s="105"/>
    </row>
    <row r="761" spans="1:47" ht="17.25" customHeight="1">
      <c r="A761" s="27"/>
      <c r="B761" s="98"/>
      <c r="C761" s="104"/>
      <c r="D761" s="90"/>
      <c r="E761" s="111"/>
      <c r="F761" s="442" t="s">
        <v>40</v>
      </c>
      <c r="G761" s="443"/>
      <c r="H761" s="444"/>
      <c r="I761" s="99"/>
      <c r="J761" s="99"/>
      <c r="K761" s="94" t="str">
        <f t="shared" si="154"/>
        <v>Date</v>
      </c>
      <c r="L761" s="94">
        <f t="shared" si="151"/>
        <v>0</v>
      </c>
      <c r="M761" s="94">
        <f t="shared" si="152"/>
        <v>0</v>
      </c>
      <c r="N761" s="94" t="e">
        <f t="shared" si="155"/>
        <v>#VALUE!</v>
      </c>
      <c r="O761" s="94" t="e">
        <f t="shared" si="156"/>
        <v>#VALUE!</v>
      </c>
      <c r="P761" s="102" t="s">
        <v>249</v>
      </c>
      <c r="Q761" s="94">
        <f t="shared" si="153"/>
        <v>1</v>
      </c>
      <c r="R761" s="122">
        <f>IF(Q761="","",HLOOKUP(Q761,Headline!$Z$5:$CJ$6,2,FALSE))</f>
        <v>1</v>
      </c>
      <c r="S761" s="100" t="s">
        <v>153</v>
      </c>
      <c r="T761" s="100" t="s">
        <v>153</v>
      </c>
      <c r="U761" s="100" t="s">
        <v>153</v>
      </c>
      <c r="V761" s="100" t="s">
        <v>153</v>
      </c>
      <c r="W761" s="100" t="s">
        <v>153</v>
      </c>
      <c r="X761" s="96"/>
      <c r="Y761" s="101">
        <v>13</v>
      </c>
      <c r="Z761" s="445"/>
      <c r="AA761" s="446"/>
      <c r="AB761" s="446"/>
      <c r="AC761" s="446"/>
      <c r="AD761" s="62"/>
      <c r="AE761" s="21"/>
      <c r="AF761" s="22"/>
      <c r="AH761" s="29"/>
      <c r="AI761" s="29"/>
      <c r="AJ761" s="29"/>
      <c r="AK761" s="29"/>
      <c r="AL761" s="29"/>
      <c r="AM761" s="29"/>
      <c r="AN761" s="29"/>
      <c r="AO761" s="83"/>
      <c r="AP761" s="83"/>
      <c r="AQ761" s="83"/>
      <c r="AR761" s="83"/>
      <c r="AS761" s="83"/>
      <c r="AT761" s="105"/>
      <c r="AU761" s="105"/>
    </row>
    <row r="762" spans="1:47" ht="17.25" customHeight="1">
      <c r="A762" s="27"/>
      <c r="B762" s="98"/>
      <c r="C762" s="104"/>
      <c r="D762" s="90"/>
      <c r="E762" s="111"/>
      <c r="F762" s="442"/>
      <c r="G762" s="443"/>
      <c r="H762" s="444"/>
      <c r="I762" s="99"/>
      <c r="J762" s="99"/>
      <c r="K762" s="94" t="str">
        <f t="shared" si="154"/>
        <v>Date</v>
      </c>
      <c r="L762" s="94">
        <f t="shared" si="151"/>
        <v>0</v>
      </c>
      <c r="M762" s="94">
        <f t="shared" si="152"/>
        <v>0</v>
      </c>
      <c r="N762" s="94" t="e">
        <f t="shared" si="155"/>
        <v>#VALUE!</v>
      </c>
      <c r="O762" s="94" t="e">
        <f t="shared" si="156"/>
        <v>#VALUE!</v>
      </c>
      <c r="P762" s="102" t="s">
        <v>249</v>
      </c>
      <c r="Q762" s="94">
        <f t="shared" si="153"/>
        <v>2</v>
      </c>
      <c r="R762" s="122">
        <f>IF(Q762="","",HLOOKUP(Q762,Headline!$Z$5:$CJ$6,2,FALSE))</f>
        <v>2</v>
      </c>
      <c r="S762" s="100" t="s">
        <v>153</v>
      </c>
      <c r="T762" s="100" t="s">
        <v>153</v>
      </c>
      <c r="U762" s="100" t="s">
        <v>153</v>
      </c>
      <c r="V762" s="100" t="s">
        <v>153</v>
      </c>
      <c r="W762" s="100" t="s">
        <v>153</v>
      </c>
      <c r="X762" s="96"/>
      <c r="Y762" s="101">
        <v>2</v>
      </c>
      <c r="Z762" s="445"/>
      <c r="AA762" s="446"/>
      <c r="AB762" s="446"/>
      <c r="AC762" s="446"/>
      <c r="AD762" s="62"/>
      <c r="AE762" s="21"/>
      <c r="AF762" s="22"/>
      <c r="AH762" s="29"/>
      <c r="AI762" s="29"/>
      <c r="AJ762" s="29"/>
      <c r="AK762" s="29"/>
      <c r="AL762" s="29"/>
      <c r="AM762" s="29"/>
      <c r="AN762" s="29"/>
      <c r="AO762" s="83"/>
      <c r="AP762" s="83"/>
      <c r="AQ762" s="83"/>
      <c r="AR762" s="83"/>
      <c r="AS762" s="83"/>
      <c r="AT762" s="105"/>
      <c r="AU762" s="105"/>
    </row>
    <row r="763" spans="1:47" ht="17.25" customHeight="1">
      <c r="A763" s="27"/>
      <c r="B763" s="98"/>
      <c r="C763" s="104"/>
      <c r="D763" s="90"/>
      <c r="E763" s="111"/>
      <c r="F763" s="442"/>
      <c r="G763" s="443"/>
      <c r="H763" s="444"/>
      <c r="I763" s="99"/>
      <c r="J763" s="99"/>
      <c r="K763" s="94" t="str">
        <f t="shared" si="154"/>
        <v>Date</v>
      </c>
      <c r="L763" s="94">
        <f t="shared" si="151"/>
        <v>0</v>
      </c>
      <c r="M763" s="94">
        <f t="shared" si="152"/>
        <v>0</v>
      </c>
      <c r="N763" s="94" t="e">
        <f t="shared" si="155"/>
        <v>#VALUE!</v>
      </c>
      <c r="O763" s="94" t="e">
        <f t="shared" si="156"/>
        <v>#VALUE!</v>
      </c>
      <c r="P763" s="102"/>
      <c r="Q763" s="94" t="str">
        <f t="shared" si="153"/>
        <v/>
      </c>
      <c r="R763" s="122" t="str">
        <f>IF(Q763="","",HLOOKUP(Q763,Headline!$Z$5:$CJ$6,2,FALSE))</f>
        <v/>
      </c>
      <c r="S763" s="100"/>
      <c r="T763" s="100"/>
      <c r="U763" s="100"/>
      <c r="V763" s="100"/>
      <c r="W763" s="100"/>
      <c r="X763" s="96"/>
      <c r="Y763" s="101"/>
      <c r="Z763" s="445"/>
      <c r="AA763" s="446"/>
      <c r="AB763" s="446"/>
      <c r="AC763" s="446"/>
      <c r="AD763" s="62"/>
      <c r="AE763" s="21"/>
      <c r="AF763" s="22"/>
      <c r="AH763" s="29"/>
      <c r="AI763" s="29"/>
      <c r="AJ763" s="29"/>
      <c r="AK763" s="29"/>
      <c r="AL763" s="29"/>
      <c r="AM763" s="29"/>
      <c r="AN763" s="29"/>
      <c r="AO763" s="83"/>
      <c r="AP763" s="83"/>
      <c r="AQ763" s="83"/>
      <c r="AR763" s="83"/>
      <c r="AS763" s="83"/>
      <c r="AT763" s="105"/>
      <c r="AU763" s="105"/>
    </row>
    <row r="764" spans="1:47" ht="17.25" customHeight="1">
      <c r="A764" s="27"/>
      <c r="B764" s="98"/>
      <c r="C764" s="104"/>
      <c r="D764" s="90"/>
      <c r="E764" s="111"/>
      <c r="F764" s="442" t="s">
        <v>205</v>
      </c>
      <c r="G764" s="443"/>
      <c r="H764" s="444"/>
      <c r="I764" s="99"/>
      <c r="J764" s="99"/>
      <c r="K764" s="94" t="str">
        <f t="shared" si="154"/>
        <v>Cavity</v>
      </c>
      <c r="L764" s="94">
        <f t="shared" si="151"/>
        <v>0</v>
      </c>
      <c r="M764" s="94">
        <f t="shared" si="152"/>
        <v>0</v>
      </c>
      <c r="N764" s="94" t="e">
        <f t="shared" si="155"/>
        <v>#VALUE!</v>
      </c>
      <c r="O764" s="94" t="e">
        <f t="shared" si="156"/>
        <v>#VALUE!</v>
      </c>
      <c r="P764" s="102" t="s">
        <v>249</v>
      </c>
      <c r="Q764" s="94">
        <f t="shared" si="153"/>
        <v>1</v>
      </c>
      <c r="R764" s="122">
        <f>IF(Q764="","",HLOOKUP(Q764,Headline!$Z$5:$CJ$6,2,FALSE))</f>
        <v>1</v>
      </c>
      <c r="S764" s="100" t="s">
        <v>153</v>
      </c>
      <c r="T764" s="100" t="s">
        <v>153</v>
      </c>
      <c r="U764" s="100" t="s">
        <v>153</v>
      </c>
      <c r="V764" s="100" t="s">
        <v>153</v>
      </c>
      <c r="W764" s="100" t="s">
        <v>153</v>
      </c>
      <c r="X764" s="96"/>
      <c r="Y764" s="101">
        <v>13</v>
      </c>
      <c r="Z764" s="445"/>
      <c r="AA764" s="446"/>
      <c r="AB764" s="446"/>
      <c r="AC764" s="446"/>
      <c r="AD764" s="62"/>
      <c r="AE764" s="21"/>
      <c r="AF764" s="22"/>
      <c r="AH764" s="29"/>
      <c r="AI764" s="29"/>
      <c r="AJ764" s="29"/>
      <c r="AK764" s="29"/>
      <c r="AL764" s="29"/>
      <c r="AM764" s="29"/>
      <c r="AN764" s="29"/>
      <c r="AO764" s="83"/>
      <c r="AP764" s="83"/>
      <c r="AQ764" s="83"/>
      <c r="AR764" s="83"/>
      <c r="AS764" s="83"/>
      <c r="AT764" s="105"/>
      <c r="AU764" s="105"/>
    </row>
    <row r="765" spans="1:47" ht="17.25" customHeight="1">
      <c r="A765" s="27"/>
      <c r="B765" s="98"/>
      <c r="C765" s="104"/>
      <c r="D765" s="90"/>
      <c r="E765" s="111"/>
      <c r="F765" s="442"/>
      <c r="G765" s="443"/>
      <c r="H765" s="444"/>
      <c r="I765" s="99"/>
      <c r="J765" s="99"/>
      <c r="K765" s="94" t="str">
        <f t="shared" si="154"/>
        <v>Cavity</v>
      </c>
      <c r="L765" s="94">
        <f t="shared" si="151"/>
        <v>0</v>
      </c>
      <c r="M765" s="94">
        <f t="shared" si="152"/>
        <v>0</v>
      </c>
      <c r="N765" s="94" t="e">
        <f t="shared" si="155"/>
        <v>#VALUE!</v>
      </c>
      <c r="O765" s="94" t="e">
        <f t="shared" si="156"/>
        <v>#VALUE!</v>
      </c>
      <c r="P765" s="102" t="s">
        <v>249</v>
      </c>
      <c r="Q765" s="94">
        <f t="shared" si="153"/>
        <v>2</v>
      </c>
      <c r="R765" s="122">
        <f>IF(Q765="","",HLOOKUP(Q765,Headline!$Z$5:$CJ$6,2,FALSE))</f>
        <v>2</v>
      </c>
      <c r="S765" s="100" t="s">
        <v>153</v>
      </c>
      <c r="T765" s="100" t="s">
        <v>153</v>
      </c>
      <c r="U765" s="100" t="s">
        <v>153</v>
      </c>
      <c r="V765" s="100" t="s">
        <v>153</v>
      </c>
      <c r="W765" s="100" t="s">
        <v>153</v>
      </c>
      <c r="X765" s="96"/>
      <c r="Y765" s="101">
        <v>2</v>
      </c>
      <c r="Z765" s="445"/>
      <c r="AA765" s="446"/>
      <c r="AB765" s="446"/>
      <c r="AC765" s="446"/>
      <c r="AD765" s="62"/>
      <c r="AE765" s="21"/>
      <c r="AF765" s="22"/>
      <c r="AH765" s="29"/>
      <c r="AI765" s="29"/>
      <c r="AJ765" s="29"/>
      <c r="AK765" s="29"/>
      <c r="AL765" s="29"/>
      <c r="AM765" s="29"/>
      <c r="AN765" s="29"/>
      <c r="AO765" s="83"/>
      <c r="AP765" s="83"/>
      <c r="AQ765" s="83"/>
      <c r="AR765" s="83"/>
      <c r="AS765" s="83"/>
      <c r="AT765" s="105"/>
      <c r="AU765" s="105"/>
    </row>
    <row r="766" spans="1:47" ht="17.25" customHeight="1">
      <c r="A766" s="27"/>
      <c r="B766" s="98"/>
      <c r="C766" s="104"/>
      <c r="D766" s="90"/>
      <c r="E766" s="111"/>
      <c r="F766" s="442"/>
      <c r="G766" s="443"/>
      <c r="H766" s="443"/>
      <c r="I766" s="99"/>
      <c r="J766" s="99"/>
      <c r="K766" s="94" t="str">
        <f t="shared" si="154"/>
        <v>Cavity</v>
      </c>
      <c r="L766" s="94">
        <f t="shared" si="151"/>
        <v>0</v>
      </c>
      <c r="M766" s="94">
        <f t="shared" si="152"/>
        <v>0</v>
      </c>
      <c r="N766" s="94" t="e">
        <f t="shared" si="155"/>
        <v>#VALUE!</v>
      </c>
      <c r="O766" s="94" t="e">
        <f t="shared" si="156"/>
        <v>#VALUE!</v>
      </c>
      <c r="P766" s="102"/>
      <c r="Q766" s="94" t="str">
        <f t="shared" si="153"/>
        <v/>
      </c>
      <c r="R766" s="122" t="str">
        <f>IF(Q766="","",HLOOKUP(Q766,Headline!$Z$5:$CJ$6,2,FALSE))</f>
        <v/>
      </c>
      <c r="S766" s="100"/>
      <c r="T766" s="100"/>
      <c r="U766" s="100"/>
      <c r="V766" s="100"/>
      <c r="W766" s="100"/>
      <c r="X766" s="96"/>
      <c r="Y766" s="101"/>
      <c r="Z766" s="445"/>
      <c r="AA766" s="446"/>
      <c r="AB766" s="446"/>
      <c r="AC766" s="446"/>
      <c r="AD766" s="62"/>
      <c r="AE766" s="21"/>
      <c r="AF766" s="22"/>
      <c r="AH766" s="29"/>
      <c r="AI766" s="29"/>
      <c r="AJ766" s="29"/>
      <c r="AK766" s="29"/>
      <c r="AL766" s="29"/>
      <c r="AM766" s="29"/>
      <c r="AN766" s="29"/>
      <c r="AO766" s="83"/>
      <c r="AP766" s="83"/>
      <c r="AQ766" s="83"/>
      <c r="AR766" s="83"/>
      <c r="AS766" s="83"/>
      <c r="AT766" s="105"/>
      <c r="AU766" s="105"/>
    </row>
    <row r="767" spans="1:47" ht="17.25" customHeight="1">
      <c r="A767" s="27"/>
      <c r="B767" s="98"/>
      <c r="C767" s="104"/>
      <c r="D767" s="90"/>
      <c r="E767" s="111"/>
      <c r="F767" s="442" t="s">
        <v>206</v>
      </c>
      <c r="G767" s="443"/>
      <c r="H767" s="443"/>
      <c r="I767" s="99"/>
      <c r="J767" s="99"/>
      <c r="K767" s="94" t="str">
        <f t="shared" si="154"/>
        <v>Monogram</v>
      </c>
      <c r="L767" s="94">
        <f t="shared" si="151"/>
        <v>0</v>
      </c>
      <c r="M767" s="94">
        <f t="shared" si="152"/>
        <v>0</v>
      </c>
      <c r="N767" s="94" t="e">
        <f t="shared" si="155"/>
        <v>#VALUE!</v>
      </c>
      <c r="O767" s="94" t="e">
        <f t="shared" si="156"/>
        <v>#VALUE!</v>
      </c>
      <c r="P767" s="102" t="s">
        <v>249</v>
      </c>
      <c r="Q767" s="94">
        <f t="shared" si="153"/>
        <v>1</v>
      </c>
      <c r="R767" s="122">
        <f>IF(Q767="","",HLOOKUP(Q767,Headline!$Z$5:$CJ$6,2,FALSE))</f>
        <v>1</v>
      </c>
      <c r="S767" s="100" t="s">
        <v>153</v>
      </c>
      <c r="T767" s="100" t="s">
        <v>153</v>
      </c>
      <c r="U767" s="100" t="s">
        <v>153</v>
      </c>
      <c r="V767" s="100" t="s">
        <v>153</v>
      </c>
      <c r="W767" s="100" t="s">
        <v>153</v>
      </c>
      <c r="X767" s="96"/>
      <c r="Y767" s="101">
        <v>13</v>
      </c>
      <c r="Z767" s="445"/>
      <c r="AA767" s="446"/>
      <c r="AB767" s="446"/>
      <c r="AC767" s="446"/>
      <c r="AD767" s="62"/>
      <c r="AE767" s="21"/>
      <c r="AF767" s="22"/>
      <c r="AH767" s="29"/>
      <c r="AI767" s="29"/>
      <c r="AJ767" s="29"/>
      <c r="AK767" s="29"/>
      <c r="AL767" s="29"/>
      <c r="AM767" s="29"/>
      <c r="AN767" s="29"/>
      <c r="AO767" s="83"/>
      <c r="AP767" s="83"/>
      <c r="AQ767" s="83"/>
      <c r="AR767" s="83"/>
      <c r="AS767" s="83"/>
      <c r="AT767" s="105"/>
      <c r="AU767" s="105"/>
    </row>
    <row r="768" spans="1:47" ht="17.25" customHeight="1">
      <c r="A768" s="27"/>
      <c r="B768" s="98"/>
      <c r="C768" s="104"/>
      <c r="D768" s="90"/>
      <c r="E768" s="111"/>
      <c r="F768" s="442"/>
      <c r="G768" s="443"/>
      <c r="H768" s="444"/>
      <c r="I768" s="99"/>
      <c r="J768" s="99"/>
      <c r="K768" s="94" t="str">
        <f t="shared" si="154"/>
        <v>Monogram</v>
      </c>
      <c r="L768" s="94">
        <f t="shared" si="151"/>
        <v>0</v>
      </c>
      <c r="M768" s="94">
        <f t="shared" si="152"/>
        <v>0</v>
      </c>
      <c r="N768" s="94" t="e">
        <f t="shared" si="155"/>
        <v>#VALUE!</v>
      </c>
      <c r="O768" s="94" t="e">
        <f t="shared" si="156"/>
        <v>#VALUE!</v>
      </c>
      <c r="P768" s="102" t="s">
        <v>249</v>
      </c>
      <c r="Q768" s="94">
        <f t="shared" si="153"/>
        <v>2</v>
      </c>
      <c r="R768" s="122">
        <f>IF(Q768="","",HLOOKUP(Q768,Headline!$Z$5:$CJ$6,2,FALSE))</f>
        <v>2</v>
      </c>
      <c r="S768" s="100" t="s">
        <v>153</v>
      </c>
      <c r="T768" s="100" t="s">
        <v>153</v>
      </c>
      <c r="U768" s="100" t="s">
        <v>153</v>
      </c>
      <c r="V768" s="100" t="s">
        <v>153</v>
      </c>
      <c r="W768" s="100" t="s">
        <v>153</v>
      </c>
      <c r="X768" s="96"/>
      <c r="Y768" s="101">
        <v>2</v>
      </c>
      <c r="Z768" s="445"/>
      <c r="AA768" s="446"/>
      <c r="AB768" s="446"/>
      <c r="AC768" s="446"/>
      <c r="AD768" s="62"/>
      <c r="AE768" s="21"/>
      <c r="AF768" s="22"/>
      <c r="AH768" s="29"/>
      <c r="AI768" s="29"/>
      <c r="AJ768" s="29"/>
      <c r="AK768" s="29"/>
      <c r="AL768" s="29"/>
      <c r="AM768" s="29"/>
      <c r="AN768" s="29"/>
      <c r="AO768" s="83"/>
      <c r="AP768" s="83"/>
      <c r="AQ768" s="83"/>
      <c r="AR768" s="83"/>
      <c r="AS768" s="83"/>
      <c r="AT768" s="105"/>
      <c r="AU768" s="105"/>
    </row>
    <row r="769" spans="1:47" ht="17.25" customHeight="1">
      <c r="A769" s="27"/>
      <c r="B769" s="98"/>
      <c r="C769" s="104"/>
      <c r="D769" s="90"/>
      <c r="E769" s="111"/>
      <c r="F769" s="442"/>
      <c r="G769" s="443"/>
      <c r="H769" s="444"/>
      <c r="I769" s="99"/>
      <c r="J769" s="99"/>
      <c r="K769" s="94" t="str">
        <f t="shared" si="154"/>
        <v>Monogram</v>
      </c>
      <c r="L769" s="94">
        <f t="shared" si="151"/>
        <v>0</v>
      </c>
      <c r="M769" s="94">
        <f t="shared" si="152"/>
        <v>0</v>
      </c>
      <c r="N769" s="94" t="e">
        <f t="shared" si="155"/>
        <v>#VALUE!</v>
      </c>
      <c r="O769" s="94" t="e">
        <f t="shared" si="156"/>
        <v>#VALUE!</v>
      </c>
      <c r="P769" s="102"/>
      <c r="Q769" s="94" t="str">
        <f t="shared" si="153"/>
        <v/>
      </c>
      <c r="R769" s="122" t="str">
        <f>IF(Q769="","",HLOOKUP(Q769,Headline!$Z$5:$CJ$6,2,FALSE))</f>
        <v/>
      </c>
      <c r="S769" s="100"/>
      <c r="T769" s="100"/>
      <c r="U769" s="100"/>
      <c r="V769" s="100"/>
      <c r="W769" s="100"/>
      <c r="X769" s="96"/>
      <c r="Y769" s="101"/>
      <c r="Z769" s="445"/>
      <c r="AA769" s="446"/>
      <c r="AB769" s="446"/>
      <c r="AC769" s="446"/>
      <c r="AD769" s="62"/>
      <c r="AE769" s="21"/>
      <c r="AF769" s="22"/>
      <c r="AH769" s="29"/>
      <c r="AI769" s="29"/>
      <c r="AJ769" s="29"/>
      <c r="AK769" s="29"/>
      <c r="AL769" s="29"/>
      <c r="AM769" s="29"/>
      <c r="AN769" s="29"/>
      <c r="AO769" s="83"/>
      <c r="AP769" s="83"/>
      <c r="AQ769" s="83"/>
      <c r="AR769" s="83"/>
      <c r="AS769" s="83"/>
      <c r="AT769" s="105"/>
      <c r="AU769" s="105"/>
    </row>
    <row r="770" spans="1:47" ht="17.25" customHeight="1">
      <c r="A770" s="27"/>
      <c r="B770" s="98"/>
      <c r="C770" s="104"/>
      <c r="D770" s="90"/>
      <c r="E770" s="111"/>
      <c r="F770" s="442" t="s">
        <v>207</v>
      </c>
      <c r="G770" s="443"/>
      <c r="H770" s="444"/>
      <c r="I770" s="99"/>
      <c r="J770" s="99"/>
      <c r="K770" s="94" t="str">
        <f t="shared" si="154"/>
        <v>Part number</v>
      </c>
      <c r="L770" s="94">
        <f t="shared" si="151"/>
        <v>0</v>
      </c>
      <c r="M770" s="94">
        <f t="shared" si="152"/>
        <v>0</v>
      </c>
      <c r="N770" s="94" t="e">
        <f t="shared" si="155"/>
        <v>#VALUE!</v>
      </c>
      <c r="O770" s="94" t="e">
        <f t="shared" si="156"/>
        <v>#VALUE!</v>
      </c>
      <c r="P770" s="102" t="s">
        <v>249</v>
      </c>
      <c r="Q770" s="94">
        <f t="shared" si="153"/>
        <v>1</v>
      </c>
      <c r="R770" s="122">
        <f>IF(Q770="","",HLOOKUP(Q770,Headline!$Z$5:$CJ$6,2,FALSE))</f>
        <v>1</v>
      </c>
      <c r="S770" s="100" t="s">
        <v>153</v>
      </c>
      <c r="T770" s="100" t="s">
        <v>153</v>
      </c>
      <c r="U770" s="100" t="s">
        <v>153</v>
      </c>
      <c r="V770" s="100" t="s">
        <v>153</v>
      </c>
      <c r="W770" s="100" t="s">
        <v>153</v>
      </c>
      <c r="X770" s="96"/>
      <c r="Y770" s="101">
        <v>13</v>
      </c>
      <c r="Z770" s="445"/>
      <c r="AA770" s="446"/>
      <c r="AB770" s="446"/>
      <c r="AC770" s="446"/>
      <c r="AD770" s="62"/>
      <c r="AE770" s="21"/>
      <c r="AF770" s="22"/>
      <c r="AH770" s="29"/>
      <c r="AI770" s="29"/>
      <c r="AJ770" s="29"/>
      <c r="AK770" s="29"/>
      <c r="AL770" s="29"/>
      <c r="AM770" s="29"/>
      <c r="AN770" s="29"/>
      <c r="AO770" s="83"/>
      <c r="AP770" s="83"/>
      <c r="AQ770" s="83"/>
      <c r="AR770" s="83"/>
      <c r="AS770" s="83"/>
      <c r="AT770" s="105"/>
      <c r="AU770" s="105"/>
    </row>
    <row r="771" spans="1:47" ht="17.25" customHeight="1">
      <c r="A771" s="27"/>
      <c r="B771" s="98"/>
      <c r="C771" s="104"/>
      <c r="D771" s="90"/>
      <c r="E771" s="111"/>
      <c r="F771" s="442"/>
      <c r="G771" s="443"/>
      <c r="H771" s="444"/>
      <c r="I771" s="99"/>
      <c r="J771" s="99"/>
      <c r="K771" s="94" t="str">
        <f>IF(Q771=1,F771,K770)</f>
        <v>Part number</v>
      </c>
      <c r="L771" s="94">
        <f t="shared" si="151"/>
        <v>0</v>
      </c>
      <c r="M771" s="94">
        <f t="shared" si="152"/>
        <v>0</v>
      </c>
      <c r="N771" s="94" t="e">
        <f t="shared" si="155"/>
        <v>#VALUE!</v>
      </c>
      <c r="O771" s="94" t="e">
        <f t="shared" si="156"/>
        <v>#VALUE!</v>
      </c>
      <c r="P771" s="102" t="s">
        <v>249</v>
      </c>
      <c r="Q771" s="94">
        <f t="shared" si="153"/>
        <v>2</v>
      </c>
      <c r="R771" s="122">
        <f>IF(Q771="","",HLOOKUP(Q771,Headline!$Z$5:$CJ$6,2,FALSE))</f>
        <v>2</v>
      </c>
      <c r="S771" s="100" t="s">
        <v>153</v>
      </c>
      <c r="T771" s="100" t="s">
        <v>153</v>
      </c>
      <c r="U771" s="100" t="s">
        <v>153</v>
      </c>
      <c r="V771" s="100" t="s">
        <v>153</v>
      </c>
      <c r="W771" s="100" t="s">
        <v>153</v>
      </c>
      <c r="X771" s="96"/>
      <c r="Y771" s="101">
        <v>2</v>
      </c>
      <c r="Z771" s="445"/>
      <c r="AA771" s="446"/>
      <c r="AB771" s="446"/>
      <c r="AC771" s="446"/>
      <c r="AD771" s="62"/>
      <c r="AE771" s="21"/>
      <c r="AF771" s="22"/>
      <c r="AH771" s="29"/>
      <c r="AI771" s="29"/>
      <c r="AJ771" s="29"/>
      <c r="AK771" s="29"/>
      <c r="AL771" s="29"/>
      <c r="AM771" s="29"/>
      <c r="AN771" s="29"/>
      <c r="AO771" s="83"/>
      <c r="AP771" s="83"/>
      <c r="AQ771" s="83"/>
      <c r="AR771" s="83"/>
      <c r="AS771" s="83"/>
      <c r="AT771" s="105"/>
      <c r="AU771" s="105"/>
    </row>
    <row r="772" spans="1:47" ht="17.25" customHeight="1">
      <c r="A772" s="27"/>
      <c r="B772" s="98"/>
      <c r="C772" s="104"/>
      <c r="D772" s="90"/>
      <c r="E772" s="111"/>
      <c r="F772" s="442"/>
      <c r="G772" s="443"/>
      <c r="H772" s="444"/>
      <c r="I772" s="99"/>
      <c r="J772" s="99"/>
      <c r="K772" s="94" t="str">
        <f>IF(Q772=1,F772,K771)</f>
        <v>Part number</v>
      </c>
      <c r="L772" s="94">
        <f t="shared" si="151"/>
        <v>0</v>
      </c>
      <c r="M772" s="94">
        <f t="shared" si="152"/>
        <v>0</v>
      </c>
      <c r="N772" s="94" t="e">
        <f t="shared" si="155"/>
        <v>#VALUE!</v>
      </c>
      <c r="O772" s="94" t="e">
        <f t="shared" si="156"/>
        <v>#VALUE!</v>
      </c>
      <c r="P772" s="102"/>
      <c r="Q772" s="94" t="str">
        <f t="shared" si="153"/>
        <v/>
      </c>
      <c r="R772" s="122" t="str">
        <f>IF(Q772="","",HLOOKUP(Q772,Headline!$Z$5:$CJ$6,2,FALSE))</f>
        <v/>
      </c>
      <c r="S772" s="100"/>
      <c r="T772" s="100"/>
      <c r="U772" s="100"/>
      <c r="V772" s="100"/>
      <c r="W772" s="100"/>
      <c r="X772" s="96"/>
      <c r="Y772" s="101"/>
      <c r="Z772" s="445"/>
      <c r="AA772" s="446"/>
      <c r="AB772" s="446"/>
      <c r="AC772" s="446"/>
      <c r="AD772" s="62"/>
      <c r="AE772" s="21"/>
      <c r="AF772" s="22"/>
      <c r="AH772" s="29"/>
      <c r="AI772" s="29"/>
      <c r="AJ772" s="29"/>
      <c r="AK772" s="29"/>
      <c r="AL772" s="29"/>
      <c r="AM772" s="29"/>
      <c r="AN772" s="29"/>
      <c r="AO772" s="83"/>
      <c r="AP772" s="83"/>
      <c r="AQ772" s="83"/>
      <c r="AR772" s="83"/>
      <c r="AS772" s="83"/>
      <c r="AT772" s="105"/>
      <c r="AU772" s="105"/>
    </row>
    <row r="773" spans="1:47" ht="17.25" customHeight="1">
      <c r="A773" s="27"/>
      <c r="B773" s="98"/>
      <c r="C773" s="104"/>
      <c r="D773" s="90"/>
      <c r="E773" s="111"/>
      <c r="F773" s="442" t="s">
        <v>208</v>
      </c>
      <c r="G773" s="443"/>
      <c r="H773" s="444"/>
      <c r="I773" s="99"/>
      <c r="J773" s="99"/>
      <c r="K773" s="94" t="str">
        <f>IF(Q773=1,F773,K772)</f>
        <v>Material</v>
      </c>
      <c r="L773" s="94">
        <f t="shared" si="151"/>
        <v>0</v>
      </c>
      <c r="M773" s="94">
        <f t="shared" si="152"/>
        <v>0</v>
      </c>
      <c r="N773" s="94" t="e">
        <f t="shared" si="155"/>
        <v>#VALUE!</v>
      </c>
      <c r="O773" s="94" t="e">
        <f t="shared" si="156"/>
        <v>#VALUE!</v>
      </c>
      <c r="P773" s="102" t="s">
        <v>249</v>
      </c>
      <c r="Q773" s="94">
        <f t="shared" si="153"/>
        <v>1</v>
      </c>
      <c r="R773" s="122">
        <f>IF(Q773="","",HLOOKUP(Q773,Headline!$Z$5:$CJ$6,2,FALSE))</f>
        <v>1</v>
      </c>
      <c r="S773" s="100" t="s">
        <v>153</v>
      </c>
      <c r="T773" s="100" t="s">
        <v>153</v>
      </c>
      <c r="U773" s="100" t="s">
        <v>153</v>
      </c>
      <c r="V773" s="100" t="s">
        <v>153</v>
      </c>
      <c r="W773" s="100" t="s">
        <v>153</v>
      </c>
      <c r="X773" s="96"/>
      <c r="Y773" s="101">
        <v>13</v>
      </c>
      <c r="Z773" s="445"/>
      <c r="AA773" s="446"/>
      <c r="AB773" s="446"/>
      <c r="AC773" s="446"/>
      <c r="AD773" s="62"/>
      <c r="AE773" s="21"/>
      <c r="AF773" s="22"/>
      <c r="AH773" s="29"/>
      <c r="AI773" s="29"/>
      <c r="AJ773" s="29"/>
      <c r="AK773" s="29"/>
      <c r="AL773" s="29"/>
      <c r="AM773" s="29"/>
      <c r="AN773" s="29"/>
      <c r="AO773" s="83"/>
      <c r="AP773" s="83"/>
      <c r="AQ773" s="83"/>
      <c r="AR773" s="83"/>
      <c r="AS773" s="83"/>
      <c r="AT773" s="105"/>
      <c r="AU773" s="105"/>
    </row>
    <row r="774" spans="1:47" ht="17.25" customHeight="1">
      <c r="A774" s="27"/>
      <c r="B774" s="98"/>
      <c r="C774" s="104"/>
      <c r="D774" s="90"/>
      <c r="E774" s="111"/>
      <c r="F774" s="442"/>
      <c r="G774" s="443"/>
      <c r="H774" s="444"/>
      <c r="I774" s="99"/>
      <c r="J774" s="99"/>
      <c r="K774" s="94" t="str">
        <f>IF(Q774=1,F774,K773)</f>
        <v>Material</v>
      </c>
      <c r="L774" s="94">
        <f t="shared" si="151"/>
        <v>0</v>
      </c>
      <c r="M774" s="94">
        <f t="shared" si="152"/>
        <v>0</v>
      </c>
      <c r="N774" s="94" t="e">
        <f t="shared" si="155"/>
        <v>#VALUE!</v>
      </c>
      <c r="O774" s="94" t="e">
        <f t="shared" si="156"/>
        <v>#VALUE!</v>
      </c>
      <c r="P774" s="102" t="s">
        <v>249</v>
      </c>
      <c r="Q774" s="94">
        <f t="shared" si="153"/>
        <v>2</v>
      </c>
      <c r="R774" s="122">
        <f>IF(Q774="","",HLOOKUP(Q774,Headline!$Z$5:$CJ$6,2,FALSE))</f>
        <v>2</v>
      </c>
      <c r="S774" s="100" t="s">
        <v>153</v>
      </c>
      <c r="T774" s="100" t="s">
        <v>153</v>
      </c>
      <c r="U774" s="100" t="s">
        <v>153</v>
      </c>
      <c r="V774" s="100" t="s">
        <v>153</v>
      </c>
      <c r="W774" s="100" t="s">
        <v>153</v>
      </c>
      <c r="X774" s="96"/>
      <c r="Y774" s="101">
        <v>2</v>
      </c>
      <c r="Z774" s="445"/>
      <c r="AA774" s="446"/>
      <c r="AB774" s="446"/>
      <c r="AC774" s="446"/>
      <c r="AD774" s="62"/>
      <c r="AE774" s="21"/>
      <c r="AF774" s="22"/>
      <c r="AH774" s="29"/>
      <c r="AI774" s="29"/>
      <c r="AJ774" s="29"/>
      <c r="AK774" s="29"/>
      <c r="AL774" s="29"/>
      <c r="AM774" s="29"/>
      <c r="AN774" s="29"/>
      <c r="AO774" s="83"/>
      <c r="AP774" s="83"/>
      <c r="AQ774" s="83"/>
      <c r="AR774" s="83"/>
      <c r="AS774" s="83"/>
      <c r="AT774" s="105"/>
      <c r="AU774" s="105"/>
    </row>
    <row r="775" spans="1:47" ht="17.25" customHeight="1" thickBot="1">
      <c r="A775" s="27"/>
      <c r="B775" s="98"/>
      <c r="C775" s="104"/>
      <c r="D775" s="90"/>
      <c r="E775" s="111"/>
      <c r="F775" s="442"/>
      <c r="G775" s="443"/>
      <c r="H775" s="443"/>
      <c r="I775" s="99"/>
      <c r="J775" s="99"/>
      <c r="K775" s="94" t="str">
        <f>IF(Q775=1,F775,K774)</f>
        <v>Material</v>
      </c>
      <c r="L775" s="94">
        <f t="shared" si="151"/>
        <v>0</v>
      </c>
      <c r="M775" s="94">
        <f t="shared" si="152"/>
        <v>0</v>
      </c>
      <c r="N775" s="94" t="e">
        <f t="shared" si="155"/>
        <v>#VALUE!</v>
      </c>
      <c r="O775" s="94" t="e">
        <f t="shared" si="156"/>
        <v>#VALUE!</v>
      </c>
      <c r="P775" s="102"/>
      <c r="Q775" s="94" t="str">
        <f t="shared" si="153"/>
        <v/>
      </c>
      <c r="R775" s="122" t="str">
        <f>IF(Q775="","",HLOOKUP(Q775,Headline!$Z$5:$CJ$6,2,FALSE))</f>
        <v/>
      </c>
      <c r="S775" s="100"/>
      <c r="T775" s="100"/>
      <c r="U775" s="100"/>
      <c r="V775" s="100"/>
      <c r="W775" s="100"/>
      <c r="X775" s="96" t="str">
        <f t="shared" si="147"/>
        <v/>
      </c>
      <c r="Y775" s="101"/>
      <c r="Z775" s="445"/>
      <c r="AA775" s="446"/>
      <c r="AB775" s="446"/>
      <c r="AC775" s="446"/>
      <c r="AD775" s="62"/>
      <c r="AE775" s="21"/>
      <c r="AF775" s="22"/>
      <c r="AH775" s="29"/>
      <c r="AI775" s="29"/>
      <c r="AJ775" s="29"/>
      <c r="AK775" s="29"/>
      <c r="AL775" s="29"/>
      <c r="AM775" s="29"/>
      <c r="AN775" s="29"/>
      <c r="AO775" s="83"/>
      <c r="AP775" s="83"/>
      <c r="AQ775" s="83"/>
      <c r="AR775" s="83"/>
      <c r="AS775" s="83"/>
      <c r="AT775" s="105"/>
      <c r="AU775" s="105"/>
    </row>
    <row r="776" spans="1:47" ht="26.25" customHeight="1" thickBot="1">
      <c r="A776" s="27"/>
      <c r="B776" s="466" t="s">
        <v>209</v>
      </c>
      <c r="C776" s="467"/>
      <c r="D776" s="467"/>
      <c r="E776" s="467"/>
      <c r="F776" s="467"/>
      <c r="G776" s="467"/>
      <c r="H776" s="467"/>
      <c r="I776" s="467"/>
      <c r="J776" s="467"/>
      <c r="K776" s="467"/>
      <c r="L776" s="467"/>
      <c r="M776" s="467"/>
      <c r="N776" s="467"/>
      <c r="O776" s="467"/>
      <c r="P776" s="467"/>
      <c r="Q776" s="467"/>
      <c r="R776" s="467"/>
      <c r="S776" s="467"/>
      <c r="T776" s="467"/>
      <c r="U776" s="467"/>
      <c r="V776" s="467"/>
      <c r="W776" s="467"/>
      <c r="X776" s="467"/>
      <c r="Y776" s="467"/>
      <c r="Z776" s="467"/>
      <c r="AA776" s="467"/>
      <c r="AB776" s="467"/>
      <c r="AC776" s="467"/>
      <c r="AD776" s="467"/>
      <c r="AE776" s="467"/>
      <c r="AF776" s="468"/>
      <c r="AH776" s="29"/>
      <c r="AI776" s="29"/>
      <c r="AJ776" s="29"/>
      <c r="AK776" s="29"/>
      <c r="AL776" s="29"/>
      <c r="AM776" s="29"/>
      <c r="AN776" s="29"/>
      <c r="AO776" s="83"/>
      <c r="AP776" s="83"/>
      <c r="AQ776" s="83"/>
      <c r="AR776" s="83"/>
      <c r="AS776" s="83"/>
      <c r="AT776" s="105"/>
      <c r="AU776" s="105"/>
    </row>
    <row r="777" spans="1:47" ht="17.25" customHeight="1">
      <c r="A777" s="27"/>
      <c r="B777" s="98"/>
      <c r="C777" s="104"/>
      <c r="D777" s="90"/>
      <c r="E777" s="111"/>
      <c r="F777" s="442"/>
      <c r="G777" s="443"/>
      <c r="H777" s="443"/>
      <c r="I777" s="99"/>
      <c r="J777" s="99"/>
      <c r="K777" s="94">
        <f t="shared" ref="K777:K801" si="157">IF(Q777=1,F777,K776)</f>
        <v>0</v>
      </c>
      <c r="L777" s="94">
        <f t="shared" ref="L777:L801" si="158">IF(Q777=1,I777,L776)</f>
        <v>0</v>
      </c>
      <c r="M777" s="94">
        <f t="shared" ref="M777:M801" si="159">IF(Q777=1,J777,M776)</f>
        <v>0</v>
      </c>
      <c r="N777" s="94">
        <f t="shared" si="155"/>
        <v>0</v>
      </c>
      <c r="O777" s="94">
        <f t="shared" si="156"/>
        <v>0</v>
      </c>
      <c r="P777" s="102"/>
      <c r="Q777" s="94" t="str">
        <f t="shared" ref="Q777:Q837" si="160">IF(AND(F777&lt;&gt;"",Q776=""),1,IF(AND(Q776&lt;emp,Q776&lt;&gt;""),Q776+1,""))</f>
        <v/>
      </c>
      <c r="R777" s="122" t="str">
        <f>IF(Q777="","",HLOOKUP(Q777,Headline!$Z$5:$CJ$6,2,FALSE))</f>
        <v/>
      </c>
      <c r="S777" s="100"/>
      <c r="T777" s="100"/>
      <c r="U777" s="100"/>
      <c r="V777" s="100"/>
      <c r="W777" s="100"/>
      <c r="X777" s="96" t="str">
        <f t="shared" si="147"/>
        <v/>
      </c>
      <c r="Y777" s="101"/>
      <c r="Z777" s="445"/>
      <c r="AA777" s="446"/>
      <c r="AB777" s="446"/>
      <c r="AC777" s="446"/>
      <c r="AD777" s="62"/>
      <c r="AE777" s="21"/>
      <c r="AF777" s="22"/>
      <c r="AH777" s="29"/>
      <c r="AI777" s="29"/>
      <c r="AJ777" s="29"/>
      <c r="AK777" s="29"/>
      <c r="AL777" s="29"/>
      <c r="AM777" s="29"/>
      <c r="AN777" s="29"/>
      <c r="AO777" s="83"/>
      <c r="AP777" s="83"/>
      <c r="AQ777" s="83"/>
      <c r="AR777" s="83"/>
      <c r="AS777" s="83"/>
      <c r="AT777" s="105"/>
      <c r="AU777" s="105"/>
    </row>
    <row r="778" spans="1:47" ht="17.25" customHeight="1">
      <c r="A778" s="27"/>
      <c r="B778" s="98">
        <v>601</v>
      </c>
      <c r="C778" s="104"/>
      <c r="D778" s="144" t="s">
        <v>189</v>
      </c>
      <c r="E778" s="111"/>
      <c r="F778" s="442">
        <v>52</v>
      </c>
      <c r="G778" s="443"/>
      <c r="H778" s="443"/>
      <c r="I778" s="99">
        <v>-0.3</v>
      </c>
      <c r="J778" s="99">
        <v>0</v>
      </c>
      <c r="K778" s="94">
        <f t="shared" si="157"/>
        <v>52</v>
      </c>
      <c r="L778" s="94">
        <f t="shared" si="158"/>
        <v>-0.3</v>
      </c>
      <c r="M778" s="94">
        <f t="shared" si="159"/>
        <v>0</v>
      </c>
      <c r="N778" s="94">
        <f t="shared" si="155"/>
        <v>51.7</v>
      </c>
      <c r="O778" s="94">
        <f t="shared" si="156"/>
        <v>52</v>
      </c>
      <c r="P778" s="102" t="s">
        <v>50</v>
      </c>
      <c r="Q778" s="94">
        <f t="shared" si="160"/>
        <v>1</v>
      </c>
      <c r="R778" s="122">
        <f>IF(Q778="","",HLOOKUP(Q778,Headline!$Z$5:$CJ$6,2,FALSE))</f>
        <v>1</v>
      </c>
      <c r="S778" s="147">
        <v>51.95</v>
      </c>
      <c r="T778" s="147">
        <v>51.97</v>
      </c>
      <c r="U778" s="147">
        <v>51.96</v>
      </c>
      <c r="V778" s="147">
        <v>51.95</v>
      </c>
      <c r="W778" s="147">
        <v>51.94</v>
      </c>
      <c r="X778" s="96" t="str">
        <f t="shared" si="147"/>
        <v/>
      </c>
      <c r="Y778" s="101">
        <v>13</v>
      </c>
      <c r="Z778" s="477"/>
      <c r="AA778" s="478"/>
      <c r="AB778" s="478"/>
      <c r="AC778" s="478"/>
      <c r="AD778" s="62"/>
      <c r="AE778" s="21"/>
      <c r="AF778" s="22"/>
      <c r="AH778" s="29"/>
      <c r="AI778" s="29"/>
      <c r="AJ778" s="29"/>
      <c r="AK778" s="29"/>
      <c r="AL778" s="29"/>
      <c r="AM778" s="29"/>
      <c r="AN778" s="29"/>
      <c r="AO778" s="83"/>
      <c r="AP778" s="83"/>
      <c r="AQ778" s="83"/>
      <c r="AR778" s="83"/>
      <c r="AS778" s="83"/>
      <c r="AT778" s="105"/>
      <c r="AU778" s="105"/>
    </row>
    <row r="779" spans="1:47" ht="17.25" customHeight="1">
      <c r="A779" s="27"/>
      <c r="B779" s="98"/>
      <c r="C779" s="104"/>
      <c r="D779" s="90"/>
      <c r="E779" s="111"/>
      <c r="F779" s="442"/>
      <c r="G779" s="443"/>
      <c r="H779" s="444"/>
      <c r="I779" s="99"/>
      <c r="J779" s="99"/>
      <c r="K779" s="94">
        <f t="shared" si="157"/>
        <v>52</v>
      </c>
      <c r="L779" s="94">
        <f t="shared" si="158"/>
        <v>-0.3</v>
      </c>
      <c r="M779" s="94">
        <f t="shared" si="159"/>
        <v>0</v>
      </c>
      <c r="N779" s="94">
        <f t="shared" si="155"/>
        <v>51.7</v>
      </c>
      <c r="O779" s="94">
        <f t="shared" si="156"/>
        <v>52</v>
      </c>
      <c r="P779" s="102" t="s">
        <v>50</v>
      </c>
      <c r="Q779" s="94">
        <f t="shared" si="160"/>
        <v>2</v>
      </c>
      <c r="R779" s="122">
        <f>IF(Q779="","",HLOOKUP(Q779,Headline!$Z$5:$CJ$6,2,FALSE))</f>
        <v>2</v>
      </c>
      <c r="S779" s="147">
        <v>51.77</v>
      </c>
      <c r="T779" s="147">
        <v>51.78</v>
      </c>
      <c r="U779" s="147">
        <v>51.76</v>
      </c>
      <c r="V779" s="147">
        <v>51.78</v>
      </c>
      <c r="W779" s="147">
        <v>51.76</v>
      </c>
      <c r="X779" s="96" t="str">
        <f t="shared" si="147"/>
        <v/>
      </c>
      <c r="Y779" s="101">
        <v>16</v>
      </c>
      <c r="Z779" s="445"/>
      <c r="AA779" s="446"/>
      <c r="AB779" s="446"/>
      <c r="AC779" s="446"/>
      <c r="AD779" s="62"/>
      <c r="AE779" s="21"/>
      <c r="AF779" s="22"/>
      <c r="AH779" s="29"/>
      <c r="AI779" s="29"/>
      <c r="AJ779" s="29"/>
      <c r="AK779" s="29"/>
      <c r="AL779" s="29"/>
      <c r="AM779" s="29"/>
      <c r="AN779" s="29"/>
      <c r="AO779" s="83"/>
      <c r="AP779" s="83"/>
      <c r="AQ779" s="83"/>
      <c r="AR779" s="83"/>
      <c r="AS779" s="83"/>
      <c r="AT779" s="105"/>
      <c r="AU779" s="105"/>
    </row>
    <row r="780" spans="1:47" ht="17.25" customHeight="1">
      <c r="A780" s="27"/>
      <c r="B780" s="98"/>
      <c r="C780" s="104"/>
      <c r="D780" s="90"/>
      <c r="E780" s="111"/>
      <c r="F780" s="442"/>
      <c r="G780" s="443"/>
      <c r="H780" s="444"/>
      <c r="I780" s="99"/>
      <c r="J780" s="99"/>
      <c r="K780" s="94">
        <f t="shared" si="157"/>
        <v>52</v>
      </c>
      <c r="L780" s="94">
        <f t="shared" si="158"/>
        <v>-0.3</v>
      </c>
      <c r="M780" s="94">
        <f t="shared" si="159"/>
        <v>0</v>
      </c>
      <c r="N780" s="94">
        <f t="shared" si="155"/>
        <v>51.7</v>
      </c>
      <c r="O780" s="94">
        <f t="shared" si="156"/>
        <v>52</v>
      </c>
      <c r="P780" s="102"/>
      <c r="Q780" s="94" t="str">
        <f t="shared" si="160"/>
        <v/>
      </c>
      <c r="R780" s="122" t="str">
        <f>IF(Q780="","",HLOOKUP(Q780,Headline!$Z$5:$CJ$6,2,FALSE))</f>
        <v/>
      </c>
      <c r="S780" s="100"/>
      <c r="T780" s="100"/>
      <c r="U780" s="100"/>
      <c r="V780" s="100"/>
      <c r="W780" s="100"/>
      <c r="X780" s="96" t="str">
        <f t="shared" si="147"/>
        <v/>
      </c>
      <c r="Y780" s="101"/>
      <c r="Z780" s="445"/>
      <c r="AA780" s="446"/>
      <c r="AB780" s="446"/>
      <c r="AC780" s="446"/>
      <c r="AD780" s="62"/>
      <c r="AE780" s="21"/>
      <c r="AF780" s="22"/>
      <c r="AH780" s="29"/>
      <c r="AI780" s="29"/>
      <c r="AJ780" s="29"/>
      <c r="AK780" s="29"/>
      <c r="AL780" s="29"/>
      <c r="AM780" s="29"/>
      <c r="AN780" s="29"/>
      <c r="AO780" s="83"/>
      <c r="AP780" s="83"/>
      <c r="AQ780" s="83"/>
      <c r="AR780" s="83"/>
      <c r="AS780" s="83"/>
      <c r="AT780" s="105"/>
      <c r="AU780" s="105"/>
    </row>
    <row r="781" spans="1:47" ht="17.25" customHeight="1">
      <c r="A781" s="27"/>
      <c r="B781" s="98">
        <v>602</v>
      </c>
      <c r="C781" s="104"/>
      <c r="D781" s="90"/>
      <c r="E781" s="111"/>
      <c r="F781" s="442">
        <v>3</v>
      </c>
      <c r="G781" s="443"/>
      <c r="H781" s="444"/>
      <c r="I781" s="99">
        <v>-0.08</v>
      </c>
      <c r="J781" s="99">
        <v>0.08</v>
      </c>
      <c r="K781" s="94">
        <f t="shared" si="157"/>
        <v>3</v>
      </c>
      <c r="L781" s="94">
        <f t="shared" si="158"/>
        <v>-0.08</v>
      </c>
      <c r="M781" s="94">
        <f t="shared" si="159"/>
        <v>0.08</v>
      </c>
      <c r="N781" s="94">
        <f t="shared" si="155"/>
        <v>2.92</v>
      </c>
      <c r="O781" s="94">
        <f t="shared" si="156"/>
        <v>3.08</v>
      </c>
      <c r="P781" s="102" t="s">
        <v>51</v>
      </c>
      <c r="Q781" s="94">
        <f t="shared" si="160"/>
        <v>1</v>
      </c>
      <c r="R781" s="122">
        <f>IF(Q781="","",HLOOKUP(Q781,Headline!$Z$5:$CJ$6,2,FALSE))</f>
        <v>1</v>
      </c>
      <c r="S781" s="147">
        <v>2.99</v>
      </c>
      <c r="T781" s="147">
        <v>3.01</v>
      </c>
      <c r="U781" s="147">
        <v>3</v>
      </c>
      <c r="V781" s="147">
        <v>2.98</v>
      </c>
      <c r="W781" s="147">
        <v>2.99</v>
      </c>
      <c r="X781" s="96" t="str">
        <f t="shared" si="147"/>
        <v/>
      </c>
      <c r="Y781" s="101">
        <v>13</v>
      </c>
      <c r="Z781" s="445"/>
      <c r="AA781" s="446"/>
      <c r="AB781" s="446"/>
      <c r="AC781" s="446"/>
      <c r="AD781" s="62"/>
      <c r="AE781" s="21"/>
      <c r="AF781" s="22"/>
      <c r="AH781" s="29"/>
      <c r="AI781" s="29"/>
      <c r="AJ781" s="29"/>
      <c r="AK781" s="29"/>
      <c r="AL781" s="29"/>
      <c r="AM781" s="29"/>
      <c r="AN781" s="29"/>
      <c r="AO781" s="83"/>
      <c r="AP781" s="83"/>
      <c r="AQ781" s="83"/>
      <c r="AR781" s="83"/>
      <c r="AS781" s="83"/>
      <c r="AT781" s="105"/>
      <c r="AU781" s="105"/>
    </row>
    <row r="782" spans="1:47" ht="17.25" customHeight="1">
      <c r="A782" s="27"/>
      <c r="B782" s="98"/>
      <c r="C782" s="104"/>
      <c r="D782" s="90"/>
      <c r="E782" s="111"/>
      <c r="F782" s="442"/>
      <c r="G782" s="443"/>
      <c r="H782" s="444"/>
      <c r="I782" s="99"/>
      <c r="J782" s="99"/>
      <c r="K782" s="94">
        <f t="shared" si="157"/>
        <v>3</v>
      </c>
      <c r="L782" s="94">
        <f t="shared" si="158"/>
        <v>-0.08</v>
      </c>
      <c r="M782" s="94">
        <f t="shared" si="159"/>
        <v>0.08</v>
      </c>
      <c r="N782" s="94">
        <f t="shared" si="155"/>
        <v>2.92</v>
      </c>
      <c r="O782" s="94">
        <f t="shared" si="156"/>
        <v>3.08</v>
      </c>
      <c r="P782" s="102" t="s">
        <v>51</v>
      </c>
      <c r="Q782" s="94">
        <f t="shared" si="160"/>
        <v>2</v>
      </c>
      <c r="R782" s="122">
        <f>IF(Q782="","",HLOOKUP(Q782,Headline!$Z$5:$CJ$6,2,FALSE))</f>
        <v>2</v>
      </c>
      <c r="S782" s="147">
        <v>2.82</v>
      </c>
      <c r="T782" s="147">
        <v>2.81</v>
      </c>
      <c r="U782" s="147">
        <v>2.8</v>
      </c>
      <c r="V782" s="147">
        <v>2.82</v>
      </c>
      <c r="W782" s="147">
        <v>2.82</v>
      </c>
      <c r="X782" s="96" t="str">
        <f t="shared" si="147"/>
        <v/>
      </c>
      <c r="Y782" s="101">
        <v>16</v>
      </c>
      <c r="Z782" s="445"/>
      <c r="AA782" s="446"/>
      <c r="AB782" s="446"/>
      <c r="AC782" s="446"/>
      <c r="AD782" s="62"/>
      <c r="AE782" s="249" t="s">
        <v>331</v>
      </c>
      <c r="AF782" s="22"/>
      <c r="AH782" s="29"/>
      <c r="AI782" s="29"/>
      <c r="AJ782" s="29"/>
      <c r="AK782" s="29"/>
      <c r="AL782" s="29"/>
      <c r="AM782" s="29"/>
      <c r="AN782" s="29"/>
      <c r="AO782" s="83"/>
      <c r="AP782" s="83"/>
      <c r="AQ782" s="83"/>
      <c r="AR782" s="83"/>
      <c r="AS782" s="83"/>
      <c r="AT782" s="105"/>
      <c r="AU782" s="105"/>
    </row>
    <row r="783" spans="1:47" ht="17.25" customHeight="1">
      <c r="A783" s="27"/>
      <c r="B783" s="98"/>
      <c r="C783" s="104"/>
      <c r="D783" s="90"/>
      <c r="E783" s="111"/>
      <c r="F783" s="442"/>
      <c r="G783" s="443"/>
      <c r="H783" s="444"/>
      <c r="I783" s="99"/>
      <c r="J783" s="99"/>
      <c r="K783" s="94">
        <f t="shared" si="157"/>
        <v>3</v>
      </c>
      <c r="L783" s="94">
        <f t="shared" si="158"/>
        <v>-0.08</v>
      </c>
      <c r="M783" s="94">
        <f t="shared" si="159"/>
        <v>0.08</v>
      </c>
      <c r="N783" s="94">
        <f t="shared" si="155"/>
        <v>2.92</v>
      </c>
      <c r="O783" s="94">
        <f t="shared" si="156"/>
        <v>3.08</v>
      </c>
      <c r="P783" s="102"/>
      <c r="Q783" s="94" t="str">
        <f t="shared" si="160"/>
        <v/>
      </c>
      <c r="R783" s="122" t="str">
        <f>IF(Q783="","",HLOOKUP(Q783,Headline!$Z$5:$CJ$6,2,FALSE))</f>
        <v/>
      </c>
      <c r="S783" s="100"/>
      <c r="T783" s="100"/>
      <c r="U783" s="100"/>
      <c r="V783" s="100"/>
      <c r="W783" s="100"/>
      <c r="X783" s="96" t="str">
        <f t="shared" si="147"/>
        <v/>
      </c>
      <c r="Y783" s="101"/>
      <c r="Z783" s="445"/>
      <c r="AA783" s="446"/>
      <c r="AB783" s="446"/>
      <c r="AC783" s="446"/>
      <c r="AD783" s="62"/>
      <c r="AE783" s="21"/>
      <c r="AF783" s="22"/>
      <c r="AH783" s="29"/>
      <c r="AI783" s="29"/>
      <c r="AJ783" s="29"/>
      <c r="AK783" s="29"/>
      <c r="AL783" s="29"/>
      <c r="AM783" s="29"/>
      <c r="AN783" s="29"/>
      <c r="AO783" s="83"/>
      <c r="AP783" s="83"/>
      <c r="AQ783" s="83"/>
      <c r="AR783" s="83"/>
      <c r="AS783" s="83"/>
      <c r="AT783" s="105"/>
      <c r="AU783" s="105"/>
    </row>
    <row r="784" spans="1:47" ht="17.25" customHeight="1">
      <c r="A784" s="27"/>
      <c r="B784" s="98">
        <v>603</v>
      </c>
      <c r="C784" s="104"/>
      <c r="D784" s="90"/>
      <c r="E784" s="111"/>
      <c r="F784" s="442">
        <v>3</v>
      </c>
      <c r="G784" s="443"/>
      <c r="H784" s="444"/>
      <c r="I784" s="99"/>
      <c r="J784" s="99"/>
      <c r="K784" s="94">
        <f t="shared" si="157"/>
        <v>3</v>
      </c>
      <c r="L784" s="94">
        <f t="shared" si="158"/>
        <v>0</v>
      </c>
      <c r="M784" s="94">
        <f t="shared" si="159"/>
        <v>0</v>
      </c>
      <c r="N784" s="94">
        <f t="shared" si="155"/>
        <v>3</v>
      </c>
      <c r="O784" s="94">
        <f t="shared" si="156"/>
        <v>3</v>
      </c>
      <c r="P784" s="102" t="s">
        <v>50</v>
      </c>
      <c r="Q784" s="94">
        <f t="shared" si="160"/>
        <v>1</v>
      </c>
      <c r="R784" s="122">
        <f>IF(Q784="","",HLOOKUP(Q784,Headline!$Z$5:$CJ$6,2,FALSE))</f>
        <v>1</v>
      </c>
      <c r="S784" s="147">
        <v>3.07</v>
      </c>
      <c r="T784" s="147">
        <v>3.09</v>
      </c>
      <c r="U784" s="147">
        <v>3.07</v>
      </c>
      <c r="V784" s="147">
        <v>3.08</v>
      </c>
      <c r="W784" s="147">
        <v>3.07</v>
      </c>
      <c r="X784" s="96"/>
      <c r="Y784" s="101">
        <v>13</v>
      </c>
      <c r="Z784" s="479"/>
      <c r="AA784" s="480"/>
      <c r="AB784" s="480"/>
      <c r="AC784" s="480"/>
      <c r="AD784" s="62"/>
      <c r="AE784" s="21"/>
      <c r="AF784" s="22"/>
      <c r="AH784" s="29"/>
      <c r="AI784" s="29"/>
      <c r="AJ784" s="29"/>
      <c r="AK784" s="29"/>
      <c r="AL784" s="29"/>
      <c r="AM784" s="29"/>
      <c r="AN784" s="29"/>
      <c r="AO784" s="83"/>
      <c r="AP784" s="83"/>
      <c r="AQ784" s="83"/>
      <c r="AR784" s="83"/>
      <c r="AS784" s="83"/>
      <c r="AT784" s="105"/>
      <c r="AU784" s="105"/>
    </row>
    <row r="785" spans="1:47" ht="17.25" customHeight="1">
      <c r="A785" s="27"/>
      <c r="B785" s="98"/>
      <c r="C785" s="104"/>
      <c r="D785" s="90"/>
      <c r="E785" s="111"/>
      <c r="F785" s="442"/>
      <c r="G785" s="443"/>
      <c r="H785" s="444"/>
      <c r="I785" s="99"/>
      <c r="J785" s="99"/>
      <c r="K785" s="94">
        <f t="shared" si="157"/>
        <v>3</v>
      </c>
      <c r="L785" s="94">
        <f t="shared" si="158"/>
        <v>0</v>
      </c>
      <c r="M785" s="94">
        <f t="shared" si="159"/>
        <v>0</v>
      </c>
      <c r="N785" s="94">
        <f t="shared" si="155"/>
        <v>3</v>
      </c>
      <c r="O785" s="94">
        <f t="shared" si="156"/>
        <v>3</v>
      </c>
      <c r="P785" s="102" t="s">
        <v>50</v>
      </c>
      <c r="Q785" s="94">
        <f t="shared" si="160"/>
        <v>2</v>
      </c>
      <c r="R785" s="122">
        <f>IF(Q785="","",HLOOKUP(Q785,Headline!$Z$5:$CJ$6,2,FALSE))</f>
        <v>2</v>
      </c>
      <c r="S785" s="147">
        <v>3.04</v>
      </c>
      <c r="T785" s="147">
        <v>3.05</v>
      </c>
      <c r="U785" s="147">
        <v>3.05</v>
      </c>
      <c r="V785" s="147">
        <v>3.06</v>
      </c>
      <c r="W785" s="147">
        <v>3.05</v>
      </c>
      <c r="X785" s="96"/>
      <c r="Y785" s="101">
        <v>16</v>
      </c>
      <c r="Z785" s="445"/>
      <c r="AA785" s="446"/>
      <c r="AB785" s="446"/>
      <c r="AC785" s="446"/>
      <c r="AD785" s="62"/>
      <c r="AE785" s="21"/>
      <c r="AF785" s="22"/>
      <c r="AH785" s="29"/>
      <c r="AI785" s="29"/>
      <c r="AJ785" s="29"/>
      <c r="AK785" s="29"/>
      <c r="AL785" s="29"/>
      <c r="AM785" s="29"/>
      <c r="AN785" s="29"/>
      <c r="AO785" s="83"/>
      <c r="AP785" s="83"/>
      <c r="AQ785" s="83"/>
      <c r="AR785" s="83"/>
      <c r="AS785" s="83"/>
      <c r="AT785" s="105"/>
      <c r="AU785" s="105"/>
    </row>
    <row r="786" spans="1:47" ht="17.25" customHeight="1">
      <c r="A786" s="27"/>
      <c r="B786" s="98"/>
      <c r="C786" s="104"/>
      <c r="D786" s="90"/>
      <c r="E786" s="111"/>
      <c r="F786" s="442"/>
      <c r="G786" s="443"/>
      <c r="H786" s="443"/>
      <c r="I786" s="99"/>
      <c r="J786" s="99"/>
      <c r="K786" s="94">
        <f t="shared" si="157"/>
        <v>3</v>
      </c>
      <c r="L786" s="94">
        <f t="shared" si="158"/>
        <v>0</v>
      </c>
      <c r="M786" s="94">
        <f t="shared" si="159"/>
        <v>0</v>
      </c>
      <c r="N786" s="94">
        <f t="shared" si="155"/>
        <v>3</v>
      </c>
      <c r="O786" s="94">
        <f t="shared" si="156"/>
        <v>3</v>
      </c>
      <c r="P786" s="102"/>
      <c r="Q786" s="94" t="str">
        <f t="shared" si="160"/>
        <v/>
      </c>
      <c r="R786" s="122" t="str">
        <f>IF(Q786="","",HLOOKUP(Q786,Headline!$Z$5:$CJ$6,2,FALSE))</f>
        <v/>
      </c>
      <c r="S786" s="147"/>
      <c r="T786" s="147"/>
      <c r="U786" s="147"/>
      <c r="V786" s="147"/>
      <c r="W786" s="147"/>
      <c r="X786" s="96" t="str">
        <f t="shared" si="147"/>
        <v/>
      </c>
      <c r="Y786" s="101"/>
      <c r="Z786" s="445"/>
      <c r="AA786" s="446"/>
      <c r="AB786" s="446"/>
      <c r="AC786" s="446"/>
      <c r="AD786" s="62"/>
      <c r="AE786" s="21"/>
      <c r="AF786" s="22"/>
      <c r="AH786" s="29"/>
      <c r="AI786" s="29"/>
      <c r="AJ786" s="29"/>
      <c r="AK786" s="29"/>
      <c r="AL786" s="29"/>
      <c r="AM786" s="29"/>
      <c r="AN786" s="29"/>
      <c r="AO786" s="83"/>
      <c r="AP786" s="83"/>
      <c r="AQ786" s="83"/>
      <c r="AR786" s="83"/>
      <c r="AS786" s="83"/>
      <c r="AT786" s="105"/>
      <c r="AU786" s="105"/>
    </row>
    <row r="787" spans="1:47" ht="17.25" customHeight="1">
      <c r="A787" s="27"/>
      <c r="B787" s="98">
        <v>604</v>
      </c>
      <c r="C787" s="104"/>
      <c r="D787" s="144" t="s">
        <v>171</v>
      </c>
      <c r="E787" s="111"/>
      <c r="F787" s="481">
        <v>45</v>
      </c>
      <c r="G787" s="482"/>
      <c r="H787" s="482"/>
      <c r="I787" s="99">
        <v>-0.5</v>
      </c>
      <c r="J787" s="99">
        <v>0.5</v>
      </c>
      <c r="K787" s="94">
        <f t="shared" si="157"/>
        <v>45</v>
      </c>
      <c r="L787" s="94">
        <f t="shared" si="158"/>
        <v>-0.5</v>
      </c>
      <c r="M787" s="94">
        <f t="shared" si="159"/>
        <v>0.5</v>
      </c>
      <c r="N787" s="94">
        <f t="shared" si="155"/>
        <v>44.5</v>
      </c>
      <c r="O787" s="94">
        <f t="shared" si="156"/>
        <v>45.5</v>
      </c>
      <c r="P787" s="102" t="s">
        <v>50</v>
      </c>
      <c r="Q787" s="94">
        <f t="shared" si="160"/>
        <v>1</v>
      </c>
      <c r="R787" s="122">
        <f>IF(Q787="","",HLOOKUP(Q787,Headline!$Z$5:$CJ$6,2,FALSE))</f>
        <v>1</v>
      </c>
      <c r="S787" s="230">
        <v>45.4</v>
      </c>
      <c r="T787" s="230">
        <v>45.3</v>
      </c>
      <c r="U787" s="230">
        <v>45.45</v>
      </c>
      <c r="V787" s="230">
        <v>45.4</v>
      </c>
      <c r="W787" s="230">
        <v>45.4</v>
      </c>
      <c r="X787" s="96" t="str">
        <f t="shared" si="147"/>
        <v/>
      </c>
      <c r="Y787" s="101">
        <v>13</v>
      </c>
      <c r="Z787" s="445"/>
      <c r="AA787" s="446"/>
      <c r="AB787" s="446"/>
      <c r="AC787" s="446"/>
      <c r="AD787" s="62"/>
      <c r="AE787" s="21"/>
      <c r="AF787" s="22"/>
      <c r="AH787" s="29"/>
      <c r="AI787" s="29"/>
      <c r="AJ787" s="29"/>
      <c r="AK787" s="29"/>
      <c r="AL787" s="29"/>
      <c r="AM787" s="29"/>
      <c r="AN787" s="29"/>
      <c r="AO787" s="83"/>
      <c r="AP787" s="83"/>
      <c r="AQ787" s="83"/>
      <c r="AR787" s="83"/>
      <c r="AS787" s="83"/>
      <c r="AT787" s="105"/>
      <c r="AU787" s="105"/>
    </row>
    <row r="788" spans="1:47" ht="17.25" customHeight="1">
      <c r="A788" s="27"/>
      <c r="B788" s="98"/>
      <c r="C788" s="104"/>
      <c r="D788" s="90"/>
      <c r="E788" s="111"/>
      <c r="F788" s="442"/>
      <c r="G788" s="443"/>
      <c r="H788" s="443"/>
      <c r="I788" s="99"/>
      <c r="J788" s="99"/>
      <c r="K788" s="94">
        <f t="shared" si="157"/>
        <v>45</v>
      </c>
      <c r="L788" s="94">
        <f t="shared" si="158"/>
        <v>-0.5</v>
      </c>
      <c r="M788" s="94">
        <f t="shared" si="159"/>
        <v>0.5</v>
      </c>
      <c r="N788" s="94">
        <f t="shared" si="155"/>
        <v>44.5</v>
      </c>
      <c r="O788" s="94">
        <f t="shared" si="156"/>
        <v>45.5</v>
      </c>
      <c r="P788" s="102" t="s">
        <v>50</v>
      </c>
      <c r="Q788" s="94">
        <f t="shared" si="160"/>
        <v>2</v>
      </c>
      <c r="R788" s="122">
        <f>IF(Q788="","",HLOOKUP(Q788,Headline!$Z$5:$CJ$6,2,FALSE))</f>
        <v>2</v>
      </c>
      <c r="S788" s="230">
        <v>44.36</v>
      </c>
      <c r="T788" s="230">
        <v>44.51</v>
      </c>
      <c r="U788" s="230">
        <v>44.68</v>
      </c>
      <c r="V788" s="230">
        <v>44.39</v>
      </c>
      <c r="W788" s="230">
        <v>44.71</v>
      </c>
      <c r="X788" s="96" t="str">
        <f t="shared" si="147"/>
        <v/>
      </c>
      <c r="Y788" s="101">
        <v>16</v>
      </c>
      <c r="Z788" s="445"/>
      <c r="AA788" s="446"/>
      <c r="AB788" s="446"/>
      <c r="AC788" s="446"/>
      <c r="AD788" s="62"/>
      <c r="AE788" s="245" t="s">
        <v>331</v>
      </c>
      <c r="AF788" s="22"/>
      <c r="AH788" s="29"/>
      <c r="AI788" s="29"/>
      <c r="AJ788" s="29"/>
      <c r="AK788" s="29"/>
      <c r="AL788" s="29"/>
      <c r="AM788" s="29"/>
      <c r="AN788" s="29"/>
      <c r="AO788" s="83"/>
      <c r="AP788" s="83"/>
      <c r="AQ788" s="83"/>
      <c r="AR788" s="83"/>
      <c r="AS788" s="83"/>
      <c r="AT788" s="105"/>
      <c r="AU788" s="105"/>
    </row>
    <row r="789" spans="1:47" ht="17.25" customHeight="1">
      <c r="A789" s="27"/>
      <c r="B789" s="98"/>
      <c r="C789" s="104"/>
      <c r="D789" s="90"/>
      <c r="E789" s="111"/>
      <c r="F789" s="442"/>
      <c r="G789" s="443"/>
      <c r="H789" s="444"/>
      <c r="I789" s="99"/>
      <c r="J789" s="99"/>
      <c r="K789" s="94">
        <f t="shared" si="157"/>
        <v>45</v>
      </c>
      <c r="L789" s="94">
        <f t="shared" si="158"/>
        <v>-0.5</v>
      </c>
      <c r="M789" s="94">
        <f t="shared" si="159"/>
        <v>0.5</v>
      </c>
      <c r="N789" s="94">
        <f t="shared" si="155"/>
        <v>44.5</v>
      </c>
      <c r="O789" s="94">
        <f t="shared" si="156"/>
        <v>45.5</v>
      </c>
      <c r="P789" s="102"/>
      <c r="Q789" s="94" t="str">
        <f t="shared" si="160"/>
        <v/>
      </c>
      <c r="R789" s="122" t="str">
        <f>IF(Q789="","",HLOOKUP(Q789,Headline!$Z$5:$CJ$6,2,FALSE))</f>
        <v/>
      </c>
      <c r="S789" s="100"/>
      <c r="T789" s="100"/>
      <c r="U789" s="100"/>
      <c r="V789" s="100"/>
      <c r="W789" s="100"/>
      <c r="X789" s="96" t="str">
        <f t="shared" si="147"/>
        <v/>
      </c>
      <c r="Y789" s="101"/>
      <c r="Z789" s="445"/>
      <c r="AA789" s="446"/>
      <c r="AB789" s="446"/>
      <c r="AC789" s="446"/>
      <c r="AD789" s="62"/>
      <c r="AE789" s="21"/>
      <c r="AF789" s="22"/>
      <c r="AH789" s="29"/>
      <c r="AI789" s="29"/>
      <c r="AJ789" s="29"/>
      <c r="AK789" s="29"/>
      <c r="AL789" s="29"/>
      <c r="AM789" s="29"/>
      <c r="AN789" s="29"/>
      <c r="AO789" s="83"/>
      <c r="AP789" s="83"/>
      <c r="AQ789" s="83"/>
      <c r="AR789" s="83"/>
      <c r="AS789" s="83"/>
      <c r="AT789" s="105"/>
      <c r="AU789" s="105"/>
    </row>
    <row r="790" spans="1:47" ht="17.25" customHeight="1">
      <c r="A790" s="27"/>
      <c r="B790" s="98">
        <v>605</v>
      </c>
      <c r="C790" s="104"/>
      <c r="D790" s="90"/>
      <c r="E790" s="111"/>
      <c r="F790" s="442">
        <v>3</v>
      </c>
      <c r="G790" s="443"/>
      <c r="H790" s="444"/>
      <c r="I790" s="99">
        <v>-0.05</v>
      </c>
      <c r="J790" s="99">
        <v>0.05</v>
      </c>
      <c r="K790" s="94">
        <f t="shared" si="157"/>
        <v>3</v>
      </c>
      <c r="L790" s="94">
        <f t="shared" si="158"/>
        <v>-0.05</v>
      </c>
      <c r="M790" s="94">
        <f t="shared" si="159"/>
        <v>0.05</v>
      </c>
      <c r="N790" s="94">
        <f t="shared" si="155"/>
        <v>2.95</v>
      </c>
      <c r="O790" s="94">
        <f t="shared" si="156"/>
        <v>3.05</v>
      </c>
      <c r="P790" s="102" t="s">
        <v>51</v>
      </c>
      <c r="Q790" s="94">
        <f t="shared" si="160"/>
        <v>1</v>
      </c>
      <c r="R790" s="122">
        <f>IF(Q790="","",HLOOKUP(Q790,Headline!$Z$5:$CJ$6,2,FALSE))</f>
        <v>1</v>
      </c>
      <c r="S790" s="147">
        <v>2.97</v>
      </c>
      <c r="T790" s="147">
        <v>2.97</v>
      </c>
      <c r="U790" s="147">
        <v>2.96</v>
      </c>
      <c r="V790" s="147">
        <v>2.97</v>
      </c>
      <c r="W790" s="147">
        <v>2.98</v>
      </c>
      <c r="X790" s="96" t="str">
        <f t="shared" si="147"/>
        <v/>
      </c>
      <c r="Y790" s="101">
        <v>13</v>
      </c>
      <c r="Z790" s="445"/>
      <c r="AA790" s="446"/>
      <c r="AB790" s="446"/>
      <c r="AC790" s="446"/>
      <c r="AD790" s="62"/>
      <c r="AE790" s="21"/>
      <c r="AF790" s="22"/>
      <c r="AH790" s="29"/>
      <c r="AI790" s="29"/>
      <c r="AJ790" s="29"/>
      <c r="AK790" s="29"/>
      <c r="AL790" s="29"/>
      <c r="AM790" s="29"/>
      <c r="AN790" s="29"/>
      <c r="AO790" s="83"/>
      <c r="AP790" s="83"/>
      <c r="AQ790" s="83"/>
      <c r="AR790" s="83"/>
      <c r="AS790" s="83"/>
      <c r="AT790" s="105"/>
      <c r="AU790" s="105"/>
    </row>
    <row r="791" spans="1:47" ht="17.25" customHeight="1">
      <c r="A791" s="27"/>
      <c r="B791" s="98"/>
      <c r="C791" s="104"/>
      <c r="D791" s="90"/>
      <c r="E791" s="111"/>
      <c r="F791" s="442"/>
      <c r="G791" s="443"/>
      <c r="H791" s="444"/>
      <c r="I791" s="99"/>
      <c r="J791" s="99"/>
      <c r="K791" s="94">
        <f t="shared" si="157"/>
        <v>3</v>
      </c>
      <c r="L791" s="94">
        <f t="shared" si="158"/>
        <v>-0.05</v>
      </c>
      <c r="M791" s="94">
        <f t="shared" si="159"/>
        <v>0.05</v>
      </c>
      <c r="N791" s="94">
        <f t="shared" si="155"/>
        <v>2.95</v>
      </c>
      <c r="O791" s="94">
        <f t="shared" si="156"/>
        <v>3.05</v>
      </c>
      <c r="P791" s="102" t="s">
        <v>51</v>
      </c>
      <c r="Q791" s="94">
        <f t="shared" si="160"/>
        <v>2</v>
      </c>
      <c r="R791" s="122">
        <f>IF(Q791="","",HLOOKUP(Q791,Headline!$Z$5:$CJ$6,2,FALSE))</f>
        <v>2</v>
      </c>
      <c r="S791" s="147">
        <v>2.96</v>
      </c>
      <c r="T791" s="147">
        <v>2.96</v>
      </c>
      <c r="U791" s="147">
        <v>2.97</v>
      </c>
      <c r="V791" s="147">
        <v>2.96</v>
      </c>
      <c r="W791" s="147">
        <v>2.96</v>
      </c>
      <c r="X791" s="96" t="str">
        <f t="shared" si="147"/>
        <v/>
      </c>
      <c r="Y791" s="101">
        <v>16</v>
      </c>
      <c r="Z791" s="445"/>
      <c r="AA791" s="446"/>
      <c r="AB791" s="446"/>
      <c r="AC791" s="446"/>
      <c r="AD791" s="62"/>
      <c r="AE791" s="21"/>
      <c r="AF791" s="22"/>
      <c r="AH791" s="29"/>
      <c r="AI791" s="29"/>
      <c r="AJ791" s="29"/>
      <c r="AK791" s="29"/>
      <c r="AL791" s="29"/>
      <c r="AM791" s="29"/>
      <c r="AN791" s="29"/>
      <c r="AO791" s="83"/>
      <c r="AP791" s="83"/>
      <c r="AQ791" s="83"/>
      <c r="AR791" s="83"/>
      <c r="AS791" s="83"/>
      <c r="AT791" s="105"/>
      <c r="AU791" s="105"/>
    </row>
    <row r="792" spans="1:47" ht="17.25" customHeight="1">
      <c r="A792" s="27"/>
      <c r="B792" s="98"/>
      <c r="C792" s="104"/>
      <c r="D792" s="90"/>
      <c r="E792" s="111"/>
      <c r="F792" s="442"/>
      <c r="G792" s="443"/>
      <c r="H792" s="444"/>
      <c r="I792" s="99"/>
      <c r="J792" s="99"/>
      <c r="K792" s="94">
        <f t="shared" si="157"/>
        <v>3</v>
      </c>
      <c r="L792" s="94">
        <f t="shared" si="158"/>
        <v>-0.05</v>
      </c>
      <c r="M792" s="94">
        <f t="shared" si="159"/>
        <v>0.05</v>
      </c>
      <c r="N792" s="94">
        <f t="shared" si="155"/>
        <v>2.95</v>
      </c>
      <c r="O792" s="94">
        <f t="shared" si="156"/>
        <v>3.05</v>
      </c>
      <c r="P792" s="102"/>
      <c r="Q792" s="94" t="str">
        <f t="shared" si="160"/>
        <v/>
      </c>
      <c r="R792" s="122" t="str">
        <f>IF(Q792="","",HLOOKUP(Q792,Headline!$Z$5:$CJ$6,2,FALSE))</f>
        <v/>
      </c>
      <c r="S792" s="100"/>
      <c r="T792" s="100"/>
      <c r="U792" s="100"/>
      <c r="V792" s="100"/>
      <c r="W792" s="100"/>
      <c r="X792" s="96" t="str">
        <f t="shared" si="147"/>
        <v/>
      </c>
      <c r="Y792" s="101"/>
      <c r="Z792" s="445"/>
      <c r="AA792" s="446"/>
      <c r="AB792" s="446"/>
      <c r="AC792" s="446"/>
      <c r="AD792" s="62"/>
      <c r="AE792" s="21"/>
      <c r="AF792" s="22"/>
      <c r="AH792" s="29"/>
      <c r="AI792" s="29"/>
      <c r="AJ792" s="29"/>
      <c r="AK792" s="29"/>
      <c r="AL792" s="29"/>
      <c r="AM792" s="29"/>
      <c r="AN792" s="29"/>
      <c r="AO792" s="83"/>
      <c r="AP792" s="83"/>
      <c r="AQ792" s="83"/>
      <c r="AR792" s="83"/>
      <c r="AS792" s="83"/>
      <c r="AT792" s="105"/>
      <c r="AU792" s="105"/>
    </row>
    <row r="793" spans="1:47" ht="17.25" customHeight="1">
      <c r="A793" s="27"/>
      <c r="B793" s="98">
        <v>606</v>
      </c>
      <c r="C793" s="104"/>
      <c r="D793" s="90"/>
      <c r="E793" s="111"/>
      <c r="F793" s="442">
        <v>13</v>
      </c>
      <c r="G793" s="443"/>
      <c r="H793" s="444"/>
      <c r="I793" s="99">
        <v>-0.05</v>
      </c>
      <c r="J793" s="99">
        <v>0.05</v>
      </c>
      <c r="K793" s="94">
        <f>IF(Q793=1,F793,K789)</f>
        <v>13</v>
      </c>
      <c r="L793" s="94">
        <f>IF(Q793=1,I793,L789)</f>
        <v>-0.05</v>
      </c>
      <c r="M793" s="94">
        <f>IF(Q793=1,J793,M789)</f>
        <v>0.05</v>
      </c>
      <c r="N793" s="94">
        <f>K793+L793</f>
        <v>12.95</v>
      </c>
      <c r="O793" s="94">
        <f>K793+M793</f>
        <v>13.05</v>
      </c>
      <c r="P793" s="102" t="s">
        <v>237</v>
      </c>
      <c r="Q793" s="94">
        <f>IF(AND(F793&lt;&gt;"",Q789=""),1,IF(AND(Q789&lt;emp,Q789&lt;&gt;""),Q789+1,""))</f>
        <v>1</v>
      </c>
      <c r="R793" s="122">
        <f>IF(Q793="","",HLOOKUP(Q793,Headline!$Z$5:$CJ$6,2,FALSE))</f>
        <v>1</v>
      </c>
      <c r="S793" s="100">
        <v>12.950392297500001</v>
      </c>
      <c r="T793" s="100">
        <v>12.9538348725</v>
      </c>
      <c r="U793" s="100">
        <v>12.957207033</v>
      </c>
      <c r="V793" s="100">
        <v>12.9532839615</v>
      </c>
      <c r="W793" s="100">
        <v>12.961881780000001</v>
      </c>
      <c r="X793" s="96" t="str">
        <f>IF(S793="","",IF(AND(AM793="-",AN793="+"),"78",IF(AM793="-","7",IF(AN793="+","8",""))))</f>
        <v/>
      </c>
      <c r="Y793" s="101">
        <v>13</v>
      </c>
      <c r="Z793" s="445"/>
      <c r="AA793" s="446"/>
      <c r="AB793" s="446"/>
      <c r="AC793" s="446"/>
      <c r="AD793" s="62"/>
      <c r="AE793" s="21"/>
      <c r="AF793" s="22"/>
      <c r="AG793" s="469"/>
      <c r="AH793" s="470"/>
      <c r="AI793" s="470"/>
      <c r="AJ793" s="470"/>
      <c r="AK793" s="470"/>
      <c r="AL793" s="470"/>
      <c r="AM793" s="470"/>
      <c r="AN793" s="29"/>
      <c r="AO793" s="83"/>
      <c r="AP793" s="83"/>
      <c r="AQ793" s="83"/>
      <c r="AR793" s="83"/>
      <c r="AS793" s="83"/>
      <c r="AT793" s="105"/>
      <c r="AU793" s="105"/>
    </row>
    <row r="794" spans="1:47" ht="17.25" customHeight="1">
      <c r="A794" s="27"/>
      <c r="B794" s="98"/>
      <c r="C794" s="104"/>
      <c r="D794" s="90"/>
      <c r="E794" s="111"/>
      <c r="F794" s="442"/>
      <c r="G794" s="443"/>
      <c r="H794" s="443"/>
      <c r="I794" s="99"/>
      <c r="J794" s="99"/>
      <c r="K794" s="94">
        <f>IF(Q794=1,F794,K793)</f>
        <v>13</v>
      </c>
      <c r="L794" s="94">
        <f>IF(Q794=1,I794,L793)</f>
        <v>-0.05</v>
      </c>
      <c r="M794" s="94">
        <f>IF(Q794=1,J794,M793)</f>
        <v>0.05</v>
      </c>
      <c r="N794" s="94">
        <f>K794+L794</f>
        <v>12.95</v>
      </c>
      <c r="O794" s="94">
        <f>K794+M794</f>
        <v>13.05</v>
      </c>
      <c r="P794" s="102" t="s">
        <v>237</v>
      </c>
      <c r="Q794" s="94">
        <f>IF(AND(F794&lt;&gt;"",Q793=""),1,IF(AND(Q793&lt;emp,Q793&lt;&gt;""),Q793+1,""))</f>
        <v>2</v>
      </c>
      <c r="R794" s="122">
        <f>IF(Q794="","",HLOOKUP(Q794,Headline!$Z$5:$CJ$6,2,FALSE))</f>
        <v>2</v>
      </c>
      <c r="S794" s="147">
        <f>'report export 3D'!W84</f>
        <v>12.90117936</v>
      </c>
      <c r="T794" s="147">
        <f>'report export 3D'!X84</f>
        <v>12.899290837000001</v>
      </c>
      <c r="U794" s="147">
        <f>'report export 3D'!Y84</f>
        <v>12.898016353999999</v>
      </c>
      <c r="V794" s="147">
        <f>'report export 3D'!Z84</f>
        <v>12.902703723</v>
      </c>
      <c r="W794" s="147">
        <f>'report export 3D'!AA84</f>
        <v>12.901858233</v>
      </c>
      <c r="X794" s="96" t="str">
        <f>IF(S794="","",IF(AND(AM794="-",AN794="+"),"78",IF(AM794="-","7",IF(AN794="+","8",""))))</f>
        <v/>
      </c>
      <c r="Y794" s="101">
        <v>16</v>
      </c>
      <c r="Z794" s="445" t="s">
        <v>68</v>
      </c>
      <c r="AA794" s="446"/>
      <c r="AB794" s="446"/>
      <c r="AC794" s="446"/>
      <c r="AD794" s="62"/>
      <c r="AE794" s="21"/>
      <c r="AF794" s="249" t="s">
        <v>331</v>
      </c>
      <c r="AG794" s="469"/>
      <c r="AH794" s="470"/>
      <c r="AI794" s="470"/>
      <c r="AJ794" s="470"/>
      <c r="AK794" s="470"/>
      <c r="AL794" s="470"/>
      <c r="AM794" s="470"/>
      <c r="AN794" s="29"/>
      <c r="AO794" s="83"/>
      <c r="AP794" s="83"/>
      <c r="AQ794" s="83"/>
      <c r="AR794" s="83"/>
      <c r="AS794" s="83"/>
      <c r="AT794" s="105"/>
      <c r="AU794" s="105"/>
    </row>
    <row r="795" spans="1:47" ht="17" customHeight="1">
      <c r="A795" s="27"/>
      <c r="B795" s="98"/>
      <c r="C795" s="104"/>
      <c r="D795" s="90"/>
      <c r="E795" s="111"/>
      <c r="F795" s="442"/>
      <c r="G795" s="443"/>
      <c r="H795" s="444"/>
      <c r="I795" s="99"/>
      <c r="J795" s="99"/>
      <c r="K795" s="94">
        <f>IF(Q795=1,F795,K794)</f>
        <v>13</v>
      </c>
      <c r="L795" s="94">
        <f>IF(Q795=1,I795,L794)</f>
        <v>-0.05</v>
      </c>
      <c r="M795" s="94">
        <f>IF(Q795=1,J795,M794)</f>
        <v>0.05</v>
      </c>
      <c r="N795" s="94">
        <f>K795+L795</f>
        <v>12.95</v>
      </c>
      <c r="O795" s="94">
        <f>K795+M795</f>
        <v>13.05</v>
      </c>
      <c r="P795" s="102"/>
      <c r="Q795" s="94" t="str">
        <f>IF(AND(F795&lt;&gt;"",Q794=""),1,IF(AND(Q794&lt;emp,Q794&lt;&gt;""),Q794+1,""))</f>
        <v/>
      </c>
      <c r="R795" s="122" t="str">
        <f>IF(Q795="","",HLOOKUP(Q795,Headline!$Z$5:$CJ$6,2,FALSE))</f>
        <v/>
      </c>
      <c r="S795" s="147"/>
      <c r="T795" s="147"/>
      <c r="U795" s="147"/>
      <c r="V795" s="147"/>
      <c r="W795" s="147"/>
      <c r="X795" s="96" t="str">
        <f>IF(S795="","",IF(AND(AM795="-",AN795="+"),"78",IF(AM795="-","7",IF(AN795="+","8",""))))</f>
        <v/>
      </c>
      <c r="Y795" s="101"/>
      <c r="Z795" s="445"/>
      <c r="AA795" s="446"/>
      <c r="AB795" s="446"/>
      <c r="AC795" s="446"/>
      <c r="AD795" s="62"/>
      <c r="AE795" s="21"/>
      <c r="AF795" s="22"/>
      <c r="AH795" s="29"/>
      <c r="AI795" s="29"/>
      <c r="AJ795" s="29"/>
      <c r="AK795" s="29"/>
      <c r="AL795" s="29"/>
      <c r="AM795" s="29"/>
      <c r="AN795" s="29"/>
      <c r="AO795" s="83"/>
      <c r="AP795" s="83"/>
      <c r="AQ795" s="83"/>
      <c r="AR795" s="83"/>
      <c r="AS795" s="83"/>
      <c r="AT795" s="105"/>
      <c r="AU795" s="105"/>
    </row>
    <row r="796" spans="1:47" ht="17.25" hidden="1" customHeight="1">
      <c r="A796" s="27"/>
      <c r="B796" s="98"/>
      <c r="C796" s="104"/>
      <c r="D796" s="90"/>
      <c r="E796" s="111"/>
      <c r="F796" s="442"/>
      <c r="G796" s="443"/>
      <c r="H796" s="444"/>
      <c r="I796" s="99"/>
      <c r="J796" s="99"/>
      <c r="K796" s="94"/>
      <c r="L796" s="94"/>
      <c r="M796" s="94"/>
      <c r="N796" s="94"/>
      <c r="O796" s="94"/>
      <c r="P796" s="102"/>
      <c r="Q796" s="94"/>
      <c r="R796" s="122"/>
      <c r="S796" s="147"/>
      <c r="T796" s="147"/>
      <c r="U796" s="147"/>
      <c r="V796" s="147"/>
      <c r="W796" s="147"/>
      <c r="X796" s="96"/>
      <c r="Y796" s="101"/>
      <c r="Z796" s="487"/>
      <c r="AA796" s="488"/>
      <c r="AB796" s="488"/>
      <c r="AC796" s="488"/>
      <c r="AD796" s="62"/>
      <c r="AE796" s="21"/>
      <c r="AF796" s="22"/>
      <c r="AG796" s="469"/>
      <c r="AH796" s="470"/>
      <c r="AI796" s="470"/>
      <c r="AJ796" s="470"/>
      <c r="AK796" s="470"/>
      <c r="AL796" s="470"/>
      <c r="AM796" s="470"/>
      <c r="AN796" s="29"/>
      <c r="AO796" s="83"/>
      <c r="AP796" s="83"/>
      <c r="AQ796" s="83"/>
      <c r="AR796" s="83"/>
      <c r="AS796" s="83"/>
      <c r="AT796" s="105"/>
      <c r="AU796" s="105"/>
    </row>
    <row r="797" spans="1:47" ht="17.25" hidden="1" customHeight="1">
      <c r="A797" s="27"/>
      <c r="B797" s="98"/>
      <c r="C797" s="104"/>
      <c r="D797" s="90"/>
      <c r="E797" s="111"/>
      <c r="F797" s="442"/>
      <c r="G797" s="443"/>
      <c r="H797" s="443"/>
      <c r="I797" s="99"/>
      <c r="J797" s="99"/>
      <c r="K797" s="94"/>
      <c r="L797" s="94"/>
      <c r="M797" s="94"/>
      <c r="N797" s="94"/>
      <c r="O797" s="94"/>
      <c r="P797" s="102"/>
      <c r="Q797" s="94"/>
      <c r="R797" s="122"/>
      <c r="S797" s="147"/>
      <c r="T797" s="147"/>
      <c r="U797" s="147"/>
      <c r="V797" s="147"/>
      <c r="W797" s="147"/>
      <c r="X797" s="96"/>
      <c r="Y797" s="101"/>
      <c r="Z797" s="445"/>
      <c r="AA797" s="446"/>
      <c r="AB797" s="446"/>
      <c r="AC797" s="446"/>
      <c r="AD797" s="62"/>
      <c r="AE797" s="21"/>
      <c r="AF797" s="22"/>
      <c r="AG797" s="469"/>
      <c r="AH797" s="470"/>
      <c r="AI797" s="470"/>
      <c r="AJ797" s="470"/>
      <c r="AK797" s="470"/>
      <c r="AL797" s="470"/>
      <c r="AM797" s="470"/>
      <c r="AN797" s="29"/>
      <c r="AO797" s="83"/>
      <c r="AP797" s="83"/>
      <c r="AQ797" s="83"/>
      <c r="AR797" s="83"/>
      <c r="AS797" s="83"/>
      <c r="AT797" s="105"/>
      <c r="AU797" s="105"/>
    </row>
    <row r="798" spans="1:47" ht="17.25" hidden="1" customHeight="1">
      <c r="A798" s="27"/>
      <c r="B798" s="98"/>
      <c r="C798" s="104"/>
      <c r="D798" s="90"/>
      <c r="E798" s="111"/>
      <c r="F798" s="442"/>
      <c r="G798" s="443"/>
      <c r="H798" s="444"/>
      <c r="I798" s="99"/>
      <c r="J798" s="99"/>
      <c r="K798" s="94"/>
      <c r="L798" s="94"/>
      <c r="M798" s="94"/>
      <c r="N798" s="94"/>
      <c r="O798" s="94"/>
      <c r="P798" s="102"/>
      <c r="Q798" s="94"/>
      <c r="R798" s="122"/>
      <c r="S798" s="147"/>
      <c r="T798" s="147"/>
      <c r="U798" s="147"/>
      <c r="V798" s="147"/>
      <c r="W798" s="147"/>
      <c r="X798" s="96"/>
      <c r="Y798" s="101"/>
      <c r="Z798" s="445"/>
      <c r="AA798" s="446"/>
      <c r="AB798" s="446"/>
      <c r="AC798" s="446"/>
      <c r="AD798" s="62"/>
      <c r="AE798" s="21"/>
      <c r="AF798" s="22"/>
      <c r="AH798" s="29"/>
      <c r="AI798" s="29"/>
      <c r="AJ798" s="29"/>
      <c r="AK798" s="29"/>
      <c r="AL798" s="29"/>
      <c r="AM798" s="29"/>
      <c r="AN798" s="29"/>
      <c r="AO798" s="83"/>
      <c r="AP798" s="83"/>
      <c r="AQ798" s="83"/>
      <c r="AR798" s="83"/>
      <c r="AS798" s="83"/>
      <c r="AT798" s="105"/>
      <c r="AU798" s="105"/>
    </row>
    <row r="799" spans="1:47" ht="17.25" hidden="1" customHeight="1">
      <c r="A799" s="27"/>
      <c r="B799" s="98"/>
      <c r="C799" s="104"/>
      <c r="D799" s="90"/>
      <c r="E799" s="111"/>
      <c r="F799" s="442"/>
      <c r="G799" s="443"/>
      <c r="H799" s="444"/>
      <c r="I799" s="99"/>
      <c r="J799" s="99"/>
      <c r="K799" s="94"/>
      <c r="L799" s="94"/>
      <c r="M799" s="94"/>
      <c r="N799" s="94"/>
      <c r="O799" s="94"/>
      <c r="P799" s="102"/>
      <c r="Q799" s="94"/>
      <c r="R799" s="122"/>
      <c r="S799" s="147"/>
      <c r="T799" s="147"/>
      <c r="U799" s="147"/>
      <c r="V799" s="147"/>
      <c r="W799" s="147"/>
      <c r="X799" s="96"/>
      <c r="Y799" s="101"/>
      <c r="Z799" s="487"/>
      <c r="AA799" s="488"/>
      <c r="AB799" s="488"/>
      <c r="AC799" s="488"/>
      <c r="AD799" s="62"/>
      <c r="AE799" s="21"/>
      <c r="AF799" s="22"/>
      <c r="AH799" s="29"/>
      <c r="AI799" s="29"/>
      <c r="AJ799" s="29"/>
      <c r="AK799" s="29"/>
      <c r="AL799" s="29"/>
      <c r="AM799" s="29"/>
      <c r="AN799" s="29"/>
      <c r="AO799" s="83"/>
      <c r="AP799" s="83"/>
      <c r="AQ799" s="83"/>
      <c r="AR799" s="83"/>
      <c r="AS799" s="83"/>
      <c r="AT799" s="105"/>
      <c r="AU799" s="105"/>
    </row>
    <row r="800" spans="1:47" ht="17.25" hidden="1" customHeight="1">
      <c r="A800" s="27"/>
      <c r="B800" s="98"/>
      <c r="C800" s="104"/>
      <c r="D800" s="90"/>
      <c r="E800" s="111"/>
      <c r="F800" s="442"/>
      <c r="G800" s="443"/>
      <c r="H800" s="443"/>
      <c r="I800" s="99"/>
      <c r="J800" s="99"/>
      <c r="K800" s="94"/>
      <c r="L800" s="94"/>
      <c r="M800" s="94"/>
      <c r="N800" s="94"/>
      <c r="O800" s="94"/>
      <c r="P800" s="102"/>
      <c r="Q800" s="94"/>
      <c r="R800" s="122"/>
      <c r="S800" s="147"/>
      <c r="T800" s="147"/>
      <c r="U800" s="147"/>
      <c r="V800" s="147"/>
      <c r="W800" s="147"/>
      <c r="X800" s="96"/>
      <c r="Y800" s="101"/>
      <c r="Z800" s="445"/>
      <c r="AA800" s="446"/>
      <c r="AB800" s="446"/>
      <c r="AC800" s="446"/>
      <c r="AD800" s="62"/>
      <c r="AE800" s="21"/>
      <c r="AF800" s="22"/>
      <c r="AH800" s="29"/>
      <c r="AI800" s="29"/>
      <c r="AJ800" s="29"/>
      <c r="AK800" s="29"/>
      <c r="AL800" s="29"/>
      <c r="AM800" s="29"/>
      <c r="AN800" s="29"/>
      <c r="AO800" s="83"/>
      <c r="AP800" s="83"/>
      <c r="AQ800" s="83"/>
      <c r="AR800" s="83"/>
      <c r="AS800" s="83"/>
      <c r="AT800" s="105"/>
      <c r="AU800" s="105"/>
    </row>
    <row r="801" spans="1:47" ht="17.25" hidden="1" customHeight="1">
      <c r="A801" s="27"/>
      <c r="B801" s="98"/>
      <c r="C801" s="104"/>
      <c r="D801" s="90"/>
      <c r="E801" s="111"/>
      <c r="F801" s="442"/>
      <c r="G801" s="443"/>
      <c r="H801" s="444"/>
      <c r="I801" s="99"/>
      <c r="J801" s="99"/>
      <c r="K801" s="94">
        <f t="shared" si="157"/>
        <v>0</v>
      </c>
      <c r="L801" s="94">
        <f t="shared" si="158"/>
        <v>0</v>
      </c>
      <c r="M801" s="94">
        <f t="shared" si="159"/>
        <v>0</v>
      </c>
      <c r="N801" s="94">
        <f t="shared" ref="N801:N848" si="161">K801+L801</f>
        <v>0</v>
      </c>
      <c r="O801" s="94">
        <f t="shared" ref="O801:O848" si="162">K801+M801</f>
        <v>0</v>
      </c>
      <c r="P801" s="102"/>
      <c r="Q801" s="94" t="str">
        <f>IF(AND(F801&lt;&gt;"",Q800=""),1,IF(AND(Q800&lt;emp,Q800&lt;&gt;""),Q800+1,""))</f>
        <v/>
      </c>
      <c r="R801" s="122" t="str">
        <f>IF(Q801="","",HLOOKUP(Q801,Headline!$Z$5:$CJ$6,2,FALSE))</f>
        <v/>
      </c>
      <c r="S801" s="100"/>
      <c r="T801" s="100"/>
      <c r="U801" s="100"/>
      <c r="V801" s="100"/>
      <c r="W801" s="100"/>
      <c r="X801" s="96" t="str">
        <f t="shared" ref="X801:X843" si="163">IF(S801="","",IF(AND(AM801="-",AN801="+"),"78",IF(AM801="-","7",IF(AN801="+","8",""))))</f>
        <v/>
      </c>
      <c r="Y801" s="101"/>
      <c r="Z801" s="445"/>
      <c r="AA801" s="446"/>
      <c r="AB801" s="446"/>
      <c r="AC801" s="446"/>
      <c r="AD801" s="62"/>
      <c r="AE801" s="21"/>
      <c r="AF801" s="22"/>
      <c r="AH801" s="29"/>
      <c r="AI801" s="29"/>
      <c r="AJ801" s="29"/>
      <c r="AK801" s="29"/>
      <c r="AL801" s="29"/>
      <c r="AM801" s="29"/>
      <c r="AN801" s="29"/>
      <c r="AO801" s="83"/>
      <c r="AP801" s="83"/>
      <c r="AQ801" s="83"/>
      <c r="AR801" s="83"/>
      <c r="AS801" s="83"/>
      <c r="AT801" s="105"/>
      <c r="AU801" s="105"/>
    </row>
    <row r="802" spans="1:47" ht="17.25" customHeight="1">
      <c r="A802" s="27"/>
      <c r="B802" s="98">
        <v>606</v>
      </c>
      <c r="C802" s="104"/>
      <c r="D802" s="90"/>
      <c r="E802" s="111"/>
      <c r="F802" s="442">
        <v>13</v>
      </c>
      <c r="G802" s="443"/>
      <c r="H802" s="444"/>
      <c r="I802" s="99">
        <v>-0.05</v>
      </c>
      <c r="J802" s="99">
        <v>0.05</v>
      </c>
      <c r="K802" s="94">
        <f>IF(Q802=1,F802,K798)</f>
        <v>13</v>
      </c>
      <c r="L802" s="94">
        <f>IF(Q802=1,I802,L798)</f>
        <v>-0.05</v>
      </c>
      <c r="M802" s="94">
        <f>IF(Q802=1,J802,M798)</f>
        <v>0.05</v>
      </c>
      <c r="N802" s="94">
        <f>K802+L802</f>
        <v>12.95</v>
      </c>
      <c r="O802" s="94">
        <f>K802+M802</f>
        <v>13.05</v>
      </c>
      <c r="P802" s="102" t="s">
        <v>237</v>
      </c>
      <c r="Q802" s="94">
        <f>IF(AND(F802&lt;&gt;"",Q798=""),1,IF(AND(Q798&lt;emp,Q798&lt;&gt;""),Q798+1,""))</f>
        <v>1</v>
      </c>
      <c r="R802" s="122">
        <f>IF(Q802="","",HLOOKUP(Q802,Headline!$Z$5:$CJ$6,2,FALSE))</f>
        <v>1</v>
      </c>
      <c r="S802" s="100"/>
      <c r="T802" s="100"/>
      <c r="U802" s="100"/>
      <c r="V802" s="100"/>
      <c r="W802" s="100"/>
      <c r="X802" s="96" t="str">
        <f>IF(S802="","",IF(AND(AM802="-",AN802="+"),"78",IF(AM802="-","7",IF(AN802="+","8",""))))</f>
        <v/>
      </c>
      <c r="Y802" s="101"/>
      <c r="Z802" s="445"/>
      <c r="AA802" s="446"/>
      <c r="AB802" s="446"/>
      <c r="AC802" s="446"/>
      <c r="AD802" s="62"/>
      <c r="AE802" s="21"/>
      <c r="AF802" s="22"/>
      <c r="AG802" s="469"/>
      <c r="AH802" s="470"/>
      <c r="AI802" s="470"/>
      <c r="AJ802" s="470"/>
      <c r="AK802" s="470"/>
      <c r="AL802" s="470"/>
      <c r="AM802" s="470"/>
      <c r="AN802" s="29"/>
      <c r="AO802" s="83"/>
      <c r="AP802" s="83"/>
      <c r="AQ802" s="83"/>
      <c r="AR802" s="83"/>
      <c r="AS802" s="83"/>
      <c r="AT802" s="105"/>
      <c r="AU802" s="105"/>
    </row>
    <row r="803" spans="1:47" ht="17.25" customHeight="1">
      <c r="A803" s="27"/>
      <c r="B803" s="98"/>
      <c r="C803" s="104"/>
      <c r="D803" s="90"/>
      <c r="E803" s="111"/>
      <c r="F803" s="442"/>
      <c r="G803" s="443"/>
      <c r="H803" s="443"/>
      <c r="I803" s="99"/>
      <c r="J803" s="99"/>
      <c r="K803" s="94">
        <f>IF(Q803=1,F803,K802)</f>
        <v>13</v>
      </c>
      <c r="L803" s="94">
        <f>IF(Q803=1,I803,L802)</f>
        <v>-0.05</v>
      </c>
      <c r="M803" s="94">
        <f>IF(Q803=1,J803,M802)</f>
        <v>0.05</v>
      </c>
      <c r="N803" s="94">
        <f>K803+L803</f>
        <v>12.95</v>
      </c>
      <c r="O803" s="94">
        <f>K803+M803</f>
        <v>13.05</v>
      </c>
      <c r="P803" s="102" t="s">
        <v>237</v>
      </c>
      <c r="Q803" s="94">
        <f>IF(AND(F803&lt;&gt;"",Q802=""),1,IF(AND(Q802&lt;emp,Q802&lt;&gt;""),Q802+1,""))</f>
        <v>2</v>
      </c>
      <c r="R803" s="122">
        <f>IF(Q803="","",HLOOKUP(Q803,Headline!$Z$5:$CJ$6,2,FALSE))</f>
        <v>2</v>
      </c>
      <c r="S803" s="147">
        <f>'report export 3D'!W85</f>
        <v>12.994534771</v>
      </c>
      <c r="T803" s="147">
        <f>'report export 3D'!X85</f>
        <v>12.988255414999999</v>
      </c>
      <c r="U803" s="147">
        <f>'report export 3D'!Y85</f>
        <v>12.988016979999999</v>
      </c>
      <c r="V803" s="147">
        <f>'report export 3D'!Z85</f>
        <v>12.991000106</v>
      </c>
      <c r="W803" s="147">
        <f>'report export 3D'!AA85</f>
        <v>12.992338570999999</v>
      </c>
      <c r="X803" s="96" t="str">
        <f>IF(S803="","",IF(AND(AM803="-",AN803="+"),"78",IF(AM803="-","7",IF(AN803="+","8",""))))</f>
        <v/>
      </c>
      <c r="Y803" s="101">
        <v>16</v>
      </c>
      <c r="Z803" s="445" t="s">
        <v>69</v>
      </c>
      <c r="AA803" s="446"/>
      <c r="AB803" s="446"/>
      <c r="AC803" s="446"/>
      <c r="AD803" s="62"/>
      <c r="AE803" s="21"/>
      <c r="AF803" s="22"/>
      <c r="AG803" s="469"/>
      <c r="AH803" s="470"/>
      <c r="AI803" s="470"/>
      <c r="AJ803" s="470"/>
      <c r="AK803" s="470"/>
      <c r="AL803" s="470"/>
      <c r="AM803" s="470"/>
      <c r="AN803" s="29"/>
      <c r="AO803" s="83"/>
      <c r="AP803" s="83"/>
      <c r="AQ803" s="83"/>
      <c r="AR803" s="83"/>
      <c r="AS803" s="83"/>
      <c r="AT803" s="105"/>
      <c r="AU803" s="105"/>
    </row>
    <row r="804" spans="1:47" ht="17.25" hidden="1" customHeight="1">
      <c r="A804" s="27"/>
      <c r="B804" s="98"/>
      <c r="C804" s="104"/>
      <c r="D804" s="90"/>
      <c r="E804" s="111"/>
      <c r="F804" s="442"/>
      <c r="G804" s="443"/>
      <c r="H804" s="444"/>
      <c r="I804" s="99"/>
      <c r="J804" s="99"/>
      <c r="K804" s="94">
        <f>IF(Q804=1,F804,K803)</f>
        <v>13</v>
      </c>
      <c r="L804" s="94">
        <f>IF(Q804=1,I804,L803)</f>
        <v>-0.05</v>
      </c>
      <c r="M804" s="94">
        <f>IF(Q804=1,J804,M803)</f>
        <v>0.05</v>
      </c>
      <c r="N804" s="94">
        <f>K804+L804</f>
        <v>12.95</v>
      </c>
      <c r="O804" s="94">
        <f>K804+M804</f>
        <v>13.05</v>
      </c>
      <c r="P804" s="102"/>
      <c r="Q804" s="94" t="str">
        <f>IF(AND(F804&lt;&gt;"",Q803=""),1,IF(AND(Q803&lt;emp,Q803&lt;&gt;""),Q803+1,""))</f>
        <v/>
      </c>
      <c r="R804" s="122" t="str">
        <f>IF(Q804="","",HLOOKUP(Q804,Headline!$Z$5:$CJ$6,2,FALSE))</f>
        <v/>
      </c>
      <c r="S804" s="147"/>
      <c r="T804" s="147"/>
      <c r="U804" s="147"/>
      <c r="V804" s="147"/>
      <c r="W804" s="147"/>
      <c r="X804" s="96" t="str">
        <f>IF(S804="","",IF(AND(AM804="-",AN804="+"),"78",IF(AM804="-","7",IF(AN804="+","8",""))))</f>
        <v/>
      </c>
      <c r="Y804" s="101"/>
      <c r="Z804" s="445"/>
      <c r="AA804" s="446"/>
      <c r="AB804" s="446"/>
      <c r="AC804" s="446"/>
      <c r="AD804" s="62"/>
      <c r="AE804" s="21"/>
      <c r="AF804" s="22"/>
      <c r="AH804" s="29"/>
      <c r="AI804" s="29"/>
      <c r="AJ804" s="29"/>
      <c r="AK804" s="29"/>
      <c r="AL804" s="29"/>
      <c r="AM804" s="29"/>
      <c r="AN804" s="29"/>
      <c r="AO804" s="83"/>
      <c r="AP804" s="83"/>
      <c r="AQ804" s="83"/>
      <c r="AR804" s="83"/>
      <c r="AS804" s="83"/>
      <c r="AT804" s="105"/>
      <c r="AU804" s="105"/>
    </row>
    <row r="805" spans="1:47" ht="17.25" hidden="1" customHeight="1">
      <c r="A805" s="27"/>
      <c r="B805" s="98"/>
      <c r="C805" s="104"/>
      <c r="D805" s="90"/>
      <c r="E805" s="111"/>
      <c r="F805" s="442"/>
      <c r="G805" s="443"/>
      <c r="H805" s="444"/>
      <c r="I805" s="99"/>
      <c r="J805" s="99"/>
      <c r="K805" s="94"/>
      <c r="L805" s="94"/>
      <c r="M805" s="94"/>
      <c r="N805" s="94"/>
      <c r="O805" s="94"/>
      <c r="P805" s="102"/>
      <c r="Q805" s="94"/>
      <c r="R805" s="122"/>
      <c r="S805" s="147"/>
      <c r="T805" s="147"/>
      <c r="U805" s="147"/>
      <c r="V805" s="147"/>
      <c r="W805" s="147"/>
      <c r="X805" s="96"/>
      <c r="Y805" s="101"/>
      <c r="Z805" s="487"/>
      <c r="AA805" s="488"/>
      <c r="AB805" s="488"/>
      <c r="AC805" s="488"/>
      <c r="AD805" s="62"/>
      <c r="AE805" s="21"/>
      <c r="AF805" s="22"/>
      <c r="AG805" s="469"/>
      <c r="AH805" s="470"/>
      <c r="AI805" s="470"/>
      <c r="AJ805" s="470"/>
      <c r="AK805" s="470"/>
      <c r="AL805" s="470"/>
      <c r="AM805" s="470"/>
      <c r="AN805" s="29"/>
      <c r="AO805" s="83"/>
      <c r="AP805" s="83"/>
      <c r="AQ805" s="83"/>
      <c r="AR805" s="83"/>
      <c r="AS805" s="83"/>
      <c r="AT805" s="105"/>
      <c r="AU805" s="105"/>
    </row>
    <row r="806" spans="1:47" ht="17.25" hidden="1" customHeight="1">
      <c r="A806" s="27"/>
      <c r="B806" s="98"/>
      <c r="C806" s="104"/>
      <c r="D806" s="90"/>
      <c r="E806" s="111"/>
      <c r="F806" s="442"/>
      <c r="G806" s="443"/>
      <c r="H806" s="443"/>
      <c r="I806" s="99"/>
      <c r="J806" s="99"/>
      <c r="K806" s="94"/>
      <c r="L806" s="94"/>
      <c r="M806" s="94"/>
      <c r="N806" s="94"/>
      <c r="O806" s="94"/>
      <c r="P806" s="102"/>
      <c r="Q806" s="94"/>
      <c r="R806" s="122"/>
      <c r="S806" s="147"/>
      <c r="T806" s="147"/>
      <c r="U806" s="147"/>
      <c r="V806" s="147"/>
      <c r="W806" s="147"/>
      <c r="X806" s="96"/>
      <c r="Y806" s="101"/>
      <c r="Z806" s="445"/>
      <c r="AA806" s="446"/>
      <c r="AB806" s="446"/>
      <c r="AC806" s="446"/>
      <c r="AD806" s="62"/>
      <c r="AE806" s="21"/>
      <c r="AF806" s="22"/>
      <c r="AG806" s="469"/>
      <c r="AH806" s="470"/>
      <c r="AI806" s="470"/>
      <c r="AJ806" s="470"/>
      <c r="AK806" s="470"/>
      <c r="AL806" s="470"/>
      <c r="AM806" s="470"/>
      <c r="AN806" s="29"/>
      <c r="AO806" s="83"/>
      <c r="AP806" s="83"/>
      <c r="AQ806" s="83"/>
      <c r="AR806" s="83"/>
      <c r="AS806" s="83"/>
      <c r="AT806" s="105"/>
      <c r="AU806" s="105"/>
    </row>
    <row r="807" spans="1:47" ht="17.25" hidden="1" customHeight="1">
      <c r="A807" s="27"/>
      <c r="B807" s="98"/>
      <c r="C807" s="104"/>
      <c r="D807" s="90"/>
      <c r="E807" s="111"/>
      <c r="F807" s="442"/>
      <c r="G807" s="443"/>
      <c r="H807" s="444"/>
      <c r="I807" s="99"/>
      <c r="J807" s="99"/>
      <c r="K807" s="94"/>
      <c r="L807" s="94"/>
      <c r="M807" s="94"/>
      <c r="N807" s="94"/>
      <c r="O807" s="94"/>
      <c r="P807" s="102"/>
      <c r="Q807" s="94"/>
      <c r="R807" s="122"/>
      <c r="S807" s="147"/>
      <c r="T807" s="147"/>
      <c r="U807" s="147"/>
      <c r="V807" s="147"/>
      <c r="W807" s="147"/>
      <c r="X807" s="96"/>
      <c r="Y807" s="101"/>
      <c r="Z807" s="445"/>
      <c r="AA807" s="446"/>
      <c r="AB807" s="446"/>
      <c r="AC807" s="446"/>
      <c r="AD807" s="62"/>
      <c r="AE807" s="21"/>
      <c r="AF807" s="22"/>
      <c r="AH807" s="29"/>
      <c r="AI807" s="29"/>
      <c r="AJ807" s="29"/>
      <c r="AK807" s="29"/>
      <c r="AL807" s="29"/>
      <c r="AM807" s="29"/>
      <c r="AN807" s="29"/>
      <c r="AO807" s="83"/>
      <c r="AP807" s="83"/>
      <c r="AQ807" s="83"/>
      <c r="AR807" s="83"/>
      <c r="AS807" s="83"/>
      <c r="AT807" s="105"/>
      <c r="AU807" s="105"/>
    </row>
    <row r="808" spans="1:47" ht="17.25" hidden="1" customHeight="1">
      <c r="A808" s="27"/>
      <c r="B808" s="98"/>
      <c r="C808" s="104"/>
      <c r="D808" s="90"/>
      <c r="E808" s="111"/>
      <c r="F808" s="442"/>
      <c r="G808" s="443"/>
      <c r="H808" s="444"/>
      <c r="I808" s="99"/>
      <c r="J808" s="99"/>
      <c r="K808" s="94"/>
      <c r="L808" s="94"/>
      <c r="M808" s="94"/>
      <c r="N808" s="94"/>
      <c r="O808" s="94"/>
      <c r="P808" s="102"/>
      <c r="Q808" s="94"/>
      <c r="R808" s="122"/>
      <c r="S808" s="147"/>
      <c r="T808" s="147"/>
      <c r="U808" s="147"/>
      <c r="V808" s="147"/>
      <c r="W808" s="147"/>
      <c r="X808" s="96"/>
      <c r="Y808" s="101"/>
      <c r="Z808" s="487"/>
      <c r="AA808" s="488"/>
      <c r="AB808" s="488"/>
      <c r="AC808" s="488"/>
      <c r="AD808" s="62"/>
      <c r="AE808" s="21"/>
      <c r="AF808" s="22"/>
      <c r="AH808" s="29"/>
      <c r="AI808" s="29"/>
      <c r="AJ808" s="29"/>
      <c r="AK808" s="29"/>
      <c r="AL808" s="29"/>
      <c r="AM808" s="29"/>
      <c r="AN808" s="29"/>
      <c r="AO808" s="83"/>
      <c r="AP808" s="83"/>
      <c r="AQ808" s="83"/>
      <c r="AR808" s="83"/>
      <c r="AS808" s="83"/>
      <c r="AT808" s="105"/>
      <c r="AU808" s="105"/>
    </row>
    <row r="809" spans="1:47" ht="17.25" hidden="1" customHeight="1">
      <c r="A809" s="27"/>
      <c r="B809" s="98"/>
      <c r="C809" s="104"/>
      <c r="D809" s="90"/>
      <c r="E809" s="111"/>
      <c r="F809" s="442"/>
      <c r="G809" s="443"/>
      <c r="H809" s="443"/>
      <c r="I809" s="99"/>
      <c r="J809" s="99"/>
      <c r="K809" s="94"/>
      <c r="L809" s="94"/>
      <c r="M809" s="94"/>
      <c r="N809" s="94"/>
      <c r="O809" s="94"/>
      <c r="P809" s="102"/>
      <c r="Q809" s="94"/>
      <c r="R809" s="122"/>
      <c r="S809" s="147"/>
      <c r="T809" s="147"/>
      <c r="U809" s="147"/>
      <c r="V809" s="147"/>
      <c r="W809" s="147"/>
      <c r="X809" s="96"/>
      <c r="Y809" s="101"/>
      <c r="Z809" s="445"/>
      <c r="AA809" s="446"/>
      <c r="AB809" s="446"/>
      <c r="AC809" s="446"/>
      <c r="AD809" s="62"/>
      <c r="AE809" s="21"/>
      <c r="AF809" s="22"/>
      <c r="AH809" s="29"/>
      <c r="AI809" s="29"/>
      <c r="AJ809" s="29"/>
      <c r="AK809" s="29"/>
      <c r="AL809" s="29"/>
      <c r="AM809" s="29"/>
      <c r="AN809" s="29"/>
      <c r="AO809" s="83"/>
      <c r="AP809" s="83"/>
      <c r="AQ809" s="83"/>
      <c r="AR809" s="83"/>
      <c r="AS809" s="83"/>
      <c r="AT809" s="105"/>
      <c r="AU809" s="105"/>
    </row>
    <row r="810" spans="1:47" ht="17.25" customHeight="1">
      <c r="A810" s="27"/>
      <c r="B810" s="98"/>
      <c r="C810" s="104"/>
      <c r="D810" s="90"/>
      <c r="E810" s="111"/>
      <c r="F810" s="442"/>
      <c r="G810" s="443"/>
      <c r="H810" s="444"/>
      <c r="I810" s="99"/>
      <c r="J810" s="99"/>
      <c r="K810" s="94">
        <f t="shared" ref="K810" si="164">IF(Q810=1,F810,K809)</f>
        <v>0</v>
      </c>
      <c r="L810" s="94">
        <f t="shared" ref="L810" si="165">IF(Q810=1,I810,L809)</f>
        <v>0</v>
      </c>
      <c r="M810" s="94">
        <f t="shared" ref="M810" si="166">IF(Q810=1,J810,M809)</f>
        <v>0</v>
      </c>
      <c r="N810" s="94">
        <f t="shared" ref="N810" si="167">K810+L810</f>
        <v>0</v>
      </c>
      <c r="O810" s="94">
        <f t="shared" ref="O810" si="168">K810+M810</f>
        <v>0</v>
      </c>
      <c r="P810" s="102"/>
      <c r="Q810" s="94" t="str">
        <f>IF(AND(F810&lt;&gt;"",Q809=""),1,IF(AND(Q809&lt;emp,Q809&lt;&gt;""),Q809+1,""))</f>
        <v/>
      </c>
      <c r="R810" s="122" t="str">
        <f>IF(Q810="","",HLOOKUP(Q810,Headline!$Z$5:$CJ$6,2,FALSE))</f>
        <v/>
      </c>
      <c r="S810" s="100"/>
      <c r="T810" s="100"/>
      <c r="U810" s="100"/>
      <c r="V810" s="100"/>
      <c r="W810" s="100"/>
      <c r="X810" s="96" t="str">
        <f t="shared" ref="X810" si="169">IF(S810="","",IF(AND(AM810="-",AN810="+"),"78",IF(AM810="-","7",IF(AN810="+","8",""))))</f>
        <v/>
      </c>
      <c r="Y810" s="101"/>
      <c r="Z810" s="445"/>
      <c r="AA810" s="446"/>
      <c r="AB810" s="446"/>
      <c r="AC810" s="446"/>
      <c r="AD810" s="62"/>
      <c r="AE810" s="21"/>
      <c r="AF810" s="22"/>
      <c r="AH810" s="29"/>
      <c r="AI810" s="29"/>
      <c r="AJ810" s="29"/>
      <c r="AK810" s="29"/>
      <c r="AL810" s="29"/>
      <c r="AM810" s="29"/>
      <c r="AN810" s="29"/>
      <c r="AO810" s="83"/>
      <c r="AP810" s="83"/>
      <c r="AQ810" s="83"/>
      <c r="AR810" s="83"/>
      <c r="AS810" s="83"/>
      <c r="AT810" s="105"/>
      <c r="AU810" s="105"/>
    </row>
    <row r="811" spans="1:47" ht="17.25" customHeight="1">
      <c r="A811" s="27"/>
      <c r="B811" s="98">
        <v>607</v>
      </c>
      <c r="C811" s="104"/>
      <c r="D811" s="90"/>
      <c r="E811" s="111"/>
      <c r="F811" s="485">
        <v>5.25</v>
      </c>
      <c r="G811" s="486"/>
      <c r="H811" s="486"/>
      <c r="I811" s="99">
        <v>-0.11</v>
      </c>
      <c r="J811" s="99">
        <v>0.11</v>
      </c>
      <c r="K811" s="94">
        <f>IF(Q811=1,F811,K798)</f>
        <v>5.25</v>
      </c>
      <c r="L811" s="94">
        <f>IF(Q811=1,I811,L798)</f>
        <v>-0.11</v>
      </c>
      <c r="M811" s="94">
        <f>IF(Q811=1,J811,M798)</f>
        <v>0.11</v>
      </c>
      <c r="N811" s="94">
        <f t="shared" si="161"/>
        <v>5.14</v>
      </c>
      <c r="O811" s="94">
        <f t="shared" si="162"/>
        <v>5.36</v>
      </c>
      <c r="P811" s="102" t="s">
        <v>254</v>
      </c>
      <c r="Q811" s="94">
        <f>IF(AND(F811&lt;&gt;"",Q798=""),1,IF(AND(Q798&lt;emp,Q798&lt;&gt;""),Q798+1,""))</f>
        <v>1</v>
      </c>
      <c r="R811" s="122">
        <f>IF(Q811="","",HLOOKUP(Q811,Headline!$Z$5:$CJ$6,2,FALSE))</f>
        <v>1</v>
      </c>
      <c r="S811" s="147">
        <v>5.27</v>
      </c>
      <c r="T811" s="147">
        <v>5.23</v>
      </c>
      <c r="U811" s="147">
        <v>5.25</v>
      </c>
      <c r="V811" s="147">
        <v>5.24</v>
      </c>
      <c r="W811" s="147">
        <v>5.23</v>
      </c>
      <c r="X811" s="96" t="str">
        <f t="shared" si="163"/>
        <v/>
      </c>
      <c r="Y811" s="101">
        <v>13</v>
      </c>
      <c r="Z811" s="645" t="s">
        <v>361</v>
      </c>
      <c r="AA811" s="646"/>
      <c r="AB811" s="646"/>
      <c r="AC811" s="647"/>
      <c r="AD811" s="62"/>
      <c r="AE811" s="169" t="s">
        <v>331</v>
      </c>
      <c r="AF811" s="22"/>
      <c r="AH811" s="29"/>
      <c r="AI811" s="29"/>
      <c r="AJ811" s="29"/>
      <c r="AK811" s="29"/>
      <c r="AL811" s="29"/>
      <c r="AM811" s="29"/>
      <c r="AN811" s="29"/>
      <c r="AO811" s="83"/>
      <c r="AP811" s="83"/>
      <c r="AQ811" s="83"/>
      <c r="AR811" s="83"/>
      <c r="AS811" s="83"/>
      <c r="AT811" s="105"/>
      <c r="AU811" s="105"/>
    </row>
    <row r="812" spans="1:47" ht="17.25" customHeight="1">
      <c r="A812" s="27"/>
      <c r="B812" s="98"/>
      <c r="C812" s="104"/>
      <c r="D812" s="90"/>
      <c r="E812" s="111"/>
      <c r="F812" s="442"/>
      <c r="G812" s="443"/>
      <c r="H812" s="443"/>
      <c r="I812" s="99"/>
      <c r="J812" s="99"/>
      <c r="K812" s="94">
        <f t="shared" ref="K812:K825" si="170">IF(Q812=1,F812,K811)</f>
        <v>5.25</v>
      </c>
      <c r="L812" s="94">
        <f t="shared" ref="L812:L825" si="171">IF(Q812=1,I812,L811)</f>
        <v>-0.11</v>
      </c>
      <c r="M812" s="94">
        <f t="shared" ref="M812:M825" si="172">IF(Q812=1,J812,M811)</f>
        <v>0.11</v>
      </c>
      <c r="N812" s="94">
        <f t="shared" si="161"/>
        <v>5.14</v>
      </c>
      <c r="O812" s="94">
        <f t="shared" si="162"/>
        <v>5.36</v>
      </c>
      <c r="P812" s="102" t="s">
        <v>254</v>
      </c>
      <c r="Q812" s="94">
        <f t="shared" si="160"/>
        <v>2</v>
      </c>
      <c r="R812" s="122">
        <f>IF(Q812="","",HLOOKUP(Q812,Headline!$Z$5:$CJ$6,2,FALSE))</f>
        <v>2</v>
      </c>
      <c r="S812" s="147">
        <v>5.2629999999999999</v>
      </c>
      <c r="T812" s="147">
        <v>5.274</v>
      </c>
      <c r="U812" s="147">
        <v>5.2610000000000001</v>
      </c>
      <c r="V812" s="147">
        <v>5.2750000000000004</v>
      </c>
      <c r="W812" s="147">
        <v>5.2750000000000004</v>
      </c>
      <c r="X812" s="96" t="str">
        <f t="shared" si="163"/>
        <v/>
      </c>
      <c r="Y812" s="101">
        <v>9</v>
      </c>
      <c r="Z812" s="648"/>
      <c r="AA812" s="649"/>
      <c r="AB812" s="649"/>
      <c r="AC812" s="650"/>
      <c r="AD812" s="62"/>
      <c r="AE812" s="21"/>
      <c r="AF812" s="22"/>
      <c r="AH812" s="29"/>
      <c r="AI812" s="29"/>
      <c r="AJ812" s="29"/>
      <c r="AK812" s="29"/>
      <c r="AL812" s="29"/>
      <c r="AM812" s="29"/>
      <c r="AN812" s="29"/>
      <c r="AO812" s="83"/>
      <c r="AP812" s="83"/>
      <c r="AQ812" s="83"/>
      <c r="AR812" s="83"/>
      <c r="AS812" s="83"/>
      <c r="AT812" s="105"/>
      <c r="AU812" s="105"/>
    </row>
    <row r="813" spans="1:47" ht="17.25" customHeight="1">
      <c r="A813" s="27"/>
      <c r="B813" s="98"/>
      <c r="C813" s="104"/>
      <c r="D813" s="90"/>
      <c r="E813" s="111"/>
      <c r="F813" s="442"/>
      <c r="G813" s="443"/>
      <c r="H813" s="444"/>
      <c r="I813" s="99"/>
      <c r="J813" s="99"/>
      <c r="K813" s="94">
        <f t="shared" si="170"/>
        <v>5.25</v>
      </c>
      <c r="L813" s="94">
        <f t="shared" si="171"/>
        <v>-0.11</v>
      </c>
      <c r="M813" s="94">
        <f t="shared" si="172"/>
        <v>0.11</v>
      </c>
      <c r="N813" s="94">
        <f t="shared" si="161"/>
        <v>5.14</v>
      </c>
      <c r="O813" s="94">
        <f t="shared" si="162"/>
        <v>5.36</v>
      </c>
      <c r="P813" s="102"/>
      <c r="Q813" s="94" t="str">
        <f t="shared" si="160"/>
        <v/>
      </c>
      <c r="R813" s="122" t="str">
        <f>IF(Q813="","",HLOOKUP(Q813,Headline!$Z$5:$CJ$6,2,FALSE))</f>
        <v/>
      </c>
      <c r="S813" s="147"/>
      <c r="T813" s="147"/>
      <c r="U813" s="147"/>
      <c r="V813" s="147"/>
      <c r="W813" s="147"/>
      <c r="X813" s="96" t="str">
        <f t="shared" si="163"/>
        <v/>
      </c>
      <c r="Y813" s="101"/>
      <c r="Z813" s="445"/>
      <c r="AA813" s="446"/>
      <c r="AB813" s="446"/>
      <c r="AC813" s="446"/>
      <c r="AD813" s="62"/>
      <c r="AE813" s="21"/>
      <c r="AF813" s="22"/>
      <c r="AH813" s="29"/>
      <c r="AI813" s="29"/>
      <c r="AJ813" s="29"/>
      <c r="AK813" s="29"/>
      <c r="AL813" s="29"/>
      <c r="AM813" s="29"/>
      <c r="AN813" s="29"/>
      <c r="AO813" s="83"/>
      <c r="AP813" s="83"/>
      <c r="AQ813" s="83"/>
      <c r="AR813" s="83"/>
      <c r="AS813" s="83"/>
      <c r="AT813" s="105"/>
      <c r="AU813" s="105"/>
    </row>
    <row r="814" spans="1:47" ht="17.25" customHeight="1">
      <c r="A814" s="27"/>
      <c r="B814" s="98">
        <v>608</v>
      </c>
      <c r="C814" s="104"/>
      <c r="D814" s="90"/>
      <c r="E814" s="111"/>
      <c r="F814" s="442">
        <v>3.55</v>
      </c>
      <c r="G814" s="443"/>
      <c r="H814" s="444"/>
      <c r="I814" s="99">
        <v>-0.11</v>
      </c>
      <c r="J814" s="99">
        <v>0.11</v>
      </c>
      <c r="K814" s="94">
        <f t="shared" si="170"/>
        <v>3.55</v>
      </c>
      <c r="L814" s="94">
        <f t="shared" si="171"/>
        <v>-0.11</v>
      </c>
      <c r="M814" s="94">
        <f t="shared" si="172"/>
        <v>0.11</v>
      </c>
      <c r="N814" s="94">
        <f t="shared" si="161"/>
        <v>3.44</v>
      </c>
      <c r="O814" s="94">
        <f t="shared" si="162"/>
        <v>3.6599999999999997</v>
      </c>
      <c r="P814" s="102" t="s">
        <v>254</v>
      </c>
      <c r="Q814" s="94">
        <f t="shared" si="160"/>
        <v>1</v>
      </c>
      <c r="R814" s="122">
        <f>IF(Q814="","",HLOOKUP(Q814,Headline!$Z$5:$CJ$6,2,FALSE))</f>
        <v>1</v>
      </c>
      <c r="S814" s="147">
        <v>3.62</v>
      </c>
      <c r="T814" s="147">
        <v>3.64</v>
      </c>
      <c r="U814" s="147">
        <v>3.62</v>
      </c>
      <c r="V814" s="147">
        <v>3.63</v>
      </c>
      <c r="W814" s="147">
        <v>3.64</v>
      </c>
      <c r="X814" s="96"/>
      <c r="Y814" s="101">
        <v>13</v>
      </c>
      <c r="Z814" s="445"/>
      <c r="AA814" s="446"/>
      <c r="AB814" s="446"/>
      <c r="AC814" s="446"/>
      <c r="AD814" s="62"/>
      <c r="AE814" s="21"/>
      <c r="AF814" s="22"/>
      <c r="AH814" s="29"/>
      <c r="AI814" s="29"/>
      <c r="AJ814" s="29"/>
      <c r="AK814" s="29"/>
      <c r="AL814" s="29"/>
      <c r="AM814" s="29"/>
      <c r="AN814" s="29"/>
      <c r="AO814" s="83"/>
      <c r="AP814" s="83"/>
      <c r="AQ814" s="83"/>
      <c r="AR814" s="83"/>
      <c r="AS814" s="83"/>
      <c r="AT814" s="105"/>
      <c r="AU814" s="105"/>
    </row>
    <row r="815" spans="1:47" ht="17.25" customHeight="1">
      <c r="A815" s="27"/>
      <c r="B815" s="98"/>
      <c r="C815" s="104"/>
      <c r="D815" s="90"/>
      <c r="E815" s="111"/>
      <c r="F815" s="442"/>
      <c r="G815" s="443"/>
      <c r="H815" s="444"/>
      <c r="I815" s="99"/>
      <c r="J815" s="99"/>
      <c r="K815" s="94">
        <f t="shared" si="170"/>
        <v>3.55</v>
      </c>
      <c r="L815" s="94">
        <f t="shared" si="171"/>
        <v>-0.11</v>
      </c>
      <c r="M815" s="94">
        <f t="shared" si="172"/>
        <v>0.11</v>
      </c>
      <c r="N815" s="94">
        <f t="shared" si="161"/>
        <v>3.44</v>
      </c>
      <c r="O815" s="94">
        <f t="shared" si="162"/>
        <v>3.6599999999999997</v>
      </c>
      <c r="P815" s="102" t="s">
        <v>254</v>
      </c>
      <c r="Q815" s="94">
        <f t="shared" si="160"/>
        <v>2</v>
      </c>
      <c r="R815" s="122">
        <f>IF(Q815="","",HLOOKUP(Q815,Headline!$Z$5:$CJ$6,2,FALSE))</f>
        <v>2</v>
      </c>
      <c r="S815" s="147">
        <v>3.55</v>
      </c>
      <c r="T815" s="147">
        <v>3.54</v>
      </c>
      <c r="U815" s="147">
        <v>3.54</v>
      </c>
      <c r="V815" s="147">
        <v>3.56</v>
      </c>
      <c r="W815" s="147">
        <v>3.55</v>
      </c>
      <c r="X815" s="96"/>
      <c r="Y815" s="101">
        <v>16</v>
      </c>
      <c r="Z815" s="445"/>
      <c r="AA815" s="446"/>
      <c r="AB815" s="446"/>
      <c r="AC815" s="446"/>
      <c r="AD815" s="62"/>
      <c r="AE815" s="21"/>
      <c r="AF815" s="22"/>
      <c r="AH815" s="29"/>
      <c r="AI815" s="29"/>
      <c r="AJ815" s="29"/>
      <c r="AK815" s="29"/>
      <c r="AL815" s="29"/>
      <c r="AM815" s="29"/>
      <c r="AN815" s="29"/>
      <c r="AO815" s="83"/>
      <c r="AP815" s="83"/>
      <c r="AQ815" s="83"/>
      <c r="AR815" s="83"/>
      <c r="AS815" s="83"/>
      <c r="AT815" s="105"/>
      <c r="AU815" s="105"/>
    </row>
    <row r="816" spans="1:47" ht="17.25" customHeight="1">
      <c r="A816" s="27"/>
      <c r="B816" s="98"/>
      <c r="C816" s="104"/>
      <c r="D816" s="90"/>
      <c r="E816" s="111"/>
      <c r="F816" s="442"/>
      <c r="G816" s="443"/>
      <c r="H816" s="444"/>
      <c r="I816" s="99"/>
      <c r="J816" s="99"/>
      <c r="K816" s="94">
        <f t="shared" si="170"/>
        <v>3.55</v>
      </c>
      <c r="L816" s="94">
        <f t="shared" si="171"/>
        <v>-0.11</v>
      </c>
      <c r="M816" s="94">
        <f t="shared" si="172"/>
        <v>0.11</v>
      </c>
      <c r="N816" s="94">
        <f t="shared" si="161"/>
        <v>3.44</v>
      </c>
      <c r="O816" s="94">
        <f t="shared" si="162"/>
        <v>3.6599999999999997</v>
      </c>
      <c r="P816" s="102"/>
      <c r="Q816" s="94" t="str">
        <f t="shared" si="160"/>
        <v/>
      </c>
      <c r="R816" s="122" t="str">
        <f>IF(Q816="","",HLOOKUP(Q816,Headline!$Z$5:$CJ$6,2,FALSE))</f>
        <v/>
      </c>
      <c r="S816" s="147"/>
      <c r="T816" s="147"/>
      <c r="U816" s="147"/>
      <c r="V816" s="147"/>
      <c r="W816" s="147"/>
      <c r="X816" s="96" t="str">
        <f t="shared" si="163"/>
        <v/>
      </c>
      <c r="Y816" s="101"/>
      <c r="Z816" s="445"/>
      <c r="AA816" s="446"/>
      <c r="AB816" s="446"/>
      <c r="AC816" s="446"/>
      <c r="AD816" s="62"/>
      <c r="AE816" s="21"/>
      <c r="AF816" s="22"/>
      <c r="AH816" s="29"/>
      <c r="AI816" s="29"/>
      <c r="AJ816" s="29"/>
      <c r="AK816" s="29"/>
      <c r="AL816" s="29"/>
      <c r="AM816" s="29"/>
      <c r="AN816" s="29"/>
      <c r="AO816" s="83"/>
      <c r="AP816" s="83"/>
      <c r="AQ816" s="83"/>
      <c r="AR816" s="83"/>
      <c r="AS816" s="83"/>
      <c r="AT816" s="105"/>
      <c r="AU816" s="105"/>
    </row>
    <row r="817" spans="1:47" ht="17.25" customHeight="1">
      <c r="A817" s="27"/>
      <c r="B817" s="98">
        <v>609</v>
      </c>
      <c r="C817" s="104"/>
      <c r="D817" s="90"/>
      <c r="E817" s="111"/>
      <c r="F817" s="442">
        <v>2.95</v>
      </c>
      <c r="G817" s="443"/>
      <c r="H817" s="444"/>
      <c r="I817" s="99">
        <v>-0.08</v>
      </c>
      <c r="J817" s="99">
        <v>0.08</v>
      </c>
      <c r="K817" s="94">
        <f t="shared" si="170"/>
        <v>2.95</v>
      </c>
      <c r="L817" s="94">
        <f t="shared" si="171"/>
        <v>-0.08</v>
      </c>
      <c r="M817" s="94">
        <f t="shared" si="172"/>
        <v>0.08</v>
      </c>
      <c r="N817" s="94">
        <f t="shared" si="161"/>
        <v>2.87</v>
      </c>
      <c r="O817" s="94">
        <f t="shared" si="162"/>
        <v>3.0300000000000002</v>
      </c>
      <c r="P817" s="102" t="s">
        <v>51</v>
      </c>
      <c r="Q817" s="94">
        <f t="shared" si="160"/>
        <v>1</v>
      </c>
      <c r="R817" s="122">
        <f>IF(Q817="","",HLOOKUP(Q817,Headline!$Z$5:$CJ$6,2,FALSE))</f>
        <v>1</v>
      </c>
      <c r="S817" s="147">
        <f>2.75+0.13</f>
        <v>2.88</v>
      </c>
      <c r="T817" s="147">
        <f>2.75+0.13</f>
        <v>2.88</v>
      </c>
      <c r="U817" s="147">
        <f>2.76+0.13</f>
        <v>2.8899999999999997</v>
      </c>
      <c r="V817" s="147">
        <f>2.75+0.13</f>
        <v>2.88</v>
      </c>
      <c r="W817" s="147">
        <f>2.75+0.13</f>
        <v>2.88</v>
      </c>
      <c r="X817" s="96" t="str">
        <f t="shared" si="163"/>
        <v/>
      </c>
      <c r="Y817" s="101">
        <v>13</v>
      </c>
      <c r="Z817" s="445"/>
      <c r="AA817" s="446"/>
      <c r="AB817" s="446"/>
      <c r="AC817" s="446"/>
      <c r="AD817" s="62"/>
      <c r="AE817" s="21"/>
      <c r="AF817" s="22"/>
      <c r="AH817" s="29"/>
      <c r="AI817" s="29"/>
      <c r="AJ817" s="29"/>
      <c r="AK817" s="29"/>
      <c r="AL817" s="29"/>
      <c r="AM817" s="29"/>
      <c r="AN817" s="29"/>
      <c r="AO817" s="83"/>
      <c r="AP817" s="83"/>
      <c r="AQ817" s="83"/>
      <c r="AR817" s="83"/>
      <c r="AS817" s="83"/>
      <c r="AT817" s="105"/>
      <c r="AU817" s="105"/>
    </row>
    <row r="818" spans="1:47" ht="17.25" customHeight="1">
      <c r="A818" s="27"/>
      <c r="B818" s="98"/>
      <c r="C818" s="104"/>
      <c r="D818" s="90"/>
      <c r="E818" s="111"/>
      <c r="F818" s="442"/>
      <c r="G818" s="443"/>
      <c r="H818" s="444"/>
      <c r="I818" s="99"/>
      <c r="J818" s="99"/>
      <c r="K818" s="94">
        <f t="shared" si="170"/>
        <v>2.95</v>
      </c>
      <c r="L818" s="94">
        <f t="shared" si="171"/>
        <v>-0.08</v>
      </c>
      <c r="M818" s="94">
        <f t="shared" si="172"/>
        <v>0.08</v>
      </c>
      <c r="N818" s="94">
        <f t="shared" si="161"/>
        <v>2.87</v>
      </c>
      <c r="O818" s="94">
        <f t="shared" si="162"/>
        <v>3.0300000000000002</v>
      </c>
      <c r="P818" s="102" t="s">
        <v>51</v>
      </c>
      <c r="Q818" s="94">
        <f t="shared" si="160"/>
        <v>2</v>
      </c>
      <c r="R818" s="122">
        <f>IF(Q818="","",HLOOKUP(Q818,Headline!$Z$5:$CJ$6,2,FALSE))</f>
        <v>2</v>
      </c>
      <c r="S818" s="147">
        <v>2.81</v>
      </c>
      <c r="T818" s="147">
        <v>2.79</v>
      </c>
      <c r="U818" s="147">
        <v>2.8</v>
      </c>
      <c r="V818" s="147">
        <v>2.81</v>
      </c>
      <c r="W818" s="147">
        <v>2.82</v>
      </c>
      <c r="X818" s="96" t="str">
        <f t="shared" si="163"/>
        <v/>
      </c>
      <c r="Y818" s="101">
        <v>16</v>
      </c>
      <c r="Z818" s="445"/>
      <c r="AA818" s="446"/>
      <c r="AB818" s="446"/>
      <c r="AC818" s="446"/>
      <c r="AD818" s="62"/>
      <c r="AE818" s="245" t="s">
        <v>331</v>
      </c>
      <c r="AF818" s="22"/>
      <c r="AH818" s="29"/>
      <c r="AI818" s="29"/>
      <c r="AJ818" s="29"/>
      <c r="AK818" s="29"/>
      <c r="AL818" s="29"/>
      <c r="AM818" s="29"/>
      <c r="AN818" s="29"/>
      <c r="AO818" s="83"/>
      <c r="AP818" s="83"/>
      <c r="AQ818" s="83"/>
      <c r="AR818" s="83"/>
      <c r="AS818" s="83"/>
      <c r="AT818" s="105"/>
      <c r="AU818" s="105"/>
    </row>
    <row r="819" spans="1:47" ht="17.25" customHeight="1">
      <c r="A819" s="27"/>
      <c r="B819" s="98"/>
      <c r="C819" s="104"/>
      <c r="D819" s="90"/>
      <c r="E819" s="111"/>
      <c r="F819" s="442"/>
      <c r="G819" s="443"/>
      <c r="H819" s="444"/>
      <c r="I819" s="99"/>
      <c r="J819" s="99"/>
      <c r="K819" s="94">
        <f t="shared" si="170"/>
        <v>2.95</v>
      </c>
      <c r="L819" s="94">
        <f t="shared" si="171"/>
        <v>-0.08</v>
      </c>
      <c r="M819" s="94">
        <f t="shared" si="172"/>
        <v>0.08</v>
      </c>
      <c r="N819" s="94">
        <f t="shared" si="161"/>
        <v>2.87</v>
      </c>
      <c r="O819" s="94">
        <f t="shared" si="162"/>
        <v>3.0300000000000002</v>
      </c>
      <c r="P819" s="102"/>
      <c r="Q819" s="94" t="str">
        <f t="shared" si="160"/>
        <v/>
      </c>
      <c r="R819" s="122" t="str">
        <f>IF(Q819="","",HLOOKUP(Q819,Headline!$Z$5:$CJ$6,2,FALSE))</f>
        <v/>
      </c>
      <c r="S819" s="100"/>
      <c r="T819" s="100"/>
      <c r="U819" s="100"/>
      <c r="V819" s="100"/>
      <c r="W819" s="100"/>
      <c r="X819" s="96" t="str">
        <f t="shared" si="163"/>
        <v/>
      </c>
      <c r="Y819" s="101"/>
      <c r="Z819" s="445"/>
      <c r="AA819" s="446"/>
      <c r="AB819" s="446"/>
      <c r="AC819" s="446"/>
      <c r="AD819" s="62"/>
      <c r="AE819" s="21"/>
      <c r="AF819" s="22"/>
      <c r="AH819" s="29"/>
      <c r="AI819" s="29"/>
      <c r="AJ819" s="29"/>
      <c r="AK819" s="29"/>
      <c r="AL819" s="29"/>
      <c r="AM819" s="29"/>
      <c r="AN819" s="29"/>
      <c r="AO819" s="83"/>
      <c r="AP819" s="83"/>
      <c r="AQ819" s="83"/>
      <c r="AR819" s="83"/>
      <c r="AS819" s="83"/>
      <c r="AT819" s="105"/>
      <c r="AU819" s="105"/>
    </row>
    <row r="820" spans="1:47" ht="17.25" customHeight="1">
      <c r="A820" s="27"/>
      <c r="B820" s="98">
        <v>610</v>
      </c>
      <c r="C820" s="104"/>
      <c r="D820" s="90"/>
      <c r="E820" s="111"/>
      <c r="F820" s="442">
        <v>3.5</v>
      </c>
      <c r="G820" s="443"/>
      <c r="H820" s="443"/>
      <c r="I820" s="99">
        <v>0</v>
      </c>
      <c r="J820" s="99">
        <v>0.3</v>
      </c>
      <c r="K820" s="94">
        <f t="shared" si="170"/>
        <v>3.5</v>
      </c>
      <c r="L820" s="94">
        <f t="shared" si="171"/>
        <v>0</v>
      </c>
      <c r="M820" s="94">
        <f t="shared" si="172"/>
        <v>0.3</v>
      </c>
      <c r="N820" s="94">
        <f t="shared" si="161"/>
        <v>3.5</v>
      </c>
      <c r="O820" s="94">
        <f t="shared" si="162"/>
        <v>3.8</v>
      </c>
      <c r="P820" s="102" t="s">
        <v>237</v>
      </c>
      <c r="Q820" s="94">
        <f t="shared" si="160"/>
        <v>1</v>
      </c>
      <c r="R820" s="122">
        <f>IF(Q820="","",HLOOKUP(Q820,Headline!$Z$5:$CJ$6,2,FALSE))</f>
        <v>1</v>
      </c>
      <c r="S820" s="100">
        <f>+'report export 3D'!R95</f>
        <v>3.6250258999999998</v>
      </c>
      <c r="T820" s="100">
        <f>+'report export 3D'!S95</f>
        <v>3.625438366</v>
      </c>
      <c r="U820" s="100">
        <f>+'report export 3D'!T95</f>
        <v>3.6229199969999999</v>
      </c>
      <c r="V820" s="100">
        <f>+'report export 3D'!U95</f>
        <v>3.6214241249999999</v>
      </c>
      <c r="W820" s="100">
        <f>+'report export 3D'!V95</f>
        <v>3.620150824</v>
      </c>
      <c r="X820" s="96" t="str">
        <f t="shared" si="163"/>
        <v/>
      </c>
      <c r="Y820" s="101">
        <v>13</v>
      </c>
      <c r="Z820" s="445" t="s">
        <v>256</v>
      </c>
      <c r="AA820" s="446"/>
      <c r="AB820" s="446"/>
      <c r="AC820" s="446"/>
      <c r="AD820" s="62"/>
      <c r="AE820" s="21"/>
      <c r="AF820" s="22"/>
      <c r="AH820" s="29"/>
      <c r="AI820" s="29"/>
      <c r="AJ820" s="29"/>
      <c r="AK820" s="29"/>
      <c r="AL820" s="29"/>
      <c r="AM820" s="29"/>
      <c r="AN820" s="29"/>
      <c r="AO820" s="83"/>
      <c r="AP820" s="83"/>
      <c r="AQ820" s="83"/>
      <c r="AR820" s="83"/>
      <c r="AS820" s="83"/>
      <c r="AT820" s="105"/>
      <c r="AU820" s="105"/>
    </row>
    <row r="821" spans="1:47" ht="17.25" customHeight="1">
      <c r="A821" s="27"/>
      <c r="B821" s="98"/>
      <c r="C821" s="104"/>
      <c r="D821" s="90"/>
      <c r="E821" s="111"/>
      <c r="F821" s="442"/>
      <c r="G821" s="443"/>
      <c r="H821" s="443"/>
      <c r="I821" s="99"/>
      <c r="J821" s="99"/>
      <c r="K821" s="94">
        <f t="shared" si="170"/>
        <v>3.5</v>
      </c>
      <c r="L821" s="94">
        <f t="shared" si="171"/>
        <v>0</v>
      </c>
      <c r="M821" s="94">
        <f t="shared" si="172"/>
        <v>0.3</v>
      </c>
      <c r="N821" s="94">
        <f t="shared" si="161"/>
        <v>3.5</v>
      </c>
      <c r="O821" s="94">
        <f t="shared" si="162"/>
        <v>3.8</v>
      </c>
      <c r="P821" s="102" t="s">
        <v>237</v>
      </c>
      <c r="Q821" s="94">
        <f t="shared" si="160"/>
        <v>2</v>
      </c>
      <c r="R821" s="122">
        <f>IF(Q821="","",HLOOKUP(Q821,Headline!$Z$5:$CJ$6,2,FALSE))</f>
        <v>2</v>
      </c>
      <c r="S821" s="100">
        <f>ABS('report export 3D'!W95)</f>
        <v>3.6116649669999998</v>
      </c>
      <c r="T821" s="100">
        <f>ABS('report export 3D'!X95)</f>
        <v>3.6045073520000002</v>
      </c>
      <c r="U821" s="100">
        <f>ABS('report export 3D'!Y95)</f>
        <v>3.6153609699999998</v>
      </c>
      <c r="V821" s="100">
        <f>ABS('report export 3D'!Z95)</f>
        <v>3.6138399489999999</v>
      </c>
      <c r="W821" s="100">
        <f>ABS('report export 3D'!AA95)</f>
        <v>3.6102532190000001</v>
      </c>
      <c r="X821" s="96" t="str">
        <f t="shared" si="163"/>
        <v/>
      </c>
      <c r="Y821" s="101">
        <v>16</v>
      </c>
      <c r="Z821" s="445"/>
      <c r="AA821" s="446"/>
      <c r="AB821" s="446"/>
      <c r="AC821" s="446"/>
      <c r="AD821" s="62"/>
      <c r="AE821" s="21"/>
      <c r="AF821" s="22"/>
      <c r="AH821" s="29"/>
      <c r="AI821" s="29"/>
      <c r="AJ821" s="29"/>
      <c r="AK821" s="29"/>
      <c r="AL821" s="29"/>
      <c r="AM821" s="29"/>
      <c r="AN821" s="29"/>
      <c r="AO821" s="83"/>
      <c r="AP821" s="83"/>
      <c r="AQ821" s="83"/>
      <c r="AR821" s="83"/>
      <c r="AS821" s="83"/>
      <c r="AT821" s="105"/>
      <c r="AU821" s="105"/>
    </row>
    <row r="822" spans="1:47" ht="17.25" customHeight="1">
      <c r="A822" s="27"/>
      <c r="B822" s="98"/>
      <c r="C822" s="104"/>
      <c r="D822" s="90"/>
      <c r="E822" s="111"/>
      <c r="F822" s="442"/>
      <c r="G822" s="443"/>
      <c r="H822" s="443"/>
      <c r="I822" s="99"/>
      <c r="J822" s="99"/>
      <c r="K822" s="94">
        <f t="shared" si="170"/>
        <v>3.5</v>
      </c>
      <c r="L822" s="94">
        <f t="shared" si="171"/>
        <v>0</v>
      </c>
      <c r="M822" s="94">
        <f t="shared" si="172"/>
        <v>0.3</v>
      </c>
      <c r="N822" s="94">
        <f t="shared" si="161"/>
        <v>3.5</v>
      </c>
      <c r="O822" s="94">
        <f t="shared" si="162"/>
        <v>3.8</v>
      </c>
      <c r="P822" s="102"/>
      <c r="Q822" s="94" t="str">
        <f t="shared" si="160"/>
        <v/>
      </c>
      <c r="R822" s="122" t="str">
        <f>IF(Q822="","",HLOOKUP(Q822,Headline!$Z$5:$CJ$6,2,FALSE))</f>
        <v/>
      </c>
      <c r="S822" s="100"/>
      <c r="T822" s="100"/>
      <c r="U822" s="100"/>
      <c r="V822" s="100"/>
      <c r="W822" s="100"/>
      <c r="X822" s="96" t="str">
        <f t="shared" si="163"/>
        <v/>
      </c>
      <c r="Y822" s="101"/>
      <c r="Z822" s="445"/>
      <c r="AA822" s="446"/>
      <c r="AB822" s="446"/>
      <c r="AC822" s="446"/>
      <c r="AD822" s="62"/>
      <c r="AE822" s="21"/>
      <c r="AF822" s="22"/>
      <c r="AH822" s="29"/>
      <c r="AI822" s="29"/>
      <c r="AJ822" s="29"/>
      <c r="AK822" s="29"/>
      <c r="AL822" s="29"/>
      <c r="AM822" s="29"/>
      <c r="AN822" s="29"/>
      <c r="AO822" s="83"/>
      <c r="AP822" s="83"/>
      <c r="AQ822" s="83"/>
      <c r="AR822" s="83"/>
      <c r="AS822" s="83"/>
      <c r="AT822" s="105"/>
      <c r="AU822" s="105"/>
    </row>
    <row r="823" spans="1:47" ht="17.25" customHeight="1">
      <c r="A823" s="27"/>
      <c r="B823" s="98">
        <v>610</v>
      </c>
      <c r="C823" s="104"/>
      <c r="D823" s="90"/>
      <c r="E823" s="111"/>
      <c r="F823" s="442">
        <v>3.5</v>
      </c>
      <c r="G823" s="443"/>
      <c r="H823" s="443"/>
      <c r="I823" s="99">
        <v>0</v>
      </c>
      <c r="J823" s="99">
        <v>0.3</v>
      </c>
      <c r="K823" s="94">
        <f t="shared" si="170"/>
        <v>3.5</v>
      </c>
      <c r="L823" s="94">
        <f t="shared" si="171"/>
        <v>0</v>
      </c>
      <c r="M823" s="94">
        <f t="shared" si="172"/>
        <v>0.3</v>
      </c>
      <c r="N823" s="94">
        <f t="shared" si="161"/>
        <v>3.5</v>
      </c>
      <c r="O823" s="94">
        <f t="shared" si="162"/>
        <v>3.8</v>
      </c>
      <c r="P823" s="102" t="s">
        <v>237</v>
      </c>
      <c r="Q823" s="94">
        <f>IF(AND(F823&lt;&gt;"",Q822=""),1,IF(AND(Q822&lt;emp,Q822&lt;&gt;""),Q822+1,""))</f>
        <v>1</v>
      </c>
      <c r="R823" s="122">
        <f>IF(Q823="","",HLOOKUP(Q823,Headline!$Z$5:$CJ$6,2,FALSE))</f>
        <v>1</v>
      </c>
      <c r="S823" s="100">
        <f>+'report export 3D'!R94</f>
        <v>3.695466776</v>
      </c>
      <c r="T823" s="100">
        <f>+'report export 3D'!S94</f>
        <v>3.6946567369999999</v>
      </c>
      <c r="U823" s="100">
        <f>+'report export 3D'!T94</f>
        <v>3.695304862</v>
      </c>
      <c r="V823" s="100">
        <f>+'report export 3D'!U94</f>
        <v>3.6975624850000002</v>
      </c>
      <c r="W823" s="100">
        <f>+'report export 3D'!V94</f>
        <v>3.697860054</v>
      </c>
      <c r="X823" s="96" t="str">
        <f>IF(S823="","",IF(AND(AM823="-",AN823="+"),"78",IF(AM823="-","7",IF(AN823="+","8",""))))</f>
        <v/>
      </c>
      <c r="Y823" s="101">
        <v>13</v>
      </c>
      <c r="Z823" s="445" t="s">
        <v>69</v>
      </c>
      <c r="AA823" s="446"/>
      <c r="AB823" s="446"/>
      <c r="AC823" s="446"/>
      <c r="AD823" s="62"/>
      <c r="AE823" s="21"/>
      <c r="AF823" s="22"/>
      <c r="AH823" s="29"/>
      <c r="AI823" s="29"/>
      <c r="AJ823" s="29"/>
      <c r="AK823" s="29"/>
      <c r="AL823" s="29"/>
      <c r="AM823" s="29"/>
      <c r="AN823" s="29"/>
      <c r="AO823" s="83"/>
      <c r="AP823" s="83"/>
      <c r="AQ823" s="83"/>
      <c r="AR823" s="83"/>
      <c r="AS823" s="83"/>
      <c r="AT823" s="105"/>
      <c r="AU823" s="105"/>
    </row>
    <row r="824" spans="1:47" ht="17.25" customHeight="1">
      <c r="A824" s="27"/>
      <c r="B824" s="98"/>
      <c r="C824" s="104"/>
      <c r="D824" s="90"/>
      <c r="E824" s="111"/>
      <c r="F824" s="442"/>
      <c r="G824" s="443"/>
      <c r="H824" s="443"/>
      <c r="I824" s="99"/>
      <c r="J824" s="99"/>
      <c r="K824" s="94">
        <f t="shared" si="170"/>
        <v>3.5</v>
      </c>
      <c r="L824" s="94">
        <f t="shared" si="171"/>
        <v>0</v>
      </c>
      <c r="M824" s="94">
        <f t="shared" si="172"/>
        <v>0.3</v>
      </c>
      <c r="N824" s="94">
        <f t="shared" si="161"/>
        <v>3.5</v>
      </c>
      <c r="O824" s="94">
        <f t="shared" si="162"/>
        <v>3.8</v>
      </c>
      <c r="P824" s="102" t="s">
        <v>237</v>
      </c>
      <c r="Q824" s="94">
        <f>IF(AND(F824&lt;&gt;"",Q823=""),1,IF(AND(Q823&lt;emp,Q823&lt;&gt;""),Q823+1,""))</f>
        <v>2</v>
      </c>
      <c r="R824" s="122">
        <f>IF(Q824="","",HLOOKUP(Q824,Headline!$Z$5:$CJ$6,2,FALSE))</f>
        <v>2</v>
      </c>
      <c r="S824" s="100">
        <f>ABS('report export 3D'!W94)</f>
        <v>3.6721588409999999</v>
      </c>
      <c r="T824" s="100">
        <f>ABS('report export 3D'!X94)</f>
        <v>3.663975669</v>
      </c>
      <c r="U824" s="100">
        <f>ABS('report export 3D'!Y94)</f>
        <v>3.6732635870000001</v>
      </c>
      <c r="V824" s="100">
        <f>ABS('report export 3D'!Z94)</f>
        <v>3.6757596850000001</v>
      </c>
      <c r="W824" s="100">
        <f>ABS('report export 3D'!AA94)</f>
        <v>3.6710833699999998</v>
      </c>
      <c r="X824" s="96" t="str">
        <f>IF(S824="","",IF(AND(AM824="-",AN824="+"),"78",IF(AM824="-","7",IF(AN824="+","8",""))))</f>
        <v/>
      </c>
      <c r="Y824" s="101">
        <v>16</v>
      </c>
      <c r="Z824" s="445"/>
      <c r="AA824" s="446"/>
      <c r="AB824" s="446"/>
      <c r="AC824" s="446"/>
      <c r="AD824" s="62"/>
      <c r="AE824" s="21"/>
      <c r="AF824" s="22"/>
      <c r="AH824" s="29"/>
      <c r="AI824" s="29"/>
      <c r="AJ824" s="29"/>
      <c r="AK824" s="29"/>
      <c r="AL824" s="29"/>
      <c r="AM824" s="29"/>
      <c r="AN824" s="29"/>
      <c r="AO824" s="83"/>
      <c r="AP824" s="83"/>
      <c r="AQ824" s="83"/>
      <c r="AR824" s="83"/>
      <c r="AS824" s="83"/>
      <c r="AT824" s="105"/>
      <c r="AU824" s="105"/>
    </row>
    <row r="825" spans="1:47" ht="17.25" customHeight="1">
      <c r="A825" s="27"/>
      <c r="B825" s="98"/>
      <c r="C825" s="104"/>
      <c r="D825" s="90"/>
      <c r="E825" s="111"/>
      <c r="F825" s="442"/>
      <c r="G825" s="443"/>
      <c r="H825" s="443"/>
      <c r="I825" s="99"/>
      <c r="J825" s="99"/>
      <c r="K825" s="94">
        <f t="shared" si="170"/>
        <v>3.5</v>
      </c>
      <c r="L825" s="94">
        <f t="shared" si="171"/>
        <v>0</v>
      </c>
      <c r="M825" s="94">
        <f t="shared" si="172"/>
        <v>0.3</v>
      </c>
      <c r="N825" s="94">
        <f t="shared" si="161"/>
        <v>3.5</v>
      </c>
      <c r="O825" s="94">
        <f t="shared" si="162"/>
        <v>3.8</v>
      </c>
      <c r="P825" s="102"/>
      <c r="Q825" s="94" t="str">
        <f>IF(AND(F825&lt;&gt;"",Q824=""),1,IF(AND(Q824&lt;emp,Q824&lt;&gt;""),Q824+1,""))</f>
        <v/>
      </c>
      <c r="R825" s="122" t="str">
        <f>IF(Q825="","",HLOOKUP(Q825,Headline!$Z$5:$CJ$6,2,FALSE))</f>
        <v/>
      </c>
      <c r="S825" s="100"/>
      <c r="T825" s="100"/>
      <c r="U825" s="100"/>
      <c r="V825" s="100"/>
      <c r="W825" s="100"/>
      <c r="X825" s="96" t="str">
        <f>IF(S825="","",IF(AND(AM825="-",AN825="+"),"78",IF(AM825="-","7",IF(AN825="+","8",""))))</f>
        <v/>
      </c>
      <c r="Y825" s="101"/>
      <c r="Z825" s="445"/>
      <c r="AA825" s="446"/>
      <c r="AB825" s="446"/>
      <c r="AC825" s="446"/>
      <c r="AD825" s="62"/>
      <c r="AE825" s="21"/>
      <c r="AF825" s="22"/>
      <c r="AH825" s="29"/>
      <c r="AI825" s="29"/>
      <c r="AJ825" s="29"/>
      <c r="AK825" s="29"/>
      <c r="AL825" s="29"/>
      <c r="AM825" s="29"/>
      <c r="AN825" s="29"/>
      <c r="AO825" s="83"/>
      <c r="AP825" s="83"/>
      <c r="AQ825" s="83"/>
      <c r="AR825" s="83"/>
      <c r="AS825" s="83"/>
      <c r="AT825" s="105"/>
      <c r="AU825" s="105"/>
    </row>
    <row r="826" spans="1:47" ht="17.25" customHeight="1">
      <c r="A826" s="27"/>
      <c r="B826" s="98">
        <v>611</v>
      </c>
      <c r="C826" s="104"/>
      <c r="D826" s="144" t="s">
        <v>188</v>
      </c>
      <c r="E826" s="111"/>
      <c r="F826" s="442">
        <v>1.3</v>
      </c>
      <c r="G826" s="443"/>
      <c r="H826" s="444"/>
      <c r="I826" s="99">
        <v>-0.1</v>
      </c>
      <c r="J826" s="99">
        <v>0.1</v>
      </c>
      <c r="K826" s="94">
        <f>IF(Q826=1,F826,K822)</f>
        <v>1.3</v>
      </c>
      <c r="L826" s="94">
        <f>IF(Q826=1,I826,L822)</f>
        <v>-0.1</v>
      </c>
      <c r="M826" s="94">
        <f>IF(Q826=1,J826,M822)</f>
        <v>0.1</v>
      </c>
      <c r="N826" s="94">
        <f t="shared" si="161"/>
        <v>1.2</v>
      </c>
      <c r="O826" s="94">
        <f t="shared" si="162"/>
        <v>1.4000000000000001</v>
      </c>
      <c r="P826" s="102" t="s">
        <v>50</v>
      </c>
      <c r="Q826" s="94">
        <f>IF(AND(F826&lt;&gt;"",Q822=""),1,IF(AND(Q822&lt;emp,Q822&lt;&gt;""),Q822+1,""))</f>
        <v>1</v>
      </c>
      <c r="R826" s="122">
        <f>IF(Q826="","",HLOOKUP(Q826,Headline!$Z$5:$CJ$6,2,FALSE))</f>
        <v>1</v>
      </c>
      <c r="S826" s="147">
        <v>1.2</v>
      </c>
      <c r="T826" s="147">
        <v>1.2</v>
      </c>
      <c r="U826" s="147">
        <v>1.2</v>
      </c>
      <c r="V826" s="147">
        <v>1.2</v>
      </c>
      <c r="W826" s="147">
        <v>1.2</v>
      </c>
      <c r="X826" s="96" t="str">
        <f t="shared" si="163"/>
        <v/>
      </c>
      <c r="Y826" s="101">
        <v>13</v>
      </c>
      <c r="Z826" s="445"/>
      <c r="AA826" s="446"/>
      <c r="AB826" s="446"/>
      <c r="AC826" s="446"/>
      <c r="AD826" s="62"/>
      <c r="AE826" s="21"/>
      <c r="AF826" s="22"/>
      <c r="AH826" s="29"/>
      <c r="AI826" s="29"/>
      <c r="AJ826" s="29"/>
      <c r="AK826" s="29"/>
      <c r="AL826" s="29"/>
      <c r="AM826" s="29"/>
      <c r="AN826" s="29"/>
      <c r="AO826" s="83"/>
      <c r="AP826" s="83"/>
      <c r="AQ826" s="83"/>
      <c r="AR826" s="83"/>
      <c r="AS826" s="83"/>
      <c r="AT826" s="105"/>
      <c r="AU826" s="105"/>
    </row>
    <row r="827" spans="1:47" ht="17.25" customHeight="1">
      <c r="A827" s="27"/>
      <c r="B827" s="98"/>
      <c r="C827" s="104"/>
      <c r="D827" s="90"/>
      <c r="E827" s="111"/>
      <c r="F827" s="442"/>
      <c r="G827" s="443"/>
      <c r="H827" s="444"/>
      <c r="I827" s="99"/>
      <c r="J827" s="99"/>
      <c r="K827" s="94">
        <f t="shared" ref="K827:K840" si="173">IF(Q827=1,F827,K826)</f>
        <v>1.3</v>
      </c>
      <c r="L827" s="94">
        <f t="shared" ref="L827:L840" si="174">IF(Q827=1,I827,L826)</f>
        <v>-0.1</v>
      </c>
      <c r="M827" s="94">
        <f t="shared" ref="M827:M840" si="175">IF(Q827=1,J827,M826)</f>
        <v>0.1</v>
      </c>
      <c r="N827" s="94">
        <f t="shared" si="161"/>
        <v>1.2</v>
      </c>
      <c r="O827" s="94">
        <f t="shared" si="162"/>
        <v>1.4000000000000001</v>
      </c>
      <c r="P827" s="102" t="s">
        <v>50</v>
      </c>
      <c r="Q827" s="94">
        <f t="shared" si="160"/>
        <v>2</v>
      </c>
      <c r="R827" s="122">
        <f>IF(Q827="","",HLOOKUP(Q827,Headline!$Z$5:$CJ$6,2,FALSE))</f>
        <v>2</v>
      </c>
      <c r="S827" s="147">
        <v>1.1499999999999999</v>
      </c>
      <c r="T827" s="147">
        <v>1.1599999999999999</v>
      </c>
      <c r="U827" s="147">
        <v>1.18</v>
      </c>
      <c r="V827" s="147">
        <v>1.1599999999999999</v>
      </c>
      <c r="W827" s="147">
        <v>1.1599999999999999</v>
      </c>
      <c r="X827" s="96" t="str">
        <f t="shared" si="163"/>
        <v/>
      </c>
      <c r="Y827" s="101">
        <v>16</v>
      </c>
      <c r="Z827" s="445"/>
      <c r="AA827" s="446"/>
      <c r="AB827" s="446"/>
      <c r="AC827" s="446"/>
      <c r="AD827" s="62"/>
      <c r="AE827" s="245" t="s">
        <v>331</v>
      </c>
      <c r="AF827" s="22"/>
      <c r="AH827" s="29"/>
      <c r="AI827" s="29"/>
      <c r="AJ827" s="29"/>
      <c r="AK827" s="29"/>
      <c r="AL827" s="29"/>
      <c r="AM827" s="29"/>
      <c r="AN827" s="29"/>
      <c r="AO827" s="83"/>
      <c r="AP827" s="83"/>
      <c r="AQ827" s="83"/>
      <c r="AR827" s="83"/>
      <c r="AS827" s="83"/>
      <c r="AT827" s="105"/>
      <c r="AU827" s="105"/>
    </row>
    <row r="828" spans="1:47" ht="17.25" customHeight="1">
      <c r="A828" s="27"/>
      <c r="B828" s="98"/>
      <c r="C828" s="104"/>
      <c r="D828" s="90"/>
      <c r="E828" s="111"/>
      <c r="F828" s="442"/>
      <c r="G828" s="443"/>
      <c r="H828" s="444"/>
      <c r="I828" s="99"/>
      <c r="J828" s="99"/>
      <c r="K828" s="94">
        <f t="shared" si="173"/>
        <v>1.3</v>
      </c>
      <c r="L828" s="94">
        <f t="shared" si="174"/>
        <v>-0.1</v>
      </c>
      <c r="M828" s="94">
        <f t="shared" si="175"/>
        <v>0.1</v>
      </c>
      <c r="N828" s="94">
        <f t="shared" si="161"/>
        <v>1.2</v>
      </c>
      <c r="O828" s="94">
        <f t="shared" si="162"/>
        <v>1.4000000000000001</v>
      </c>
      <c r="P828" s="102"/>
      <c r="Q828" s="94" t="str">
        <f t="shared" si="160"/>
        <v/>
      </c>
      <c r="R828" s="122" t="str">
        <f>IF(Q828="","",HLOOKUP(Q828,Headline!$Z$5:$CJ$6,2,FALSE))</f>
        <v/>
      </c>
      <c r="S828" s="147"/>
      <c r="T828" s="147"/>
      <c r="U828" s="147"/>
      <c r="V828" s="147"/>
      <c r="W828" s="147"/>
      <c r="X828" s="96" t="str">
        <f t="shared" si="163"/>
        <v/>
      </c>
      <c r="Y828" s="101"/>
      <c r="Z828" s="445"/>
      <c r="AA828" s="446"/>
      <c r="AB828" s="446"/>
      <c r="AC828" s="446"/>
      <c r="AD828" s="62"/>
      <c r="AE828" s="21"/>
      <c r="AF828" s="22"/>
      <c r="AH828" s="29"/>
      <c r="AI828" s="29"/>
      <c r="AJ828" s="29"/>
      <c r="AK828" s="29"/>
      <c r="AL828" s="29"/>
      <c r="AM828" s="29"/>
      <c r="AN828" s="29"/>
      <c r="AO828" s="83"/>
      <c r="AP828" s="83"/>
      <c r="AQ828" s="83"/>
      <c r="AR828" s="83"/>
      <c r="AS828" s="83"/>
      <c r="AT828" s="105"/>
      <c r="AU828" s="105"/>
    </row>
    <row r="829" spans="1:47" ht="17.25" customHeight="1">
      <c r="A829" s="27"/>
      <c r="B829" s="98">
        <v>612</v>
      </c>
      <c r="C829" s="104"/>
      <c r="D829" s="144" t="s">
        <v>188</v>
      </c>
      <c r="E829" s="111"/>
      <c r="F829" s="442">
        <v>1.5</v>
      </c>
      <c r="G829" s="443"/>
      <c r="H829" s="444"/>
      <c r="I829" s="99">
        <v>-0.2</v>
      </c>
      <c r="J829" s="99">
        <v>0.2</v>
      </c>
      <c r="K829" s="94">
        <f t="shared" si="173"/>
        <v>1.5</v>
      </c>
      <c r="L829" s="94">
        <f t="shared" si="174"/>
        <v>-0.2</v>
      </c>
      <c r="M829" s="94">
        <f t="shared" si="175"/>
        <v>0.2</v>
      </c>
      <c r="N829" s="94">
        <f t="shared" si="161"/>
        <v>1.3</v>
      </c>
      <c r="O829" s="94">
        <f t="shared" si="162"/>
        <v>1.7</v>
      </c>
      <c r="P829" s="102" t="s">
        <v>50</v>
      </c>
      <c r="Q829" s="94">
        <f t="shared" si="160"/>
        <v>1</v>
      </c>
      <c r="R829" s="122">
        <f>IF(Q829="","",HLOOKUP(Q829,Headline!$Z$5:$CJ$6,2,FALSE))</f>
        <v>1</v>
      </c>
      <c r="S829" s="147">
        <f>1+0.3</f>
        <v>1.3</v>
      </c>
      <c r="T829" s="147">
        <f>1+0.3</f>
        <v>1.3</v>
      </c>
      <c r="U829" s="147">
        <f>1+0.3</f>
        <v>1.3</v>
      </c>
      <c r="V829" s="147">
        <f>1+0.3</f>
        <v>1.3</v>
      </c>
      <c r="W829" s="147">
        <f>1+0.3</f>
        <v>1.3</v>
      </c>
      <c r="X829" s="96" t="str">
        <f t="shared" si="163"/>
        <v/>
      </c>
      <c r="Y829" s="101">
        <v>13</v>
      </c>
      <c r="Z829" s="445"/>
      <c r="AA829" s="446"/>
      <c r="AB829" s="446"/>
      <c r="AC829" s="446"/>
      <c r="AD829" s="62"/>
      <c r="AE829" s="21"/>
      <c r="AF829" s="22"/>
      <c r="AH829" s="29"/>
      <c r="AI829" s="29"/>
      <c r="AJ829" s="29"/>
      <c r="AK829" s="29"/>
      <c r="AL829" s="29"/>
      <c r="AM829" s="29"/>
      <c r="AN829" s="29"/>
      <c r="AO829" s="83"/>
      <c r="AP829" s="83"/>
      <c r="AQ829" s="83"/>
      <c r="AR829" s="83"/>
      <c r="AS829" s="83"/>
      <c r="AT829" s="105"/>
      <c r="AU829" s="105"/>
    </row>
    <row r="830" spans="1:47" ht="17.25" customHeight="1">
      <c r="A830" s="27"/>
      <c r="B830" s="98"/>
      <c r="C830" s="104"/>
      <c r="D830" s="90"/>
      <c r="E830" s="111"/>
      <c r="F830" s="442"/>
      <c r="G830" s="443"/>
      <c r="H830" s="444"/>
      <c r="I830" s="99"/>
      <c r="J830" s="99"/>
      <c r="K830" s="94">
        <f t="shared" si="173"/>
        <v>1.5</v>
      </c>
      <c r="L830" s="94">
        <f t="shared" si="174"/>
        <v>-0.2</v>
      </c>
      <c r="M830" s="94">
        <f t="shared" si="175"/>
        <v>0.2</v>
      </c>
      <c r="N830" s="94">
        <f t="shared" si="161"/>
        <v>1.3</v>
      </c>
      <c r="O830" s="94">
        <f t="shared" si="162"/>
        <v>1.7</v>
      </c>
      <c r="P830" s="102" t="s">
        <v>50</v>
      </c>
      <c r="Q830" s="94">
        <f t="shared" si="160"/>
        <v>2</v>
      </c>
      <c r="R830" s="122">
        <f>IF(Q830="","",HLOOKUP(Q830,Headline!$Z$5:$CJ$6,2,FALSE))</f>
        <v>2</v>
      </c>
      <c r="S830" s="147">
        <v>1.52</v>
      </c>
      <c r="T830" s="147">
        <v>1.5</v>
      </c>
      <c r="U830" s="147">
        <v>1.52</v>
      </c>
      <c r="V830" s="147">
        <v>1.53</v>
      </c>
      <c r="W830" s="147">
        <v>1.51</v>
      </c>
      <c r="X830" s="96" t="str">
        <f t="shared" si="163"/>
        <v/>
      </c>
      <c r="Y830" s="101">
        <v>16</v>
      </c>
      <c r="Z830" s="445"/>
      <c r="AA830" s="446"/>
      <c r="AB830" s="446"/>
      <c r="AC830" s="446"/>
      <c r="AD830" s="62"/>
      <c r="AE830" s="21"/>
      <c r="AF830" s="22"/>
      <c r="AH830" s="29"/>
      <c r="AI830" s="29"/>
      <c r="AJ830" s="29"/>
      <c r="AK830" s="29"/>
      <c r="AL830" s="29"/>
      <c r="AM830" s="29"/>
      <c r="AN830" s="29"/>
      <c r="AO830" s="83"/>
      <c r="AP830" s="83"/>
      <c r="AQ830" s="83"/>
      <c r="AR830" s="83"/>
      <c r="AS830" s="83"/>
      <c r="AT830" s="105"/>
      <c r="AU830" s="105"/>
    </row>
    <row r="831" spans="1:47" ht="17.25" customHeight="1">
      <c r="A831" s="27"/>
      <c r="B831" s="98"/>
      <c r="C831" s="104"/>
      <c r="D831" s="90"/>
      <c r="E831" s="111"/>
      <c r="F831" s="442"/>
      <c r="G831" s="443"/>
      <c r="H831" s="444"/>
      <c r="I831" s="99"/>
      <c r="J831" s="99"/>
      <c r="K831" s="94">
        <f t="shared" si="173"/>
        <v>1.5</v>
      </c>
      <c r="L831" s="94">
        <f t="shared" si="174"/>
        <v>-0.2</v>
      </c>
      <c r="M831" s="94">
        <f t="shared" si="175"/>
        <v>0.2</v>
      </c>
      <c r="N831" s="94">
        <f t="shared" si="161"/>
        <v>1.3</v>
      </c>
      <c r="O831" s="94">
        <f t="shared" si="162"/>
        <v>1.7</v>
      </c>
      <c r="P831" s="102"/>
      <c r="Q831" s="94" t="str">
        <f t="shared" si="160"/>
        <v/>
      </c>
      <c r="R831" s="122" t="str">
        <f>IF(Q831="","",HLOOKUP(Q831,Headline!$Z$5:$CJ$6,2,FALSE))</f>
        <v/>
      </c>
      <c r="S831" s="147"/>
      <c r="T831" s="147"/>
      <c r="U831" s="147"/>
      <c r="V831" s="147"/>
      <c r="W831" s="147"/>
      <c r="X831" s="96" t="str">
        <f t="shared" si="163"/>
        <v/>
      </c>
      <c r="Y831" s="101"/>
      <c r="Z831" s="445"/>
      <c r="AA831" s="446"/>
      <c r="AB831" s="446"/>
      <c r="AC831" s="446"/>
      <c r="AD831" s="62"/>
      <c r="AE831" s="21"/>
      <c r="AF831" s="22"/>
      <c r="AH831" s="29"/>
      <c r="AI831" s="29"/>
      <c r="AJ831" s="29"/>
      <c r="AK831" s="29"/>
      <c r="AL831" s="29"/>
      <c r="AM831" s="29"/>
      <c r="AN831" s="29"/>
      <c r="AO831" s="83"/>
      <c r="AP831" s="83"/>
      <c r="AQ831" s="83"/>
      <c r="AR831" s="83"/>
      <c r="AS831" s="83"/>
      <c r="AT831" s="105"/>
      <c r="AU831" s="105"/>
    </row>
    <row r="832" spans="1:47" ht="17.25" customHeight="1">
      <c r="A832" s="27"/>
      <c r="B832" s="98">
        <v>613</v>
      </c>
      <c r="C832" s="104"/>
      <c r="D832" s="90"/>
      <c r="E832" s="111"/>
      <c r="F832" s="442">
        <v>22.05</v>
      </c>
      <c r="G832" s="443"/>
      <c r="H832" s="444"/>
      <c r="I832" s="99">
        <v>-0.15</v>
      </c>
      <c r="J832" s="99">
        <v>0.15</v>
      </c>
      <c r="K832" s="94">
        <f t="shared" si="173"/>
        <v>22.05</v>
      </c>
      <c r="L832" s="94">
        <f t="shared" si="174"/>
        <v>-0.15</v>
      </c>
      <c r="M832" s="94">
        <f t="shared" si="175"/>
        <v>0.15</v>
      </c>
      <c r="N832" s="94">
        <f t="shared" si="161"/>
        <v>21.900000000000002</v>
      </c>
      <c r="O832" s="94">
        <f t="shared" si="162"/>
        <v>22.2</v>
      </c>
      <c r="P832" s="102" t="s">
        <v>50</v>
      </c>
      <c r="Q832" s="94">
        <f t="shared" si="160"/>
        <v>1</v>
      </c>
      <c r="R832" s="122">
        <f>IF(Q832="","",HLOOKUP(Q832,Headline!$Z$5:$CJ$6,2,FALSE))</f>
        <v>1</v>
      </c>
      <c r="S832" s="147">
        <v>22.1</v>
      </c>
      <c r="T832" s="147">
        <v>22.02</v>
      </c>
      <c r="U832" s="147">
        <v>22.01</v>
      </c>
      <c r="V832" s="147">
        <v>22.03</v>
      </c>
      <c r="W832" s="147">
        <v>22.01</v>
      </c>
      <c r="X832" s="96" t="str">
        <f t="shared" si="163"/>
        <v/>
      </c>
      <c r="Y832" s="101">
        <v>13</v>
      </c>
      <c r="Z832" s="445"/>
      <c r="AA832" s="446"/>
      <c r="AB832" s="446"/>
      <c r="AC832" s="446"/>
      <c r="AD832" s="62"/>
      <c r="AE832" s="21"/>
      <c r="AF832" s="22"/>
      <c r="AH832" s="29"/>
      <c r="AI832" s="29"/>
      <c r="AJ832" s="29"/>
      <c r="AK832" s="29"/>
      <c r="AL832" s="29"/>
      <c r="AM832" s="29"/>
      <c r="AN832" s="29"/>
      <c r="AO832" s="83"/>
      <c r="AP832" s="83"/>
      <c r="AQ832" s="83"/>
      <c r="AR832" s="83"/>
      <c r="AS832" s="83"/>
      <c r="AT832" s="105"/>
      <c r="AU832" s="105"/>
    </row>
    <row r="833" spans="1:47" ht="17.25" customHeight="1">
      <c r="A833" s="27"/>
      <c r="B833" s="98"/>
      <c r="C833" s="104"/>
      <c r="D833" s="90"/>
      <c r="E833" s="111"/>
      <c r="F833" s="442"/>
      <c r="G833" s="443"/>
      <c r="H833" s="443"/>
      <c r="I833" s="99"/>
      <c r="J833" s="99"/>
      <c r="K833" s="94">
        <f t="shared" si="173"/>
        <v>22.05</v>
      </c>
      <c r="L833" s="94">
        <f t="shared" si="174"/>
        <v>-0.15</v>
      </c>
      <c r="M833" s="94">
        <f t="shared" si="175"/>
        <v>0.15</v>
      </c>
      <c r="N833" s="94">
        <f t="shared" si="161"/>
        <v>21.900000000000002</v>
      </c>
      <c r="O833" s="94">
        <f t="shared" si="162"/>
        <v>22.2</v>
      </c>
      <c r="P833" s="102" t="s">
        <v>50</v>
      </c>
      <c r="Q833" s="94">
        <f t="shared" si="160"/>
        <v>2</v>
      </c>
      <c r="R833" s="122">
        <f>IF(Q833="","",HLOOKUP(Q833,Headline!$Z$5:$CJ$6,2,FALSE))</f>
        <v>2</v>
      </c>
      <c r="S833" s="147">
        <v>21.98</v>
      </c>
      <c r="T833" s="147">
        <v>21.99</v>
      </c>
      <c r="U833" s="147">
        <v>21.99</v>
      </c>
      <c r="V833" s="147">
        <v>21.98</v>
      </c>
      <c r="W833" s="147">
        <v>22</v>
      </c>
      <c r="X833" s="96"/>
      <c r="Y833" s="101">
        <v>16</v>
      </c>
      <c r="Z833" s="445"/>
      <c r="AA833" s="446"/>
      <c r="AB833" s="446"/>
      <c r="AC833" s="446"/>
      <c r="AD833" s="62"/>
      <c r="AE833" s="21"/>
      <c r="AF833" s="22"/>
      <c r="AH833" s="29"/>
      <c r="AI833" s="29"/>
      <c r="AJ833" s="29"/>
      <c r="AK833" s="29"/>
      <c r="AL833" s="29"/>
      <c r="AM833" s="29"/>
      <c r="AN833" s="29"/>
      <c r="AO833" s="83"/>
      <c r="AP833" s="83"/>
      <c r="AQ833" s="83"/>
      <c r="AR833" s="83"/>
      <c r="AS833" s="83"/>
      <c r="AT833" s="105"/>
      <c r="AU833" s="105"/>
    </row>
    <row r="834" spans="1:47" ht="17.25" customHeight="1">
      <c r="A834" s="27"/>
      <c r="B834" s="98"/>
      <c r="C834" s="104"/>
      <c r="D834" s="90"/>
      <c r="E834" s="111"/>
      <c r="F834" s="442"/>
      <c r="G834" s="443"/>
      <c r="H834" s="444"/>
      <c r="I834" s="99"/>
      <c r="J834" s="99"/>
      <c r="K834" s="94">
        <f t="shared" si="173"/>
        <v>22.05</v>
      </c>
      <c r="L834" s="94">
        <f t="shared" si="174"/>
        <v>-0.15</v>
      </c>
      <c r="M834" s="94">
        <f t="shared" si="175"/>
        <v>0.15</v>
      </c>
      <c r="N834" s="94">
        <f t="shared" si="161"/>
        <v>21.900000000000002</v>
      </c>
      <c r="O834" s="94">
        <f t="shared" si="162"/>
        <v>22.2</v>
      </c>
      <c r="P834" s="102"/>
      <c r="Q834" s="94" t="str">
        <f t="shared" si="160"/>
        <v/>
      </c>
      <c r="R834" s="122" t="str">
        <f>IF(Q834="","",HLOOKUP(Q834,Headline!$Z$5:$CJ$6,2,FALSE))</f>
        <v/>
      </c>
      <c r="S834" s="100"/>
      <c r="T834" s="100"/>
      <c r="U834" s="100"/>
      <c r="V834" s="100"/>
      <c r="W834" s="100"/>
      <c r="X834" s="96" t="str">
        <f t="shared" si="163"/>
        <v/>
      </c>
      <c r="Y834" s="101"/>
      <c r="Z834" s="445"/>
      <c r="AA834" s="446"/>
      <c r="AB834" s="446"/>
      <c r="AC834" s="446"/>
      <c r="AD834" s="62"/>
      <c r="AE834" s="21"/>
      <c r="AF834" s="22"/>
      <c r="AH834" s="29"/>
      <c r="AI834" s="29"/>
      <c r="AJ834" s="29"/>
      <c r="AK834" s="29"/>
      <c r="AL834" s="29"/>
      <c r="AM834" s="29"/>
      <c r="AN834" s="29"/>
      <c r="AO834" s="83"/>
      <c r="AP834" s="83"/>
      <c r="AQ834" s="83"/>
      <c r="AR834" s="83"/>
      <c r="AS834" s="83"/>
      <c r="AT834" s="105"/>
      <c r="AU834" s="105"/>
    </row>
    <row r="835" spans="1:47" ht="17.25" customHeight="1">
      <c r="A835" s="27"/>
      <c r="B835" s="98">
        <v>614</v>
      </c>
      <c r="C835" s="104"/>
      <c r="D835" s="90"/>
      <c r="E835" s="111"/>
      <c r="F835" s="442">
        <v>7</v>
      </c>
      <c r="G835" s="443"/>
      <c r="H835" s="443"/>
      <c r="I835" s="99">
        <v>0</v>
      </c>
      <c r="J835" s="99">
        <v>0.2</v>
      </c>
      <c r="K835" s="94">
        <f t="shared" si="173"/>
        <v>7</v>
      </c>
      <c r="L835" s="94">
        <f t="shared" si="174"/>
        <v>0</v>
      </c>
      <c r="M835" s="94">
        <f t="shared" si="175"/>
        <v>0.2</v>
      </c>
      <c r="N835" s="94">
        <f t="shared" si="161"/>
        <v>7</v>
      </c>
      <c r="O835" s="94">
        <f t="shared" si="162"/>
        <v>7.2</v>
      </c>
      <c r="P835" s="102" t="s">
        <v>237</v>
      </c>
      <c r="Q835" s="94">
        <f t="shared" si="160"/>
        <v>1</v>
      </c>
      <c r="R835" s="122">
        <f>IF(Q835="","",HLOOKUP(Q835,Headline!$Z$5:$CJ$6,2,FALSE))</f>
        <v>1</v>
      </c>
      <c r="S835" s="100">
        <f>+'report export 3D'!R86</f>
        <v>7.0242048668999999</v>
      </c>
      <c r="T835" s="100">
        <f>+'report export 3D'!S86</f>
        <v>7.0221707629000001</v>
      </c>
      <c r="U835" s="100">
        <f>+'report export 3D'!T86</f>
        <v>7.0167756835999997</v>
      </c>
      <c r="V835" s="100">
        <f>+'report export 3D'!U86</f>
        <v>7.0169581488999997</v>
      </c>
      <c r="W835" s="100">
        <f>+'report export 3D'!V86</f>
        <v>7.0060671221000002</v>
      </c>
      <c r="X835" s="96" t="str">
        <f t="shared" si="163"/>
        <v/>
      </c>
      <c r="Y835" s="101">
        <v>13</v>
      </c>
      <c r="Z835" s="445" t="s">
        <v>68</v>
      </c>
      <c r="AA835" s="446"/>
      <c r="AB835" s="446"/>
      <c r="AC835" s="446"/>
      <c r="AD835" s="62"/>
      <c r="AE835" s="21"/>
      <c r="AF835" s="22"/>
      <c r="AH835" s="29"/>
      <c r="AI835" s="29"/>
      <c r="AJ835" s="29"/>
      <c r="AK835" s="29"/>
      <c r="AL835" s="29"/>
      <c r="AM835" s="29"/>
      <c r="AN835" s="29"/>
      <c r="AO835" s="83"/>
      <c r="AP835" s="83"/>
      <c r="AQ835" s="83"/>
      <c r="AR835" s="83"/>
      <c r="AS835" s="83"/>
      <c r="AT835" s="105"/>
      <c r="AU835" s="105"/>
    </row>
    <row r="836" spans="1:47" ht="17.25" customHeight="1">
      <c r="A836" s="27"/>
      <c r="B836" s="98"/>
      <c r="C836" s="104"/>
      <c r="D836" s="90"/>
      <c r="E836" s="111"/>
      <c r="F836" s="442"/>
      <c r="G836" s="443"/>
      <c r="H836" s="443"/>
      <c r="I836" s="99"/>
      <c r="J836" s="99"/>
      <c r="K836" s="94">
        <f t="shared" si="173"/>
        <v>7</v>
      </c>
      <c r="L836" s="94">
        <f t="shared" si="174"/>
        <v>0</v>
      </c>
      <c r="M836" s="94">
        <f t="shared" si="175"/>
        <v>0.2</v>
      </c>
      <c r="N836" s="94">
        <f t="shared" si="161"/>
        <v>7</v>
      </c>
      <c r="O836" s="94">
        <f t="shared" si="162"/>
        <v>7.2</v>
      </c>
      <c r="P836" s="102" t="s">
        <v>237</v>
      </c>
      <c r="Q836" s="94">
        <f t="shared" si="160"/>
        <v>2</v>
      </c>
      <c r="R836" s="122">
        <f>IF(Q836="","",HLOOKUP(Q836,Headline!$Z$5:$CJ$6,2,FALSE))</f>
        <v>2</v>
      </c>
      <c r="S836" s="100">
        <f>'report export 3D'!W86</f>
        <v>6.8917218981000001</v>
      </c>
      <c r="T836" s="100">
        <f>'report export 3D'!X86</f>
        <v>6.8914104845999997</v>
      </c>
      <c r="U836" s="100">
        <f>'report export 3D'!Y86</f>
        <v>6.8892462322999997</v>
      </c>
      <c r="V836" s="100">
        <f>'report export 3D'!Z86</f>
        <v>6.8831952561999996</v>
      </c>
      <c r="W836" s="100">
        <f>'report export 3D'!AA86</f>
        <v>6.8909138681000002</v>
      </c>
      <c r="X836" s="96" t="str">
        <f t="shared" si="163"/>
        <v/>
      </c>
      <c r="Y836" s="101">
        <v>16</v>
      </c>
      <c r="Z836" s="445"/>
      <c r="AA836" s="446"/>
      <c r="AB836" s="446"/>
      <c r="AC836" s="446"/>
      <c r="AD836" s="62"/>
      <c r="AE836" s="21"/>
      <c r="AF836" s="249" t="s">
        <v>331</v>
      </c>
      <c r="AH836" s="29"/>
      <c r="AI836" s="29"/>
      <c r="AJ836" s="29"/>
      <c r="AK836" s="29"/>
      <c r="AL836" s="29"/>
      <c r="AM836" s="29"/>
      <c r="AN836" s="29"/>
      <c r="AO836" s="83"/>
      <c r="AP836" s="83"/>
      <c r="AQ836" s="83"/>
      <c r="AR836" s="83"/>
      <c r="AS836" s="83"/>
      <c r="AT836" s="105"/>
      <c r="AU836" s="105"/>
    </row>
    <row r="837" spans="1:47" ht="17.25" customHeight="1">
      <c r="A837" s="27"/>
      <c r="B837" s="98"/>
      <c r="C837" s="104"/>
      <c r="D837" s="90"/>
      <c r="E837" s="111"/>
      <c r="F837" s="442"/>
      <c r="G837" s="443"/>
      <c r="H837" s="444"/>
      <c r="I837" s="99"/>
      <c r="J837" s="99"/>
      <c r="K837" s="94">
        <f t="shared" si="173"/>
        <v>7</v>
      </c>
      <c r="L837" s="94">
        <f t="shared" si="174"/>
        <v>0</v>
      </c>
      <c r="M837" s="94">
        <f t="shared" si="175"/>
        <v>0.2</v>
      </c>
      <c r="N837" s="94">
        <f t="shared" si="161"/>
        <v>7</v>
      </c>
      <c r="O837" s="94">
        <f t="shared" si="162"/>
        <v>7.2</v>
      </c>
      <c r="P837" s="102"/>
      <c r="Q837" s="94" t="str">
        <f t="shared" si="160"/>
        <v/>
      </c>
      <c r="R837" s="122" t="str">
        <f>IF(Q837="","",HLOOKUP(Q837,Headline!$Z$5:$CJ$6,2,FALSE))</f>
        <v/>
      </c>
      <c r="S837" s="100"/>
      <c r="T837" s="100"/>
      <c r="U837" s="100"/>
      <c r="V837" s="100"/>
      <c r="W837" s="100"/>
      <c r="X837" s="96" t="str">
        <f t="shared" si="163"/>
        <v/>
      </c>
      <c r="Y837" s="101"/>
      <c r="Z837" s="445"/>
      <c r="AA837" s="446"/>
      <c r="AB837" s="446"/>
      <c r="AC837" s="446"/>
      <c r="AD837" s="62"/>
      <c r="AE837" s="21"/>
      <c r="AF837" s="22"/>
      <c r="AH837" s="29"/>
      <c r="AI837" s="29"/>
      <c r="AJ837" s="29"/>
      <c r="AK837" s="29"/>
      <c r="AL837" s="29"/>
      <c r="AM837" s="29"/>
      <c r="AN837" s="29"/>
      <c r="AO837" s="83"/>
      <c r="AP837" s="83"/>
      <c r="AQ837" s="83"/>
      <c r="AR837" s="83"/>
      <c r="AS837" s="83"/>
      <c r="AT837" s="105"/>
      <c r="AU837" s="105"/>
    </row>
    <row r="838" spans="1:47" ht="17.25" customHeight="1">
      <c r="A838" s="27"/>
      <c r="B838" s="98">
        <v>614</v>
      </c>
      <c r="C838" s="104"/>
      <c r="D838" s="90"/>
      <c r="E838" s="111"/>
      <c r="F838" s="442">
        <v>7</v>
      </c>
      <c r="G838" s="443"/>
      <c r="H838" s="443"/>
      <c r="I838" s="99">
        <v>0</v>
      </c>
      <c r="J838" s="99">
        <v>0.2</v>
      </c>
      <c r="K838" s="94">
        <f t="shared" si="173"/>
        <v>7</v>
      </c>
      <c r="L838" s="94">
        <f t="shared" si="174"/>
        <v>0</v>
      </c>
      <c r="M838" s="94">
        <f t="shared" si="175"/>
        <v>0.2</v>
      </c>
      <c r="N838" s="94">
        <f>K838+L838</f>
        <v>7</v>
      </c>
      <c r="O838" s="94">
        <f>K838+M838</f>
        <v>7.2</v>
      </c>
      <c r="P838" s="102" t="s">
        <v>237</v>
      </c>
      <c r="Q838" s="94">
        <f>IF(AND(F838&lt;&gt;"",Q837=""),1,IF(AND(Q837&lt;emp,Q837&lt;&gt;""),Q837+1,""))</f>
        <v>1</v>
      </c>
      <c r="R838" s="122">
        <f>IF(Q838="","",HLOOKUP(Q838,Headline!$Z$5:$CJ$6,2,FALSE))</f>
        <v>1</v>
      </c>
      <c r="S838" s="100">
        <f>+'report export 3D'!R87</f>
        <v>7.0272048669</v>
      </c>
      <c r="T838" s="100">
        <f>+'report export 3D'!S87</f>
        <v>7.0238248871</v>
      </c>
      <c r="U838" s="100">
        <f>+'report export 3D'!T87</f>
        <v>7.0187950856999999</v>
      </c>
      <c r="V838" s="100">
        <f>+'report export 3D'!U87</f>
        <v>7.0213358854000001</v>
      </c>
      <c r="W838" s="100">
        <f>+'report export 3D'!V87</f>
        <v>7.0212442725999997</v>
      </c>
      <c r="X838" s="96" t="str">
        <f>IF(S838="","",IF(AND(AM838="-",AN838="+"),"78",IF(AM838="-","7",IF(AN838="+","8",""))))</f>
        <v/>
      </c>
      <c r="Y838" s="101">
        <v>13</v>
      </c>
      <c r="Z838" s="445" t="s">
        <v>69</v>
      </c>
      <c r="AA838" s="446"/>
      <c r="AB838" s="446"/>
      <c r="AC838" s="446"/>
      <c r="AD838" s="62"/>
      <c r="AE838" s="21"/>
      <c r="AF838" s="22"/>
      <c r="AH838" s="29"/>
      <c r="AI838" s="29"/>
      <c r="AJ838" s="29"/>
      <c r="AK838" s="29"/>
      <c r="AL838" s="29"/>
      <c r="AM838" s="29"/>
      <c r="AN838" s="29"/>
      <c r="AO838" s="83"/>
      <c r="AP838" s="83"/>
      <c r="AQ838" s="83"/>
      <c r="AR838" s="83"/>
      <c r="AS838" s="83"/>
      <c r="AT838" s="105"/>
      <c r="AU838" s="105"/>
    </row>
    <row r="839" spans="1:47" ht="17.25" customHeight="1">
      <c r="A839" s="27"/>
      <c r="B839" s="98"/>
      <c r="C839" s="104"/>
      <c r="D839" s="90"/>
      <c r="E839" s="111"/>
      <c r="F839" s="442"/>
      <c r="G839" s="443"/>
      <c r="H839" s="443"/>
      <c r="I839" s="99"/>
      <c r="J839" s="99"/>
      <c r="K839" s="94">
        <f t="shared" si="173"/>
        <v>7</v>
      </c>
      <c r="L839" s="94">
        <f t="shared" si="174"/>
        <v>0</v>
      </c>
      <c r="M839" s="94">
        <f t="shared" si="175"/>
        <v>0.2</v>
      </c>
      <c r="N839" s="94">
        <f>K839+L839</f>
        <v>7</v>
      </c>
      <c r="O839" s="94">
        <f>K839+M839</f>
        <v>7.2</v>
      </c>
      <c r="P839" s="102" t="s">
        <v>237</v>
      </c>
      <c r="Q839" s="94">
        <f>IF(AND(F839&lt;&gt;"",Q838=""),1,IF(AND(Q838&lt;emp,Q838&lt;&gt;""),Q838+1,""))</f>
        <v>2</v>
      </c>
      <c r="R839" s="122">
        <f>IF(Q839="","",HLOOKUP(Q839,Headline!$Z$5:$CJ$6,2,FALSE))</f>
        <v>2</v>
      </c>
      <c r="S839" s="100">
        <f>'report export 3D'!W87</f>
        <v>6.9292155299999996</v>
      </c>
      <c r="T839" s="100">
        <f>'report export 3D'!X87</f>
        <v>6.9283684935999998</v>
      </c>
      <c r="U839" s="100">
        <f>'report export 3D'!Y87</f>
        <v>6.9219568778999996</v>
      </c>
      <c r="V839" s="100">
        <f>'report export 3D'!Z87</f>
        <v>6.9231283280999998</v>
      </c>
      <c r="W839" s="100">
        <f>'report export 3D'!AA87</f>
        <v>6.9252267034999999</v>
      </c>
      <c r="X839" s="96" t="str">
        <f>IF(S839="","",IF(AND(AM839="-",AN839="+"),"78",IF(AM839="-","7",IF(AN839="+","8",""))))</f>
        <v/>
      </c>
      <c r="Y839" s="101">
        <v>16</v>
      </c>
      <c r="Z839" s="445"/>
      <c r="AA839" s="446"/>
      <c r="AB839" s="446"/>
      <c r="AC839" s="446"/>
      <c r="AD839" s="62"/>
      <c r="AE839" s="21"/>
      <c r="AF839" s="249" t="s">
        <v>331</v>
      </c>
      <c r="AH839" s="29"/>
      <c r="AI839" s="29"/>
      <c r="AJ839" s="29"/>
      <c r="AK839" s="29"/>
      <c r="AL839" s="29"/>
      <c r="AM839" s="29"/>
      <c r="AN839" s="29"/>
      <c r="AO839" s="83"/>
      <c r="AP839" s="83"/>
      <c r="AQ839" s="83"/>
      <c r="AR839" s="83"/>
      <c r="AS839" s="83"/>
      <c r="AT839" s="105"/>
      <c r="AU839" s="105"/>
    </row>
    <row r="840" spans="1:47" ht="17.25" customHeight="1">
      <c r="A840" s="27"/>
      <c r="B840" s="98"/>
      <c r="C840" s="104"/>
      <c r="D840" s="90"/>
      <c r="E840" s="111"/>
      <c r="F840" s="442"/>
      <c r="G840" s="443"/>
      <c r="H840" s="444"/>
      <c r="I840" s="99"/>
      <c r="J840" s="99"/>
      <c r="K840" s="94">
        <f t="shared" si="173"/>
        <v>7</v>
      </c>
      <c r="L840" s="94">
        <f t="shared" si="174"/>
        <v>0</v>
      </c>
      <c r="M840" s="94">
        <f t="shared" si="175"/>
        <v>0.2</v>
      </c>
      <c r="N840" s="94">
        <f>K840+L840</f>
        <v>7</v>
      </c>
      <c r="O840" s="94">
        <f>K840+M840</f>
        <v>7.2</v>
      </c>
      <c r="P840" s="102"/>
      <c r="Q840" s="94" t="str">
        <f>IF(AND(F840&lt;&gt;"",Q839=""),1,IF(AND(Q839&lt;emp,Q839&lt;&gt;""),Q839+1,""))</f>
        <v/>
      </c>
      <c r="R840" s="122" t="str">
        <f>IF(Q840="","",HLOOKUP(Q840,Headline!$Z$5:$CJ$6,2,FALSE))</f>
        <v/>
      </c>
      <c r="S840" s="100"/>
      <c r="T840" s="100"/>
      <c r="U840" s="100"/>
      <c r="V840" s="100"/>
      <c r="W840" s="100"/>
      <c r="X840" s="96" t="str">
        <f>IF(S840="","",IF(AND(AM840="-",AN840="+"),"78",IF(AM840="-","7",IF(AN840="+","8",""))))</f>
        <v/>
      </c>
      <c r="Y840" s="101"/>
      <c r="Z840" s="445"/>
      <c r="AA840" s="446"/>
      <c r="AB840" s="446"/>
      <c r="AC840" s="446"/>
      <c r="AD840" s="62"/>
      <c r="AE840" s="21"/>
      <c r="AF840" s="22"/>
      <c r="AH840" s="29"/>
      <c r="AI840" s="29"/>
      <c r="AJ840" s="29"/>
      <c r="AK840" s="29"/>
      <c r="AL840" s="29"/>
      <c r="AM840" s="29"/>
      <c r="AN840" s="29"/>
      <c r="AO840" s="83"/>
      <c r="AP840" s="83"/>
      <c r="AQ840" s="83"/>
      <c r="AR840" s="83"/>
      <c r="AS840" s="83"/>
      <c r="AT840" s="105"/>
      <c r="AU840" s="105"/>
    </row>
    <row r="841" spans="1:47" ht="17.25" customHeight="1">
      <c r="A841" s="27"/>
      <c r="B841" s="98">
        <v>615</v>
      </c>
      <c r="C841" s="104"/>
      <c r="D841" s="90"/>
      <c r="E841" s="111"/>
      <c r="F841" s="442">
        <v>2.5</v>
      </c>
      <c r="G841" s="443"/>
      <c r="H841" s="444"/>
      <c r="I841" s="99">
        <v>-0.08</v>
      </c>
      <c r="J841" s="99">
        <v>0.08</v>
      </c>
      <c r="K841" s="94">
        <f>IF(Q841=1,F841,K837)</f>
        <v>2.5</v>
      </c>
      <c r="L841" s="94">
        <f>IF(Q841=1,I841,L837)</f>
        <v>-0.08</v>
      </c>
      <c r="M841" s="94">
        <f>IF(Q841=1,J841,M837)</f>
        <v>0.08</v>
      </c>
      <c r="N841" s="94">
        <f t="shared" si="161"/>
        <v>2.42</v>
      </c>
      <c r="O841" s="94">
        <f t="shared" si="162"/>
        <v>2.58</v>
      </c>
      <c r="P841" s="102" t="s">
        <v>51</v>
      </c>
      <c r="Q841" s="94">
        <f>IF(AND(F841&lt;&gt;"",Q837=""),1,IF(AND(Q837&lt;emp,Q837&lt;&gt;""),Q837+1,""))</f>
        <v>1</v>
      </c>
      <c r="R841" s="122">
        <f>IF(Q841="","",HLOOKUP(Q841,Headline!$Z$5:$CJ$6,2,FALSE))</f>
        <v>1</v>
      </c>
      <c r="S841" s="147">
        <f>2.31+0.11</f>
        <v>2.42</v>
      </c>
      <c r="T841" s="147">
        <f>2.32+0.11</f>
        <v>2.4299999999999997</v>
      </c>
      <c r="U841" s="147">
        <f>2.31+0.11</f>
        <v>2.42</v>
      </c>
      <c r="V841" s="147">
        <f>2.32+0.11</f>
        <v>2.4299999999999997</v>
      </c>
      <c r="W841" s="147">
        <f>2.31+0.11</f>
        <v>2.42</v>
      </c>
      <c r="X841" s="96" t="str">
        <f>IF(S841="","",IF(AND(AM841="-",AN841="+"),"78",IF(AM841="-","7",IF(AN841="+","8",""))))</f>
        <v/>
      </c>
      <c r="Y841" s="101">
        <v>13</v>
      </c>
      <c r="Z841" s="479"/>
      <c r="AA841" s="480"/>
      <c r="AB841" s="480"/>
      <c r="AC841" s="480"/>
      <c r="AD841" s="62"/>
      <c r="AE841" s="21"/>
      <c r="AF841" s="22"/>
      <c r="AH841" s="29"/>
      <c r="AI841" s="29"/>
      <c r="AJ841" s="29"/>
      <c r="AK841" s="29"/>
      <c r="AL841" s="29"/>
      <c r="AM841" s="29"/>
      <c r="AN841" s="29"/>
      <c r="AO841" s="83"/>
      <c r="AP841" s="83"/>
      <c r="AQ841" s="83"/>
      <c r="AR841" s="83"/>
      <c r="AS841" s="83"/>
      <c r="AT841" s="105"/>
      <c r="AU841" s="105"/>
    </row>
    <row r="842" spans="1:47" ht="17.25" customHeight="1">
      <c r="A842" s="27"/>
      <c r="B842" s="98"/>
      <c r="C842" s="104"/>
      <c r="D842" s="90"/>
      <c r="E842" s="111"/>
      <c r="F842" s="442"/>
      <c r="G842" s="443"/>
      <c r="H842" s="444"/>
      <c r="I842" s="99"/>
      <c r="J842" s="99"/>
      <c r="K842" s="94">
        <f t="shared" ref="K842:K848" si="176">IF(Q842=1,F842,K841)</f>
        <v>2.5</v>
      </c>
      <c r="L842" s="94">
        <f t="shared" ref="L842:L848" si="177">IF(Q842=1,I842,L841)</f>
        <v>-0.08</v>
      </c>
      <c r="M842" s="94">
        <f t="shared" ref="M842:M848" si="178">IF(Q842=1,J842,M841)</f>
        <v>0.08</v>
      </c>
      <c r="N842" s="94">
        <f t="shared" si="161"/>
        <v>2.42</v>
      </c>
      <c r="O842" s="94">
        <f t="shared" si="162"/>
        <v>2.58</v>
      </c>
      <c r="P842" s="102" t="s">
        <v>51</v>
      </c>
      <c r="Q842" s="94">
        <f t="shared" ref="Q842:Q849" si="179">IF(AND(F842&lt;&gt;"",Q841=""),1,IF(AND(Q841&lt;emp,Q841&lt;&gt;""),Q841+1,""))</f>
        <v>2</v>
      </c>
      <c r="R842" s="122">
        <f>IF(Q842="","",HLOOKUP(Q842,Headline!$Z$5:$CJ$6,2,FALSE))</f>
        <v>2</v>
      </c>
      <c r="S842" s="147">
        <v>2.42</v>
      </c>
      <c r="T842" s="147">
        <v>2.4300000000000002</v>
      </c>
      <c r="U842" s="147">
        <v>2.4300000000000002</v>
      </c>
      <c r="V842" s="147">
        <v>2.42</v>
      </c>
      <c r="W842" s="147">
        <v>2.4300000000000002</v>
      </c>
      <c r="X842" s="96" t="str">
        <f>IF(S842="","",IF(AND(AM842="-",AN842="+"),"78",IF(AM842="-","7",IF(AN842="+","8",""))))</f>
        <v/>
      </c>
      <c r="Y842" s="101">
        <v>16</v>
      </c>
      <c r="Z842" s="445"/>
      <c r="AA842" s="446"/>
      <c r="AB842" s="446"/>
      <c r="AC842" s="446"/>
      <c r="AD842" s="62"/>
      <c r="AE842" s="21"/>
      <c r="AF842" s="22"/>
      <c r="AH842" s="29"/>
      <c r="AI842" s="29"/>
      <c r="AJ842" s="29"/>
      <c r="AK842" s="29"/>
      <c r="AL842" s="29"/>
      <c r="AM842" s="29"/>
      <c r="AN842" s="29"/>
      <c r="AO842" s="83"/>
      <c r="AP842" s="83"/>
      <c r="AQ842" s="83"/>
      <c r="AR842" s="83"/>
      <c r="AS842" s="83"/>
      <c r="AT842" s="105"/>
      <c r="AU842" s="105"/>
    </row>
    <row r="843" spans="1:47" ht="17.25" customHeight="1">
      <c r="A843" s="27"/>
      <c r="B843" s="98"/>
      <c r="C843" s="104"/>
      <c r="D843" s="90"/>
      <c r="E843" s="111"/>
      <c r="F843" s="442"/>
      <c r="G843" s="443"/>
      <c r="H843" s="444"/>
      <c r="I843" s="99"/>
      <c r="J843" s="99"/>
      <c r="K843" s="94">
        <f t="shared" si="176"/>
        <v>2.5</v>
      </c>
      <c r="L843" s="94">
        <f t="shared" si="177"/>
        <v>-0.08</v>
      </c>
      <c r="M843" s="94">
        <f t="shared" si="178"/>
        <v>0.08</v>
      </c>
      <c r="N843" s="94">
        <f t="shared" si="161"/>
        <v>2.42</v>
      </c>
      <c r="O843" s="94">
        <f t="shared" si="162"/>
        <v>2.58</v>
      </c>
      <c r="P843" s="102"/>
      <c r="Q843" s="94" t="str">
        <f t="shared" si="179"/>
        <v/>
      </c>
      <c r="R843" s="122" t="str">
        <f>IF(Q843="","",HLOOKUP(Q843,Headline!$Z$5:$CJ$6,2,FALSE))</f>
        <v/>
      </c>
      <c r="S843" s="100"/>
      <c r="T843" s="100"/>
      <c r="U843" s="100"/>
      <c r="V843" s="100"/>
      <c r="W843" s="100"/>
      <c r="X843" s="96" t="str">
        <f t="shared" si="163"/>
        <v/>
      </c>
      <c r="Y843" s="101"/>
      <c r="Z843" s="445"/>
      <c r="AA843" s="446"/>
      <c r="AB843" s="446"/>
      <c r="AC843" s="446"/>
      <c r="AD843" s="62"/>
      <c r="AE843" s="21"/>
      <c r="AF843" s="22"/>
      <c r="AH843" s="29"/>
      <c r="AI843" s="29"/>
      <c r="AJ843" s="29"/>
      <c r="AK843" s="29"/>
      <c r="AL843" s="29"/>
      <c r="AM843" s="29"/>
      <c r="AN843" s="29"/>
      <c r="AO843" s="83"/>
      <c r="AP843" s="83"/>
      <c r="AQ843" s="83"/>
      <c r="AR843" s="83"/>
      <c r="AS843" s="83"/>
      <c r="AT843" s="105"/>
      <c r="AU843" s="105"/>
    </row>
    <row r="844" spans="1:47" ht="17.25" customHeight="1">
      <c r="A844" s="162"/>
      <c r="B844" s="98">
        <v>616</v>
      </c>
      <c r="C844" s="104"/>
      <c r="D844" s="144" t="s">
        <v>189</v>
      </c>
      <c r="E844" s="111"/>
      <c r="F844" s="442">
        <v>6</v>
      </c>
      <c r="G844" s="443"/>
      <c r="H844" s="444"/>
      <c r="I844" s="99">
        <v>0</v>
      </c>
      <c r="J844" s="99">
        <v>0.3</v>
      </c>
      <c r="K844" s="94">
        <f t="shared" si="176"/>
        <v>6</v>
      </c>
      <c r="L844" s="94">
        <f t="shared" si="177"/>
        <v>0</v>
      </c>
      <c r="M844" s="94">
        <f t="shared" si="178"/>
        <v>0.3</v>
      </c>
      <c r="N844" s="94">
        <f t="shared" si="161"/>
        <v>6</v>
      </c>
      <c r="O844" s="94">
        <f t="shared" si="162"/>
        <v>6.3</v>
      </c>
      <c r="P844" s="102" t="s">
        <v>237</v>
      </c>
      <c r="Q844" s="94">
        <f t="shared" si="179"/>
        <v>1</v>
      </c>
      <c r="R844" s="122">
        <f>IF(Q844="","",HLOOKUP(Q844,Headline!$Z$5:$CJ$6,2,FALSE))</f>
        <v>1</v>
      </c>
      <c r="S844" s="147">
        <v>6.0696944031999998</v>
      </c>
      <c r="T844" s="147">
        <v>6.0581168019999998</v>
      </c>
      <c r="U844" s="147">
        <v>6.0762464702000001</v>
      </c>
      <c r="V844" s="147">
        <v>6.0689021703000003</v>
      </c>
      <c r="W844" s="147">
        <v>6.0772489788000001</v>
      </c>
      <c r="X844" s="96" t="s">
        <v>255</v>
      </c>
      <c r="Y844" s="101">
        <v>13</v>
      </c>
      <c r="Z844" s="445"/>
      <c r="AA844" s="446"/>
      <c r="AB844" s="446"/>
      <c r="AC844" s="454"/>
      <c r="AD844" s="62"/>
      <c r="AE844" s="21"/>
      <c r="AF844" s="22"/>
      <c r="AG844" s="161"/>
      <c r="AH844" s="29"/>
      <c r="AI844" s="29"/>
      <c r="AJ844" s="29"/>
      <c r="AK844" s="29"/>
      <c r="AL844" s="29"/>
      <c r="AM844" s="29"/>
      <c r="AN844" s="29"/>
      <c r="AO844" s="83"/>
      <c r="AP844" s="83"/>
      <c r="AQ844" s="83"/>
      <c r="AR844" s="83"/>
      <c r="AS844" s="83"/>
      <c r="AT844" s="105"/>
      <c r="AU844" s="105"/>
    </row>
    <row r="845" spans="1:47" ht="17.25" customHeight="1">
      <c r="A845" s="162"/>
      <c r="B845" s="98"/>
      <c r="C845" s="104"/>
      <c r="D845" s="90"/>
      <c r="E845" s="111"/>
      <c r="F845" s="442" t="s">
        <v>221</v>
      </c>
      <c r="G845" s="443"/>
      <c r="H845" s="444"/>
      <c r="I845" s="99"/>
      <c r="J845" s="99"/>
      <c r="K845" s="94">
        <f t="shared" si="176"/>
        <v>6</v>
      </c>
      <c r="L845" s="94">
        <f t="shared" si="177"/>
        <v>0</v>
      </c>
      <c r="M845" s="94">
        <f t="shared" si="178"/>
        <v>0.3</v>
      </c>
      <c r="N845" s="94">
        <f t="shared" si="161"/>
        <v>6</v>
      </c>
      <c r="O845" s="94">
        <f t="shared" si="162"/>
        <v>6.3</v>
      </c>
      <c r="P845" s="102" t="s">
        <v>237</v>
      </c>
      <c r="Q845" s="94">
        <f t="shared" si="179"/>
        <v>2</v>
      </c>
      <c r="R845" s="122">
        <f>IF(Q845="","",HLOOKUP(Q845,Headline!$Z$5:$CJ$6,2,FALSE))</f>
        <v>2</v>
      </c>
      <c r="S845" s="147">
        <f>'report export 3D'!M50</f>
        <v>6.0414190249999997</v>
      </c>
      <c r="T845" s="147">
        <f>'report export 3D'!N50</f>
        <v>6.0230733249000004</v>
      </c>
      <c r="U845" s="147">
        <f>'report export 3D'!O50</f>
        <v>6.0446770349000003</v>
      </c>
      <c r="V845" s="147">
        <f>'report export 3D'!P50</f>
        <v>6.1836541801999996</v>
      </c>
      <c r="W845" s="147">
        <f>'report export 3D'!Q50</f>
        <v>6.0359281418000004</v>
      </c>
      <c r="X845" s="96" t="str">
        <f>IF(S845="","",IF(AND(AM845="-",AN845="+"),"78",IF(AM845="-","7",IF(AN845="+","8",""))))</f>
        <v/>
      </c>
      <c r="Y845" s="101">
        <v>16</v>
      </c>
      <c r="Z845" s="461" t="s">
        <v>193</v>
      </c>
      <c r="AA845" s="462"/>
      <c r="AB845" s="462"/>
      <c r="AC845" s="462"/>
      <c r="AD845" s="62"/>
      <c r="AE845" s="21"/>
      <c r="AF845" s="22"/>
      <c r="AH845" s="29"/>
      <c r="AI845" s="29"/>
      <c r="AJ845" s="29"/>
      <c r="AK845" s="29"/>
      <c r="AL845" s="29"/>
      <c r="AM845" s="29"/>
      <c r="AN845" s="29"/>
      <c r="AO845" s="83"/>
      <c r="AP845" s="83"/>
      <c r="AQ845" s="83"/>
      <c r="AR845" s="83"/>
      <c r="AS845" s="83"/>
      <c r="AT845" s="105"/>
      <c r="AU845" s="105"/>
    </row>
    <row r="846" spans="1:47" ht="17.25" customHeight="1">
      <c r="A846" s="162"/>
      <c r="B846" s="98"/>
      <c r="C846" s="104"/>
      <c r="D846" s="138"/>
      <c r="E846" s="137"/>
      <c r="F846" s="455"/>
      <c r="G846" s="456"/>
      <c r="H846" s="457"/>
      <c r="I846" s="99"/>
      <c r="J846" s="99"/>
      <c r="K846" s="94">
        <f t="shared" si="176"/>
        <v>6</v>
      </c>
      <c r="L846" s="94">
        <f t="shared" si="177"/>
        <v>0</v>
      </c>
      <c r="M846" s="94">
        <f t="shared" si="178"/>
        <v>0.3</v>
      </c>
      <c r="N846" s="94">
        <f t="shared" si="161"/>
        <v>6</v>
      </c>
      <c r="O846" s="94">
        <f t="shared" si="162"/>
        <v>6.3</v>
      </c>
      <c r="P846" s="102"/>
      <c r="Q846" s="94" t="str">
        <f t="shared" si="179"/>
        <v/>
      </c>
      <c r="R846" s="122" t="str">
        <f>IF(Q846="","",HLOOKUP(Q846,Headline!$Z$5:$CJ$6,2,FALSE))</f>
        <v/>
      </c>
      <c r="S846" s="147"/>
      <c r="T846" s="147"/>
      <c r="U846" s="147"/>
      <c r="V846" s="147"/>
      <c r="W846" s="147"/>
      <c r="X846" s="96" t="str">
        <f>IF(S846="","",IF(AND(AM846="-",AN846="+"),"78",IF(AM846="-","7",IF(AN846="+","8",""))))</f>
        <v/>
      </c>
      <c r="Y846" s="101"/>
      <c r="Z846" s="445"/>
      <c r="AA846" s="446"/>
      <c r="AB846" s="446"/>
      <c r="AC846" s="446"/>
      <c r="AD846" s="62"/>
      <c r="AE846" s="21"/>
      <c r="AF846" s="22"/>
      <c r="AH846" s="29"/>
      <c r="AI846" s="29"/>
      <c r="AJ846" s="29"/>
      <c r="AK846" s="29"/>
      <c r="AL846" s="29"/>
      <c r="AM846" s="29"/>
      <c r="AN846" s="29"/>
      <c r="AO846" s="83"/>
      <c r="AP846" s="83"/>
      <c r="AQ846" s="83"/>
      <c r="AR846" s="83"/>
      <c r="AS846" s="83"/>
      <c r="AT846" s="105"/>
      <c r="AU846" s="105"/>
    </row>
    <row r="847" spans="1:47" ht="17.25" customHeight="1">
      <c r="A847" s="162"/>
      <c r="B847" s="98">
        <v>616</v>
      </c>
      <c r="C847" s="104"/>
      <c r="D847" s="144" t="s">
        <v>189</v>
      </c>
      <c r="E847" s="111"/>
      <c r="F847" s="442">
        <v>6</v>
      </c>
      <c r="G847" s="443"/>
      <c r="H847" s="444"/>
      <c r="I847" s="99">
        <v>0</v>
      </c>
      <c r="J847" s="99">
        <v>0.3</v>
      </c>
      <c r="K847" s="94">
        <f t="shared" si="176"/>
        <v>6</v>
      </c>
      <c r="L847" s="94">
        <f t="shared" si="177"/>
        <v>0</v>
      </c>
      <c r="M847" s="94">
        <f t="shared" si="178"/>
        <v>0.3</v>
      </c>
      <c r="N847" s="94">
        <f t="shared" si="161"/>
        <v>6</v>
      </c>
      <c r="O847" s="94">
        <f t="shared" si="162"/>
        <v>6.3</v>
      </c>
      <c r="P847" s="102" t="s">
        <v>237</v>
      </c>
      <c r="Q847" s="94">
        <f t="shared" si="179"/>
        <v>1</v>
      </c>
      <c r="R847" s="122">
        <f>IF(Q847="","",HLOOKUP(Q847,Headline!$Z$5:$CJ$6,2,FALSE))</f>
        <v>1</v>
      </c>
      <c r="S847" s="147">
        <v>6.0087837569999998</v>
      </c>
      <c r="T847" s="147">
        <v>6.0000665606000005</v>
      </c>
      <c r="U847" s="147">
        <v>6.0113723555999998</v>
      </c>
      <c r="V847" s="147">
        <v>6.0048920300999997</v>
      </c>
      <c r="W847" s="147">
        <v>6.0184865895000002</v>
      </c>
      <c r="X847" s="96" t="s">
        <v>255</v>
      </c>
      <c r="Y847" s="101">
        <v>13</v>
      </c>
      <c r="Z847" s="445" t="s">
        <v>349</v>
      </c>
      <c r="AA847" s="446"/>
      <c r="AB847" s="446"/>
      <c r="AC847" s="454"/>
      <c r="AD847" s="62"/>
      <c r="AE847" s="21"/>
      <c r="AF847" s="22"/>
      <c r="AG847" s="161"/>
      <c r="AH847" s="29"/>
      <c r="AI847" s="29"/>
      <c r="AJ847" s="29"/>
      <c r="AK847" s="29"/>
      <c r="AL847" s="29"/>
      <c r="AM847" s="29"/>
      <c r="AN847" s="29"/>
      <c r="AO847" s="83"/>
      <c r="AP847" s="83"/>
      <c r="AQ847" s="83"/>
      <c r="AR847" s="83"/>
      <c r="AS847" s="83"/>
      <c r="AT847" s="105"/>
      <c r="AU847" s="105"/>
    </row>
    <row r="848" spans="1:47" ht="17.25" customHeight="1">
      <c r="A848" s="162"/>
      <c r="B848" s="98"/>
      <c r="C848" s="104"/>
      <c r="D848" s="90"/>
      <c r="E848" s="111"/>
      <c r="F848" s="442" t="s">
        <v>221</v>
      </c>
      <c r="G848" s="443"/>
      <c r="H848" s="444"/>
      <c r="I848" s="99"/>
      <c r="J848" s="99"/>
      <c r="K848" s="94">
        <f t="shared" si="176"/>
        <v>6</v>
      </c>
      <c r="L848" s="94">
        <f t="shared" si="177"/>
        <v>0</v>
      </c>
      <c r="M848" s="94">
        <f t="shared" si="178"/>
        <v>0.3</v>
      </c>
      <c r="N848" s="94">
        <f t="shared" si="161"/>
        <v>6</v>
      </c>
      <c r="O848" s="94">
        <f t="shared" si="162"/>
        <v>6.3</v>
      </c>
      <c r="P848" s="102" t="s">
        <v>237</v>
      </c>
      <c r="Q848" s="94">
        <f t="shared" si="179"/>
        <v>2</v>
      </c>
      <c r="R848" s="122">
        <f>IF(Q848="","",HLOOKUP(Q848,Headline!$Z$5:$CJ$6,2,FALSE))</f>
        <v>2</v>
      </c>
      <c r="S848" s="147">
        <v>5.97</v>
      </c>
      <c r="T848" s="147">
        <v>5.98</v>
      </c>
      <c r="U848" s="147">
        <v>5.97</v>
      </c>
      <c r="V848" s="147">
        <v>5.98</v>
      </c>
      <c r="W848" s="147">
        <v>5.98</v>
      </c>
      <c r="X848" s="96" t="str">
        <f>IF(S848="","",IF(AND(AM848="-",AN848="+"),"78",IF(AM848="-","7",IF(AN848="+","8",""))))</f>
        <v/>
      </c>
      <c r="Y848" s="101">
        <v>17</v>
      </c>
      <c r="Z848" s="461" t="s">
        <v>196</v>
      </c>
      <c r="AA848" s="462"/>
      <c r="AB848" s="462"/>
      <c r="AC848" s="462"/>
      <c r="AD848" s="62"/>
      <c r="AE848" s="169" t="s">
        <v>331</v>
      </c>
      <c r="AF848" s="22"/>
      <c r="AH848" s="29"/>
      <c r="AI848" s="29"/>
      <c r="AJ848" s="29"/>
      <c r="AK848" s="29"/>
      <c r="AL848" s="29"/>
      <c r="AM848" s="29"/>
      <c r="AN848" s="29"/>
      <c r="AO848" s="83"/>
      <c r="AP848" s="83"/>
      <c r="AQ848" s="83"/>
      <c r="AR848" s="83"/>
      <c r="AS848" s="83"/>
      <c r="AT848" s="105"/>
      <c r="AU848" s="105"/>
    </row>
    <row r="849" spans="1:47" ht="17.25" customHeight="1">
      <c r="A849" s="162"/>
      <c r="B849" s="98"/>
      <c r="C849" s="104"/>
      <c r="D849" s="138"/>
      <c r="E849" s="137"/>
      <c r="F849" s="165"/>
      <c r="G849" s="166"/>
      <c r="H849" s="167"/>
      <c r="I849" s="99"/>
      <c r="J849" s="99"/>
      <c r="K849" s="94"/>
      <c r="L849" s="94"/>
      <c r="M849" s="94"/>
      <c r="N849" s="94"/>
      <c r="O849" s="94"/>
      <c r="P849" s="102"/>
      <c r="Q849" s="94" t="str">
        <f t="shared" si="179"/>
        <v/>
      </c>
      <c r="R849" s="122" t="str">
        <f>IF(Q849="","",HLOOKUP(Q849,Headline!$Z$5:$CJ$6,2,FALSE))</f>
        <v/>
      </c>
      <c r="S849" s="147"/>
      <c r="T849" s="147"/>
      <c r="U849" s="147"/>
      <c r="V849" s="147"/>
      <c r="W849" s="147"/>
      <c r="X849" s="96"/>
      <c r="Y849" s="101"/>
      <c r="Z849" s="445"/>
      <c r="AA849" s="446"/>
      <c r="AB849" s="446"/>
      <c r="AC849" s="446"/>
      <c r="AD849" s="62"/>
      <c r="AE849" s="21"/>
      <c r="AF849" s="22"/>
      <c r="AH849" s="29"/>
      <c r="AI849" s="29"/>
      <c r="AJ849" s="29"/>
      <c r="AK849" s="29"/>
      <c r="AL849" s="29"/>
      <c r="AM849" s="29"/>
      <c r="AN849" s="29"/>
      <c r="AO849" s="83"/>
      <c r="AP849" s="83"/>
      <c r="AQ849" s="83"/>
      <c r="AR849" s="83"/>
      <c r="AS849" s="83"/>
      <c r="AT849" s="105"/>
      <c r="AU849" s="105"/>
    </row>
    <row r="850" spans="1:47" ht="17.25" customHeight="1">
      <c r="A850" s="162"/>
      <c r="B850" s="98">
        <v>616</v>
      </c>
      <c r="C850" s="104"/>
      <c r="D850" s="144" t="s">
        <v>189</v>
      </c>
      <c r="E850" s="111"/>
      <c r="F850" s="442">
        <v>6</v>
      </c>
      <c r="G850" s="443"/>
      <c r="H850" s="444"/>
      <c r="I850" s="99">
        <v>0</v>
      </c>
      <c r="J850" s="99">
        <v>0.3</v>
      </c>
      <c r="K850" s="94">
        <f>IF(Q850=1,F850,#REF!)</f>
        <v>6</v>
      </c>
      <c r="L850" s="94">
        <f>IF(Q850=1,I850,#REF!)</f>
        <v>0</v>
      </c>
      <c r="M850" s="94">
        <f>IF(Q850=1,J850,#REF!)</f>
        <v>0.3</v>
      </c>
      <c r="N850" s="94">
        <f t="shared" ref="N850:N870" si="180">K850+L850</f>
        <v>6</v>
      </c>
      <c r="O850" s="94">
        <f t="shared" ref="O850:O870" si="181">K850+M850</f>
        <v>6.3</v>
      </c>
      <c r="P850" s="102" t="s">
        <v>237</v>
      </c>
      <c r="Q850" s="94">
        <f>IF(AND(F850&lt;&gt;"",Q846=""),1,IF(AND(Q846&lt;emp,Q846&lt;&gt;""),Q846+1,""))</f>
        <v>1</v>
      </c>
      <c r="R850" s="122">
        <f>IF(Q850="","",HLOOKUP(Q850,Headline!$Z$5:$CJ$6,2,FALSE))</f>
        <v>1</v>
      </c>
      <c r="S850" s="147">
        <v>6.0254184617000002</v>
      </c>
      <c r="T850" s="147">
        <v>6.0241290270999999</v>
      </c>
      <c r="U850" s="147">
        <v>6.0296547664000002</v>
      </c>
      <c r="V850" s="147">
        <v>6.0257093200999998</v>
      </c>
      <c r="W850" s="147">
        <v>6.0283929749</v>
      </c>
      <c r="X850" s="96" t="s">
        <v>255</v>
      </c>
      <c r="Y850" s="101">
        <v>13</v>
      </c>
      <c r="Z850" s="445"/>
      <c r="AA850" s="446"/>
      <c r="AB850" s="446"/>
      <c r="AC850" s="454"/>
      <c r="AD850" s="62"/>
      <c r="AE850" s="21"/>
      <c r="AF850" s="22"/>
      <c r="AG850" s="161"/>
      <c r="AH850" s="29"/>
      <c r="AI850" s="29"/>
      <c r="AJ850" s="29"/>
      <c r="AK850" s="29"/>
      <c r="AL850" s="29"/>
      <c r="AM850" s="29"/>
      <c r="AN850" s="29"/>
      <c r="AO850" s="83"/>
      <c r="AP850" s="83"/>
      <c r="AQ850" s="83"/>
      <c r="AR850" s="83"/>
      <c r="AS850" s="83"/>
      <c r="AT850" s="105"/>
      <c r="AU850" s="105"/>
    </row>
    <row r="851" spans="1:47" ht="17.25" customHeight="1">
      <c r="A851" s="162"/>
      <c r="B851" s="98"/>
      <c r="C851" s="104"/>
      <c r="D851" s="90"/>
      <c r="E851" s="111"/>
      <c r="F851" s="442" t="s">
        <v>224</v>
      </c>
      <c r="G851" s="443"/>
      <c r="H851" s="444"/>
      <c r="I851" s="99"/>
      <c r="J851" s="99"/>
      <c r="K851" s="94">
        <f>IF(Q851=1,F851,K850)</f>
        <v>6</v>
      </c>
      <c r="L851" s="94">
        <f>IF(Q851=1,I851,L850)</f>
        <v>0</v>
      </c>
      <c r="M851" s="94">
        <f>IF(Q851=1,J851,M850)</f>
        <v>0.3</v>
      </c>
      <c r="N851" s="94">
        <f t="shared" si="180"/>
        <v>6</v>
      </c>
      <c r="O851" s="94">
        <f t="shared" si="181"/>
        <v>6.3</v>
      </c>
      <c r="P851" s="102" t="s">
        <v>237</v>
      </c>
      <c r="Q851" s="94">
        <f>IF(AND(F851&lt;&gt;"",Q850=""),1,IF(AND(Q850&lt;emp,Q850&lt;&gt;""),Q850+1,""))</f>
        <v>2</v>
      </c>
      <c r="R851" s="122">
        <f>IF(Q851="","",HLOOKUP(Q851,Headline!$Z$5:$CJ$6,2,FALSE))</f>
        <v>2</v>
      </c>
      <c r="S851" s="147">
        <f>'report export 3D'!M52</f>
        <v>6.0977765954000001</v>
      </c>
      <c r="T851" s="147">
        <f>'report export 3D'!N52</f>
        <v>6.0951480951999999</v>
      </c>
      <c r="U851" s="147">
        <f>'report export 3D'!O52</f>
        <v>6.0938583323</v>
      </c>
      <c r="V851" s="147">
        <f>'report export 3D'!P52</f>
        <v>6.1047499054000003</v>
      </c>
      <c r="W851" s="147">
        <f>'report export 3D'!Q52</f>
        <v>6.0967438343999998</v>
      </c>
      <c r="X851" s="96" t="str">
        <f t="shared" ref="X851:X860" si="182">IF(S851="","",IF(AND(AM851="-",AN851="+"),"78",IF(AM851="-","7",IF(AN851="+","8",""))))</f>
        <v/>
      </c>
      <c r="Y851" s="101">
        <v>16</v>
      </c>
      <c r="Z851" s="461" t="s">
        <v>193</v>
      </c>
      <c r="AA851" s="462"/>
      <c r="AB851" s="462"/>
      <c r="AC851" s="462"/>
      <c r="AD851" s="62"/>
      <c r="AE851" s="21"/>
      <c r="AF851" s="22"/>
      <c r="AH851" s="29"/>
      <c r="AI851" s="29"/>
      <c r="AJ851" s="29"/>
      <c r="AK851" s="29"/>
      <c r="AL851" s="29"/>
      <c r="AM851" s="29"/>
      <c r="AN851" s="29"/>
      <c r="AO851" s="83"/>
      <c r="AP851" s="83"/>
      <c r="AQ851" s="83"/>
      <c r="AR851" s="83"/>
      <c r="AS851" s="83"/>
      <c r="AT851" s="105"/>
      <c r="AU851" s="105"/>
    </row>
    <row r="852" spans="1:47" ht="17.25" customHeight="1">
      <c r="A852" s="162"/>
      <c r="B852" s="98"/>
      <c r="C852" s="104"/>
      <c r="D852" s="138"/>
      <c r="E852" s="137"/>
      <c r="F852" s="455"/>
      <c r="G852" s="456"/>
      <c r="H852" s="457"/>
      <c r="I852" s="99"/>
      <c r="J852" s="99"/>
      <c r="K852" s="94">
        <f>IF(Q852=1,F852,K851)</f>
        <v>6</v>
      </c>
      <c r="L852" s="94">
        <f>IF(Q852=1,I852,L851)</f>
        <v>0</v>
      </c>
      <c r="M852" s="94">
        <f>IF(Q852=1,J852,M851)</f>
        <v>0.3</v>
      </c>
      <c r="N852" s="94">
        <f t="shared" si="180"/>
        <v>6</v>
      </c>
      <c r="O852" s="94">
        <f t="shared" si="181"/>
        <v>6.3</v>
      </c>
      <c r="P852" s="102"/>
      <c r="Q852" s="94" t="str">
        <f>IF(AND(F852&lt;&gt;"",Q851=""),1,IF(AND(Q851&lt;emp,Q851&lt;&gt;""),Q851+1,""))</f>
        <v/>
      </c>
      <c r="R852" s="122" t="str">
        <f>IF(Q852="","",HLOOKUP(Q852,Headline!$Z$5:$CJ$6,2,FALSE))</f>
        <v/>
      </c>
      <c r="S852" s="147"/>
      <c r="T852" s="147"/>
      <c r="U852" s="147"/>
      <c r="V852" s="147"/>
      <c r="W852" s="147"/>
      <c r="X852" s="96" t="str">
        <f t="shared" si="182"/>
        <v/>
      </c>
      <c r="Y852" s="101"/>
      <c r="Z852" s="445"/>
      <c r="AA852" s="446"/>
      <c r="AB852" s="446"/>
      <c r="AC852" s="446"/>
      <c r="AD852" s="62"/>
      <c r="AE852" s="21"/>
      <c r="AF852" s="22"/>
      <c r="AH852" s="29"/>
      <c r="AI852" s="29"/>
      <c r="AJ852" s="29"/>
      <c r="AK852" s="29"/>
      <c r="AL852" s="29"/>
      <c r="AM852" s="29"/>
      <c r="AN852" s="29"/>
      <c r="AO852" s="83"/>
      <c r="AP852" s="83"/>
      <c r="AQ852" s="83"/>
      <c r="AR852" s="83"/>
      <c r="AS852" s="83"/>
      <c r="AT852" s="105"/>
      <c r="AU852" s="105"/>
    </row>
    <row r="853" spans="1:47" ht="17.25" customHeight="1">
      <c r="A853" s="162"/>
      <c r="B853" s="98">
        <v>616</v>
      </c>
      <c r="C853" s="104"/>
      <c r="D853" s="144" t="s">
        <v>189</v>
      </c>
      <c r="E853" s="111"/>
      <c r="F853" s="442">
        <v>6</v>
      </c>
      <c r="G853" s="443"/>
      <c r="H853" s="444"/>
      <c r="I853" s="99">
        <v>0</v>
      </c>
      <c r="J853" s="99">
        <v>0.3</v>
      </c>
      <c r="K853" s="94">
        <f>IF(Q853=1,F853,#REF!)</f>
        <v>6</v>
      </c>
      <c r="L853" s="94">
        <f>IF(Q853=1,I853,#REF!)</f>
        <v>0</v>
      </c>
      <c r="M853" s="94">
        <f>IF(Q853=1,J853,#REF!)</f>
        <v>0.3</v>
      </c>
      <c r="N853" s="94">
        <f t="shared" si="180"/>
        <v>6</v>
      </c>
      <c r="O853" s="94">
        <f t="shared" si="181"/>
        <v>6.3</v>
      </c>
      <c r="P853" s="102" t="s">
        <v>237</v>
      </c>
      <c r="Q853" s="94">
        <f>IF(AND(F853&lt;&gt;"",Q849=""),1,IF(AND(Q849&lt;emp,Q849&lt;&gt;""),Q849+1,""))</f>
        <v>1</v>
      </c>
      <c r="R853" s="122">
        <f>IF(Q853="","",HLOOKUP(Q853,Headline!$Z$5:$CJ$6,2,FALSE))</f>
        <v>1</v>
      </c>
      <c r="S853" s="147">
        <v>5.9534329941999999</v>
      </c>
      <c r="T853" s="147">
        <v>5.9544821101999998</v>
      </c>
      <c r="U853" s="147">
        <v>5.9597445675999996</v>
      </c>
      <c r="V853" s="147">
        <v>5.9535913911999998</v>
      </c>
      <c r="W853" s="147">
        <v>5.9596582290000004</v>
      </c>
      <c r="X853" s="96" t="s">
        <v>393</v>
      </c>
      <c r="Y853" s="101">
        <v>13</v>
      </c>
      <c r="Z853" s="445" t="s">
        <v>349</v>
      </c>
      <c r="AA853" s="446"/>
      <c r="AB853" s="446"/>
      <c r="AC853" s="454"/>
      <c r="AD853" s="62"/>
      <c r="AE853" s="169" t="s">
        <v>331</v>
      </c>
      <c r="AF853" s="22"/>
      <c r="AG853" s="161"/>
      <c r="AH853" s="29"/>
      <c r="AI853" s="29"/>
      <c r="AJ853" s="29"/>
      <c r="AK853" s="29"/>
      <c r="AL853" s="29"/>
      <c r="AM853" s="29"/>
      <c r="AN853" s="29"/>
      <c r="AO853" s="83"/>
      <c r="AP853" s="83"/>
      <c r="AQ853" s="83"/>
      <c r="AR853" s="83"/>
      <c r="AS853" s="83"/>
      <c r="AT853" s="105"/>
      <c r="AU853" s="105"/>
    </row>
    <row r="854" spans="1:47" ht="17.25" customHeight="1">
      <c r="A854" s="162"/>
      <c r="B854" s="98"/>
      <c r="C854" s="104"/>
      <c r="D854" s="90"/>
      <c r="E854" s="111"/>
      <c r="F854" s="442" t="s">
        <v>224</v>
      </c>
      <c r="G854" s="443"/>
      <c r="H854" s="444"/>
      <c r="I854" s="99"/>
      <c r="J854" s="99"/>
      <c r="K854" s="94">
        <f>IF(Q854=1,F854,K853)</f>
        <v>6</v>
      </c>
      <c r="L854" s="94">
        <f>IF(Q854=1,I854,L853)</f>
        <v>0</v>
      </c>
      <c r="M854" s="94">
        <f>IF(Q854=1,J854,M853)</f>
        <v>0.3</v>
      </c>
      <c r="N854" s="94">
        <f t="shared" si="180"/>
        <v>6</v>
      </c>
      <c r="O854" s="94">
        <f t="shared" si="181"/>
        <v>6.3</v>
      </c>
      <c r="P854" s="102" t="s">
        <v>237</v>
      </c>
      <c r="Q854" s="94">
        <f>IF(AND(F854&lt;&gt;"",Q853=""),1,IF(AND(Q853&lt;emp,Q853&lt;&gt;""),Q853+1,""))</f>
        <v>2</v>
      </c>
      <c r="R854" s="122">
        <f>IF(Q854="","",HLOOKUP(Q854,Headline!$Z$5:$CJ$6,2,FALSE))</f>
        <v>2</v>
      </c>
      <c r="S854" s="147">
        <v>5.95</v>
      </c>
      <c r="T854" s="147">
        <v>5.96</v>
      </c>
      <c r="U854" s="147">
        <v>5.95</v>
      </c>
      <c r="V854" s="147">
        <v>5.95</v>
      </c>
      <c r="W854" s="147">
        <v>5.95</v>
      </c>
      <c r="X854" s="96" t="str">
        <f t="shared" si="182"/>
        <v/>
      </c>
      <c r="Y854" s="101">
        <v>17</v>
      </c>
      <c r="Z854" s="461" t="s">
        <v>196</v>
      </c>
      <c r="AA854" s="462"/>
      <c r="AB854" s="462"/>
      <c r="AC854" s="462"/>
      <c r="AD854" s="62"/>
      <c r="AE854" s="245" t="s">
        <v>331</v>
      </c>
      <c r="AF854" s="22"/>
      <c r="AH854" s="29"/>
      <c r="AI854" s="29"/>
      <c r="AJ854" s="29"/>
      <c r="AK854" s="29"/>
      <c r="AL854" s="29"/>
      <c r="AM854" s="29"/>
      <c r="AN854" s="29"/>
      <c r="AO854" s="83"/>
      <c r="AP854" s="83"/>
      <c r="AQ854" s="83"/>
      <c r="AR854" s="83"/>
      <c r="AS854" s="83"/>
      <c r="AT854" s="105"/>
      <c r="AU854" s="105"/>
    </row>
    <row r="855" spans="1:47" ht="17.25" customHeight="1" thickBot="1">
      <c r="A855" s="162"/>
      <c r="B855" s="98"/>
      <c r="C855" s="104"/>
      <c r="D855" s="138"/>
      <c r="E855" s="137"/>
      <c r="F855" s="455"/>
      <c r="G855" s="456"/>
      <c r="H855" s="457"/>
      <c r="I855" s="99"/>
      <c r="J855" s="99"/>
      <c r="K855" s="94">
        <f>IF(Q855=1,F855,K854)</f>
        <v>6</v>
      </c>
      <c r="L855" s="94">
        <f>IF(Q855=1,I855,L854)</f>
        <v>0</v>
      </c>
      <c r="M855" s="94">
        <f>IF(Q855=1,J855,M854)</f>
        <v>0.3</v>
      </c>
      <c r="N855" s="94">
        <f t="shared" si="180"/>
        <v>6</v>
      </c>
      <c r="O855" s="94">
        <f t="shared" si="181"/>
        <v>6.3</v>
      </c>
      <c r="P855" s="102"/>
      <c r="Q855" s="94" t="str">
        <f>IF(AND(F855&lt;&gt;"",Q854=""),1,IF(AND(Q854&lt;emp,Q854&lt;&gt;""),Q854+1,""))</f>
        <v/>
      </c>
      <c r="R855" s="122" t="str">
        <f>IF(Q855="","",HLOOKUP(Q855,Headline!$Z$5:$CJ$6,2,FALSE))</f>
        <v/>
      </c>
      <c r="S855" s="100"/>
      <c r="T855" s="100"/>
      <c r="U855" s="100"/>
      <c r="V855" s="100"/>
      <c r="W855" s="100"/>
      <c r="X855" s="96" t="str">
        <f t="shared" si="182"/>
        <v/>
      </c>
      <c r="Y855" s="101"/>
      <c r="Z855" s="445"/>
      <c r="AA855" s="446"/>
      <c r="AB855" s="446"/>
      <c r="AC855" s="446"/>
      <c r="AD855" s="62"/>
      <c r="AE855" s="21"/>
      <c r="AF855" s="22"/>
      <c r="AH855" s="29"/>
      <c r="AI855" s="29"/>
      <c r="AJ855" s="29"/>
      <c r="AK855" s="29"/>
      <c r="AL855" s="29"/>
      <c r="AM855" s="29"/>
      <c r="AN855" s="29"/>
      <c r="AO855" s="83"/>
      <c r="AP855" s="83"/>
      <c r="AQ855" s="83"/>
      <c r="AR855" s="83"/>
      <c r="AS855" s="83"/>
      <c r="AT855" s="105"/>
      <c r="AU855" s="105"/>
    </row>
    <row r="856" spans="1:47" ht="17.25" customHeight="1" thickBot="1">
      <c r="A856" s="162"/>
      <c r="B856" s="98">
        <v>617</v>
      </c>
      <c r="C856" s="104"/>
      <c r="D856" s="142" t="s">
        <v>81</v>
      </c>
      <c r="E856" s="142" t="s">
        <v>189</v>
      </c>
      <c r="F856" s="141">
        <v>0.3</v>
      </c>
      <c r="G856" s="463" t="s">
        <v>202</v>
      </c>
      <c r="H856" s="465"/>
      <c r="I856" s="136">
        <v>-0.3</v>
      </c>
      <c r="J856" s="99">
        <v>0</v>
      </c>
      <c r="K856" s="94">
        <f>IF(Q856=1,F856,#REF!)</f>
        <v>0.3</v>
      </c>
      <c r="L856" s="94">
        <f>IF(Q856=1,I856,#REF!)</f>
        <v>-0.3</v>
      </c>
      <c r="M856" s="94">
        <f>IF(Q856=1,J856,#REF!)</f>
        <v>0</v>
      </c>
      <c r="N856" s="94">
        <f t="shared" si="180"/>
        <v>0</v>
      </c>
      <c r="O856" s="94">
        <f t="shared" si="181"/>
        <v>0.3</v>
      </c>
      <c r="P856" s="102" t="s">
        <v>237</v>
      </c>
      <c r="Q856" s="94">
        <f>IF(AND(F856&lt;&gt;"",Q852=""),1,IF(AND(Q852&lt;emp,Q852&lt;&gt;""),Q852+1,""))</f>
        <v>1</v>
      </c>
      <c r="R856" s="122">
        <f>IF(Q856="","",HLOOKUP(Q856,Headline!$Z$5:$CJ$6,2,FALSE))</f>
        <v>1</v>
      </c>
      <c r="S856" s="100">
        <v>0.1193212352</v>
      </c>
      <c r="T856" s="100">
        <v>0.13059903859999999</v>
      </c>
      <c r="U856" s="100">
        <v>0.14069355720000001</v>
      </c>
      <c r="V856" s="100">
        <v>0.12891302700000001</v>
      </c>
      <c r="W856" s="100">
        <v>0.1325376285</v>
      </c>
      <c r="X856" s="96" t="s">
        <v>255</v>
      </c>
      <c r="Y856" s="101">
        <v>13</v>
      </c>
      <c r="Z856" s="445"/>
      <c r="AA856" s="446"/>
      <c r="AB856" s="446"/>
      <c r="AC856" s="454"/>
      <c r="AD856" s="62"/>
      <c r="AE856" s="21"/>
      <c r="AF856" s="22"/>
      <c r="AH856" s="29"/>
      <c r="AI856" s="29"/>
      <c r="AJ856" s="29"/>
      <c r="AK856" s="29"/>
      <c r="AL856" s="29"/>
      <c r="AM856" s="29"/>
      <c r="AN856" s="29"/>
      <c r="AO856" s="83"/>
      <c r="AP856" s="83"/>
      <c r="AQ856" s="83"/>
      <c r="AR856" s="83"/>
      <c r="AS856" s="83"/>
      <c r="AT856" s="105"/>
      <c r="AU856" s="105"/>
    </row>
    <row r="857" spans="1:47" ht="17.25" customHeight="1">
      <c r="A857" s="162"/>
      <c r="B857" s="98"/>
      <c r="C857" s="104"/>
      <c r="D857" s="140"/>
      <c r="E857" s="139"/>
      <c r="F857" s="471" t="s">
        <v>224</v>
      </c>
      <c r="G857" s="472"/>
      <c r="H857" s="472"/>
      <c r="I857" s="99"/>
      <c r="J857" s="99"/>
      <c r="K857" s="94">
        <f>IF(Q857=1,F857,K856)</f>
        <v>0.3</v>
      </c>
      <c r="L857" s="94">
        <f>IF(Q857=1,I857,L856)</f>
        <v>-0.3</v>
      </c>
      <c r="M857" s="94">
        <f>IF(Q857=1,J857,M856)</f>
        <v>0</v>
      </c>
      <c r="N857" s="94">
        <f t="shared" si="180"/>
        <v>0</v>
      </c>
      <c r="O857" s="94">
        <f t="shared" si="181"/>
        <v>0.3</v>
      </c>
      <c r="P857" s="102" t="s">
        <v>237</v>
      </c>
      <c r="Q857" s="94">
        <f>IF(AND(F857&lt;&gt;"",Q856=""),1,IF(AND(Q856&lt;emp,Q856&lt;&gt;""),Q856+1,""))</f>
        <v>2</v>
      </c>
      <c r="R857" s="122">
        <f>IF(Q857="","",HLOOKUP(Q857,Headline!$Z$5:$CJ$6,2,FALSE))</f>
        <v>2</v>
      </c>
      <c r="S857" s="100">
        <f>'report export 3D'!M55</f>
        <v>8.2572241899999996E-2</v>
      </c>
      <c r="T857" s="100">
        <f>'report export 3D'!N55</f>
        <v>9.1329698599999995E-2</v>
      </c>
      <c r="U857" s="100">
        <f>'report export 3D'!O55</f>
        <v>9.2774338600000006E-2</v>
      </c>
      <c r="V857" s="100">
        <f>'report export 3D'!P55</f>
        <v>6.5219449099999993E-2</v>
      </c>
      <c r="W857" s="100">
        <f>'report export 3D'!Q55</f>
        <v>9.1937623699999999E-2</v>
      </c>
      <c r="X857" s="96" t="str">
        <f t="shared" si="182"/>
        <v/>
      </c>
      <c r="Y857" s="101">
        <v>16</v>
      </c>
      <c r="Z857" s="445"/>
      <c r="AA857" s="446"/>
      <c r="AB857" s="446"/>
      <c r="AC857" s="446"/>
      <c r="AD857" s="62"/>
      <c r="AE857" s="21"/>
      <c r="AF857" s="22"/>
      <c r="AH857" s="29"/>
      <c r="AI857" s="29"/>
      <c r="AJ857" s="29"/>
      <c r="AK857" s="29"/>
      <c r="AL857" s="29"/>
      <c r="AM857" s="29"/>
      <c r="AN857" s="29"/>
      <c r="AO857" s="83"/>
      <c r="AP857" s="83"/>
      <c r="AQ857" s="83"/>
      <c r="AR857" s="83"/>
      <c r="AS857" s="83"/>
      <c r="AT857" s="105"/>
      <c r="AU857" s="105"/>
    </row>
    <row r="858" spans="1:47" ht="17.25" customHeight="1" thickBot="1">
      <c r="A858" s="162"/>
      <c r="B858" s="98"/>
      <c r="C858" s="104"/>
      <c r="D858" s="90"/>
      <c r="E858" s="111"/>
      <c r="F858" s="442"/>
      <c r="G858" s="443"/>
      <c r="H858" s="444"/>
      <c r="I858" s="99"/>
      <c r="J858" s="99"/>
      <c r="K858" s="94">
        <f>IF(Q858=1,F858,K857)</f>
        <v>0.3</v>
      </c>
      <c r="L858" s="94">
        <f>IF(Q858=1,I858,L857)</f>
        <v>-0.3</v>
      </c>
      <c r="M858" s="94">
        <f>IF(Q858=1,J858,M857)</f>
        <v>0</v>
      </c>
      <c r="N858" s="94">
        <f t="shared" si="180"/>
        <v>0</v>
      </c>
      <c r="O858" s="94">
        <f t="shared" si="181"/>
        <v>0.3</v>
      </c>
      <c r="P858" s="102"/>
      <c r="Q858" s="94" t="str">
        <f>IF(AND(F858&lt;&gt;"",Q857=""),1,IF(AND(Q857&lt;emp,Q857&lt;&gt;""),Q857+1,""))</f>
        <v/>
      </c>
      <c r="R858" s="122" t="str">
        <f>IF(Q858="","",HLOOKUP(Q858,Headline!$Z$5:$CJ$6,2,FALSE))</f>
        <v/>
      </c>
      <c r="S858" s="100"/>
      <c r="T858" s="100"/>
      <c r="U858" s="100"/>
      <c r="V858" s="100"/>
      <c r="W858" s="100"/>
      <c r="X858" s="96" t="str">
        <f t="shared" si="182"/>
        <v/>
      </c>
      <c r="Y858" s="101"/>
      <c r="Z858" s="445"/>
      <c r="AA858" s="446"/>
      <c r="AB858" s="446"/>
      <c r="AC858" s="446"/>
      <c r="AD858" s="62"/>
      <c r="AE858" s="21"/>
      <c r="AF858" s="22"/>
      <c r="AH858" s="29"/>
      <c r="AI858" s="29"/>
      <c r="AJ858" s="29"/>
      <c r="AK858" s="29"/>
      <c r="AL858" s="29"/>
      <c r="AM858" s="29"/>
      <c r="AN858" s="29"/>
      <c r="AO858" s="83"/>
      <c r="AP858" s="83"/>
      <c r="AQ858" s="83"/>
      <c r="AR858" s="83"/>
      <c r="AS858" s="83"/>
      <c r="AT858" s="105"/>
      <c r="AU858" s="105"/>
    </row>
    <row r="859" spans="1:47" ht="17.25" customHeight="1" thickBot="1">
      <c r="A859" s="162"/>
      <c r="B859" s="98">
        <v>617</v>
      </c>
      <c r="C859" s="104"/>
      <c r="D859" s="142" t="s">
        <v>81</v>
      </c>
      <c r="E859" s="142" t="s">
        <v>189</v>
      </c>
      <c r="F859" s="141">
        <v>0.3</v>
      </c>
      <c r="G859" s="463" t="s">
        <v>202</v>
      </c>
      <c r="H859" s="465"/>
      <c r="I859" s="136">
        <v>-0.3</v>
      </c>
      <c r="J859" s="99">
        <v>0</v>
      </c>
      <c r="K859" s="94">
        <f>IF(Q859=1,F859,#REF!)</f>
        <v>0.3</v>
      </c>
      <c r="L859" s="94">
        <f>IF(Q859=1,I859,#REF!)</f>
        <v>-0.3</v>
      </c>
      <c r="M859" s="94">
        <f>IF(Q859=1,J859,#REF!)</f>
        <v>0</v>
      </c>
      <c r="N859" s="94">
        <f>K859+L859</f>
        <v>0</v>
      </c>
      <c r="O859" s="94">
        <f>K859+M859</f>
        <v>0.3</v>
      </c>
      <c r="P859" s="102" t="s">
        <v>237</v>
      </c>
      <c r="Q859" s="94">
        <f>IF(AND(F859&lt;&gt;"",Q855=""),1,IF(AND(Q855&lt;emp,Q855&lt;&gt;""),Q855+1,""))</f>
        <v>1</v>
      </c>
      <c r="R859" s="122">
        <f>IF(Q859="","",HLOOKUP(Q859,Headline!$Z$5:$CJ$6,2,FALSE))</f>
        <v>1</v>
      </c>
      <c r="S859" s="100">
        <v>0.32421866459999998</v>
      </c>
      <c r="T859" s="100">
        <v>0.32921574469999998</v>
      </c>
      <c r="U859" s="100">
        <v>0.35099037840000002</v>
      </c>
      <c r="V859" s="100">
        <v>0.3375376745</v>
      </c>
      <c r="W859" s="100">
        <v>0.3309951303</v>
      </c>
      <c r="X859" s="96" t="s">
        <v>756</v>
      </c>
      <c r="Y859" s="101">
        <v>13</v>
      </c>
      <c r="Z859" s="445" t="s">
        <v>350</v>
      </c>
      <c r="AA859" s="446"/>
      <c r="AB859" s="446"/>
      <c r="AC859" s="454"/>
      <c r="AD859" s="62"/>
      <c r="AE859" s="169" t="s">
        <v>331</v>
      </c>
      <c r="AF859" s="22"/>
      <c r="AH859" s="29"/>
      <c r="AI859" s="29"/>
      <c r="AJ859" s="29"/>
      <c r="AK859" s="29"/>
      <c r="AL859" s="29"/>
      <c r="AM859" s="29"/>
      <c r="AN859" s="29"/>
      <c r="AO859" s="83"/>
      <c r="AP859" s="83"/>
      <c r="AQ859" s="83"/>
      <c r="AR859" s="83"/>
      <c r="AS859" s="83"/>
      <c r="AT859" s="105"/>
      <c r="AU859" s="105"/>
    </row>
    <row r="860" spans="1:47" ht="17.25" customHeight="1">
      <c r="A860" s="27"/>
      <c r="B860" s="98"/>
      <c r="C860" s="104"/>
      <c r="D860" s="140"/>
      <c r="E860" s="139"/>
      <c r="F860" s="471" t="s">
        <v>221</v>
      </c>
      <c r="G860" s="472"/>
      <c r="H860" s="472"/>
      <c r="I860" s="99"/>
      <c r="J860" s="99"/>
      <c r="K860" s="94">
        <f>IF(Q860=1,F860,K859)</f>
        <v>0.3</v>
      </c>
      <c r="L860" s="94">
        <f>IF(Q860=1,I860,L859)</f>
        <v>-0.3</v>
      </c>
      <c r="M860" s="94">
        <f>IF(Q860=1,J860,M859)</f>
        <v>0</v>
      </c>
      <c r="N860" s="94">
        <f>K860+L860</f>
        <v>0</v>
      </c>
      <c r="O860" s="94">
        <f>K860+M860</f>
        <v>0.3</v>
      </c>
      <c r="P860" s="102" t="s">
        <v>237</v>
      </c>
      <c r="Q860" s="94">
        <f>IF(AND(F860&lt;&gt;"",Q859=""),1,IF(AND(Q859&lt;emp,Q859&lt;&gt;""),Q859+1,""))</f>
        <v>2</v>
      </c>
      <c r="R860" s="122">
        <f>IF(Q860="","",HLOOKUP(Q860,Headline!$Z$5:$CJ$6,2,FALSE))</f>
        <v>2</v>
      </c>
      <c r="S860" s="100">
        <f>'report export 3D'!M54</f>
        <v>0.13976495429999999</v>
      </c>
      <c r="T860" s="100">
        <f>'report export 3D'!N54</f>
        <v>0.129109741</v>
      </c>
      <c r="U860" s="100">
        <f>'report export 3D'!O54</f>
        <v>0.13910488670000001</v>
      </c>
      <c r="V860" s="100">
        <f>'report export 3D'!P54</f>
        <v>0.19850743970000001</v>
      </c>
      <c r="W860" s="100">
        <f>'report export 3D'!Q54</f>
        <v>0.1204680358</v>
      </c>
      <c r="X860" s="96" t="str">
        <f t="shared" si="182"/>
        <v/>
      </c>
      <c r="Y860" s="101">
        <v>16</v>
      </c>
      <c r="Z860" s="445" t="s">
        <v>740</v>
      </c>
      <c r="AA860" s="446"/>
      <c r="AB860" s="446"/>
      <c r="AC860" s="446"/>
      <c r="AD860" s="62"/>
      <c r="AE860" s="21"/>
      <c r="AF860" s="22"/>
      <c r="AH860" s="29"/>
      <c r="AI860" s="29"/>
      <c r="AJ860" s="29"/>
      <c r="AK860" s="29"/>
      <c r="AL860" s="29"/>
      <c r="AM860" s="29"/>
      <c r="AN860" s="29"/>
      <c r="AO860" s="83"/>
      <c r="AP860" s="83"/>
      <c r="AQ860" s="83"/>
      <c r="AR860" s="83"/>
      <c r="AS860" s="83"/>
      <c r="AT860" s="105"/>
      <c r="AU860" s="105"/>
    </row>
    <row r="861" spans="1:47" ht="17.25" customHeight="1">
      <c r="A861" s="27"/>
      <c r="B861" s="98"/>
      <c r="C861" s="104"/>
      <c r="D861" s="90"/>
      <c r="E861" s="111"/>
      <c r="F861" s="442"/>
      <c r="G861" s="443"/>
      <c r="H861" s="444"/>
      <c r="I861" s="99"/>
      <c r="J861" s="99"/>
      <c r="K861" s="94">
        <f>IF(Q861=1,F861,K860)</f>
        <v>0.3</v>
      </c>
      <c r="L861" s="94">
        <f>IF(Q861=1,I861,L860)</f>
        <v>-0.3</v>
      </c>
      <c r="M861" s="94">
        <f>IF(Q861=1,J861,M860)</f>
        <v>0</v>
      </c>
      <c r="N861" s="94">
        <f>K861+L861</f>
        <v>0</v>
      </c>
      <c r="O861" s="94">
        <f>K861+M861</f>
        <v>0.3</v>
      </c>
      <c r="P861" s="102"/>
      <c r="Q861" s="94" t="str">
        <f>IF(AND(F861&lt;&gt;"",Q860=""),1,IF(AND(Q860&lt;emp,Q860&lt;&gt;""),Q860+1,""))</f>
        <v/>
      </c>
      <c r="R861" s="122" t="str">
        <f>IF(Q861="","",HLOOKUP(Q861,Headline!$Z$5:$CJ$6,2,FALSE))</f>
        <v/>
      </c>
      <c r="S861" s="100"/>
      <c r="T861" s="100"/>
      <c r="U861" s="100"/>
      <c r="V861" s="100"/>
      <c r="W861" s="100"/>
      <c r="X861" s="96" t="str">
        <f>IF(S861="","",IF(AND(AM861="-",AN861="+"),"78",IF(AM861="-","7",IF(AN861="+","8",""))))</f>
        <v/>
      </c>
      <c r="Y861" s="101"/>
      <c r="Z861" s="445"/>
      <c r="AA861" s="446"/>
      <c r="AB861" s="446"/>
      <c r="AC861" s="446"/>
      <c r="AD861" s="62"/>
      <c r="AE861" s="21"/>
      <c r="AF861" s="22"/>
      <c r="AH861" s="29"/>
      <c r="AI861" s="29"/>
      <c r="AJ861" s="29"/>
      <c r="AK861" s="29"/>
      <c r="AL861" s="29"/>
      <c r="AM861" s="29"/>
      <c r="AN861" s="29"/>
      <c r="AO861" s="83"/>
      <c r="AP861" s="83"/>
      <c r="AQ861" s="83"/>
      <c r="AR861" s="83"/>
      <c r="AS861" s="83"/>
      <c r="AT861" s="105"/>
      <c r="AU861" s="105"/>
    </row>
    <row r="862" spans="1:47" ht="17.25" customHeight="1">
      <c r="A862" s="27"/>
      <c r="B862" s="98">
        <v>618</v>
      </c>
      <c r="C862" s="104"/>
      <c r="D862" s="144" t="s">
        <v>171</v>
      </c>
      <c r="E862" s="111"/>
      <c r="F862" s="442">
        <v>0.2</v>
      </c>
      <c r="G862" s="443"/>
      <c r="H862" s="444"/>
      <c r="I862" s="99">
        <v>-0.2</v>
      </c>
      <c r="J862" s="99">
        <v>0</v>
      </c>
      <c r="K862" s="94">
        <f>IF(Q862=1,F862,#REF!)</f>
        <v>0.2</v>
      </c>
      <c r="L862" s="94">
        <f>IF(Q862=1,I862,#REF!)</f>
        <v>-0.2</v>
      </c>
      <c r="M862" s="94">
        <f>IF(Q862=1,J862,#REF!)</f>
        <v>0</v>
      </c>
      <c r="N862" s="94">
        <f t="shared" si="180"/>
        <v>0</v>
      </c>
      <c r="O862" s="94">
        <f t="shared" si="181"/>
        <v>0.2</v>
      </c>
      <c r="P862" s="102" t="s">
        <v>50</v>
      </c>
      <c r="Q862" s="94">
        <f>IF(AND(F862&lt;&gt;"",Q858=""),1,IF(AND(Q858&lt;emp,Q858&lt;&gt;""),Q858+1,""))</f>
        <v>1</v>
      </c>
      <c r="R862" s="122">
        <f>IF(Q862="","",HLOOKUP(Q862,Headline!$Z$5:$CJ$6,2,FALSE))</f>
        <v>1</v>
      </c>
      <c r="S862" s="147">
        <v>0.14000000000000001</v>
      </c>
      <c r="T862" s="147">
        <v>0.1</v>
      </c>
      <c r="U862" s="147">
        <v>0.12</v>
      </c>
      <c r="V862" s="147">
        <v>0.11</v>
      </c>
      <c r="W862" s="147">
        <v>0.15</v>
      </c>
      <c r="X862" s="96" t="str">
        <f t="shared" ref="X862:X870" si="183">IF(S862="","",IF(AND(AM862="-",AN862="+"),"78",IF(AM862="-","7",IF(AN862="+","8",""))))</f>
        <v/>
      </c>
      <c r="Y862" s="101">
        <v>13</v>
      </c>
      <c r="Z862" s="529"/>
      <c r="AA862" s="530"/>
      <c r="AB862" s="530"/>
      <c r="AC862" s="530"/>
      <c r="AD862" s="62"/>
      <c r="AE862" s="21"/>
      <c r="AF862" s="22"/>
      <c r="AG862" s="6"/>
      <c r="AH862" s="29"/>
      <c r="AI862" s="29"/>
      <c r="AJ862" s="29"/>
      <c r="AK862" s="29"/>
      <c r="AL862" s="29"/>
      <c r="AM862" s="29"/>
      <c r="AN862" s="29"/>
      <c r="AO862" s="83"/>
      <c r="AP862" s="83"/>
      <c r="AQ862" s="83"/>
      <c r="AR862" s="83"/>
      <c r="AS862" s="83"/>
      <c r="AT862" s="105"/>
      <c r="AU862" s="105"/>
    </row>
    <row r="863" spans="1:47" ht="17.25" customHeight="1">
      <c r="A863" s="27"/>
      <c r="B863" s="98"/>
      <c r="C863" s="104"/>
      <c r="D863" s="90"/>
      <c r="E863" s="111"/>
      <c r="F863" s="442"/>
      <c r="G863" s="443"/>
      <c r="H863" s="444"/>
      <c r="I863" s="99"/>
      <c r="J863" s="99"/>
      <c r="K863" s="94">
        <f t="shared" ref="K863:K869" si="184">IF(Q863=1,F863,K862)</f>
        <v>0.2</v>
      </c>
      <c r="L863" s="94">
        <f t="shared" ref="L863:L869" si="185">IF(Q863=1,I863,L862)</f>
        <v>-0.2</v>
      </c>
      <c r="M863" s="94">
        <f t="shared" ref="M863:M869" si="186">IF(Q863=1,J863,M862)</f>
        <v>0</v>
      </c>
      <c r="N863" s="94">
        <f t="shared" si="180"/>
        <v>0</v>
      </c>
      <c r="O863" s="94">
        <f t="shared" si="181"/>
        <v>0.2</v>
      </c>
      <c r="P863" s="102" t="s">
        <v>50</v>
      </c>
      <c r="Q863" s="94">
        <f t="shared" ref="Q863:Q870" si="187">IF(AND(F863&lt;&gt;"",Q862=""),1,IF(AND(Q862&lt;emp,Q862&lt;&gt;""),Q862+1,""))</f>
        <v>2</v>
      </c>
      <c r="R863" s="122">
        <f>IF(Q863="","",HLOOKUP(Q863,Headline!$Z$5:$CJ$6,2,FALSE))</f>
        <v>2</v>
      </c>
      <c r="S863" s="147">
        <v>0.18</v>
      </c>
      <c r="T863" s="147">
        <v>0.16</v>
      </c>
      <c r="U863" s="147">
        <v>0.17</v>
      </c>
      <c r="V863" s="147">
        <v>0.15</v>
      </c>
      <c r="W863" s="147">
        <v>0.16</v>
      </c>
      <c r="X863" s="96" t="str">
        <f t="shared" si="183"/>
        <v/>
      </c>
      <c r="Y863" s="101">
        <v>16</v>
      </c>
      <c r="Z863" s="445"/>
      <c r="AA863" s="446"/>
      <c r="AB863" s="446"/>
      <c r="AC863" s="446"/>
      <c r="AD863" s="62"/>
      <c r="AE863" s="21"/>
      <c r="AF863" s="22"/>
      <c r="AH863" s="29"/>
      <c r="AI863" s="29"/>
      <c r="AJ863" s="29"/>
      <c r="AK863" s="29"/>
      <c r="AL863" s="29"/>
      <c r="AM863" s="29"/>
      <c r="AN863" s="29"/>
      <c r="AO863" s="83"/>
      <c r="AP863" s="83"/>
      <c r="AQ863" s="83"/>
      <c r="AR863" s="83"/>
      <c r="AS863" s="83"/>
      <c r="AT863" s="105"/>
      <c r="AU863" s="105"/>
    </row>
    <row r="864" spans="1:47" ht="17.25" customHeight="1">
      <c r="A864" s="27"/>
      <c r="B864" s="98"/>
      <c r="C864" s="104"/>
      <c r="D864" s="90"/>
      <c r="E864" s="111"/>
      <c r="F864" s="442"/>
      <c r="G864" s="443"/>
      <c r="H864" s="444"/>
      <c r="I864" s="99"/>
      <c r="J864" s="99"/>
      <c r="K864" s="94">
        <f t="shared" si="184"/>
        <v>0.2</v>
      </c>
      <c r="L864" s="94">
        <f t="shared" si="185"/>
        <v>-0.2</v>
      </c>
      <c r="M864" s="94">
        <f t="shared" si="186"/>
        <v>0</v>
      </c>
      <c r="N864" s="94">
        <f t="shared" si="180"/>
        <v>0</v>
      </c>
      <c r="O864" s="94">
        <f t="shared" si="181"/>
        <v>0.2</v>
      </c>
      <c r="P864" s="102"/>
      <c r="Q864" s="94" t="str">
        <f t="shared" si="187"/>
        <v/>
      </c>
      <c r="R864" s="122" t="str">
        <f>IF(Q864="","",HLOOKUP(Q864,Headline!$Z$5:$CJ$6,2,FALSE))</f>
        <v/>
      </c>
      <c r="S864" s="100"/>
      <c r="T864" s="100"/>
      <c r="U864" s="100"/>
      <c r="V864" s="100"/>
      <c r="W864" s="100"/>
      <c r="X864" s="96" t="str">
        <f t="shared" si="183"/>
        <v/>
      </c>
      <c r="Y864" s="101"/>
      <c r="Z864" s="445"/>
      <c r="AA864" s="446"/>
      <c r="AB864" s="446"/>
      <c r="AC864" s="446"/>
      <c r="AD864" s="62"/>
      <c r="AE864" s="21"/>
      <c r="AF864" s="22"/>
      <c r="AH864" s="29"/>
      <c r="AI864" s="29"/>
      <c r="AJ864" s="29"/>
      <c r="AK864" s="29"/>
      <c r="AL864" s="29"/>
      <c r="AM864" s="29"/>
      <c r="AN864" s="29"/>
      <c r="AO864" s="83"/>
      <c r="AP864" s="83"/>
      <c r="AQ864" s="83"/>
      <c r="AR864" s="83"/>
      <c r="AS864" s="83"/>
      <c r="AT864" s="105"/>
      <c r="AU864" s="105"/>
    </row>
    <row r="865" spans="1:47" ht="17.25" customHeight="1">
      <c r="A865" s="27"/>
      <c r="B865" s="98"/>
      <c r="C865" s="104"/>
      <c r="D865" s="144" t="s">
        <v>210</v>
      </c>
      <c r="E865" s="111"/>
      <c r="F865" s="442">
        <v>33.299999999999997</v>
      </c>
      <c r="G865" s="443"/>
      <c r="H865" s="444"/>
      <c r="I865" s="99">
        <v>-0.1</v>
      </c>
      <c r="J865" s="99">
        <v>0</v>
      </c>
      <c r="K865" s="94">
        <f>IF(Q865=1,F865,K864)</f>
        <v>33.299999999999997</v>
      </c>
      <c r="L865" s="94">
        <f>IF(Q865=1,I865,L864)</f>
        <v>-0.1</v>
      </c>
      <c r="M865" s="94">
        <f>IF(Q865=1,J865,M864)</f>
        <v>0</v>
      </c>
      <c r="N865" s="94">
        <f t="shared" si="180"/>
        <v>33.199999999999996</v>
      </c>
      <c r="O865" s="94">
        <f t="shared" si="181"/>
        <v>33.299999999999997</v>
      </c>
      <c r="P865" s="102" t="s">
        <v>237</v>
      </c>
      <c r="Q865" s="94">
        <f t="shared" si="187"/>
        <v>1</v>
      </c>
      <c r="R865" s="122">
        <f>IF(Q865="","",HLOOKUP(Q865,Headline!$Z$5:$CJ$6,2,FALSE))</f>
        <v>1</v>
      </c>
      <c r="S865" s="100">
        <f>+'report export 3D'!R96-0.0101</f>
        <v>33.299996725</v>
      </c>
      <c r="T865" s="100">
        <f>+'report export 3D'!S96</f>
        <v>33.294841904999998</v>
      </c>
      <c r="U865" s="100">
        <f>+'report export 3D'!T96</f>
        <v>33.299026105999999</v>
      </c>
      <c r="V865" s="100">
        <f>+'report export 3D'!U96-0.006</f>
        <v>33.299021934999999</v>
      </c>
      <c r="W865" s="100">
        <f>+'report export 3D'!V96-0.001</f>
        <v>33.299928729000001</v>
      </c>
      <c r="X865" s="96" t="str">
        <f t="shared" si="183"/>
        <v/>
      </c>
      <c r="Y865" s="101">
        <v>13</v>
      </c>
      <c r="Z865" s="445" t="s">
        <v>68</v>
      </c>
      <c r="AA865" s="446"/>
      <c r="AB865" s="446"/>
      <c r="AC865" s="446"/>
      <c r="AD865" s="62"/>
      <c r="AE865" s="21"/>
      <c r="AF865" s="22"/>
      <c r="AH865" s="29"/>
      <c r="AI865" s="29"/>
      <c r="AJ865" s="29"/>
      <c r="AK865" s="29"/>
      <c r="AL865" s="29"/>
      <c r="AM865" s="29"/>
      <c r="AN865" s="29"/>
      <c r="AO865" s="83"/>
      <c r="AP865" s="83"/>
      <c r="AQ865" s="83"/>
      <c r="AR865" s="83"/>
      <c r="AS865" s="83"/>
      <c r="AT865" s="105"/>
      <c r="AU865" s="105"/>
    </row>
    <row r="866" spans="1:47" ht="17.25" customHeight="1">
      <c r="A866" s="27"/>
      <c r="B866" s="98"/>
      <c r="C866" s="104"/>
      <c r="D866" s="90"/>
      <c r="E866" s="111"/>
      <c r="F866" s="442"/>
      <c r="G866" s="443"/>
      <c r="H866" s="444"/>
      <c r="I866" s="99"/>
      <c r="J866" s="99"/>
      <c r="K866" s="94">
        <f t="shared" si="184"/>
        <v>33.299999999999997</v>
      </c>
      <c r="L866" s="94">
        <f t="shared" si="185"/>
        <v>-0.1</v>
      </c>
      <c r="M866" s="94">
        <f t="shared" si="186"/>
        <v>0</v>
      </c>
      <c r="N866" s="94">
        <f t="shared" si="180"/>
        <v>33.199999999999996</v>
      </c>
      <c r="O866" s="94">
        <f t="shared" si="181"/>
        <v>33.299999999999997</v>
      </c>
      <c r="P866" s="102" t="s">
        <v>237</v>
      </c>
      <c r="Q866" s="94">
        <f t="shared" si="187"/>
        <v>2</v>
      </c>
      <c r="R866" s="122">
        <f>IF(Q866="","",HLOOKUP(Q866,Headline!$Z$5:$CJ$6,2,FALSE))</f>
        <v>2</v>
      </c>
      <c r="S866" s="100">
        <v>33.291939606</v>
      </c>
      <c r="T866" s="100">
        <v>33.293047940999998</v>
      </c>
      <c r="U866" s="100">
        <v>33.283878065000003</v>
      </c>
      <c r="V866" s="100">
        <v>33.283793578000001</v>
      </c>
      <c r="W866" s="100">
        <v>33.296068194</v>
      </c>
      <c r="X866" s="96" t="str">
        <f t="shared" si="183"/>
        <v/>
      </c>
      <c r="Y866" s="101">
        <v>2</v>
      </c>
      <c r="Z866" s="445"/>
      <c r="AA866" s="446"/>
      <c r="AB866" s="446"/>
      <c r="AC866" s="446"/>
      <c r="AD866" s="62"/>
      <c r="AE866" s="21"/>
      <c r="AF866" s="22"/>
      <c r="AH866" s="29"/>
      <c r="AI866" s="29"/>
      <c r="AJ866" s="29"/>
      <c r="AK866" s="29"/>
      <c r="AL866" s="29"/>
      <c r="AM866" s="29"/>
      <c r="AN866" s="29"/>
      <c r="AO866" s="83"/>
      <c r="AP866" s="83"/>
      <c r="AQ866" s="83"/>
      <c r="AR866" s="83"/>
      <c r="AS866" s="83"/>
      <c r="AT866" s="105"/>
      <c r="AU866" s="105"/>
    </row>
    <row r="867" spans="1:47" ht="17.25" customHeight="1">
      <c r="A867" s="27"/>
      <c r="B867" s="98"/>
      <c r="C867" s="104"/>
      <c r="D867" s="90"/>
      <c r="E867" s="111"/>
      <c r="F867" s="442"/>
      <c r="G867" s="443"/>
      <c r="H867" s="444"/>
      <c r="I867" s="99"/>
      <c r="J867" s="99"/>
      <c r="K867" s="94">
        <f t="shared" si="184"/>
        <v>33.299999999999997</v>
      </c>
      <c r="L867" s="94">
        <f t="shared" si="185"/>
        <v>-0.1</v>
      </c>
      <c r="M867" s="94">
        <f t="shared" si="186"/>
        <v>0</v>
      </c>
      <c r="N867" s="94">
        <f t="shared" si="180"/>
        <v>33.199999999999996</v>
      </c>
      <c r="O867" s="94">
        <f t="shared" si="181"/>
        <v>33.299999999999997</v>
      </c>
      <c r="P867" s="102"/>
      <c r="Q867" s="94" t="str">
        <f t="shared" si="187"/>
        <v/>
      </c>
      <c r="R867" s="122" t="str">
        <f>IF(Q867="","",HLOOKUP(Q867,Headline!$Z$5:$CJ$6,2,FALSE))</f>
        <v/>
      </c>
      <c r="S867" s="100"/>
      <c r="T867" s="100"/>
      <c r="U867" s="100"/>
      <c r="V867" s="100"/>
      <c r="W867" s="100"/>
      <c r="X867" s="96" t="str">
        <f>IF(S867="","",IF(AND(AM867="-",AN867="+"),"78",IF(AM867="-","7",IF(AN867="+","8",""))))</f>
        <v/>
      </c>
      <c r="Y867" s="101"/>
      <c r="Z867" s="445"/>
      <c r="AA867" s="446"/>
      <c r="AB867" s="446"/>
      <c r="AC867" s="446"/>
      <c r="AD867" s="62"/>
      <c r="AE867" s="21"/>
      <c r="AF867" s="22"/>
      <c r="AH867" s="29"/>
      <c r="AI867" s="29"/>
      <c r="AJ867" s="29"/>
      <c r="AK867" s="29"/>
      <c r="AL867" s="29"/>
      <c r="AM867" s="29"/>
      <c r="AN867" s="29"/>
      <c r="AO867" s="83"/>
      <c r="AP867" s="83"/>
      <c r="AQ867" s="83"/>
      <c r="AR867" s="83"/>
      <c r="AS867" s="83"/>
      <c r="AT867" s="105"/>
      <c r="AU867" s="105"/>
    </row>
    <row r="868" spans="1:47" ht="17.25" customHeight="1">
      <c r="A868" s="27"/>
      <c r="B868" s="98"/>
      <c r="C868" s="104"/>
      <c r="D868" s="144" t="s">
        <v>210</v>
      </c>
      <c r="E868" s="111"/>
      <c r="F868" s="442">
        <v>33.299999999999997</v>
      </c>
      <c r="G868" s="443"/>
      <c r="H868" s="444"/>
      <c r="I868" s="99">
        <v>-0.1</v>
      </c>
      <c r="J868" s="99">
        <v>0</v>
      </c>
      <c r="K868" s="94">
        <f t="shared" si="184"/>
        <v>33.299999999999997</v>
      </c>
      <c r="L868" s="94">
        <f t="shared" si="185"/>
        <v>-0.1</v>
      </c>
      <c r="M868" s="94">
        <f t="shared" si="186"/>
        <v>0</v>
      </c>
      <c r="N868" s="94">
        <f t="shared" si="180"/>
        <v>33.199999999999996</v>
      </c>
      <c r="O868" s="94">
        <f t="shared" si="181"/>
        <v>33.299999999999997</v>
      </c>
      <c r="P868" s="102" t="s">
        <v>237</v>
      </c>
      <c r="Q868" s="94">
        <f t="shared" si="187"/>
        <v>1</v>
      </c>
      <c r="R868" s="122">
        <f>IF(Q868="","",HLOOKUP(Q868,Headline!$Z$5:$CJ$6,2,FALSE))</f>
        <v>1</v>
      </c>
      <c r="S868" s="100">
        <f>+'report export 3D'!R97</f>
        <v>33.455166826000003</v>
      </c>
      <c r="T868" s="100">
        <f>+'report export 3D'!S97</f>
        <v>33.451046826999999</v>
      </c>
      <c r="U868" s="100">
        <f>+'report export 3D'!T97</f>
        <v>33.452017142000003</v>
      </c>
      <c r="V868" s="100">
        <f>+'report export 3D'!U97</f>
        <v>33.450078589</v>
      </c>
      <c r="W868" s="100">
        <f>+'report export 3D'!V97</f>
        <v>33.448031223999998</v>
      </c>
      <c r="X868" s="96" t="str">
        <f>IF(S868="","",IF(AND(AM868="-",AN868="+"),"78",IF(AM868="-","7",IF(AN868="+","8",""))))</f>
        <v/>
      </c>
      <c r="Y868" s="101">
        <v>13</v>
      </c>
      <c r="Z868" s="445" t="s">
        <v>69</v>
      </c>
      <c r="AA868" s="446"/>
      <c r="AB868" s="446"/>
      <c r="AC868" s="446"/>
      <c r="AD868" s="62"/>
      <c r="AE868" s="254" t="s">
        <v>80</v>
      </c>
      <c r="AF868" s="22"/>
      <c r="AH868" s="29"/>
      <c r="AI868" s="29"/>
      <c r="AJ868" s="29"/>
      <c r="AK868" s="29"/>
      <c r="AL868" s="29"/>
      <c r="AM868" s="29"/>
      <c r="AN868" s="29"/>
      <c r="AO868" s="83"/>
      <c r="AP868" s="83"/>
      <c r="AQ868" s="83"/>
      <c r="AR868" s="83"/>
      <c r="AS868" s="83"/>
      <c r="AT868" s="105"/>
      <c r="AU868" s="105"/>
    </row>
    <row r="869" spans="1:47" ht="17.25" customHeight="1">
      <c r="A869" s="27"/>
      <c r="B869" s="98"/>
      <c r="C869" s="104"/>
      <c r="D869" s="90"/>
      <c r="E869" s="111"/>
      <c r="F869" s="442"/>
      <c r="G869" s="443"/>
      <c r="H869" s="444"/>
      <c r="I869" s="99"/>
      <c r="J869" s="99"/>
      <c r="K869" s="94">
        <f t="shared" si="184"/>
        <v>33.299999999999997</v>
      </c>
      <c r="L869" s="94">
        <f t="shared" si="185"/>
        <v>-0.1</v>
      </c>
      <c r="M869" s="94">
        <f t="shared" si="186"/>
        <v>0</v>
      </c>
      <c r="N869" s="94">
        <f t="shared" si="180"/>
        <v>33.199999999999996</v>
      </c>
      <c r="O869" s="94">
        <f t="shared" si="181"/>
        <v>33.299999999999997</v>
      </c>
      <c r="P869" s="102" t="s">
        <v>237</v>
      </c>
      <c r="Q869" s="94">
        <f t="shared" si="187"/>
        <v>2</v>
      </c>
      <c r="R869" s="122">
        <f>IF(Q869="","",HLOOKUP(Q869,Headline!$Z$5:$CJ$6,2,FALSE))</f>
        <v>2</v>
      </c>
      <c r="S869" s="100">
        <v>33.422768554000001</v>
      </c>
      <c r="T869" s="100">
        <v>33.422426663000003</v>
      </c>
      <c r="U869" s="100">
        <v>33.416876772999998</v>
      </c>
      <c r="V869" s="100">
        <v>33.41694476</v>
      </c>
      <c r="W869" s="100">
        <v>33.405873644000003</v>
      </c>
      <c r="X869" s="96" t="str">
        <f>IF(S869="","",IF(AND(AM869="-",AN869="+"),"78",IF(AM869="-","7",IF(AN869="+","8",""))))</f>
        <v/>
      </c>
      <c r="Y869" s="101">
        <v>2</v>
      </c>
      <c r="Z869" s="445"/>
      <c r="AA869" s="446"/>
      <c r="AB869" s="446"/>
      <c r="AC869" s="446"/>
      <c r="AD869" s="62"/>
      <c r="AE869" s="254" t="s">
        <v>80</v>
      </c>
      <c r="AF869" s="22"/>
      <c r="AH869" s="29"/>
      <c r="AI869" s="29"/>
      <c r="AJ869" s="29"/>
      <c r="AK869" s="29"/>
      <c r="AL869" s="29"/>
      <c r="AM869" s="29"/>
      <c r="AN869" s="29"/>
      <c r="AO869" s="83"/>
      <c r="AP869" s="83"/>
      <c r="AQ869" s="83"/>
      <c r="AR869" s="83"/>
      <c r="AS869" s="83"/>
      <c r="AT869" s="105"/>
      <c r="AU869" s="105"/>
    </row>
    <row r="870" spans="1:47" ht="17.25" customHeight="1" thickBot="1">
      <c r="A870" s="27"/>
      <c r="B870" s="98"/>
      <c r="C870" s="104"/>
      <c r="D870" s="90"/>
      <c r="E870" s="111"/>
      <c r="F870" s="442"/>
      <c r="G870" s="443"/>
      <c r="H870" s="444"/>
      <c r="I870" s="99"/>
      <c r="J870" s="99"/>
      <c r="K870" s="94">
        <f>IF(Q870=1,F870,K866)</f>
        <v>33.299999999999997</v>
      </c>
      <c r="L870" s="94">
        <f>IF(Q870=1,I870,L866)</f>
        <v>-0.1</v>
      </c>
      <c r="M870" s="94">
        <f>IF(Q870=1,J870,M866)</f>
        <v>0</v>
      </c>
      <c r="N870" s="94">
        <f t="shared" si="180"/>
        <v>33.199999999999996</v>
      </c>
      <c r="O870" s="94">
        <f t="shared" si="181"/>
        <v>33.299999999999997</v>
      </c>
      <c r="P870" s="102"/>
      <c r="Q870" s="94" t="str">
        <f t="shared" si="187"/>
        <v/>
      </c>
      <c r="R870" s="122" t="str">
        <f>IF(Q870="","",HLOOKUP(Q870,Headline!$Z$5:$CJ$6,2,FALSE))</f>
        <v/>
      </c>
      <c r="S870" s="100"/>
      <c r="T870" s="100"/>
      <c r="U870" s="100"/>
      <c r="V870" s="100"/>
      <c r="W870" s="100"/>
      <c r="X870" s="96" t="str">
        <f t="shared" si="183"/>
        <v/>
      </c>
      <c r="Y870" s="101"/>
      <c r="Z870" s="445"/>
      <c r="AA870" s="446"/>
      <c r="AB870" s="446"/>
      <c r="AC870" s="446"/>
      <c r="AD870" s="62"/>
      <c r="AE870" s="21"/>
      <c r="AF870" s="22"/>
      <c r="AH870" s="29"/>
      <c r="AI870" s="29"/>
      <c r="AJ870" s="29"/>
      <c r="AK870" s="29"/>
      <c r="AL870" s="29"/>
      <c r="AM870" s="29"/>
      <c r="AN870" s="29"/>
      <c r="AO870" s="83"/>
      <c r="AP870" s="83"/>
      <c r="AQ870" s="83"/>
      <c r="AR870" s="83"/>
      <c r="AS870" s="83"/>
      <c r="AT870" s="105"/>
      <c r="AU870" s="105"/>
    </row>
    <row r="871" spans="1:47" ht="26.25" customHeight="1" thickBot="1">
      <c r="A871" s="27"/>
      <c r="B871" s="466" t="s">
        <v>211</v>
      </c>
      <c r="C871" s="467"/>
      <c r="D871" s="467"/>
      <c r="E871" s="467"/>
      <c r="F871" s="467"/>
      <c r="G871" s="467"/>
      <c r="H871" s="467"/>
      <c r="I871" s="467"/>
      <c r="J871" s="467"/>
      <c r="K871" s="467"/>
      <c r="L871" s="467"/>
      <c r="M871" s="467"/>
      <c r="N871" s="467"/>
      <c r="O871" s="467"/>
      <c r="P871" s="467"/>
      <c r="Q871" s="467"/>
      <c r="R871" s="467"/>
      <c r="S871" s="467"/>
      <c r="T871" s="467"/>
      <c r="U871" s="467"/>
      <c r="V871" s="467"/>
      <c r="W871" s="467"/>
      <c r="X871" s="467"/>
      <c r="Y871" s="467"/>
      <c r="Z871" s="467"/>
      <c r="AA871" s="467"/>
      <c r="AB871" s="467"/>
      <c r="AC871" s="467"/>
      <c r="AD871" s="467"/>
      <c r="AE871" s="467"/>
      <c r="AF871" s="468"/>
      <c r="AH871" s="29"/>
      <c r="AI871" s="29"/>
      <c r="AJ871" s="29"/>
      <c r="AK871" s="29"/>
      <c r="AL871" s="29"/>
      <c r="AM871" s="29"/>
      <c r="AN871" s="29"/>
      <c r="AO871" s="83"/>
      <c r="AP871" s="83"/>
      <c r="AQ871" s="83"/>
      <c r="AR871" s="83"/>
      <c r="AS871" s="83"/>
      <c r="AT871" s="105"/>
      <c r="AU871" s="105"/>
    </row>
    <row r="872" spans="1:47" ht="17.25" customHeight="1">
      <c r="A872" s="27"/>
      <c r="B872" s="98"/>
      <c r="C872" s="104"/>
      <c r="D872" s="90"/>
      <c r="E872" s="111"/>
      <c r="F872" s="442"/>
      <c r="G872" s="443"/>
      <c r="H872" s="444"/>
      <c r="I872" s="99"/>
      <c r="J872" s="99"/>
      <c r="K872" s="94">
        <f>IF(Q872=1,F872,K871)</f>
        <v>0</v>
      </c>
      <c r="L872" s="94">
        <f>IF(Q872=1,I872,L871)</f>
        <v>0</v>
      </c>
      <c r="M872" s="94">
        <f>IF(Q872=1,J872,M871)</f>
        <v>0</v>
      </c>
      <c r="N872" s="94">
        <f t="shared" ref="N872:N935" si="188">K872+L872</f>
        <v>0</v>
      </c>
      <c r="O872" s="94">
        <f t="shared" ref="O872:O935" si="189">K872+M872</f>
        <v>0</v>
      </c>
      <c r="P872" s="102"/>
      <c r="Q872" s="94" t="str">
        <f t="shared" ref="Q872:Q902" si="190">IF(AND(F872&lt;&gt;"",Q871=""),1,IF(AND(Q871&lt;emp,Q871&lt;&gt;""),Q871+1,""))</f>
        <v/>
      </c>
      <c r="R872" s="122" t="s">
        <v>255</v>
      </c>
      <c r="S872" s="100"/>
      <c r="T872" s="100"/>
      <c r="U872" s="100"/>
      <c r="V872" s="100"/>
      <c r="W872" s="100"/>
      <c r="X872" s="96" t="str">
        <f t="shared" ref="X872:X935" si="191">IF(S872="","",IF(AND(AM872="-",AN872="+"),"78",IF(AM872="-","7",IF(AN872="+","8",""))))</f>
        <v/>
      </c>
      <c r="Y872" s="101"/>
      <c r="Z872" s="445"/>
      <c r="AA872" s="446"/>
      <c r="AB872" s="446"/>
      <c r="AC872" s="446"/>
      <c r="AD872" s="62"/>
      <c r="AE872" s="21"/>
      <c r="AF872" s="22"/>
      <c r="AH872" s="29"/>
      <c r="AI872" s="29"/>
      <c r="AJ872" s="29"/>
      <c r="AK872" s="29"/>
      <c r="AL872" s="29"/>
      <c r="AM872" s="29"/>
      <c r="AN872" s="29"/>
      <c r="AO872" s="83"/>
      <c r="AP872" s="83"/>
      <c r="AQ872" s="83"/>
      <c r="AR872" s="83"/>
      <c r="AS872" s="83"/>
      <c r="AT872" s="105"/>
      <c r="AU872" s="105"/>
    </row>
    <row r="873" spans="1:47" ht="17.25" customHeight="1">
      <c r="A873" s="27"/>
      <c r="B873" s="98">
        <v>700</v>
      </c>
      <c r="C873" s="104"/>
      <c r="D873" s="90"/>
      <c r="E873" s="111"/>
      <c r="F873" s="442">
        <v>3.35</v>
      </c>
      <c r="G873" s="443"/>
      <c r="H873" s="443"/>
      <c r="I873" s="99">
        <v>-0.11</v>
      </c>
      <c r="J873" s="99">
        <v>0.11</v>
      </c>
      <c r="K873" s="94">
        <f>IF(Q873=1,F873,K872)</f>
        <v>3.35</v>
      </c>
      <c r="L873" s="94">
        <f>IF(Q873=1,I873,L872)</f>
        <v>-0.11</v>
      </c>
      <c r="M873" s="94">
        <f>IF(Q873=1,J873,M872)</f>
        <v>0.11</v>
      </c>
      <c r="N873" s="94">
        <f t="shared" si="188"/>
        <v>3.24</v>
      </c>
      <c r="O873" s="94">
        <f t="shared" si="189"/>
        <v>3.46</v>
      </c>
      <c r="P873" s="102" t="s">
        <v>254</v>
      </c>
      <c r="Q873" s="94">
        <f t="shared" si="190"/>
        <v>1</v>
      </c>
      <c r="R873" s="122">
        <v>1</v>
      </c>
      <c r="S873" s="147">
        <v>3.38</v>
      </c>
      <c r="T873" s="147">
        <v>3.37</v>
      </c>
      <c r="U873" s="147">
        <v>3.36</v>
      </c>
      <c r="V873" s="147">
        <v>3.38</v>
      </c>
      <c r="W873" s="147">
        <v>3.38</v>
      </c>
      <c r="X873" s="96" t="str">
        <f t="shared" si="191"/>
        <v/>
      </c>
      <c r="Y873" s="101"/>
      <c r="Z873" s="479"/>
      <c r="AA873" s="480"/>
      <c r="AB873" s="480"/>
      <c r="AC873" s="480"/>
      <c r="AD873" s="62"/>
      <c r="AE873" s="21"/>
      <c r="AF873" s="22"/>
      <c r="AH873" s="29"/>
      <c r="AI873" s="29"/>
      <c r="AJ873" s="29"/>
      <c r="AK873" s="29"/>
      <c r="AL873" s="29"/>
      <c r="AM873" s="29"/>
      <c r="AN873" s="29"/>
      <c r="AO873" s="83"/>
      <c r="AP873" s="83"/>
      <c r="AQ873" s="83"/>
      <c r="AR873" s="83"/>
      <c r="AS873" s="83"/>
      <c r="AT873" s="105"/>
      <c r="AU873" s="105"/>
    </row>
    <row r="874" spans="1:47" ht="17.25" customHeight="1">
      <c r="A874" s="27"/>
      <c r="B874" s="98"/>
      <c r="C874" s="104"/>
      <c r="D874" s="90"/>
      <c r="E874" s="111"/>
      <c r="F874" s="442"/>
      <c r="G874" s="443"/>
      <c r="H874" s="443"/>
      <c r="I874" s="99"/>
      <c r="J874" s="99"/>
      <c r="K874" s="94">
        <f>IF(Q874=1,F874,K873)</f>
        <v>3.35</v>
      </c>
      <c r="L874" s="94">
        <f>IF(Q874=1,I874,L873)</f>
        <v>-0.11</v>
      </c>
      <c r="M874" s="94">
        <f>IF(Q874=1,J874,M873)</f>
        <v>0.11</v>
      </c>
      <c r="N874" s="94">
        <f t="shared" si="188"/>
        <v>3.24</v>
      </c>
      <c r="O874" s="94">
        <f t="shared" si="189"/>
        <v>3.46</v>
      </c>
      <c r="P874" s="102" t="s">
        <v>254</v>
      </c>
      <c r="Q874" s="94">
        <f t="shared" si="190"/>
        <v>2</v>
      </c>
      <c r="R874" s="122">
        <v>2</v>
      </c>
      <c r="S874" s="147">
        <v>3.33</v>
      </c>
      <c r="T874" s="147">
        <v>3.32</v>
      </c>
      <c r="U874" s="147">
        <v>3.3</v>
      </c>
      <c r="V874" s="147">
        <v>3.32</v>
      </c>
      <c r="W874" s="147">
        <v>3.31</v>
      </c>
      <c r="X874" s="96" t="str">
        <f t="shared" si="191"/>
        <v/>
      </c>
      <c r="Y874" s="101">
        <v>16</v>
      </c>
      <c r="Z874" s="445"/>
      <c r="AA874" s="446"/>
      <c r="AB874" s="446"/>
      <c r="AC874" s="446"/>
      <c r="AD874" s="62"/>
      <c r="AE874" s="21"/>
      <c r="AF874" s="22"/>
      <c r="AH874" s="29"/>
      <c r="AI874" s="29"/>
      <c r="AJ874" s="29"/>
      <c r="AK874" s="29"/>
      <c r="AL874" s="29"/>
      <c r="AM874" s="29"/>
      <c r="AN874" s="29"/>
      <c r="AO874" s="83"/>
      <c r="AP874" s="83"/>
      <c r="AQ874" s="83"/>
      <c r="AR874" s="83"/>
      <c r="AS874" s="83"/>
      <c r="AT874" s="105"/>
      <c r="AU874" s="105"/>
    </row>
    <row r="875" spans="1:47" ht="17.25" customHeight="1">
      <c r="A875" s="27"/>
      <c r="B875" s="98"/>
      <c r="C875" s="104"/>
      <c r="D875" s="90"/>
      <c r="E875" s="111"/>
      <c r="F875" s="442"/>
      <c r="G875" s="443"/>
      <c r="H875" s="444"/>
      <c r="I875" s="99"/>
      <c r="J875" s="99"/>
      <c r="K875" s="94">
        <f>IF(Q875=1,F875,K874)</f>
        <v>3.35</v>
      </c>
      <c r="L875" s="94">
        <f>IF(Q875=1,I875,L874)</f>
        <v>-0.11</v>
      </c>
      <c r="M875" s="94">
        <f>IF(Q875=1,J875,M874)</f>
        <v>0.11</v>
      </c>
      <c r="N875" s="94">
        <f t="shared" si="188"/>
        <v>3.24</v>
      </c>
      <c r="O875" s="94">
        <f t="shared" si="189"/>
        <v>3.46</v>
      </c>
      <c r="P875" s="102"/>
      <c r="Q875" s="94" t="str">
        <f t="shared" si="190"/>
        <v/>
      </c>
      <c r="R875" s="122" t="s">
        <v>255</v>
      </c>
      <c r="S875" s="147"/>
      <c r="T875" s="147"/>
      <c r="U875" s="147"/>
      <c r="V875" s="147"/>
      <c r="W875" s="147"/>
      <c r="X875" s="96" t="str">
        <f t="shared" si="191"/>
        <v/>
      </c>
      <c r="Y875" s="101"/>
      <c r="Z875" s="445"/>
      <c r="AA875" s="446"/>
      <c r="AB875" s="446"/>
      <c r="AC875" s="446"/>
      <c r="AD875" s="62"/>
      <c r="AE875" s="21"/>
      <c r="AF875" s="22"/>
      <c r="AH875" s="29"/>
      <c r="AI875" s="29"/>
      <c r="AJ875" s="29"/>
      <c r="AK875" s="29"/>
      <c r="AL875" s="29"/>
      <c r="AM875" s="29"/>
      <c r="AN875" s="29"/>
      <c r="AO875" s="83"/>
      <c r="AP875" s="83"/>
      <c r="AQ875" s="83"/>
      <c r="AR875" s="83"/>
      <c r="AS875" s="83"/>
      <c r="AT875" s="105"/>
      <c r="AU875" s="105"/>
    </row>
    <row r="876" spans="1:47" ht="17.25" customHeight="1">
      <c r="A876" s="27"/>
      <c r="B876" s="98">
        <v>701</v>
      </c>
      <c r="C876" s="104"/>
      <c r="D876" s="90"/>
      <c r="E876" s="111"/>
      <c r="F876" s="442">
        <v>16.3</v>
      </c>
      <c r="G876" s="443"/>
      <c r="H876" s="444"/>
      <c r="I876" s="99">
        <v>-0.1</v>
      </c>
      <c r="J876" s="99">
        <v>0.1</v>
      </c>
      <c r="K876" s="94">
        <f>IF(Q876=1,F876,K874)</f>
        <v>16.3</v>
      </c>
      <c r="L876" s="94">
        <f>IF(Q876=1,I876,L874)</f>
        <v>-0.1</v>
      </c>
      <c r="M876" s="94">
        <f>IF(Q876=1,J876,M874)</f>
        <v>0.1</v>
      </c>
      <c r="N876" s="94">
        <f t="shared" si="188"/>
        <v>16.2</v>
      </c>
      <c r="O876" s="94">
        <f t="shared" si="189"/>
        <v>16.400000000000002</v>
      </c>
      <c r="P876" s="102" t="s">
        <v>254</v>
      </c>
      <c r="Q876" s="94">
        <f t="shared" si="190"/>
        <v>1</v>
      </c>
      <c r="R876" s="122">
        <v>1</v>
      </c>
      <c r="S876" s="147">
        <v>16.239999999999998</v>
      </c>
      <c r="T876" s="147">
        <v>16.25</v>
      </c>
      <c r="U876" s="147">
        <v>16.23</v>
      </c>
      <c r="V876" s="147">
        <v>16.239999999999998</v>
      </c>
      <c r="W876" s="147">
        <v>16.25</v>
      </c>
      <c r="X876" s="96" t="str">
        <f t="shared" si="191"/>
        <v/>
      </c>
      <c r="Y876" s="101"/>
      <c r="Z876" s="445"/>
      <c r="AA876" s="446"/>
      <c r="AB876" s="446"/>
      <c r="AC876" s="446"/>
      <c r="AD876" s="62"/>
      <c r="AE876" s="21"/>
      <c r="AF876" s="22"/>
      <c r="AH876" s="29"/>
      <c r="AI876" s="29"/>
      <c r="AJ876" s="29"/>
      <c r="AK876" s="29"/>
      <c r="AL876" s="29"/>
      <c r="AM876" s="29"/>
      <c r="AN876" s="29"/>
      <c r="AO876" s="83"/>
      <c r="AP876" s="83"/>
      <c r="AQ876" s="83"/>
      <c r="AR876" s="83"/>
      <c r="AS876" s="83"/>
      <c r="AT876" s="105"/>
      <c r="AU876" s="105"/>
    </row>
    <row r="877" spans="1:47" ht="17.25" customHeight="1">
      <c r="A877" s="27"/>
      <c r="B877" s="98"/>
      <c r="C877" s="104"/>
      <c r="D877" s="90"/>
      <c r="E877" s="111"/>
      <c r="F877" s="442"/>
      <c r="G877" s="443"/>
      <c r="H877" s="444"/>
      <c r="I877" s="99"/>
      <c r="J877" s="99"/>
      <c r="K877" s="94">
        <f t="shared" ref="K877:K887" si="192">IF(Q877=1,F877,K876)</f>
        <v>16.3</v>
      </c>
      <c r="L877" s="94">
        <f t="shared" ref="L877:L887" si="193">IF(Q877=1,I877,L876)</f>
        <v>-0.1</v>
      </c>
      <c r="M877" s="94">
        <f t="shared" ref="M877:M887" si="194">IF(Q877=1,J877,M876)</f>
        <v>0.1</v>
      </c>
      <c r="N877" s="94">
        <f t="shared" si="188"/>
        <v>16.2</v>
      </c>
      <c r="O877" s="94">
        <f t="shared" si="189"/>
        <v>16.400000000000002</v>
      </c>
      <c r="P877" s="102" t="s">
        <v>254</v>
      </c>
      <c r="Q877" s="94">
        <f t="shared" si="190"/>
        <v>2</v>
      </c>
      <c r="R877" s="122">
        <v>2</v>
      </c>
      <c r="S877" s="147">
        <v>16.32</v>
      </c>
      <c r="T877" s="147">
        <v>16.28</v>
      </c>
      <c r="U877" s="147"/>
      <c r="V877" s="147"/>
      <c r="W877" s="147"/>
      <c r="X877" s="96" t="str">
        <f t="shared" si="191"/>
        <v/>
      </c>
      <c r="Y877" s="101">
        <v>15</v>
      </c>
      <c r="Z877" s="445"/>
      <c r="AA877" s="446"/>
      <c r="AB877" s="446"/>
      <c r="AC877" s="446"/>
      <c r="AD877" s="62"/>
      <c r="AE877" s="21"/>
      <c r="AF877" s="22"/>
      <c r="AH877" s="29"/>
      <c r="AI877" s="29"/>
      <c r="AJ877" s="29"/>
      <c r="AK877" s="29"/>
      <c r="AL877" s="29"/>
      <c r="AM877" s="29"/>
      <c r="AN877" s="29"/>
      <c r="AO877" s="83"/>
      <c r="AP877" s="83"/>
      <c r="AQ877" s="83"/>
      <c r="AR877" s="83"/>
      <c r="AS877" s="83"/>
      <c r="AT877" s="105"/>
      <c r="AU877" s="105"/>
    </row>
    <row r="878" spans="1:47" ht="17.25" customHeight="1">
      <c r="A878" s="27"/>
      <c r="B878" s="98"/>
      <c r="C878" s="104"/>
      <c r="D878" s="90"/>
      <c r="E878" s="111"/>
      <c r="F878" s="442"/>
      <c r="G878" s="443"/>
      <c r="H878" s="444"/>
      <c r="I878" s="99"/>
      <c r="J878" s="99"/>
      <c r="K878" s="94">
        <f t="shared" si="192"/>
        <v>16.3</v>
      </c>
      <c r="L878" s="94">
        <f t="shared" si="193"/>
        <v>-0.1</v>
      </c>
      <c r="M878" s="94">
        <f t="shared" si="194"/>
        <v>0.1</v>
      </c>
      <c r="N878" s="94">
        <f t="shared" si="188"/>
        <v>16.2</v>
      </c>
      <c r="O878" s="94">
        <f t="shared" si="189"/>
        <v>16.400000000000002</v>
      </c>
      <c r="P878" s="102"/>
      <c r="Q878" s="94" t="str">
        <f t="shared" si="190"/>
        <v/>
      </c>
      <c r="R878" s="122" t="s">
        <v>255</v>
      </c>
      <c r="S878" s="100"/>
      <c r="T878" s="100"/>
      <c r="U878" s="100"/>
      <c r="V878" s="100"/>
      <c r="W878" s="100"/>
      <c r="X878" s="96" t="str">
        <f t="shared" si="191"/>
        <v/>
      </c>
      <c r="Y878" s="101"/>
      <c r="Z878" s="445"/>
      <c r="AA878" s="446"/>
      <c r="AB878" s="446"/>
      <c r="AC878" s="446"/>
      <c r="AD878" s="62"/>
      <c r="AE878" s="21"/>
      <c r="AF878" s="22"/>
      <c r="AH878" s="29"/>
      <c r="AI878" s="29"/>
      <c r="AJ878" s="29"/>
      <c r="AK878" s="29"/>
      <c r="AL878" s="29"/>
      <c r="AM878" s="29"/>
      <c r="AN878" s="29"/>
      <c r="AO878" s="83"/>
      <c r="AP878" s="83"/>
      <c r="AQ878" s="83"/>
      <c r="AR878" s="83"/>
      <c r="AS878" s="83"/>
      <c r="AT878" s="105"/>
      <c r="AU878" s="105"/>
    </row>
    <row r="879" spans="1:47" ht="17.25" customHeight="1">
      <c r="A879" s="27"/>
      <c r="B879" s="98">
        <v>702</v>
      </c>
      <c r="C879" s="104"/>
      <c r="D879" s="144" t="s">
        <v>189</v>
      </c>
      <c r="E879" s="111"/>
      <c r="F879" s="442">
        <v>6</v>
      </c>
      <c r="G879" s="443"/>
      <c r="H879" s="444"/>
      <c r="I879" s="99">
        <v>0</v>
      </c>
      <c r="J879" s="99">
        <v>0.3</v>
      </c>
      <c r="K879" s="94">
        <f t="shared" si="192"/>
        <v>6</v>
      </c>
      <c r="L879" s="94">
        <f t="shared" si="193"/>
        <v>0</v>
      </c>
      <c r="M879" s="94">
        <f t="shared" si="194"/>
        <v>0.3</v>
      </c>
      <c r="N879" s="94">
        <f t="shared" si="188"/>
        <v>6</v>
      </c>
      <c r="O879" s="94">
        <f t="shared" si="189"/>
        <v>6.3</v>
      </c>
      <c r="P879" s="102" t="s">
        <v>346</v>
      </c>
      <c r="Q879" s="94">
        <f t="shared" si="190"/>
        <v>1</v>
      </c>
      <c r="R879" s="122">
        <v>1</v>
      </c>
      <c r="S879" s="147">
        <v>6.3380000000000001</v>
      </c>
      <c r="T879" s="147"/>
      <c r="U879" s="100"/>
      <c r="V879" s="100"/>
      <c r="W879" s="100"/>
      <c r="X879" s="96" t="str">
        <f t="shared" si="191"/>
        <v/>
      </c>
      <c r="Y879" s="101">
        <v>14</v>
      </c>
      <c r="Z879" s="445" t="s">
        <v>757</v>
      </c>
      <c r="AA879" s="446"/>
      <c r="AB879" s="446"/>
      <c r="AC879" s="446"/>
      <c r="AD879" s="62"/>
      <c r="AE879" s="169" t="s">
        <v>331</v>
      </c>
      <c r="AF879" s="22"/>
      <c r="AH879" s="29"/>
      <c r="AI879" s="29"/>
      <c r="AJ879" s="29"/>
      <c r="AK879" s="29"/>
      <c r="AL879" s="29"/>
      <c r="AM879" s="29"/>
      <c r="AN879" s="29"/>
      <c r="AO879" s="83"/>
      <c r="AP879" s="83"/>
      <c r="AQ879" s="83"/>
      <c r="AR879" s="83"/>
      <c r="AS879" s="83"/>
      <c r="AT879" s="105"/>
      <c r="AU879" s="105"/>
    </row>
    <row r="880" spans="1:47" ht="17.25" customHeight="1">
      <c r="A880" s="27"/>
      <c r="B880" s="98"/>
      <c r="C880" s="104"/>
      <c r="D880" s="90"/>
      <c r="E880" s="111"/>
      <c r="F880" s="442" t="s">
        <v>221</v>
      </c>
      <c r="G880" s="443"/>
      <c r="H880" s="444"/>
      <c r="I880" s="99"/>
      <c r="J880" s="99"/>
      <c r="K880" s="94">
        <f t="shared" si="192"/>
        <v>6</v>
      </c>
      <c r="L880" s="94">
        <f t="shared" si="193"/>
        <v>0</v>
      </c>
      <c r="M880" s="94">
        <f t="shared" si="194"/>
        <v>0.3</v>
      </c>
      <c r="N880" s="94">
        <f>K880+L880</f>
        <v>6</v>
      </c>
      <c r="O880" s="94">
        <f>K880+M880</f>
        <v>6.3</v>
      </c>
      <c r="P880" s="102" t="s">
        <v>346</v>
      </c>
      <c r="Q880" s="94">
        <f t="shared" si="190"/>
        <v>2</v>
      </c>
      <c r="R880" s="122">
        <v>2</v>
      </c>
      <c r="S880" s="147">
        <v>6.3319999999999999</v>
      </c>
      <c r="T880" s="147">
        <v>6.3289999999999997</v>
      </c>
      <c r="U880" s="100"/>
      <c r="V880" s="100"/>
      <c r="W880" s="100"/>
      <c r="X880" s="96" t="str">
        <f t="shared" si="191"/>
        <v/>
      </c>
      <c r="Y880" s="101">
        <v>16</v>
      </c>
      <c r="Z880" s="461" t="s">
        <v>193</v>
      </c>
      <c r="AA880" s="462"/>
      <c r="AB880" s="462"/>
      <c r="AC880" s="528"/>
      <c r="AD880" s="62"/>
      <c r="AE880" s="62"/>
      <c r="AF880" s="252" t="s">
        <v>331</v>
      </c>
      <c r="AH880" s="29"/>
      <c r="AI880" s="29"/>
      <c r="AJ880" s="29"/>
      <c r="AK880" s="29"/>
      <c r="AL880" s="29"/>
      <c r="AM880" s="29"/>
      <c r="AN880" s="29"/>
      <c r="AO880" s="83"/>
      <c r="AP880" s="83"/>
      <c r="AQ880" s="83"/>
      <c r="AR880" s="83"/>
      <c r="AS880" s="83"/>
      <c r="AT880" s="105"/>
      <c r="AU880" s="105"/>
    </row>
    <row r="881" spans="1:47" ht="17.25" customHeight="1">
      <c r="A881" s="27"/>
      <c r="B881" s="98"/>
      <c r="C881" s="104"/>
      <c r="D881" s="90"/>
      <c r="E881" s="111"/>
      <c r="F881" s="455"/>
      <c r="G881" s="456"/>
      <c r="H881" s="457"/>
      <c r="I881" s="99"/>
      <c r="J881" s="99"/>
      <c r="K881" s="94">
        <f t="shared" si="192"/>
        <v>6</v>
      </c>
      <c r="L881" s="94">
        <f t="shared" si="193"/>
        <v>0</v>
      </c>
      <c r="M881" s="94">
        <f t="shared" si="194"/>
        <v>0.3</v>
      </c>
      <c r="N881" s="94">
        <f>K881+L881</f>
        <v>6</v>
      </c>
      <c r="O881" s="94">
        <f>K881+M881</f>
        <v>6.3</v>
      </c>
      <c r="P881" s="102"/>
      <c r="Q881" s="94" t="str">
        <f t="shared" si="190"/>
        <v/>
      </c>
      <c r="R881" s="122" t="s">
        <v>255</v>
      </c>
      <c r="S881" s="147"/>
      <c r="T881" s="147"/>
      <c r="U881" s="100"/>
      <c r="V881" s="100"/>
      <c r="W881" s="100"/>
      <c r="X881" s="96" t="str">
        <f t="shared" si="191"/>
        <v/>
      </c>
      <c r="Y881" s="101"/>
      <c r="Z881" s="445"/>
      <c r="AA881" s="446"/>
      <c r="AB881" s="446"/>
      <c r="AC881" s="454"/>
      <c r="AD881" s="62"/>
      <c r="AE881" s="21"/>
      <c r="AF881" s="22"/>
      <c r="AH881" s="29"/>
      <c r="AI881" s="29"/>
      <c r="AJ881" s="29"/>
      <c r="AK881" s="29"/>
      <c r="AL881" s="29"/>
      <c r="AM881" s="29"/>
      <c r="AN881" s="29"/>
      <c r="AO881" s="83"/>
      <c r="AP881" s="83"/>
      <c r="AQ881" s="83"/>
      <c r="AR881" s="83"/>
      <c r="AS881" s="83"/>
      <c r="AT881" s="105"/>
      <c r="AU881" s="105"/>
    </row>
    <row r="882" spans="1:47" ht="17.25" customHeight="1">
      <c r="A882" s="27"/>
      <c r="B882" s="98">
        <v>702</v>
      </c>
      <c r="C882" s="104"/>
      <c r="D882" s="144" t="s">
        <v>189</v>
      </c>
      <c r="E882" s="111"/>
      <c r="F882" s="442">
        <v>6</v>
      </c>
      <c r="G882" s="443"/>
      <c r="H882" s="444"/>
      <c r="I882" s="99">
        <v>0</v>
      </c>
      <c r="J882" s="99">
        <v>0.3</v>
      </c>
      <c r="K882" s="94">
        <f t="shared" si="192"/>
        <v>6</v>
      </c>
      <c r="L882" s="94">
        <f t="shared" si="193"/>
        <v>0</v>
      </c>
      <c r="M882" s="94">
        <f t="shared" si="194"/>
        <v>0.3</v>
      </c>
      <c r="N882" s="94">
        <f>K882+L882</f>
        <v>6</v>
      </c>
      <c r="O882" s="94">
        <f>K882+M882</f>
        <v>6.3</v>
      </c>
      <c r="P882" s="102" t="s">
        <v>346</v>
      </c>
      <c r="Q882" s="94">
        <f t="shared" si="190"/>
        <v>1</v>
      </c>
      <c r="R882" s="122">
        <v>1</v>
      </c>
      <c r="S882" s="147">
        <v>6.234</v>
      </c>
      <c r="T882" s="147"/>
      <c r="U882" s="100"/>
      <c r="V882" s="100"/>
      <c r="W882" s="100"/>
      <c r="X882" s="96" t="str">
        <f t="shared" si="191"/>
        <v/>
      </c>
      <c r="Y882" s="101">
        <v>14</v>
      </c>
      <c r="Z882" s="445"/>
      <c r="AA882" s="446"/>
      <c r="AB882" s="446"/>
      <c r="AC882" s="446"/>
      <c r="AD882" s="62"/>
      <c r="AE882" s="21"/>
      <c r="AF882" s="22"/>
      <c r="AH882" s="29"/>
      <c r="AI882" s="29"/>
      <c r="AJ882" s="29"/>
      <c r="AK882" s="29"/>
      <c r="AL882" s="29"/>
      <c r="AM882" s="29"/>
      <c r="AN882" s="29"/>
      <c r="AO882" s="83"/>
      <c r="AP882" s="83"/>
      <c r="AQ882" s="83"/>
      <c r="AR882" s="83"/>
      <c r="AS882" s="83"/>
      <c r="AT882" s="105"/>
      <c r="AU882" s="105"/>
    </row>
    <row r="883" spans="1:47" ht="17.25" customHeight="1">
      <c r="A883" s="27"/>
      <c r="B883" s="98"/>
      <c r="C883" s="104"/>
      <c r="D883" s="90"/>
      <c r="E883" s="111"/>
      <c r="F883" s="442" t="s">
        <v>221</v>
      </c>
      <c r="G883" s="443"/>
      <c r="H883" s="444"/>
      <c r="I883" s="99"/>
      <c r="J883" s="99"/>
      <c r="K883" s="94">
        <f t="shared" si="192"/>
        <v>6</v>
      </c>
      <c r="L883" s="94">
        <f t="shared" si="193"/>
        <v>0</v>
      </c>
      <c r="M883" s="94">
        <f t="shared" si="194"/>
        <v>0.3</v>
      </c>
      <c r="N883" s="94">
        <f t="shared" si="188"/>
        <v>6</v>
      </c>
      <c r="O883" s="94">
        <f t="shared" si="189"/>
        <v>6.3</v>
      </c>
      <c r="P883" s="102" t="s">
        <v>346</v>
      </c>
      <c r="Q883" s="94">
        <f t="shared" si="190"/>
        <v>2</v>
      </c>
      <c r="R883" s="122">
        <v>2</v>
      </c>
      <c r="S883" s="147">
        <v>5.7469999999999999</v>
      </c>
      <c r="T883" s="147">
        <v>5.8010000000000002</v>
      </c>
      <c r="U883" s="100"/>
      <c r="V883" s="100"/>
      <c r="W883" s="100"/>
      <c r="X883" s="96" t="str">
        <f t="shared" si="191"/>
        <v/>
      </c>
      <c r="Y883" s="101">
        <v>16</v>
      </c>
      <c r="Z883" s="461" t="s">
        <v>196</v>
      </c>
      <c r="AA883" s="462"/>
      <c r="AB883" s="462"/>
      <c r="AC883" s="528"/>
      <c r="AD883" s="62"/>
      <c r="AE883" s="62"/>
      <c r="AF883" s="252" t="s">
        <v>331</v>
      </c>
      <c r="AH883" s="29"/>
      <c r="AI883" s="29"/>
      <c r="AJ883" s="29"/>
      <c r="AK883" s="29"/>
      <c r="AL883" s="29"/>
      <c r="AM883" s="29"/>
      <c r="AN883" s="29"/>
      <c r="AO883" s="83"/>
      <c r="AP883" s="83"/>
      <c r="AQ883" s="83"/>
      <c r="AR883" s="83"/>
      <c r="AS883" s="83"/>
      <c r="AT883" s="105"/>
      <c r="AU883" s="105"/>
    </row>
    <row r="884" spans="1:47" ht="17.25" customHeight="1">
      <c r="A884" s="27"/>
      <c r="B884" s="98"/>
      <c r="C884" s="104"/>
      <c r="D884" s="90"/>
      <c r="E884" s="111"/>
      <c r="F884" s="455"/>
      <c r="G884" s="456"/>
      <c r="H884" s="457"/>
      <c r="I884" s="99"/>
      <c r="J884" s="99"/>
      <c r="K884" s="94">
        <f t="shared" si="192"/>
        <v>6</v>
      </c>
      <c r="L884" s="94">
        <f t="shared" si="193"/>
        <v>0</v>
      </c>
      <c r="M884" s="94">
        <f t="shared" si="194"/>
        <v>0.3</v>
      </c>
      <c r="N884" s="94">
        <f t="shared" si="188"/>
        <v>6</v>
      </c>
      <c r="O884" s="94">
        <f t="shared" si="189"/>
        <v>6.3</v>
      </c>
      <c r="P884" s="102"/>
      <c r="Q884" s="94" t="str">
        <f t="shared" si="190"/>
        <v/>
      </c>
      <c r="R884" s="122" t="s">
        <v>255</v>
      </c>
      <c r="S884" s="147"/>
      <c r="T884" s="147"/>
      <c r="U884" s="100"/>
      <c r="V884" s="100"/>
      <c r="W884" s="100"/>
      <c r="X884" s="96" t="str">
        <f t="shared" si="191"/>
        <v/>
      </c>
      <c r="Y884" s="101"/>
      <c r="Z884" s="445"/>
      <c r="AA884" s="446"/>
      <c r="AB884" s="446"/>
      <c r="AC884" s="454"/>
      <c r="AD884" s="62"/>
      <c r="AE884" s="21"/>
      <c r="AF884" s="22"/>
      <c r="AH884" s="29"/>
      <c r="AI884" s="29"/>
      <c r="AJ884" s="29"/>
      <c r="AK884" s="29"/>
      <c r="AL884" s="29"/>
      <c r="AM884" s="29"/>
      <c r="AN884" s="29"/>
      <c r="AO884" s="83"/>
      <c r="AP884" s="83"/>
      <c r="AQ884" s="83"/>
      <c r="AR884" s="83"/>
      <c r="AS884" s="83"/>
      <c r="AT884" s="105"/>
      <c r="AU884" s="105"/>
    </row>
    <row r="885" spans="1:47" ht="17.25" customHeight="1">
      <c r="A885" s="27"/>
      <c r="B885" s="98">
        <v>702</v>
      </c>
      <c r="C885" s="104"/>
      <c r="D885" s="144" t="s">
        <v>189</v>
      </c>
      <c r="E885" s="111"/>
      <c r="F885" s="442">
        <v>6</v>
      </c>
      <c r="G885" s="443"/>
      <c r="H885" s="444"/>
      <c r="I885" s="99">
        <v>0</v>
      </c>
      <c r="J885" s="99">
        <v>0.3</v>
      </c>
      <c r="K885" s="94">
        <f t="shared" si="192"/>
        <v>6</v>
      </c>
      <c r="L885" s="94">
        <f t="shared" si="193"/>
        <v>0</v>
      </c>
      <c r="M885" s="94">
        <f t="shared" si="194"/>
        <v>0.3</v>
      </c>
      <c r="N885" s="94">
        <f t="shared" si="188"/>
        <v>6</v>
      </c>
      <c r="O885" s="94">
        <f t="shared" si="189"/>
        <v>6.3</v>
      </c>
      <c r="P885" s="102" t="s">
        <v>346</v>
      </c>
      <c r="Q885" s="94">
        <f t="shared" si="190"/>
        <v>1</v>
      </c>
      <c r="R885" s="122">
        <v>1</v>
      </c>
      <c r="S885" s="147">
        <v>6.2069999999999999</v>
      </c>
      <c r="T885" s="147"/>
      <c r="U885" s="100"/>
      <c r="V885" s="100"/>
      <c r="W885" s="100"/>
      <c r="X885" s="96" t="str">
        <f t="shared" si="191"/>
        <v/>
      </c>
      <c r="Y885" s="101">
        <v>14</v>
      </c>
      <c r="Z885" s="445"/>
      <c r="AA885" s="446"/>
      <c r="AB885" s="446"/>
      <c r="AC885" s="446"/>
      <c r="AD885" s="62"/>
      <c r="AE885" s="21"/>
      <c r="AF885" s="22"/>
      <c r="AH885" s="29"/>
      <c r="AI885" s="29"/>
      <c r="AJ885" s="29"/>
      <c r="AK885" s="29"/>
      <c r="AL885" s="29"/>
      <c r="AM885" s="29"/>
      <c r="AN885" s="29"/>
      <c r="AO885" s="83"/>
      <c r="AP885" s="83"/>
      <c r="AQ885" s="83"/>
      <c r="AR885" s="83"/>
      <c r="AS885" s="83"/>
      <c r="AT885" s="105"/>
      <c r="AU885" s="105"/>
    </row>
    <row r="886" spans="1:47" ht="17.25" customHeight="1">
      <c r="A886" s="27"/>
      <c r="B886" s="98"/>
      <c r="C886" s="104"/>
      <c r="D886" s="90"/>
      <c r="E886" s="111"/>
      <c r="F886" s="442" t="s">
        <v>222</v>
      </c>
      <c r="G886" s="443"/>
      <c r="H886" s="444"/>
      <c r="I886" s="99"/>
      <c r="J886" s="99"/>
      <c r="K886" s="94">
        <f t="shared" si="192"/>
        <v>6</v>
      </c>
      <c r="L886" s="94">
        <f t="shared" si="193"/>
        <v>0</v>
      </c>
      <c r="M886" s="94">
        <f t="shared" si="194"/>
        <v>0.3</v>
      </c>
      <c r="N886" s="94">
        <f t="shared" si="188"/>
        <v>6</v>
      </c>
      <c r="O886" s="94">
        <f t="shared" si="189"/>
        <v>6.3</v>
      </c>
      <c r="P886" s="102" t="s">
        <v>346</v>
      </c>
      <c r="Q886" s="94">
        <f t="shared" si="190"/>
        <v>2</v>
      </c>
      <c r="R886" s="122">
        <v>2</v>
      </c>
      <c r="S886" s="147">
        <v>6.2720000000000002</v>
      </c>
      <c r="T886" s="147">
        <v>6.2489999999999997</v>
      </c>
      <c r="U886" s="100"/>
      <c r="V886" s="100"/>
      <c r="W886" s="100"/>
      <c r="X886" s="96" t="str">
        <f t="shared" si="191"/>
        <v/>
      </c>
      <c r="Y886" s="101">
        <v>16</v>
      </c>
      <c r="Z886" s="461" t="s">
        <v>193</v>
      </c>
      <c r="AA886" s="462"/>
      <c r="AB886" s="462"/>
      <c r="AC886" s="528"/>
      <c r="AD886" s="62"/>
      <c r="AE886" s="21"/>
      <c r="AF886" s="22"/>
      <c r="AH886" s="29"/>
      <c r="AI886" s="29"/>
      <c r="AJ886" s="29"/>
      <c r="AK886" s="29"/>
      <c r="AL886" s="29"/>
      <c r="AM886" s="29"/>
      <c r="AN886" s="29"/>
      <c r="AO886" s="83"/>
      <c r="AP886" s="83"/>
      <c r="AQ886" s="83"/>
      <c r="AR886" s="83"/>
      <c r="AS886" s="83"/>
      <c r="AT886" s="105"/>
      <c r="AU886" s="105"/>
    </row>
    <row r="887" spans="1:47" ht="17.25" customHeight="1">
      <c r="A887" s="27"/>
      <c r="B887" s="98"/>
      <c r="C887" s="104"/>
      <c r="D887" s="90"/>
      <c r="E887" s="111"/>
      <c r="F887" s="455"/>
      <c r="G887" s="456"/>
      <c r="H887" s="457"/>
      <c r="I887" s="99"/>
      <c r="J887" s="99"/>
      <c r="K887" s="94">
        <f t="shared" si="192"/>
        <v>6</v>
      </c>
      <c r="L887" s="94">
        <f t="shared" si="193"/>
        <v>0</v>
      </c>
      <c r="M887" s="94">
        <f t="shared" si="194"/>
        <v>0.3</v>
      </c>
      <c r="N887" s="94">
        <f t="shared" si="188"/>
        <v>6</v>
      </c>
      <c r="O887" s="94">
        <f t="shared" si="189"/>
        <v>6.3</v>
      </c>
      <c r="P887" s="102"/>
      <c r="Q887" s="94" t="str">
        <f t="shared" si="190"/>
        <v/>
      </c>
      <c r="R887" s="122" t="s">
        <v>255</v>
      </c>
      <c r="S887" s="147"/>
      <c r="T887" s="147"/>
      <c r="U887" s="100"/>
      <c r="V887" s="100"/>
      <c r="W887" s="100"/>
      <c r="X887" s="96" t="str">
        <f t="shared" si="191"/>
        <v/>
      </c>
      <c r="Y887" s="101"/>
      <c r="Z887" s="445"/>
      <c r="AA887" s="446"/>
      <c r="AB887" s="446"/>
      <c r="AC887" s="454"/>
      <c r="AD887" s="62"/>
      <c r="AE887" s="21"/>
      <c r="AF887" s="22"/>
      <c r="AH887" s="29"/>
      <c r="AI887" s="29"/>
      <c r="AJ887" s="29"/>
      <c r="AK887" s="29"/>
      <c r="AL887" s="29"/>
      <c r="AM887" s="29"/>
      <c r="AN887" s="29"/>
      <c r="AO887" s="83"/>
      <c r="AP887" s="83"/>
      <c r="AQ887" s="83"/>
      <c r="AR887" s="83"/>
      <c r="AS887" s="83"/>
      <c r="AT887" s="105"/>
      <c r="AU887" s="105"/>
    </row>
    <row r="888" spans="1:47" ht="17.25" customHeight="1">
      <c r="A888" s="27"/>
      <c r="B888" s="98">
        <v>702</v>
      </c>
      <c r="C888" s="104"/>
      <c r="D888" s="144" t="s">
        <v>189</v>
      </c>
      <c r="E888" s="111"/>
      <c r="F888" s="442">
        <v>6</v>
      </c>
      <c r="G888" s="443"/>
      <c r="H888" s="444"/>
      <c r="I888" s="99">
        <v>0</v>
      </c>
      <c r="J888" s="99">
        <v>0.3</v>
      </c>
      <c r="K888" s="94">
        <f>IF(Q888=1,F888,#REF!)</f>
        <v>6</v>
      </c>
      <c r="L888" s="94">
        <f>IF(Q888=1,I888,#REF!)</f>
        <v>0</v>
      </c>
      <c r="M888" s="94">
        <f>IF(Q888=1,J888,#REF!)</f>
        <v>0.3</v>
      </c>
      <c r="N888" s="94">
        <f t="shared" si="188"/>
        <v>6</v>
      </c>
      <c r="O888" s="94">
        <f t="shared" si="189"/>
        <v>6.3</v>
      </c>
      <c r="P888" s="102" t="s">
        <v>346</v>
      </c>
      <c r="Q888" s="94">
        <f t="shared" si="190"/>
        <v>1</v>
      </c>
      <c r="R888" s="122">
        <v>1</v>
      </c>
      <c r="S888" s="147">
        <v>6.1609999999999996</v>
      </c>
      <c r="T888" s="147"/>
      <c r="U888" s="100"/>
      <c r="V888" s="100"/>
      <c r="W888" s="100"/>
      <c r="X888" s="96" t="str">
        <f t="shared" si="191"/>
        <v/>
      </c>
      <c r="Y888" s="101">
        <v>14</v>
      </c>
      <c r="Z888" s="445"/>
      <c r="AA888" s="446"/>
      <c r="AB888" s="446"/>
      <c r="AC888" s="446"/>
      <c r="AD888" s="62"/>
      <c r="AE888" s="21"/>
      <c r="AF888" s="22"/>
      <c r="AH888" s="29"/>
      <c r="AI888" s="29"/>
      <c r="AJ888" s="29"/>
      <c r="AK888" s="29"/>
      <c r="AL888" s="29"/>
      <c r="AM888" s="29"/>
      <c r="AN888" s="29"/>
      <c r="AO888" s="83"/>
      <c r="AP888" s="83"/>
      <c r="AQ888" s="83"/>
      <c r="AR888" s="83"/>
      <c r="AS888" s="83"/>
      <c r="AT888" s="105"/>
      <c r="AU888" s="105"/>
    </row>
    <row r="889" spans="1:47" ht="17.25" customHeight="1">
      <c r="A889" s="27"/>
      <c r="B889" s="98"/>
      <c r="C889" s="104"/>
      <c r="D889" s="90"/>
      <c r="E889" s="111"/>
      <c r="F889" s="442" t="s">
        <v>222</v>
      </c>
      <c r="G889" s="443"/>
      <c r="H889" s="444"/>
      <c r="I889" s="99"/>
      <c r="J889" s="99"/>
      <c r="K889" s="94">
        <f>IF(Q889=1,F889,K888)</f>
        <v>6</v>
      </c>
      <c r="L889" s="94">
        <f>IF(Q889=1,I889,L888)</f>
        <v>0</v>
      </c>
      <c r="M889" s="94">
        <f>IF(Q889=1,J889,M888)</f>
        <v>0.3</v>
      </c>
      <c r="N889" s="94">
        <f t="shared" si="188"/>
        <v>6</v>
      </c>
      <c r="O889" s="94">
        <f t="shared" si="189"/>
        <v>6.3</v>
      </c>
      <c r="P889" s="102" t="s">
        <v>346</v>
      </c>
      <c r="Q889" s="94">
        <f t="shared" si="190"/>
        <v>2</v>
      </c>
      <c r="R889" s="122">
        <v>2</v>
      </c>
      <c r="S889" s="147">
        <v>5.9669999999999996</v>
      </c>
      <c r="T889" s="147">
        <v>5.9710000000000001</v>
      </c>
      <c r="U889" s="100"/>
      <c r="V889" s="100"/>
      <c r="W889" s="100"/>
      <c r="X889" s="96" t="str">
        <f t="shared" si="191"/>
        <v/>
      </c>
      <c r="Y889" s="101">
        <v>16</v>
      </c>
      <c r="Z889" s="461" t="s">
        <v>196</v>
      </c>
      <c r="AA889" s="462"/>
      <c r="AB889" s="462"/>
      <c r="AC889" s="528"/>
      <c r="AD889" s="62"/>
      <c r="AE889" s="21"/>
      <c r="AF889" s="315" t="s">
        <v>95</v>
      </c>
      <c r="AH889" s="29"/>
      <c r="AI889" s="29"/>
      <c r="AJ889" s="29"/>
      <c r="AK889" s="29"/>
      <c r="AL889" s="29"/>
      <c r="AM889" s="29"/>
      <c r="AN889" s="29"/>
      <c r="AO889" s="83"/>
      <c r="AP889" s="83"/>
      <c r="AQ889" s="83"/>
      <c r="AR889" s="83"/>
      <c r="AS889" s="83"/>
      <c r="AT889" s="105"/>
      <c r="AU889" s="105"/>
    </row>
    <row r="890" spans="1:47" ht="17.25" customHeight="1">
      <c r="A890" s="27"/>
      <c r="B890" s="98"/>
      <c r="C890" s="104"/>
      <c r="D890" s="90"/>
      <c r="E890" s="111"/>
      <c r="F890" s="455"/>
      <c r="G890" s="456"/>
      <c r="H890" s="457"/>
      <c r="I890" s="99"/>
      <c r="J890" s="99"/>
      <c r="K890" s="94">
        <f>IF(Q890=1,F890,K889)</f>
        <v>6</v>
      </c>
      <c r="L890" s="94">
        <f>IF(Q890=1,I890,L889)</f>
        <v>0</v>
      </c>
      <c r="M890" s="94">
        <f>IF(Q890=1,J890,M889)</f>
        <v>0.3</v>
      </c>
      <c r="N890" s="94">
        <f t="shared" si="188"/>
        <v>6</v>
      </c>
      <c r="O890" s="94">
        <f t="shared" si="189"/>
        <v>6.3</v>
      </c>
      <c r="P890" s="102"/>
      <c r="Q890" s="94" t="str">
        <f t="shared" si="190"/>
        <v/>
      </c>
      <c r="R890" s="122" t="s">
        <v>255</v>
      </c>
      <c r="S890" s="147"/>
      <c r="T890" s="147"/>
      <c r="U890" s="100"/>
      <c r="V890" s="100"/>
      <c r="W890" s="100"/>
      <c r="X890" s="96" t="str">
        <f t="shared" si="191"/>
        <v/>
      </c>
      <c r="Y890" s="101"/>
      <c r="Z890" s="445"/>
      <c r="AA890" s="446"/>
      <c r="AB890" s="446"/>
      <c r="AC890" s="454"/>
      <c r="AD890" s="62"/>
      <c r="AE890" s="21"/>
      <c r="AF890" s="22"/>
      <c r="AH890" s="29"/>
      <c r="AI890" s="29"/>
      <c r="AJ890" s="29"/>
      <c r="AK890" s="29"/>
      <c r="AL890" s="29"/>
      <c r="AM890" s="29"/>
      <c r="AN890" s="29"/>
      <c r="AO890" s="83"/>
      <c r="AP890" s="83"/>
      <c r="AQ890" s="83"/>
      <c r="AR890" s="83"/>
      <c r="AS890" s="83"/>
      <c r="AT890" s="105"/>
      <c r="AU890" s="105"/>
    </row>
    <row r="891" spans="1:47" ht="17.25" customHeight="1">
      <c r="A891" s="27"/>
      <c r="B891" s="98">
        <v>702</v>
      </c>
      <c r="C891" s="104"/>
      <c r="D891" s="144" t="s">
        <v>189</v>
      </c>
      <c r="E891" s="111"/>
      <c r="F891" s="442">
        <v>6</v>
      </c>
      <c r="G891" s="443"/>
      <c r="H891" s="444"/>
      <c r="I891" s="99">
        <v>0</v>
      </c>
      <c r="J891" s="99">
        <v>0.3</v>
      </c>
      <c r="K891" s="94">
        <f>IF(Q891=1,F891,#REF!)</f>
        <v>6</v>
      </c>
      <c r="L891" s="94">
        <f>IF(Q891=1,I891,#REF!)</f>
        <v>0</v>
      </c>
      <c r="M891" s="94">
        <f>IF(Q891=1,J891,#REF!)</f>
        <v>0.3</v>
      </c>
      <c r="N891" s="94">
        <f t="shared" si="188"/>
        <v>6</v>
      </c>
      <c r="O891" s="94">
        <f t="shared" si="189"/>
        <v>6.3</v>
      </c>
      <c r="P891" s="102" t="s">
        <v>346</v>
      </c>
      <c r="Q891" s="94">
        <f t="shared" si="190"/>
        <v>1</v>
      </c>
      <c r="R891" s="122">
        <v>1</v>
      </c>
      <c r="S891" s="147">
        <v>6.1159999999999997</v>
      </c>
      <c r="T891" s="147"/>
      <c r="U891" s="100"/>
      <c r="V891" s="100"/>
      <c r="W891" s="100"/>
      <c r="X891" s="96" t="str">
        <f t="shared" si="191"/>
        <v/>
      </c>
      <c r="Y891" s="101">
        <v>14</v>
      </c>
      <c r="Z891" s="445"/>
      <c r="AA891" s="446"/>
      <c r="AB891" s="446"/>
      <c r="AC891" s="446"/>
      <c r="AD891" s="62"/>
      <c r="AE891" s="21"/>
      <c r="AF891" s="22"/>
      <c r="AH891" s="29"/>
      <c r="AI891" s="29"/>
      <c r="AJ891" s="29"/>
      <c r="AK891" s="29"/>
      <c r="AL891" s="29"/>
      <c r="AM891" s="29"/>
      <c r="AN891" s="29"/>
      <c r="AO891" s="83"/>
      <c r="AP891" s="83"/>
      <c r="AQ891" s="83"/>
      <c r="AR891" s="83"/>
      <c r="AS891" s="83"/>
      <c r="AT891" s="105"/>
      <c r="AU891" s="105"/>
    </row>
    <row r="892" spans="1:47" ht="17.25" customHeight="1">
      <c r="A892" s="27"/>
      <c r="B892" s="98"/>
      <c r="C892" s="104"/>
      <c r="D892" s="90"/>
      <c r="E892" s="111"/>
      <c r="F892" s="442" t="s">
        <v>223</v>
      </c>
      <c r="G892" s="443"/>
      <c r="H892" s="444"/>
      <c r="I892" s="99"/>
      <c r="J892" s="99"/>
      <c r="K892" s="94">
        <f>IF(Q892=1,F892,K891)</f>
        <v>6</v>
      </c>
      <c r="L892" s="94">
        <f>IF(Q892=1,I892,L891)</f>
        <v>0</v>
      </c>
      <c r="M892" s="94">
        <f>IF(Q892=1,J892,M891)</f>
        <v>0.3</v>
      </c>
      <c r="N892" s="94">
        <f t="shared" si="188"/>
        <v>6</v>
      </c>
      <c r="O892" s="94">
        <f t="shared" si="189"/>
        <v>6.3</v>
      </c>
      <c r="P892" s="102" t="s">
        <v>346</v>
      </c>
      <c r="Q892" s="94">
        <f t="shared" si="190"/>
        <v>2</v>
      </c>
      <c r="R892" s="122">
        <v>2</v>
      </c>
      <c r="S892" s="147">
        <v>6.1609999999999996</v>
      </c>
      <c r="T892" s="147">
        <v>6.1539999999999999</v>
      </c>
      <c r="U892" s="100"/>
      <c r="V892" s="100"/>
      <c r="W892" s="100"/>
      <c r="X892" s="96" t="str">
        <f t="shared" si="191"/>
        <v/>
      </c>
      <c r="Y892" s="101">
        <v>16</v>
      </c>
      <c r="Z892" s="461" t="s">
        <v>193</v>
      </c>
      <c r="AA892" s="462"/>
      <c r="AB892" s="462"/>
      <c r="AC892" s="528"/>
      <c r="AD892" s="62"/>
      <c r="AE892" s="21"/>
      <c r="AF892" s="22"/>
      <c r="AH892" s="29"/>
      <c r="AI892" s="29"/>
      <c r="AJ892" s="29"/>
      <c r="AK892" s="29"/>
      <c r="AL892" s="29"/>
      <c r="AM892" s="29"/>
      <c r="AN892" s="29"/>
      <c r="AO892" s="83"/>
      <c r="AP892" s="83"/>
      <c r="AQ892" s="83"/>
      <c r="AR892" s="83"/>
      <c r="AS892" s="83"/>
      <c r="AT892" s="105"/>
      <c r="AU892" s="105"/>
    </row>
    <row r="893" spans="1:47" ht="17.25" customHeight="1">
      <c r="A893" s="27"/>
      <c r="B893" s="98"/>
      <c r="C893" s="104"/>
      <c r="D893" s="90"/>
      <c r="E893" s="111"/>
      <c r="F893" s="455"/>
      <c r="G893" s="456"/>
      <c r="H893" s="457"/>
      <c r="I893" s="99"/>
      <c r="J893" s="99"/>
      <c r="K893" s="94">
        <f t="shared" ref="K893:K912" si="195">IF(Q893=1,F893,K892)</f>
        <v>6</v>
      </c>
      <c r="L893" s="94">
        <f t="shared" ref="L893:L912" si="196">IF(Q893=1,I893,L892)</f>
        <v>0</v>
      </c>
      <c r="M893" s="94">
        <f t="shared" ref="M893:M912" si="197">IF(Q893=1,J893,M892)</f>
        <v>0.3</v>
      </c>
      <c r="N893" s="94">
        <f t="shared" si="188"/>
        <v>6</v>
      </c>
      <c r="O893" s="94">
        <f t="shared" si="189"/>
        <v>6.3</v>
      </c>
      <c r="P893" s="102"/>
      <c r="Q893" s="94" t="str">
        <f t="shared" si="190"/>
        <v/>
      </c>
      <c r="R893" s="122" t="s">
        <v>255</v>
      </c>
      <c r="S893" s="147"/>
      <c r="T893" s="147"/>
      <c r="U893" s="100"/>
      <c r="V893" s="100"/>
      <c r="W893" s="100"/>
      <c r="X893" s="96" t="str">
        <f t="shared" si="191"/>
        <v/>
      </c>
      <c r="Y893" s="101"/>
      <c r="Z893" s="445"/>
      <c r="AA893" s="446"/>
      <c r="AB893" s="446"/>
      <c r="AC893" s="446"/>
      <c r="AD893" s="62"/>
      <c r="AE893" s="21"/>
      <c r="AF893" s="22"/>
      <c r="AH893" s="29"/>
      <c r="AI893" s="29"/>
      <c r="AJ893" s="29"/>
      <c r="AK893" s="29"/>
      <c r="AL893" s="29"/>
      <c r="AM893" s="29"/>
      <c r="AN893" s="29"/>
      <c r="AO893" s="83"/>
      <c r="AP893" s="83"/>
      <c r="AQ893" s="83"/>
      <c r="AR893" s="83"/>
      <c r="AS893" s="83"/>
      <c r="AT893" s="105"/>
      <c r="AU893" s="105"/>
    </row>
    <row r="894" spans="1:47" ht="17.25" customHeight="1">
      <c r="A894" s="27"/>
      <c r="B894" s="98">
        <v>702</v>
      </c>
      <c r="C894" s="104"/>
      <c r="D894" s="144" t="s">
        <v>189</v>
      </c>
      <c r="E894" s="111"/>
      <c r="F894" s="442">
        <v>6</v>
      </c>
      <c r="G894" s="443"/>
      <c r="H894" s="444"/>
      <c r="I894" s="99">
        <v>0</v>
      </c>
      <c r="J894" s="99">
        <v>0.3</v>
      </c>
      <c r="K894" s="94">
        <f t="shared" si="195"/>
        <v>6</v>
      </c>
      <c r="L894" s="94">
        <f t="shared" si="196"/>
        <v>0</v>
      </c>
      <c r="M894" s="94">
        <f t="shared" si="197"/>
        <v>0.3</v>
      </c>
      <c r="N894" s="94">
        <f t="shared" si="188"/>
        <v>6</v>
      </c>
      <c r="O894" s="94">
        <f t="shared" si="189"/>
        <v>6.3</v>
      </c>
      <c r="P894" s="102" t="s">
        <v>346</v>
      </c>
      <c r="Q894" s="94">
        <f t="shared" si="190"/>
        <v>1</v>
      </c>
      <c r="R894" s="122">
        <v>1</v>
      </c>
      <c r="S894" s="147">
        <v>6.077</v>
      </c>
      <c r="T894" s="147"/>
      <c r="U894" s="100"/>
      <c r="V894" s="100"/>
      <c r="W894" s="100"/>
      <c r="X894" s="96" t="str">
        <f t="shared" si="191"/>
        <v/>
      </c>
      <c r="Y894" s="101">
        <v>14</v>
      </c>
      <c r="Z894" s="445"/>
      <c r="AA894" s="446"/>
      <c r="AB894" s="446"/>
      <c r="AC894" s="446"/>
      <c r="AD894" s="62"/>
      <c r="AE894" s="21"/>
      <c r="AF894" s="22"/>
      <c r="AH894" s="29"/>
      <c r="AI894" s="29"/>
      <c r="AJ894" s="29"/>
      <c r="AK894" s="29"/>
      <c r="AL894" s="29"/>
      <c r="AM894" s="29"/>
      <c r="AN894" s="29"/>
      <c r="AO894" s="83"/>
      <c r="AP894" s="83"/>
      <c r="AQ894" s="83"/>
      <c r="AR894" s="83"/>
      <c r="AS894" s="83"/>
      <c r="AT894" s="105"/>
      <c r="AU894" s="105"/>
    </row>
    <row r="895" spans="1:47" ht="17.25" customHeight="1">
      <c r="A895" s="27"/>
      <c r="B895" s="98"/>
      <c r="C895" s="104"/>
      <c r="D895" s="90"/>
      <c r="E895" s="111"/>
      <c r="F895" s="442" t="s">
        <v>223</v>
      </c>
      <c r="G895" s="443"/>
      <c r="H895" s="444"/>
      <c r="I895" s="99"/>
      <c r="J895" s="99"/>
      <c r="K895" s="94">
        <f t="shared" si="195"/>
        <v>6</v>
      </c>
      <c r="L895" s="94">
        <f t="shared" si="196"/>
        <v>0</v>
      </c>
      <c r="M895" s="94">
        <f t="shared" si="197"/>
        <v>0.3</v>
      </c>
      <c r="N895" s="94">
        <f t="shared" si="188"/>
        <v>6</v>
      </c>
      <c r="O895" s="94">
        <f t="shared" si="189"/>
        <v>6.3</v>
      </c>
      <c r="P895" s="102" t="s">
        <v>346</v>
      </c>
      <c r="Q895" s="94">
        <f t="shared" si="190"/>
        <v>2</v>
      </c>
      <c r="R895" s="122">
        <v>2</v>
      </c>
      <c r="S895" s="147">
        <v>5.9390000000000001</v>
      </c>
      <c r="T895" s="147">
        <v>6.0540000000000003</v>
      </c>
      <c r="U895" s="100"/>
      <c r="V895" s="100"/>
      <c r="W895" s="100"/>
      <c r="X895" s="96" t="str">
        <f t="shared" si="191"/>
        <v/>
      </c>
      <c r="Y895" s="101">
        <v>16</v>
      </c>
      <c r="Z895" s="461" t="s">
        <v>196</v>
      </c>
      <c r="AA895" s="462"/>
      <c r="AB895" s="462"/>
      <c r="AC895" s="528"/>
      <c r="AD895" s="62"/>
      <c r="AE895" s="21"/>
      <c r="AF895" s="315" t="s">
        <v>95</v>
      </c>
      <c r="AH895" s="29"/>
      <c r="AI895" s="29"/>
      <c r="AJ895" s="29"/>
      <c r="AK895" s="29"/>
      <c r="AL895" s="29"/>
      <c r="AM895" s="29"/>
      <c r="AN895" s="29"/>
      <c r="AO895" s="83"/>
      <c r="AP895" s="83"/>
      <c r="AQ895" s="83"/>
      <c r="AR895" s="83"/>
      <c r="AS895" s="83"/>
      <c r="AT895" s="105"/>
      <c r="AU895" s="105"/>
    </row>
    <row r="896" spans="1:47" ht="17.25" customHeight="1">
      <c r="A896" s="27"/>
      <c r="B896" s="98"/>
      <c r="C896" s="104"/>
      <c r="D896" s="90"/>
      <c r="E896" s="111"/>
      <c r="F896" s="455"/>
      <c r="G896" s="456"/>
      <c r="H896" s="457"/>
      <c r="I896" s="99"/>
      <c r="J896" s="99"/>
      <c r="K896" s="94">
        <f t="shared" si="195"/>
        <v>6</v>
      </c>
      <c r="L896" s="94">
        <f t="shared" si="196"/>
        <v>0</v>
      </c>
      <c r="M896" s="94">
        <f t="shared" si="197"/>
        <v>0.3</v>
      </c>
      <c r="N896" s="94">
        <f t="shared" si="188"/>
        <v>6</v>
      </c>
      <c r="O896" s="94">
        <f t="shared" si="189"/>
        <v>6.3</v>
      </c>
      <c r="P896" s="102"/>
      <c r="Q896" s="94" t="str">
        <f t="shared" si="190"/>
        <v/>
      </c>
      <c r="R896" s="122" t="s">
        <v>255</v>
      </c>
      <c r="S896" s="147"/>
      <c r="T896" s="147"/>
      <c r="U896" s="100"/>
      <c r="V896" s="100"/>
      <c r="W896" s="100"/>
      <c r="X896" s="96" t="str">
        <f t="shared" si="191"/>
        <v/>
      </c>
      <c r="Y896" s="101"/>
      <c r="Z896" s="445"/>
      <c r="AA896" s="446"/>
      <c r="AB896" s="446"/>
      <c r="AC896" s="454"/>
      <c r="AD896" s="62"/>
      <c r="AE896" s="21"/>
      <c r="AF896" s="22"/>
      <c r="AH896" s="29"/>
      <c r="AI896" s="29"/>
      <c r="AJ896" s="29"/>
      <c r="AK896" s="29"/>
      <c r="AL896" s="29"/>
      <c r="AM896" s="29"/>
      <c r="AN896" s="29"/>
      <c r="AO896" s="83"/>
      <c r="AP896" s="83"/>
      <c r="AQ896" s="83"/>
      <c r="AR896" s="83"/>
      <c r="AS896" s="83"/>
      <c r="AT896" s="105"/>
      <c r="AU896" s="105"/>
    </row>
    <row r="897" spans="1:47" ht="17.25" customHeight="1">
      <c r="A897" s="27"/>
      <c r="B897" s="98">
        <v>702</v>
      </c>
      <c r="C897" s="104"/>
      <c r="D897" s="144" t="s">
        <v>189</v>
      </c>
      <c r="E897" s="111"/>
      <c r="F897" s="442">
        <v>6</v>
      </c>
      <c r="G897" s="443"/>
      <c r="H897" s="444"/>
      <c r="I897" s="99">
        <v>0</v>
      </c>
      <c r="J897" s="99">
        <v>0.3</v>
      </c>
      <c r="K897" s="94">
        <f t="shared" si="195"/>
        <v>6</v>
      </c>
      <c r="L897" s="94">
        <f t="shared" si="196"/>
        <v>0</v>
      </c>
      <c r="M897" s="94">
        <f t="shared" si="197"/>
        <v>0.3</v>
      </c>
      <c r="N897" s="94">
        <f t="shared" si="188"/>
        <v>6</v>
      </c>
      <c r="O897" s="94">
        <f t="shared" si="189"/>
        <v>6.3</v>
      </c>
      <c r="P897" s="102" t="s">
        <v>346</v>
      </c>
      <c r="Q897" s="94">
        <f t="shared" si="190"/>
        <v>1</v>
      </c>
      <c r="R897" s="122">
        <v>1</v>
      </c>
      <c r="S897" s="147">
        <v>6.0919999999999996</v>
      </c>
      <c r="T897" s="147"/>
      <c r="U897" s="100"/>
      <c r="V897" s="100"/>
      <c r="W897" s="100"/>
      <c r="X897" s="96" t="str">
        <f t="shared" si="191"/>
        <v/>
      </c>
      <c r="Y897" s="101">
        <v>14</v>
      </c>
      <c r="Z897" s="445"/>
      <c r="AA897" s="446"/>
      <c r="AB897" s="446"/>
      <c r="AC897" s="446"/>
      <c r="AD897" s="62"/>
      <c r="AE897" s="21"/>
      <c r="AF897" s="22"/>
      <c r="AH897" s="29"/>
      <c r="AI897" s="29"/>
      <c r="AJ897" s="29"/>
      <c r="AK897" s="29"/>
      <c r="AL897" s="29"/>
      <c r="AM897" s="29"/>
      <c r="AN897" s="29"/>
      <c r="AO897" s="83"/>
      <c r="AP897" s="83"/>
      <c r="AQ897" s="83"/>
      <c r="AR897" s="83"/>
      <c r="AS897" s="83"/>
      <c r="AT897" s="105"/>
      <c r="AU897" s="105"/>
    </row>
    <row r="898" spans="1:47" ht="17.25" customHeight="1">
      <c r="A898" s="27"/>
      <c r="B898" s="98"/>
      <c r="C898" s="104"/>
      <c r="D898" s="90"/>
      <c r="E898" s="111"/>
      <c r="F898" s="442" t="s">
        <v>224</v>
      </c>
      <c r="G898" s="443"/>
      <c r="H898" s="444"/>
      <c r="I898" s="99"/>
      <c r="J898" s="99"/>
      <c r="K898" s="94">
        <f t="shared" si="195"/>
        <v>6</v>
      </c>
      <c r="L898" s="94">
        <f t="shared" si="196"/>
        <v>0</v>
      </c>
      <c r="M898" s="94">
        <f t="shared" si="197"/>
        <v>0.3</v>
      </c>
      <c r="N898" s="94">
        <f t="shared" si="188"/>
        <v>6</v>
      </c>
      <c r="O898" s="94">
        <f t="shared" si="189"/>
        <v>6.3</v>
      </c>
      <c r="P898" s="102" t="s">
        <v>346</v>
      </c>
      <c r="Q898" s="94">
        <f t="shared" si="190"/>
        <v>2</v>
      </c>
      <c r="R898" s="122">
        <v>2</v>
      </c>
      <c r="S898" s="147">
        <v>6.0910000000000002</v>
      </c>
      <c r="T898" s="147">
        <v>6.0890000000000004</v>
      </c>
      <c r="U898" s="100"/>
      <c r="V898" s="100"/>
      <c r="W898" s="100"/>
      <c r="X898" s="96" t="str">
        <f t="shared" si="191"/>
        <v/>
      </c>
      <c r="Y898" s="101">
        <v>16</v>
      </c>
      <c r="Z898" s="461" t="s">
        <v>193</v>
      </c>
      <c r="AA898" s="462"/>
      <c r="AB898" s="462"/>
      <c r="AC898" s="528"/>
      <c r="AD898" s="62"/>
      <c r="AE898" s="21"/>
      <c r="AF898" s="22"/>
      <c r="AH898" s="29"/>
      <c r="AI898" s="29"/>
      <c r="AJ898" s="29"/>
      <c r="AK898" s="29"/>
      <c r="AL898" s="29"/>
      <c r="AM898" s="29"/>
      <c r="AN898" s="29"/>
      <c r="AO898" s="83"/>
      <c r="AP898" s="83"/>
      <c r="AQ898" s="83"/>
      <c r="AR898" s="83"/>
      <c r="AS898" s="83"/>
      <c r="AT898" s="105"/>
      <c r="AU898" s="105"/>
    </row>
    <row r="899" spans="1:47" ht="17.25" customHeight="1">
      <c r="A899" s="27"/>
      <c r="B899" s="98"/>
      <c r="C899" s="104"/>
      <c r="D899" s="90"/>
      <c r="E899" s="111"/>
      <c r="F899" s="455"/>
      <c r="G899" s="456"/>
      <c r="H899" s="457"/>
      <c r="I899" s="99"/>
      <c r="J899" s="99"/>
      <c r="K899" s="94">
        <f t="shared" si="195"/>
        <v>6</v>
      </c>
      <c r="L899" s="94">
        <f t="shared" si="196"/>
        <v>0</v>
      </c>
      <c r="M899" s="94">
        <f t="shared" si="197"/>
        <v>0.3</v>
      </c>
      <c r="N899" s="94">
        <f t="shared" si="188"/>
        <v>6</v>
      </c>
      <c r="O899" s="94">
        <f t="shared" si="189"/>
        <v>6.3</v>
      </c>
      <c r="P899" s="102"/>
      <c r="Q899" s="94" t="str">
        <f t="shared" si="190"/>
        <v/>
      </c>
      <c r="R899" s="122" t="s">
        <v>255</v>
      </c>
      <c r="S899" s="147"/>
      <c r="T899" s="147"/>
      <c r="U899" s="100"/>
      <c r="V899" s="100"/>
      <c r="W899" s="100"/>
      <c r="X899" s="96" t="str">
        <f t="shared" si="191"/>
        <v/>
      </c>
      <c r="Y899" s="101"/>
      <c r="Z899" s="445"/>
      <c r="AA899" s="446"/>
      <c r="AB899" s="446"/>
      <c r="AC899" s="446"/>
      <c r="AD899" s="62"/>
      <c r="AE899" s="21"/>
      <c r="AF899" s="22"/>
      <c r="AH899" s="29"/>
      <c r="AI899" s="29"/>
      <c r="AJ899" s="29"/>
      <c r="AK899" s="29"/>
      <c r="AL899" s="29"/>
      <c r="AM899" s="29"/>
      <c r="AN899" s="29"/>
      <c r="AO899" s="83"/>
      <c r="AP899" s="83"/>
      <c r="AQ899" s="83"/>
      <c r="AR899" s="83"/>
      <c r="AS899" s="83"/>
      <c r="AT899" s="105"/>
      <c r="AU899" s="105"/>
    </row>
    <row r="900" spans="1:47" ht="17.25" customHeight="1">
      <c r="A900" s="27"/>
      <c r="B900" s="98">
        <v>702</v>
      </c>
      <c r="C900" s="104"/>
      <c r="D900" s="144" t="s">
        <v>189</v>
      </c>
      <c r="E900" s="111"/>
      <c r="F900" s="442">
        <v>6</v>
      </c>
      <c r="G900" s="443"/>
      <c r="H900" s="444"/>
      <c r="I900" s="99">
        <v>0</v>
      </c>
      <c r="J900" s="99">
        <v>0.3</v>
      </c>
      <c r="K900" s="94">
        <f t="shared" si="195"/>
        <v>6</v>
      </c>
      <c r="L900" s="94">
        <f t="shared" si="196"/>
        <v>0</v>
      </c>
      <c r="M900" s="94">
        <f t="shared" si="197"/>
        <v>0.3</v>
      </c>
      <c r="N900" s="94">
        <f t="shared" si="188"/>
        <v>6</v>
      </c>
      <c r="O900" s="94">
        <f t="shared" si="189"/>
        <v>6.3</v>
      </c>
      <c r="P900" s="102" t="s">
        <v>346</v>
      </c>
      <c r="Q900" s="94">
        <f t="shared" si="190"/>
        <v>1</v>
      </c>
      <c r="R900" s="122">
        <v>1</v>
      </c>
      <c r="S900" s="147">
        <v>5.9909999999999997</v>
      </c>
      <c r="T900" s="147"/>
      <c r="U900" s="100"/>
      <c r="V900" s="100"/>
      <c r="W900" s="100"/>
      <c r="X900" s="96" t="str">
        <f t="shared" si="191"/>
        <v/>
      </c>
      <c r="Y900" s="101">
        <v>14</v>
      </c>
      <c r="Z900" s="445"/>
      <c r="AA900" s="446"/>
      <c r="AB900" s="446"/>
      <c r="AC900" s="446"/>
      <c r="AD900" s="62"/>
      <c r="AE900" s="245" t="s">
        <v>95</v>
      </c>
      <c r="AF900" s="22"/>
      <c r="AH900" s="29"/>
      <c r="AI900" s="29"/>
      <c r="AJ900" s="29"/>
      <c r="AK900" s="29"/>
      <c r="AL900" s="29"/>
      <c r="AM900" s="29"/>
      <c r="AN900" s="29"/>
      <c r="AO900" s="83"/>
      <c r="AP900" s="83"/>
      <c r="AQ900" s="83"/>
      <c r="AR900" s="83"/>
      <c r="AS900" s="83"/>
      <c r="AT900" s="105"/>
      <c r="AU900" s="105"/>
    </row>
    <row r="901" spans="1:47" ht="17.25" customHeight="1">
      <c r="A901" s="27"/>
      <c r="B901" s="98"/>
      <c r="C901" s="104"/>
      <c r="D901" s="90"/>
      <c r="E901" s="111"/>
      <c r="F901" s="442" t="s">
        <v>224</v>
      </c>
      <c r="G901" s="443"/>
      <c r="H901" s="444"/>
      <c r="I901" s="99"/>
      <c r="J901" s="99"/>
      <c r="K901" s="94">
        <f t="shared" si="195"/>
        <v>6</v>
      </c>
      <c r="L901" s="94">
        <f t="shared" si="196"/>
        <v>0</v>
      </c>
      <c r="M901" s="94">
        <f t="shared" si="197"/>
        <v>0.3</v>
      </c>
      <c r="N901" s="94">
        <f t="shared" si="188"/>
        <v>6</v>
      </c>
      <c r="O901" s="94">
        <f t="shared" si="189"/>
        <v>6.3</v>
      </c>
      <c r="P901" s="102" t="s">
        <v>346</v>
      </c>
      <c r="Q901" s="94">
        <f t="shared" si="190"/>
        <v>2</v>
      </c>
      <c r="R901" s="122">
        <v>2</v>
      </c>
      <c r="S901" s="147">
        <v>5.8630000000000004</v>
      </c>
      <c r="T901" s="147">
        <v>5.8879999999999999</v>
      </c>
      <c r="U901" s="100"/>
      <c r="V901" s="100"/>
      <c r="W901" s="100"/>
      <c r="X901" s="96" t="str">
        <f t="shared" si="191"/>
        <v/>
      </c>
      <c r="Y901" s="101">
        <v>16</v>
      </c>
      <c r="Z901" s="461" t="s">
        <v>196</v>
      </c>
      <c r="AA901" s="462"/>
      <c r="AB901" s="462"/>
      <c r="AC901" s="528"/>
      <c r="AD901" s="62"/>
      <c r="AE901" s="245" t="s">
        <v>95</v>
      </c>
      <c r="AF901" s="22"/>
      <c r="AH901" s="29"/>
      <c r="AI901" s="29"/>
      <c r="AJ901" s="29"/>
      <c r="AK901" s="29"/>
      <c r="AL901" s="29"/>
      <c r="AM901" s="29"/>
      <c r="AN901" s="29"/>
      <c r="AO901" s="83"/>
      <c r="AP901" s="83"/>
      <c r="AQ901" s="83"/>
      <c r="AR901" s="83"/>
      <c r="AS901" s="83"/>
      <c r="AT901" s="105"/>
      <c r="AU901" s="105"/>
    </row>
    <row r="902" spans="1:47" ht="17.25" customHeight="1">
      <c r="A902" s="27"/>
      <c r="B902" s="98"/>
      <c r="C902" s="104"/>
      <c r="D902" s="90"/>
      <c r="E902" s="111"/>
      <c r="F902" s="455"/>
      <c r="G902" s="456"/>
      <c r="H902" s="457"/>
      <c r="I902" s="99"/>
      <c r="J902" s="99"/>
      <c r="K902" s="94">
        <f t="shared" si="195"/>
        <v>6</v>
      </c>
      <c r="L902" s="94">
        <f t="shared" si="196"/>
        <v>0</v>
      </c>
      <c r="M902" s="94">
        <f t="shared" si="197"/>
        <v>0.3</v>
      </c>
      <c r="N902" s="94">
        <f t="shared" si="188"/>
        <v>6</v>
      </c>
      <c r="O902" s="94">
        <f t="shared" si="189"/>
        <v>6.3</v>
      </c>
      <c r="P902" s="102"/>
      <c r="Q902" s="94" t="str">
        <f t="shared" si="190"/>
        <v/>
      </c>
      <c r="R902" s="122" t="s">
        <v>255</v>
      </c>
      <c r="S902" s="147"/>
      <c r="T902" s="147"/>
      <c r="U902" s="100"/>
      <c r="V902" s="100"/>
      <c r="W902" s="100"/>
      <c r="X902" s="96" t="str">
        <f t="shared" si="191"/>
        <v/>
      </c>
      <c r="Y902" s="101"/>
      <c r="Z902" s="445"/>
      <c r="AA902" s="446"/>
      <c r="AB902" s="446"/>
      <c r="AC902" s="454"/>
      <c r="AD902" s="62"/>
      <c r="AE902" s="21"/>
      <c r="AF902" s="22"/>
      <c r="AH902" s="29"/>
      <c r="AI902" s="29"/>
      <c r="AJ902" s="29"/>
      <c r="AK902" s="29"/>
      <c r="AL902" s="29"/>
      <c r="AM902" s="29"/>
      <c r="AN902" s="29"/>
      <c r="AO902" s="83"/>
      <c r="AP902" s="83"/>
      <c r="AQ902" s="83"/>
      <c r="AR902" s="83"/>
      <c r="AS902" s="83"/>
      <c r="AT902" s="105"/>
      <c r="AU902" s="105"/>
    </row>
    <row r="903" spans="1:47" ht="17.25" customHeight="1">
      <c r="A903" s="27"/>
      <c r="B903" s="98">
        <v>702</v>
      </c>
      <c r="C903" s="104"/>
      <c r="D903" s="144" t="s">
        <v>189</v>
      </c>
      <c r="E903" s="111"/>
      <c r="F903" s="442">
        <v>6</v>
      </c>
      <c r="G903" s="443"/>
      <c r="H903" s="444"/>
      <c r="I903" s="99">
        <v>0</v>
      </c>
      <c r="J903" s="99">
        <v>0.3</v>
      </c>
      <c r="K903" s="94">
        <f t="shared" si="195"/>
        <v>6</v>
      </c>
      <c r="L903" s="94">
        <f t="shared" si="196"/>
        <v>0</v>
      </c>
      <c r="M903" s="94">
        <f t="shared" si="197"/>
        <v>0.3</v>
      </c>
      <c r="N903" s="94">
        <f t="shared" si="188"/>
        <v>6</v>
      </c>
      <c r="O903" s="94">
        <f t="shared" si="189"/>
        <v>6.3</v>
      </c>
      <c r="P903" s="102" t="s">
        <v>346</v>
      </c>
      <c r="Q903" s="94">
        <f>IF(AND(F903&lt;&gt;"",Q890=""),1,IF(AND(Q890&lt;emp,Q890&lt;&gt;""),Q890+1,""))</f>
        <v>1</v>
      </c>
      <c r="R903" s="122">
        <v>1</v>
      </c>
      <c r="S903" s="147">
        <v>6.1470000000000002</v>
      </c>
      <c r="T903" s="147"/>
      <c r="U903" s="100"/>
      <c r="V903" s="100"/>
      <c r="W903" s="100"/>
      <c r="X903" s="96" t="str">
        <f t="shared" si="191"/>
        <v/>
      </c>
      <c r="Y903" s="101">
        <v>14</v>
      </c>
      <c r="Z903" s="445"/>
      <c r="AA903" s="446"/>
      <c r="AB903" s="446"/>
      <c r="AC903" s="446"/>
      <c r="AD903" s="62"/>
      <c r="AE903" s="21"/>
      <c r="AF903" s="22"/>
      <c r="AH903" s="29"/>
      <c r="AI903" s="29"/>
      <c r="AJ903" s="29"/>
      <c r="AK903" s="29"/>
      <c r="AL903" s="29"/>
      <c r="AM903" s="29"/>
      <c r="AN903" s="29"/>
      <c r="AO903" s="83"/>
      <c r="AP903" s="83"/>
      <c r="AQ903" s="83"/>
      <c r="AR903" s="83"/>
      <c r="AS903" s="83"/>
      <c r="AT903" s="105"/>
      <c r="AU903" s="105"/>
    </row>
    <row r="904" spans="1:47" ht="17.25" customHeight="1">
      <c r="A904" s="27"/>
      <c r="B904" s="98"/>
      <c r="C904" s="104"/>
      <c r="D904" s="90"/>
      <c r="E904" s="111"/>
      <c r="F904" s="442" t="s">
        <v>230</v>
      </c>
      <c r="G904" s="443"/>
      <c r="H904" s="444"/>
      <c r="I904" s="99"/>
      <c r="J904" s="99"/>
      <c r="K904" s="94">
        <f t="shared" si="195"/>
        <v>6</v>
      </c>
      <c r="L904" s="94">
        <f t="shared" si="196"/>
        <v>0</v>
      </c>
      <c r="M904" s="94">
        <f t="shared" si="197"/>
        <v>0.3</v>
      </c>
      <c r="N904" s="94">
        <f t="shared" si="188"/>
        <v>6</v>
      </c>
      <c r="O904" s="94">
        <f t="shared" si="189"/>
        <v>6.3</v>
      </c>
      <c r="P904" s="102" t="s">
        <v>346</v>
      </c>
      <c r="Q904" s="94">
        <f>IF(AND(F904&lt;&gt;"",Q903=""),1,IF(AND(Q903&lt;emp,Q903&lt;&gt;""),Q903+1,""))</f>
        <v>2</v>
      </c>
      <c r="R904" s="122">
        <v>2</v>
      </c>
      <c r="S904" s="147">
        <v>6.1440000000000001</v>
      </c>
      <c r="T904" s="147">
        <v>6.13</v>
      </c>
      <c r="U904" s="100"/>
      <c r="V904" s="100"/>
      <c r="W904" s="100"/>
      <c r="X904" s="96" t="str">
        <f t="shared" si="191"/>
        <v/>
      </c>
      <c r="Y904" s="101">
        <v>16</v>
      </c>
      <c r="Z904" s="461" t="s">
        <v>193</v>
      </c>
      <c r="AA904" s="462"/>
      <c r="AB904" s="462"/>
      <c r="AC904" s="528"/>
      <c r="AD904" s="62"/>
      <c r="AE904" s="21"/>
      <c r="AF904" s="22"/>
      <c r="AH904" s="29"/>
      <c r="AI904" s="29"/>
      <c r="AJ904" s="29"/>
      <c r="AK904" s="29"/>
      <c r="AL904" s="29"/>
      <c r="AM904" s="29"/>
      <c r="AN904" s="29"/>
      <c r="AO904" s="83"/>
      <c r="AP904" s="83"/>
      <c r="AQ904" s="83"/>
      <c r="AR904" s="83"/>
      <c r="AS904" s="83"/>
      <c r="AT904" s="105"/>
      <c r="AU904" s="105"/>
    </row>
    <row r="905" spans="1:47" ht="17.25" customHeight="1">
      <c r="A905" s="27"/>
      <c r="B905" s="98"/>
      <c r="C905" s="104"/>
      <c r="D905" s="90"/>
      <c r="E905" s="111"/>
      <c r="F905" s="442"/>
      <c r="G905" s="443"/>
      <c r="H905" s="444"/>
      <c r="I905" s="99"/>
      <c r="J905" s="99"/>
      <c r="K905" s="94">
        <f t="shared" si="195"/>
        <v>6</v>
      </c>
      <c r="L905" s="94">
        <f t="shared" si="196"/>
        <v>0</v>
      </c>
      <c r="M905" s="94">
        <f t="shared" si="197"/>
        <v>0.3</v>
      </c>
      <c r="N905" s="94">
        <f t="shared" si="188"/>
        <v>6</v>
      </c>
      <c r="O905" s="94">
        <f t="shared" si="189"/>
        <v>6.3</v>
      </c>
      <c r="P905" s="102"/>
      <c r="Q905" s="94" t="str">
        <f>IF(AND(F905&lt;&gt;"",Q904=""),1,IF(AND(Q904&lt;emp,Q904&lt;&gt;""),Q904+1,""))</f>
        <v/>
      </c>
      <c r="R905" s="122" t="s">
        <v>255</v>
      </c>
      <c r="S905" s="147"/>
      <c r="T905" s="147"/>
      <c r="U905" s="100"/>
      <c r="V905" s="100"/>
      <c r="W905" s="100"/>
      <c r="X905" s="96" t="str">
        <f t="shared" si="191"/>
        <v/>
      </c>
      <c r="Y905" s="101"/>
      <c r="Z905" s="445"/>
      <c r="AA905" s="446"/>
      <c r="AB905" s="446"/>
      <c r="AC905" s="454"/>
      <c r="AD905" s="62"/>
      <c r="AE905" s="21"/>
      <c r="AF905" s="22"/>
      <c r="AH905" s="29"/>
      <c r="AI905" s="29"/>
      <c r="AJ905" s="29"/>
      <c r="AK905" s="29"/>
      <c r="AL905" s="29"/>
      <c r="AM905" s="29"/>
      <c r="AN905" s="29"/>
      <c r="AO905" s="83"/>
      <c r="AP905" s="83"/>
      <c r="AQ905" s="83"/>
      <c r="AR905" s="83"/>
      <c r="AS905" s="83"/>
      <c r="AT905" s="105"/>
      <c r="AU905" s="105"/>
    </row>
    <row r="906" spans="1:47" ht="17.25" customHeight="1">
      <c r="A906" s="27"/>
      <c r="B906" s="98">
        <v>702</v>
      </c>
      <c r="C906" s="104"/>
      <c r="D906" s="144" t="s">
        <v>189</v>
      </c>
      <c r="E906" s="111"/>
      <c r="F906" s="442">
        <v>6</v>
      </c>
      <c r="G906" s="443"/>
      <c r="H906" s="444"/>
      <c r="I906" s="99">
        <v>0</v>
      </c>
      <c r="J906" s="99">
        <v>0.3</v>
      </c>
      <c r="K906" s="94">
        <f t="shared" si="195"/>
        <v>6</v>
      </c>
      <c r="L906" s="94">
        <f t="shared" si="196"/>
        <v>0</v>
      </c>
      <c r="M906" s="94">
        <f t="shared" si="197"/>
        <v>0.3</v>
      </c>
      <c r="N906" s="94">
        <f t="shared" si="188"/>
        <v>6</v>
      </c>
      <c r="O906" s="94">
        <f t="shared" si="189"/>
        <v>6.3</v>
      </c>
      <c r="P906" s="102" t="s">
        <v>346</v>
      </c>
      <c r="Q906" s="94">
        <f>IF(AND(F906&lt;&gt;"",Q893=""),1,IF(AND(Q893&lt;emp,Q893&lt;&gt;""),Q893+1,""))</f>
        <v>1</v>
      </c>
      <c r="R906" s="122">
        <v>1</v>
      </c>
      <c r="S906" s="147">
        <v>5.8460000000000001</v>
      </c>
      <c r="T906" s="147"/>
      <c r="U906" s="100"/>
      <c r="V906" s="100"/>
      <c r="W906" s="100"/>
      <c r="X906" s="96" t="str">
        <f t="shared" si="191"/>
        <v/>
      </c>
      <c r="Y906" s="101">
        <v>14</v>
      </c>
      <c r="Z906" s="445"/>
      <c r="AA906" s="446"/>
      <c r="AB906" s="446"/>
      <c r="AC906" s="446"/>
      <c r="AD906" s="62"/>
      <c r="AE906" s="245" t="s">
        <v>95</v>
      </c>
      <c r="AF906" s="22"/>
      <c r="AH906" s="29"/>
      <c r="AI906" s="29"/>
      <c r="AJ906" s="29"/>
      <c r="AK906" s="29"/>
      <c r="AL906" s="29"/>
      <c r="AM906" s="29"/>
      <c r="AN906" s="29"/>
      <c r="AO906" s="83"/>
      <c r="AP906" s="83"/>
      <c r="AQ906" s="83"/>
      <c r="AR906" s="83"/>
      <c r="AS906" s="83"/>
      <c r="AT906" s="105"/>
      <c r="AU906" s="105"/>
    </row>
    <row r="907" spans="1:47" ht="17.25" customHeight="1">
      <c r="A907" s="27"/>
      <c r="B907" s="98"/>
      <c r="C907" s="104"/>
      <c r="D907" s="90"/>
      <c r="E907" s="111"/>
      <c r="F907" s="442" t="s">
        <v>230</v>
      </c>
      <c r="G907" s="443"/>
      <c r="H907" s="444"/>
      <c r="I907" s="99"/>
      <c r="J907" s="99"/>
      <c r="K907" s="94">
        <f t="shared" si="195"/>
        <v>6</v>
      </c>
      <c r="L907" s="94">
        <f t="shared" si="196"/>
        <v>0</v>
      </c>
      <c r="M907" s="94">
        <f t="shared" si="197"/>
        <v>0.3</v>
      </c>
      <c r="N907" s="94">
        <f t="shared" si="188"/>
        <v>6</v>
      </c>
      <c r="O907" s="94">
        <f t="shared" si="189"/>
        <v>6.3</v>
      </c>
      <c r="P907" s="102" t="s">
        <v>346</v>
      </c>
      <c r="Q907" s="94">
        <f>IF(AND(F907&lt;&gt;"",Q906=""),1,IF(AND(Q906&lt;emp,Q906&lt;&gt;""),Q906+1,""))</f>
        <v>2</v>
      </c>
      <c r="R907" s="122">
        <v>2</v>
      </c>
      <c r="S907" s="147">
        <v>5.7789999999999999</v>
      </c>
      <c r="T907" s="147">
        <v>5.7510000000000003</v>
      </c>
      <c r="U907" s="100"/>
      <c r="V907" s="100"/>
      <c r="W907" s="100"/>
      <c r="X907" s="96" t="str">
        <f t="shared" si="191"/>
        <v/>
      </c>
      <c r="Y907" s="101">
        <v>16</v>
      </c>
      <c r="Z907" s="461" t="s">
        <v>196</v>
      </c>
      <c r="AA907" s="462"/>
      <c r="AB907" s="462"/>
      <c r="AC907" s="528"/>
      <c r="AD907" s="62"/>
      <c r="AE907" s="245" t="s">
        <v>95</v>
      </c>
      <c r="AF907" s="22"/>
      <c r="AH907" s="29"/>
      <c r="AI907" s="29"/>
      <c r="AJ907" s="29"/>
      <c r="AK907" s="29"/>
      <c r="AL907" s="29"/>
      <c r="AM907" s="29"/>
      <c r="AN907" s="29"/>
      <c r="AO907" s="83"/>
      <c r="AP907" s="83"/>
      <c r="AQ907" s="83"/>
      <c r="AR907" s="83"/>
      <c r="AS907" s="83"/>
      <c r="AT907" s="105"/>
      <c r="AU907" s="105"/>
    </row>
    <row r="908" spans="1:47" ht="17.25" customHeight="1" thickBot="1">
      <c r="A908" s="27"/>
      <c r="B908" s="98"/>
      <c r="C908" s="104"/>
      <c r="D908" s="90"/>
      <c r="E908" s="111"/>
      <c r="F908" s="442"/>
      <c r="G908" s="443"/>
      <c r="H908" s="444"/>
      <c r="I908" s="99"/>
      <c r="J908" s="99"/>
      <c r="K908" s="94">
        <f t="shared" si="195"/>
        <v>6</v>
      </c>
      <c r="L908" s="94">
        <f t="shared" si="196"/>
        <v>0</v>
      </c>
      <c r="M908" s="94">
        <f t="shared" si="197"/>
        <v>0.3</v>
      </c>
      <c r="N908" s="94">
        <f t="shared" si="188"/>
        <v>6</v>
      </c>
      <c r="O908" s="94">
        <f t="shared" si="189"/>
        <v>6.3</v>
      </c>
      <c r="P908" s="102"/>
      <c r="Q908" s="94" t="str">
        <f>IF(AND(F908&lt;&gt;"",Q907=""),1,IF(AND(Q907&lt;emp,Q907&lt;&gt;""),Q907+1,""))</f>
        <v/>
      </c>
      <c r="R908" s="122" t="s">
        <v>255</v>
      </c>
      <c r="S908" s="100"/>
      <c r="T908" s="100"/>
      <c r="U908" s="100"/>
      <c r="V908" s="100"/>
      <c r="W908" s="100"/>
      <c r="X908" s="96" t="str">
        <f t="shared" si="191"/>
        <v/>
      </c>
      <c r="Y908" s="101"/>
      <c r="Z908" s="445"/>
      <c r="AA908" s="446"/>
      <c r="AB908" s="446"/>
      <c r="AC908" s="454"/>
      <c r="AD908" s="62"/>
      <c r="AE908" s="21"/>
      <c r="AF908" s="22"/>
      <c r="AH908" s="29"/>
      <c r="AI908" s="29"/>
      <c r="AJ908" s="29"/>
      <c r="AK908" s="29"/>
      <c r="AL908" s="29"/>
      <c r="AM908" s="29"/>
      <c r="AN908" s="29"/>
      <c r="AO908" s="83"/>
      <c r="AP908" s="83"/>
      <c r="AQ908" s="83"/>
      <c r="AR908" s="83"/>
      <c r="AS908" s="83"/>
      <c r="AT908" s="105"/>
      <c r="AU908" s="105"/>
    </row>
    <row r="909" spans="1:47" ht="17.25" customHeight="1" thickBot="1">
      <c r="A909" s="27"/>
      <c r="B909" s="98">
        <v>703</v>
      </c>
      <c r="C909" s="104"/>
      <c r="D909" s="142" t="s">
        <v>81</v>
      </c>
      <c r="E909" s="142" t="s">
        <v>189</v>
      </c>
      <c r="F909" s="141">
        <v>0.3</v>
      </c>
      <c r="G909" s="463" t="s">
        <v>202</v>
      </c>
      <c r="H909" s="465"/>
      <c r="I909" s="136">
        <v>-0.3</v>
      </c>
      <c r="J909" s="99">
        <v>0</v>
      </c>
      <c r="K909" s="94">
        <f t="shared" si="195"/>
        <v>0.3</v>
      </c>
      <c r="L909" s="94">
        <f t="shared" si="196"/>
        <v>-0.3</v>
      </c>
      <c r="M909" s="94">
        <f t="shared" si="197"/>
        <v>0</v>
      </c>
      <c r="N909" s="94">
        <f t="shared" si="188"/>
        <v>0</v>
      </c>
      <c r="O909" s="94">
        <f t="shared" si="189"/>
        <v>0.3</v>
      </c>
      <c r="P909" s="102" t="s">
        <v>346</v>
      </c>
      <c r="Q909" s="94">
        <f>IF(AND(F909&lt;&gt;"",Q896=""),1,IF(AND(Q896&lt;emp,Q896&lt;&gt;""),Q896+1,""))</f>
        <v>1</v>
      </c>
      <c r="R909" s="122">
        <v>1</v>
      </c>
      <c r="S909" s="147">
        <v>0.30599999999999999</v>
      </c>
      <c r="T909" s="147"/>
      <c r="U909" s="100"/>
      <c r="V909" s="100"/>
      <c r="W909" s="100"/>
      <c r="X909" s="96" t="str">
        <f t="shared" si="191"/>
        <v/>
      </c>
      <c r="Y909" s="101">
        <v>14</v>
      </c>
      <c r="Z909" s="445" t="s">
        <v>334</v>
      </c>
      <c r="AA909" s="446"/>
      <c r="AB909" s="446"/>
      <c r="AC909" s="446"/>
      <c r="AD909" s="62"/>
      <c r="AE909" s="253" t="s">
        <v>95</v>
      </c>
      <c r="AF909" s="22"/>
      <c r="AH909" s="29"/>
      <c r="AI909" s="29"/>
      <c r="AJ909" s="29"/>
      <c r="AK909" s="29"/>
      <c r="AL909" s="29"/>
      <c r="AM909" s="29"/>
      <c r="AN909" s="29"/>
      <c r="AO909" s="83"/>
      <c r="AP909" s="83"/>
      <c r="AQ909" s="83"/>
      <c r="AR909" s="83"/>
      <c r="AS909" s="83"/>
      <c r="AT909" s="105"/>
      <c r="AU909" s="105"/>
    </row>
    <row r="910" spans="1:47" ht="17.25" customHeight="1">
      <c r="A910" s="27"/>
      <c r="B910" s="98"/>
      <c r="C910" s="104"/>
      <c r="D910" s="90"/>
      <c r="E910" s="111"/>
      <c r="F910" s="442" t="s">
        <v>221</v>
      </c>
      <c r="G910" s="443"/>
      <c r="H910" s="443"/>
      <c r="I910" s="99"/>
      <c r="J910" s="99"/>
      <c r="K910" s="94">
        <f t="shared" si="195"/>
        <v>0.3</v>
      </c>
      <c r="L910" s="94">
        <f t="shared" si="196"/>
        <v>-0.3</v>
      </c>
      <c r="M910" s="94">
        <f t="shared" si="197"/>
        <v>0</v>
      </c>
      <c r="N910" s="94">
        <f t="shared" si="188"/>
        <v>0</v>
      </c>
      <c r="O910" s="94">
        <f t="shared" si="189"/>
        <v>0.3</v>
      </c>
      <c r="P910" s="102" t="s">
        <v>346</v>
      </c>
      <c r="Q910" s="94">
        <f>IF(AND(F910&lt;&gt;"",Q909=""),1,IF(AND(Q909&lt;emp,Q909&lt;&gt;""),Q909+1,""))</f>
        <v>2</v>
      </c>
      <c r="R910" s="122">
        <v>2</v>
      </c>
      <c r="S910" s="147">
        <v>0.42599999999999999</v>
      </c>
      <c r="T910" s="147">
        <v>0.443</v>
      </c>
      <c r="U910" s="100"/>
      <c r="V910" s="100"/>
      <c r="W910" s="100"/>
      <c r="X910" s="96" t="str">
        <f t="shared" si="191"/>
        <v/>
      </c>
      <c r="Y910" s="101">
        <v>16</v>
      </c>
      <c r="Z910" s="445"/>
      <c r="AA910" s="446"/>
      <c r="AB910" s="446"/>
      <c r="AC910" s="446"/>
      <c r="AD910" s="62"/>
      <c r="AE910" s="253" t="s">
        <v>95</v>
      </c>
      <c r="AF910" s="22"/>
      <c r="AH910" s="29"/>
      <c r="AI910" s="29"/>
      <c r="AJ910" s="29"/>
      <c r="AK910" s="29"/>
      <c r="AL910" s="29"/>
      <c r="AM910" s="29"/>
      <c r="AN910" s="29"/>
      <c r="AO910" s="83"/>
      <c r="AP910" s="83"/>
      <c r="AQ910" s="83"/>
      <c r="AR910" s="83"/>
      <c r="AS910" s="83"/>
      <c r="AT910" s="105"/>
      <c r="AU910" s="105"/>
    </row>
    <row r="911" spans="1:47" ht="17.25" customHeight="1" thickBot="1">
      <c r="A911" s="27"/>
      <c r="B911" s="98"/>
      <c r="C911" s="104"/>
      <c r="D911" s="90"/>
      <c r="E911" s="111"/>
      <c r="F911" s="442"/>
      <c r="G911" s="443"/>
      <c r="H911" s="443"/>
      <c r="I911" s="99"/>
      <c r="J911" s="99"/>
      <c r="K911" s="94">
        <f t="shared" si="195"/>
        <v>0.3</v>
      </c>
      <c r="L911" s="94">
        <f t="shared" si="196"/>
        <v>-0.3</v>
      </c>
      <c r="M911" s="94">
        <f t="shared" si="197"/>
        <v>0</v>
      </c>
      <c r="N911" s="94">
        <f t="shared" si="188"/>
        <v>0</v>
      </c>
      <c r="O911" s="94">
        <f t="shared" si="189"/>
        <v>0.3</v>
      </c>
      <c r="P911" s="102"/>
      <c r="Q911" s="94" t="str">
        <f>IF(AND(F911&lt;&gt;"",Q910=""),1,IF(AND(Q910&lt;emp,Q910&lt;&gt;""),Q910+1,""))</f>
        <v/>
      </c>
      <c r="R911" s="122" t="s">
        <v>255</v>
      </c>
      <c r="S911" s="147"/>
      <c r="T911" s="147"/>
      <c r="U911" s="100"/>
      <c r="V911" s="100"/>
      <c r="W911" s="100"/>
      <c r="X911" s="96" t="str">
        <f t="shared" si="191"/>
        <v/>
      </c>
      <c r="Y911" s="101"/>
      <c r="Z911" s="445"/>
      <c r="AA911" s="446"/>
      <c r="AB911" s="446"/>
      <c r="AC911" s="446"/>
      <c r="AD911" s="62"/>
      <c r="AE911" s="21"/>
      <c r="AF911" s="22"/>
      <c r="AH911" s="29"/>
      <c r="AI911" s="29"/>
      <c r="AJ911" s="29"/>
      <c r="AK911" s="29"/>
      <c r="AL911" s="29"/>
      <c r="AM911" s="29"/>
      <c r="AN911" s="29"/>
      <c r="AO911" s="83"/>
      <c r="AP911" s="83"/>
      <c r="AQ911" s="83"/>
      <c r="AR911" s="83"/>
      <c r="AS911" s="83"/>
      <c r="AT911" s="105"/>
      <c r="AU911" s="105"/>
    </row>
    <row r="912" spans="1:47" ht="17.25" customHeight="1" thickBot="1">
      <c r="A912" s="27"/>
      <c r="B912" s="98">
        <v>703</v>
      </c>
      <c r="C912" s="104"/>
      <c r="D912" s="142" t="s">
        <v>81</v>
      </c>
      <c r="E912" s="142" t="s">
        <v>189</v>
      </c>
      <c r="F912" s="141">
        <v>0.3</v>
      </c>
      <c r="G912" s="463" t="s">
        <v>202</v>
      </c>
      <c r="H912" s="465"/>
      <c r="I912" s="136">
        <v>-0.3</v>
      </c>
      <c r="J912" s="99">
        <v>0</v>
      </c>
      <c r="K912" s="94">
        <f t="shared" si="195"/>
        <v>0.3</v>
      </c>
      <c r="L912" s="94">
        <f t="shared" si="196"/>
        <v>-0.3</v>
      </c>
      <c r="M912" s="94">
        <f t="shared" si="197"/>
        <v>0</v>
      </c>
      <c r="N912" s="94">
        <f t="shared" si="188"/>
        <v>0</v>
      </c>
      <c r="O912" s="94">
        <f t="shared" si="189"/>
        <v>0.3</v>
      </c>
      <c r="P912" s="102" t="s">
        <v>346</v>
      </c>
      <c r="Q912" s="94">
        <f>IF(AND(F912&lt;&gt;"",Q908=""),1,IF(AND(Q908&lt;emp,Q908&lt;&gt;""),Q908+1,""))</f>
        <v>1</v>
      </c>
      <c r="R912" s="122">
        <v>1</v>
      </c>
      <c r="S912" s="147">
        <v>0.219</v>
      </c>
      <c r="T912" s="147"/>
      <c r="U912" s="100"/>
      <c r="V912" s="100"/>
      <c r="W912" s="100"/>
      <c r="X912" s="96" t="str">
        <f t="shared" si="191"/>
        <v/>
      </c>
      <c r="Y912" s="101">
        <v>14</v>
      </c>
      <c r="Z912" s="445"/>
      <c r="AA912" s="446"/>
      <c r="AB912" s="446"/>
      <c r="AC912" s="446"/>
      <c r="AD912" s="62"/>
      <c r="AE912" s="21"/>
      <c r="AF912" s="22"/>
      <c r="AH912" s="29"/>
      <c r="AI912" s="29"/>
      <c r="AJ912" s="29"/>
      <c r="AK912" s="29"/>
      <c r="AL912" s="29"/>
      <c r="AM912" s="29"/>
      <c r="AN912" s="29"/>
      <c r="AO912" s="83"/>
      <c r="AP912" s="83"/>
      <c r="AQ912" s="83"/>
      <c r="AR912" s="83"/>
      <c r="AS912" s="83"/>
      <c r="AT912" s="105"/>
      <c r="AU912" s="105"/>
    </row>
    <row r="913" spans="1:47" ht="17.25" customHeight="1">
      <c r="A913" s="27"/>
      <c r="B913" s="98"/>
      <c r="C913" s="104"/>
      <c r="D913" s="90"/>
      <c r="E913" s="111"/>
      <c r="F913" s="442" t="s">
        <v>222</v>
      </c>
      <c r="G913" s="443"/>
      <c r="H913" s="443"/>
      <c r="I913" s="99"/>
      <c r="J913" s="99"/>
      <c r="K913" s="94">
        <f>IF(Q913=1,F913,K912)</f>
        <v>0.3</v>
      </c>
      <c r="L913" s="94">
        <f>IF(Q913=1,I913,L912)</f>
        <v>-0.3</v>
      </c>
      <c r="M913" s="94">
        <f>IF(Q913=1,J913,M912)</f>
        <v>0</v>
      </c>
      <c r="N913" s="94">
        <f t="shared" si="188"/>
        <v>0</v>
      </c>
      <c r="O913" s="94">
        <f t="shared" si="189"/>
        <v>0.3</v>
      </c>
      <c r="P913" s="102" t="s">
        <v>346</v>
      </c>
      <c r="Q913" s="94">
        <f>IF(AND(F913&lt;&gt;"",Q912=""),1,IF(AND(Q912&lt;emp,Q912&lt;&gt;""),Q912+1,""))</f>
        <v>2</v>
      </c>
      <c r="R913" s="122">
        <v>2</v>
      </c>
      <c r="S913" s="147">
        <v>0.188</v>
      </c>
      <c r="T913" s="147">
        <v>0.17599999999999999</v>
      </c>
      <c r="U913" s="100"/>
      <c r="V913" s="100"/>
      <c r="W913" s="100"/>
      <c r="X913" s="96" t="str">
        <f t="shared" si="191"/>
        <v/>
      </c>
      <c r="Y913" s="101">
        <v>16</v>
      </c>
      <c r="Z913" s="445"/>
      <c r="AA913" s="446"/>
      <c r="AB913" s="446"/>
      <c r="AC913" s="446"/>
      <c r="AD913" s="62"/>
      <c r="AE913" s="21"/>
      <c r="AF913" s="22"/>
      <c r="AH913" s="29"/>
      <c r="AI913" s="29"/>
      <c r="AJ913" s="29"/>
      <c r="AK913" s="29"/>
      <c r="AL913" s="29"/>
      <c r="AM913" s="29"/>
      <c r="AN913" s="29"/>
      <c r="AO913" s="83"/>
      <c r="AP913" s="83"/>
      <c r="AQ913" s="83"/>
      <c r="AR913" s="83"/>
      <c r="AS913" s="83"/>
      <c r="AT913" s="105"/>
      <c r="AU913" s="105"/>
    </row>
    <row r="914" spans="1:47" ht="17.25" customHeight="1" thickBot="1">
      <c r="A914" s="27"/>
      <c r="B914" s="98"/>
      <c r="C914" s="104"/>
      <c r="D914" s="90"/>
      <c r="E914" s="111"/>
      <c r="F914" s="442"/>
      <c r="G914" s="443"/>
      <c r="H914" s="443"/>
      <c r="I914" s="99"/>
      <c r="J914" s="99"/>
      <c r="K914" s="94">
        <f t="shared" ref="K914:K938" si="198">IF(Q914=1,F914,K913)</f>
        <v>0.3</v>
      </c>
      <c r="L914" s="94">
        <f t="shared" ref="L914:L938" si="199">IF(Q914=1,I914,L913)</f>
        <v>-0.3</v>
      </c>
      <c r="M914" s="94">
        <f t="shared" ref="M914:M938" si="200">IF(Q914=1,J914,M913)</f>
        <v>0</v>
      </c>
      <c r="N914" s="94">
        <f t="shared" si="188"/>
        <v>0</v>
      </c>
      <c r="O914" s="94">
        <f t="shared" si="189"/>
        <v>0.3</v>
      </c>
      <c r="P914" s="102"/>
      <c r="Q914" s="94" t="str">
        <f>IF(AND(F914&lt;&gt;"",Q913=""),1,IF(AND(Q913&lt;emp,Q913&lt;&gt;""),Q913+1,""))</f>
        <v/>
      </c>
      <c r="R914" s="122" t="s">
        <v>255</v>
      </c>
      <c r="S914" s="147"/>
      <c r="T914" s="147"/>
      <c r="U914" s="100"/>
      <c r="V914" s="100"/>
      <c r="W914" s="100"/>
      <c r="X914" s="96" t="str">
        <f t="shared" si="191"/>
        <v/>
      </c>
      <c r="Y914" s="101"/>
      <c r="Z914" s="445"/>
      <c r="AA914" s="446"/>
      <c r="AB914" s="446"/>
      <c r="AC914" s="446"/>
      <c r="AD914" s="62"/>
      <c r="AE914" s="21"/>
      <c r="AF914" s="22"/>
      <c r="AH914" s="29"/>
      <c r="AI914" s="29"/>
      <c r="AJ914" s="29"/>
      <c r="AK914" s="29"/>
      <c r="AL914" s="29"/>
      <c r="AM914" s="29"/>
      <c r="AN914" s="29"/>
      <c r="AO914" s="83"/>
      <c r="AP914" s="83"/>
      <c r="AQ914" s="83"/>
      <c r="AR914" s="83"/>
      <c r="AS914" s="83"/>
      <c r="AT914" s="105"/>
      <c r="AU914" s="105"/>
    </row>
    <row r="915" spans="1:47" ht="17.25" customHeight="1" thickBot="1">
      <c r="A915" s="27"/>
      <c r="B915" s="98">
        <v>703</v>
      </c>
      <c r="C915" s="104"/>
      <c r="D915" s="142" t="s">
        <v>81</v>
      </c>
      <c r="E915" s="142" t="s">
        <v>189</v>
      </c>
      <c r="F915" s="141">
        <v>0.3</v>
      </c>
      <c r="G915" s="463" t="s">
        <v>202</v>
      </c>
      <c r="H915" s="465"/>
      <c r="I915" s="136">
        <v>-0.3</v>
      </c>
      <c r="J915" s="99">
        <v>0</v>
      </c>
      <c r="K915" s="94">
        <f t="shared" si="198"/>
        <v>0.3</v>
      </c>
      <c r="L915" s="94">
        <f t="shared" si="199"/>
        <v>-0.3</v>
      </c>
      <c r="M915" s="94">
        <f t="shared" si="200"/>
        <v>0</v>
      </c>
      <c r="N915" s="94">
        <f t="shared" si="188"/>
        <v>0</v>
      </c>
      <c r="O915" s="94">
        <f t="shared" si="189"/>
        <v>0.3</v>
      </c>
      <c r="P915" s="102" t="s">
        <v>346</v>
      </c>
      <c r="Q915" s="94">
        <f>IF(AND(F915&lt;&gt;"",Q896=""),1,IF(AND(Q896&lt;emp,Q896&lt;&gt;""),Q896+1,""))</f>
        <v>1</v>
      </c>
      <c r="R915" s="122">
        <v>1</v>
      </c>
      <c r="S915" s="147">
        <v>0.20799999999999999</v>
      </c>
      <c r="T915" s="147"/>
      <c r="U915" s="100"/>
      <c r="V915" s="100"/>
      <c r="W915" s="100"/>
      <c r="X915" s="96" t="str">
        <f t="shared" si="191"/>
        <v/>
      </c>
      <c r="Y915" s="101">
        <v>14</v>
      </c>
      <c r="Z915" s="445"/>
      <c r="AA915" s="446"/>
      <c r="AB915" s="446"/>
      <c r="AC915" s="446"/>
      <c r="AD915" s="62"/>
      <c r="AE915" s="21"/>
      <c r="AF915" s="22"/>
      <c r="AH915" s="29"/>
      <c r="AI915" s="29"/>
      <c r="AJ915" s="29"/>
      <c r="AK915" s="29"/>
      <c r="AL915" s="29"/>
      <c r="AM915" s="29"/>
      <c r="AN915" s="29"/>
      <c r="AO915" s="83"/>
      <c r="AP915" s="83"/>
      <c r="AQ915" s="83"/>
      <c r="AR915" s="83"/>
      <c r="AS915" s="83"/>
      <c r="AT915" s="105"/>
      <c r="AU915" s="105"/>
    </row>
    <row r="916" spans="1:47" ht="17.25" customHeight="1">
      <c r="A916" s="27"/>
      <c r="B916" s="98"/>
      <c r="C916" s="104"/>
      <c r="D916" s="90"/>
      <c r="E916" s="111"/>
      <c r="F916" s="442" t="s">
        <v>223</v>
      </c>
      <c r="G916" s="443"/>
      <c r="H916" s="443"/>
      <c r="I916" s="99"/>
      <c r="J916" s="99"/>
      <c r="K916" s="94">
        <f t="shared" si="198"/>
        <v>0.3</v>
      </c>
      <c r="L916" s="94">
        <f t="shared" si="199"/>
        <v>-0.3</v>
      </c>
      <c r="M916" s="94">
        <f t="shared" si="200"/>
        <v>0</v>
      </c>
      <c r="N916" s="94">
        <f t="shared" si="188"/>
        <v>0</v>
      </c>
      <c r="O916" s="94">
        <f t="shared" si="189"/>
        <v>0.3</v>
      </c>
      <c r="P916" s="102" t="s">
        <v>346</v>
      </c>
      <c r="Q916" s="94">
        <f>IF(AND(F916&lt;&gt;"",Q915=""),1,IF(AND(Q915&lt;emp,Q915&lt;&gt;""),Q915+1,""))</f>
        <v>2</v>
      </c>
      <c r="R916" s="122">
        <v>2</v>
      </c>
      <c r="S916" s="147">
        <v>9.8000000000000004E-2</v>
      </c>
      <c r="T916" s="147">
        <v>0.109</v>
      </c>
      <c r="U916" s="100"/>
      <c r="V916" s="100"/>
      <c r="W916" s="100"/>
      <c r="X916" s="96" t="str">
        <f t="shared" si="191"/>
        <v/>
      </c>
      <c r="Y916" s="101">
        <v>16</v>
      </c>
      <c r="Z916" s="445"/>
      <c r="AA916" s="446"/>
      <c r="AB916" s="446"/>
      <c r="AC916" s="446"/>
      <c r="AD916" s="62"/>
      <c r="AE916" s="21"/>
      <c r="AF916" s="22"/>
      <c r="AH916" s="29"/>
      <c r="AI916" s="29"/>
      <c r="AJ916" s="29"/>
      <c r="AK916" s="29"/>
      <c r="AL916" s="29"/>
      <c r="AM916" s="29"/>
      <c r="AN916" s="29"/>
      <c r="AO916" s="83"/>
      <c r="AP916" s="83"/>
      <c r="AQ916" s="83"/>
      <c r="AR916" s="83"/>
      <c r="AS916" s="83"/>
      <c r="AT916" s="105"/>
      <c r="AU916" s="105"/>
    </row>
    <row r="917" spans="1:47" ht="17.25" customHeight="1" thickBot="1">
      <c r="A917" s="27"/>
      <c r="B917" s="98"/>
      <c r="C917" s="104"/>
      <c r="D917" s="90"/>
      <c r="E917" s="111"/>
      <c r="F917" s="442"/>
      <c r="G917" s="443"/>
      <c r="H917" s="443"/>
      <c r="I917" s="99"/>
      <c r="J917" s="99"/>
      <c r="K917" s="94">
        <f t="shared" si="198"/>
        <v>0.3</v>
      </c>
      <c r="L917" s="94">
        <f t="shared" si="199"/>
        <v>-0.3</v>
      </c>
      <c r="M917" s="94">
        <f t="shared" si="200"/>
        <v>0</v>
      </c>
      <c r="N917" s="94">
        <f t="shared" si="188"/>
        <v>0</v>
      </c>
      <c r="O917" s="94">
        <f t="shared" si="189"/>
        <v>0.3</v>
      </c>
      <c r="P917" s="102"/>
      <c r="Q917" s="94" t="str">
        <f>IF(AND(F917&lt;&gt;"",Q916=""),1,IF(AND(Q916&lt;emp,Q916&lt;&gt;""),Q916+1,""))</f>
        <v/>
      </c>
      <c r="R917" s="122" t="s">
        <v>255</v>
      </c>
      <c r="S917" s="147"/>
      <c r="T917" s="147"/>
      <c r="U917" s="100"/>
      <c r="V917" s="100"/>
      <c r="W917" s="100"/>
      <c r="X917" s="96" t="str">
        <f t="shared" si="191"/>
        <v/>
      </c>
      <c r="Y917" s="101"/>
      <c r="Z917" s="445"/>
      <c r="AA917" s="446"/>
      <c r="AB917" s="446"/>
      <c r="AC917" s="446"/>
      <c r="AD917" s="62"/>
      <c r="AE917" s="21"/>
      <c r="AF917" s="22"/>
      <c r="AH917" s="29"/>
      <c r="AI917" s="29"/>
      <c r="AJ917" s="29"/>
      <c r="AK917" s="29"/>
      <c r="AL917" s="29"/>
      <c r="AM917" s="29"/>
      <c r="AN917" s="29"/>
      <c r="AO917" s="83"/>
      <c r="AP917" s="83"/>
      <c r="AQ917" s="83"/>
      <c r="AR917" s="83"/>
      <c r="AS917" s="83"/>
      <c r="AT917" s="105"/>
      <c r="AU917" s="105"/>
    </row>
    <row r="918" spans="1:47" ht="17.25" customHeight="1" thickBot="1">
      <c r="A918" s="27"/>
      <c r="B918" s="98">
        <v>703</v>
      </c>
      <c r="C918" s="104"/>
      <c r="D918" s="142" t="s">
        <v>81</v>
      </c>
      <c r="E918" s="142" t="s">
        <v>189</v>
      </c>
      <c r="F918" s="141">
        <v>0.3</v>
      </c>
      <c r="G918" s="463" t="s">
        <v>202</v>
      </c>
      <c r="H918" s="465"/>
      <c r="I918" s="136">
        <v>-0.3</v>
      </c>
      <c r="J918" s="99">
        <v>0</v>
      </c>
      <c r="K918" s="94">
        <f t="shared" si="198"/>
        <v>0.3</v>
      </c>
      <c r="L918" s="94">
        <f t="shared" si="199"/>
        <v>-0.3</v>
      </c>
      <c r="M918" s="94">
        <f t="shared" si="200"/>
        <v>0</v>
      </c>
      <c r="N918" s="94">
        <f t="shared" si="188"/>
        <v>0</v>
      </c>
      <c r="O918" s="94">
        <f t="shared" si="189"/>
        <v>0.3</v>
      </c>
      <c r="P918" s="102" t="s">
        <v>346</v>
      </c>
      <c r="Q918" s="94">
        <f>IF(AND(F918&lt;&gt;"",Q896=""),1,IF(AND(Q896&lt;emp,Q896&lt;&gt;""),Q896+1,""))</f>
        <v>1</v>
      </c>
      <c r="R918" s="122">
        <v>1</v>
      </c>
      <c r="S918" s="147">
        <v>0.06</v>
      </c>
      <c r="T918" s="147"/>
      <c r="U918" s="100"/>
      <c r="V918" s="100"/>
      <c r="W918" s="100"/>
      <c r="X918" s="96" t="str">
        <f t="shared" si="191"/>
        <v/>
      </c>
      <c r="Y918" s="101">
        <v>14</v>
      </c>
      <c r="Z918" s="445" t="s">
        <v>334</v>
      </c>
      <c r="AA918" s="446"/>
      <c r="AB918" s="446"/>
      <c r="AC918" s="446"/>
      <c r="AD918" s="62"/>
      <c r="AE918" s="21"/>
      <c r="AF918" s="22"/>
      <c r="AH918" s="29"/>
      <c r="AI918" s="29"/>
      <c r="AJ918" s="29"/>
      <c r="AK918" s="29"/>
      <c r="AL918" s="29"/>
      <c r="AM918" s="29"/>
      <c r="AN918" s="29"/>
      <c r="AO918" s="83"/>
      <c r="AP918" s="83"/>
      <c r="AQ918" s="83"/>
      <c r="AR918" s="83"/>
      <c r="AS918" s="83"/>
      <c r="AT918" s="105"/>
      <c r="AU918" s="105"/>
    </row>
    <row r="919" spans="1:47" ht="17.25" customHeight="1">
      <c r="A919" s="27"/>
      <c r="B919" s="98"/>
      <c r="C919" s="104"/>
      <c r="D919" s="90"/>
      <c r="E919" s="111"/>
      <c r="F919" s="442" t="s">
        <v>224</v>
      </c>
      <c r="G919" s="443"/>
      <c r="H919" s="443"/>
      <c r="I919" s="99"/>
      <c r="J919" s="99"/>
      <c r="K919" s="94">
        <f t="shared" si="198"/>
        <v>0.3</v>
      </c>
      <c r="L919" s="94">
        <f t="shared" si="199"/>
        <v>-0.3</v>
      </c>
      <c r="M919" s="94">
        <f t="shared" si="200"/>
        <v>0</v>
      </c>
      <c r="N919" s="94">
        <f t="shared" si="188"/>
        <v>0</v>
      </c>
      <c r="O919" s="94">
        <f t="shared" si="189"/>
        <v>0.3</v>
      </c>
      <c r="P919" s="102" t="s">
        <v>346</v>
      </c>
      <c r="Q919" s="94">
        <f>IF(AND(F919&lt;&gt;"",Q918=""),1,IF(AND(Q918&lt;emp,Q918&lt;&gt;""),Q918+1,""))</f>
        <v>2</v>
      </c>
      <c r="R919" s="122">
        <v>2</v>
      </c>
      <c r="S919" s="147">
        <v>0.214</v>
      </c>
      <c r="T919" s="147">
        <v>0.22800000000000001</v>
      </c>
      <c r="U919" s="100"/>
      <c r="V919" s="100"/>
      <c r="W919" s="100"/>
      <c r="X919" s="96" t="str">
        <f t="shared" si="191"/>
        <v/>
      </c>
      <c r="Y919" s="101">
        <v>16</v>
      </c>
      <c r="Z919" s="445"/>
      <c r="AA919" s="446"/>
      <c r="AB919" s="446"/>
      <c r="AC919" s="446"/>
      <c r="AD919" s="62"/>
      <c r="AE919" s="21"/>
      <c r="AF919" s="22"/>
      <c r="AH919" s="29"/>
      <c r="AI919" s="29"/>
      <c r="AJ919" s="29"/>
      <c r="AK919" s="29"/>
      <c r="AL919" s="29"/>
      <c r="AM919" s="29"/>
      <c r="AN919" s="29"/>
      <c r="AO919" s="83"/>
      <c r="AP919" s="83"/>
      <c r="AQ919" s="83"/>
      <c r="AR919" s="83"/>
      <c r="AS919" s="83"/>
      <c r="AT919" s="105"/>
      <c r="AU919" s="105"/>
    </row>
    <row r="920" spans="1:47" ht="17.25" customHeight="1" thickBot="1">
      <c r="A920" s="27"/>
      <c r="B920" s="98"/>
      <c r="C920" s="104"/>
      <c r="D920" s="90"/>
      <c r="E920" s="111"/>
      <c r="F920" s="442"/>
      <c r="G920" s="443"/>
      <c r="H920" s="443"/>
      <c r="I920" s="99"/>
      <c r="J920" s="99"/>
      <c r="K920" s="94">
        <f t="shared" si="198"/>
        <v>0.3</v>
      </c>
      <c r="L920" s="94">
        <f t="shared" si="199"/>
        <v>-0.3</v>
      </c>
      <c r="M920" s="94">
        <f t="shared" si="200"/>
        <v>0</v>
      </c>
      <c r="N920" s="94">
        <f t="shared" si="188"/>
        <v>0</v>
      </c>
      <c r="O920" s="94">
        <f t="shared" si="189"/>
        <v>0.3</v>
      </c>
      <c r="P920" s="102"/>
      <c r="Q920" s="94" t="str">
        <f>IF(AND(F920&lt;&gt;"",Q919=""),1,IF(AND(Q919&lt;emp,Q919&lt;&gt;""),Q919+1,""))</f>
        <v/>
      </c>
      <c r="R920" s="122" t="s">
        <v>255</v>
      </c>
      <c r="S920" s="147"/>
      <c r="T920" s="147"/>
      <c r="U920" s="100"/>
      <c r="V920" s="100"/>
      <c r="W920" s="100"/>
      <c r="X920" s="96" t="str">
        <f t="shared" si="191"/>
        <v/>
      </c>
      <c r="Y920" s="101"/>
      <c r="Z920" s="445"/>
      <c r="AA920" s="446"/>
      <c r="AB920" s="446"/>
      <c r="AC920" s="446"/>
      <c r="AD920" s="62"/>
      <c r="AE920" s="21"/>
      <c r="AF920" s="22"/>
      <c r="AH920" s="29"/>
      <c r="AI920" s="29"/>
      <c r="AJ920" s="29"/>
      <c r="AK920" s="29"/>
      <c r="AL920" s="29"/>
      <c r="AM920" s="29"/>
      <c r="AN920" s="29"/>
      <c r="AO920" s="83"/>
      <c r="AP920" s="83"/>
      <c r="AQ920" s="83"/>
      <c r="AR920" s="83"/>
      <c r="AS920" s="83"/>
      <c r="AT920" s="105"/>
      <c r="AU920" s="105"/>
    </row>
    <row r="921" spans="1:47" ht="17.25" customHeight="1" thickBot="1">
      <c r="A921" s="27"/>
      <c r="B921" s="98">
        <v>703</v>
      </c>
      <c r="C921" s="104"/>
      <c r="D921" s="142" t="s">
        <v>81</v>
      </c>
      <c r="E921" s="142" t="s">
        <v>189</v>
      </c>
      <c r="F921" s="141">
        <v>0.3</v>
      </c>
      <c r="G921" s="463" t="s">
        <v>202</v>
      </c>
      <c r="H921" s="465"/>
      <c r="I921" s="136">
        <v>-0.3</v>
      </c>
      <c r="J921" s="99">
        <v>0</v>
      </c>
      <c r="K921" s="94">
        <f t="shared" si="198"/>
        <v>0.3</v>
      </c>
      <c r="L921" s="94">
        <f t="shared" si="199"/>
        <v>-0.3</v>
      </c>
      <c r="M921" s="94">
        <f t="shared" si="200"/>
        <v>0</v>
      </c>
      <c r="N921" s="94">
        <f t="shared" si="188"/>
        <v>0</v>
      </c>
      <c r="O921" s="94">
        <f t="shared" si="189"/>
        <v>0.3</v>
      </c>
      <c r="P921" s="102" t="s">
        <v>346</v>
      </c>
      <c r="Q921" s="94">
        <f>IF(AND(F921&lt;&gt;"",Q899=""),1,IF(AND(Q899&lt;emp,Q899&lt;&gt;""),Q899+1,""))</f>
        <v>1</v>
      </c>
      <c r="R921" s="122">
        <v>1</v>
      </c>
      <c r="S921" s="147">
        <v>0.23499999999999999</v>
      </c>
      <c r="T921" s="147"/>
      <c r="U921" s="100"/>
      <c r="V921" s="100"/>
      <c r="W921" s="100"/>
      <c r="X921" s="96" t="str">
        <f t="shared" si="191"/>
        <v/>
      </c>
      <c r="Y921" s="101">
        <v>14</v>
      </c>
      <c r="Z921" s="445" t="s">
        <v>334</v>
      </c>
      <c r="AA921" s="446"/>
      <c r="AB921" s="446"/>
      <c r="AC921" s="446"/>
      <c r="AD921" s="62"/>
      <c r="AE921" s="21"/>
      <c r="AF921" s="22"/>
      <c r="AH921" s="29"/>
      <c r="AI921" s="29"/>
      <c r="AJ921" s="29"/>
      <c r="AK921" s="29"/>
      <c r="AL921" s="29"/>
      <c r="AM921" s="29"/>
      <c r="AN921" s="29"/>
      <c r="AO921" s="83"/>
      <c r="AP921" s="83"/>
      <c r="AQ921" s="83"/>
      <c r="AR921" s="83"/>
      <c r="AS921" s="83"/>
      <c r="AT921" s="105"/>
      <c r="AU921" s="105"/>
    </row>
    <row r="922" spans="1:47" ht="17.25" customHeight="1">
      <c r="A922" s="27"/>
      <c r="B922" s="98"/>
      <c r="C922" s="104"/>
      <c r="D922" s="90"/>
      <c r="E922" s="111"/>
      <c r="F922" s="442" t="s">
        <v>230</v>
      </c>
      <c r="G922" s="443"/>
      <c r="H922" s="443"/>
      <c r="I922" s="99"/>
      <c r="J922" s="99"/>
      <c r="K922" s="94">
        <f t="shared" si="198"/>
        <v>0.3</v>
      </c>
      <c r="L922" s="94">
        <f t="shared" si="199"/>
        <v>-0.3</v>
      </c>
      <c r="M922" s="94">
        <f t="shared" si="200"/>
        <v>0</v>
      </c>
      <c r="N922" s="94">
        <f t="shared" si="188"/>
        <v>0</v>
      </c>
      <c r="O922" s="94">
        <f t="shared" si="189"/>
        <v>0.3</v>
      </c>
      <c r="P922" s="102" t="s">
        <v>346</v>
      </c>
      <c r="Q922" s="94">
        <f>IF(AND(F922&lt;&gt;"",Q921=""),1,IF(AND(Q921&lt;emp,Q921&lt;&gt;""),Q921+1,""))</f>
        <v>2</v>
      </c>
      <c r="R922" s="122">
        <v>2</v>
      </c>
      <c r="S922" s="147">
        <v>0.38400000000000001</v>
      </c>
      <c r="T922" s="147">
        <v>0.371</v>
      </c>
      <c r="U922" s="100"/>
      <c r="V922" s="100"/>
      <c r="W922" s="100"/>
      <c r="X922" s="96" t="str">
        <f t="shared" si="191"/>
        <v/>
      </c>
      <c r="Y922" s="101">
        <v>16</v>
      </c>
      <c r="Z922" s="445"/>
      <c r="AA922" s="446"/>
      <c r="AB922" s="446"/>
      <c r="AC922" s="446"/>
      <c r="AD922" s="62"/>
      <c r="AE922" s="253" t="s">
        <v>95</v>
      </c>
      <c r="AF922" s="22"/>
      <c r="AH922" s="29"/>
      <c r="AI922" s="29"/>
      <c r="AJ922" s="29"/>
      <c r="AK922" s="29"/>
      <c r="AL922" s="29"/>
      <c r="AM922" s="29"/>
      <c r="AN922" s="29"/>
      <c r="AO922" s="83"/>
      <c r="AP922" s="83"/>
      <c r="AQ922" s="83"/>
      <c r="AR922" s="83"/>
      <c r="AS922" s="83"/>
      <c r="AT922" s="105"/>
      <c r="AU922" s="105"/>
    </row>
    <row r="923" spans="1:47" ht="17.25" customHeight="1">
      <c r="A923" s="27"/>
      <c r="B923" s="98"/>
      <c r="C923" s="104"/>
      <c r="D923" s="90"/>
      <c r="E923" s="111"/>
      <c r="F923" s="442"/>
      <c r="G923" s="443"/>
      <c r="H923" s="443"/>
      <c r="I923" s="99"/>
      <c r="J923" s="99"/>
      <c r="K923" s="94">
        <f t="shared" si="198"/>
        <v>0.3</v>
      </c>
      <c r="L923" s="94">
        <f t="shared" si="199"/>
        <v>-0.3</v>
      </c>
      <c r="M923" s="94">
        <f t="shared" si="200"/>
        <v>0</v>
      </c>
      <c r="N923" s="94">
        <f t="shared" si="188"/>
        <v>0</v>
      </c>
      <c r="O923" s="94">
        <f t="shared" si="189"/>
        <v>0.3</v>
      </c>
      <c r="P923" s="102"/>
      <c r="Q923" s="94" t="str">
        <f t="shared" ref="Q923:Q938" si="201">IF(AND(F923&lt;&gt;"",Q922=""),1,IF(AND(Q922&lt;emp,Q922&lt;&gt;""),Q922+1,""))</f>
        <v/>
      </c>
      <c r="R923" s="122" t="str">
        <f>IF(Q923="","",HLOOKUP(Q923,Headline!$Z$5:$CJ$6,2,FALSE))</f>
        <v/>
      </c>
      <c r="S923" s="100"/>
      <c r="T923" s="100"/>
      <c r="U923" s="100"/>
      <c r="V923" s="100"/>
      <c r="W923" s="100"/>
      <c r="X923" s="96" t="str">
        <f t="shared" si="191"/>
        <v/>
      </c>
      <c r="Y923" s="101"/>
      <c r="Z923" s="445"/>
      <c r="AA923" s="446"/>
      <c r="AB923" s="446"/>
      <c r="AC923" s="446"/>
      <c r="AD923" s="62"/>
      <c r="AE923" s="21"/>
      <c r="AF923" s="22"/>
      <c r="AH923" s="29"/>
      <c r="AI923" s="29"/>
      <c r="AJ923" s="29"/>
      <c r="AK923" s="29"/>
      <c r="AL923" s="29"/>
      <c r="AM923" s="29"/>
      <c r="AN923" s="29"/>
      <c r="AO923" s="83"/>
      <c r="AP923" s="83"/>
      <c r="AQ923" s="83"/>
      <c r="AR923" s="83"/>
      <c r="AS923" s="83"/>
      <c r="AT923" s="105"/>
      <c r="AU923" s="105"/>
    </row>
    <row r="924" spans="1:47" ht="17.25" customHeight="1">
      <c r="A924" s="27"/>
      <c r="B924" s="98">
        <v>704</v>
      </c>
      <c r="C924" s="104"/>
      <c r="D924" s="144" t="s">
        <v>187</v>
      </c>
      <c r="E924" s="111"/>
      <c r="F924" s="442">
        <v>1.6</v>
      </c>
      <c r="G924" s="443"/>
      <c r="H924" s="443"/>
      <c r="I924" s="99">
        <v>-1.6</v>
      </c>
      <c r="J924" s="99">
        <v>0</v>
      </c>
      <c r="K924" s="94">
        <f t="shared" si="198"/>
        <v>1.6</v>
      </c>
      <c r="L924" s="94">
        <f t="shared" si="199"/>
        <v>-1.6</v>
      </c>
      <c r="M924" s="94">
        <f t="shared" si="200"/>
        <v>0</v>
      </c>
      <c r="N924" s="94">
        <f t="shared" si="188"/>
        <v>0</v>
      </c>
      <c r="O924" s="94">
        <f t="shared" si="189"/>
        <v>1.6</v>
      </c>
      <c r="P924" s="102" t="s">
        <v>236</v>
      </c>
      <c r="Q924" s="94">
        <f t="shared" si="201"/>
        <v>1</v>
      </c>
      <c r="R924" s="122">
        <f>IF(Q924="","",HLOOKUP(Q924,Headline!$Z$5:$CJ$6,2,FALSE))</f>
        <v>1</v>
      </c>
      <c r="S924" s="100">
        <v>0.68899999999999995</v>
      </c>
      <c r="T924" s="100">
        <v>0.83709999999999996</v>
      </c>
      <c r="U924" s="100">
        <v>0.61799999999999999</v>
      </c>
      <c r="V924" s="100">
        <v>0.51800000000000002</v>
      </c>
      <c r="W924" s="100">
        <v>1.476</v>
      </c>
      <c r="X924" s="96" t="str">
        <f t="shared" si="191"/>
        <v/>
      </c>
      <c r="Y924" s="101">
        <v>13</v>
      </c>
      <c r="Z924" s="445">
        <v>1</v>
      </c>
      <c r="AA924" s="446"/>
      <c r="AB924" s="446"/>
      <c r="AC924" s="446"/>
      <c r="AD924" s="62"/>
      <c r="AE924" s="21"/>
      <c r="AF924" s="22"/>
      <c r="AH924" s="29"/>
      <c r="AI924" s="29"/>
      <c r="AJ924" s="29"/>
      <c r="AK924" s="29"/>
      <c r="AL924" s="29"/>
      <c r="AM924" s="29"/>
      <c r="AN924" s="29"/>
      <c r="AO924" s="83"/>
      <c r="AP924" s="83"/>
      <c r="AQ924" s="83"/>
      <c r="AR924" s="83"/>
      <c r="AS924" s="83"/>
      <c r="AT924" s="105"/>
      <c r="AU924" s="105"/>
    </row>
    <row r="925" spans="1:47" ht="17.25" customHeight="1">
      <c r="A925" s="27"/>
      <c r="B925" s="98"/>
      <c r="C925" s="104"/>
      <c r="D925" s="90"/>
      <c r="E925" s="111"/>
      <c r="F925" s="442"/>
      <c r="G925" s="443"/>
      <c r="H925" s="444"/>
      <c r="I925" s="99"/>
      <c r="J925" s="99"/>
      <c r="K925" s="94">
        <f t="shared" si="198"/>
        <v>1.6</v>
      </c>
      <c r="L925" s="94">
        <f t="shared" si="199"/>
        <v>-1.6</v>
      </c>
      <c r="M925" s="94">
        <f t="shared" si="200"/>
        <v>0</v>
      </c>
      <c r="N925" s="94">
        <f t="shared" si="188"/>
        <v>0</v>
      </c>
      <c r="O925" s="94">
        <f t="shared" si="189"/>
        <v>1.6</v>
      </c>
      <c r="P925" s="102" t="s">
        <v>236</v>
      </c>
      <c r="Q925" s="94">
        <f t="shared" si="201"/>
        <v>2</v>
      </c>
      <c r="R925" s="122">
        <f>IF(Q925="","",HLOOKUP(Q925,Headline!$Z$5:$CJ$6,2,FALSE))</f>
        <v>2</v>
      </c>
      <c r="S925" s="100">
        <v>1.35</v>
      </c>
      <c r="T925" s="100">
        <v>1.419</v>
      </c>
      <c r="U925" s="100">
        <v>1.3779999999999999</v>
      </c>
      <c r="V925" s="100">
        <v>1.4530000000000001</v>
      </c>
      <c r="W925" s="100">
        <v>1.3069999999999999</v>
      </c>
      <c r="X925" s="96" t="str">
        <f t="shared" si="191"/>
        <v/>
      </c>
      <c r="Y925" s="101">
        <v>16</v>
      </c>
      <c r="Z925" s="445"/>
      <c r="AA925" s="446"/>
      <c r="AB925" s="446"/>
      <c r="AC925" s="446"/>
      <c r="AD925" s="62"/>
      <c r="AE925" s="21"/>
      <c r="AF925" s="22"/>
      <c r="AH925" s="29"/>
      <c r="AI925" s="29"/>
      <c r="AJ925" s="29"/>
      <c r="AK925" s="29"/>
      <c r="AL925" s="29"/>
      <c r="AM925" s="29"/>
      <c r="AN925" s="29"/>
      <c r="AO925" s="83"/>
      <c r="AP925" s="83"/>
      <c r="AQ925" s="83"/>
      <c r="AR925" s="83"/>
      <c r="AS925" s="83"/>
      <c r="AT925" s="105"/>
      <c r="AU925" s="105"/>
    </row>
    <row r="926" spans="1:47" ht="17.25" customHeight="1">
      <c r="A926" s="27"/>
      <c r="B926" s="98"/>
      <c r="C926" s="104"/>
      <c r="D926" s="90"/>
      <c r="E926" s="111"/>
      <c r="F926" s="442"/>
      <c r="G926" s="443"/>
      <c r="H926" s="444"/>
      <c r="I926" s="99"/>
      <c r="J926" s="99"/>
      <c r="K926" s="94">
        <f t="shared" si="198"/>
        <v>1.6</v>
      </c>
      <c r="L926" s="94">
        <f t="shared" si="199"/>
        <v>-1.6</v>
      </c>
      <c r="M926" s="94">
        <f t="shared" si="200"/>
        <v>0</v>
      </c>
      <c r="N926" s="94">
        <f t="shared" si="188"/>
        <v>0</v>
      </c>
      <c r="O926" s="94">
        <f t="shared" si="189"/>
        <v>1.6</v>
      </c>
      <c r="P926" s="102"/>
      <c r="Q926" s="94" t="str">
        <f t="shared" si="201"/>
        <v/>
      </c>
      <c r="R926" s="122" t="str">
        <f>IF(Q926="","",HLOOKUP(Q926,Headline!$Z$5:$CJ$6,2,FALSE))</f>
        <v/>
      </c>
      <c r="S926" s="100"/>
      <c r="T926" s="100"/>
      <c r="U926" s="100"/>
      <c r="V926" s="100"/>
      <c r="W926" s="100"/>
      <c r="X926" s="96" t="str">
        <f t="shared" si="191"/>
        <v/>
      </c>
      <c r="Y926" s="101"/>
      <c r="Z926" s="445"/>
      <c r="AA926" s="446"/>
      <c r="AB926" s="446"/>
      <c r="AC926" s="446"/>
      <c r="AD926" s="62"/>
      <c r="AE926" s="21"/>
      <c r="AF926" s="22"/>
      <c r="AH926" s="29"/>
      <c r="AI926" s="29"/>
      <c r="AJ926" s="29"/>
      <c r="AK926" s="29"/>
      <c r="AL926" s="29"/>
      <c r="AM926" s="29"/>
      <c r="AN926" s="29"/>
      <c r="AO926" s="83"/>
      <c r="AP926" s="83"/>
      <c r="AQ926" s="83"/>
      <c r="AR926" s="83"/>
      <c r="AS926" s="83"/>
      <c r="AT926" s="105"/>
      <c r="AU926" s="105"/>
    </row>
    <row r="927" spans="1:47" ht="17.25" customHeight="1">
      <c r="A927" s="27"/>
      <c r="B927" s="98">
        <v>704</v>
      </c>
      <c r="C927" s="104"/>
      <c r="D927" s="144" t="s">
        <v>187</v>
      </c>
      <c r="E927" s="111"/>
      <c r="F927" s="442">
        <v>1.6</v>
      </c>
      <c r="G927" s="443"/>
      <c r="H927" s="443"/>
      <c r="I927" s="99">
        <v>-1.6</v>
      </c>
      <c r="J927" s="99">
        <v>0</v>
      </c>
      <c r="K927" s="94">
        <f>IF(Q927=1,F927,#REF!)</f>
        <v>1.6</v>
      </c>
      <c r="L927" s="94">
        <f>IF(Q927=1,I927,#REF!)</f>
        <v>-1.6</v>
      </c>
      <c r="M927" s="94">
        <f>IF(Q927=1,J927,#REF!)</f>
        <v>0</v>
      </c>
      <c r="N927" s="94">
        <f>K927+L927</f>
        <v>0</v>
      </c>
      <c r="O927" s="94">
        <f>K927+M927</f>
        <v>1.6</v>
      </c>
      <c r="P927" s="102" t="s">
        <v>236</v>
      </c>
      <c r="Q927" s="94">
        <f t="shared" si="201"/>
        <v>1</v>
      </c>
      <c r="R927" s="122">
        <f>IF(Q927="","",HLOOKUP(Q927,Headline!$Z$5:$CJ$6,2,FALSE))</f>
        <v>1</v>
      </c>
      <c r="S927" s="100">
        <v>0.80200000000000005</v>
      </c>
      <c r="T927" s="100">
        <v>1.129</v>
      </c>
      <c r="U927" s="100">
        <v>0.97099999999999997</v>
      </c>
      <c r="V927" s="100">
        <v>0.69199999999999995</v>
      </c>
      <c r="W927" s="100">
        <v>0.752</v>
      </c>
      <c r="X927" s="96" t="str">
        <f t="shared" si="191"/>
        <v/>
      </c>
      <c r="Y927" s="101">
        <v>13</v>
      </c>
      <c r="Z927" s="445">
        <v>2</v>
      </c>
      <c r="AA927" s="446"/>
      <c r="AB927" s="446"/>
      <c r="AC927" s="446"/>
      <c r="AD927" s="62"/>
      <c r="AE927" s="21"/>
      <c r="AF927" s="22"/>
      <c r="AH927" s="29"/>
      <c r="AI927" s="29"/>
      <c r="AJ927" s="29"/>
      <c r="AK927" s="29"/>
      <c r="AL927" s="29"/>
      <c r="AM927" s="29"/>
      <c r="AN927" s="29"/>
      <c r="AO927" s="83"/>
      <c r="AP927" s="83"/>
      <c r="AQ927" s="83"/>
      <c r="AR927" s="83"/>
      <c r="AS927" s="83"/>
      <c r="AT927" s="105"/>
      <c r="AU927" s="105"/>
    </row>
    <row r="928" spans="1:47" ht="17.25" customHeight="1">
      <c r="A928" s="27"/>
      <c r="B928" s="98"/>
      <c r="C928" s="104"/>
      <c r="D928" s="90"/>
      <c r="E928" s="111"/>
      <c r="F928" s="442"/>
      <c r="G928" s="443"/>
      <c r="H928" s="444"/>
      <c r="I928" s="99"/>
      <c r="J928" s="99"/>
      <c r="K928" s="94">
        <f>IF(Q928=1,F928,K927)</f>
        <v>1.6</v>
      </c>
      <c r="L928" s="94">
        <f>IF(Q928=1,I928,L927)</f>
        <v>-1.6</v>
      </c>
      <c r="M928" s="94">
        <f>IF(Q928=1,J928,M927)</f>
        <v>0</v>
      </c>
      <c r="N928" s="94">
        <f>K928+L928</f>
        <v>0</v>
      </c>
      <c r="O928" s="94">
        <f>K928+M928</f>
        <v>1.6</v>
      </c>
      <c r="P928" s="102" t="s">
        <v>236</v>
      </c>
      <c r="Q928" s="94">
        <f t="shared" si="201"/>
        <v>2</v>
      </c>
      <c r="R928" s="122">
        <f>IF(Q928="","",HLOOKUP(Q928,Headline!$Z$5:$CJ$6,2,FALSE))</f>
        <v>2</v>
      </c>
      <c r="S928" s="100">
        <v>1.194</v>
      </c>
      <c r="T928" s="100">
        <v>1.427</v>
      </c>
      <c r="U928" s="100">
        <v>1.329</v>
      </c>
      <c r="V928" s="100">
        <v>1.4079999999999999</v>
      </c>
      <c r="W928" s="100">
        <v>1.319</v>
      </c>
      <c r="X928" s="96" t="str">
        <f t="shared" si="191"/>
        <v/>
      </c>
      <c r="Y928" s="101">
        <v>16</v>
      </c>
      <c r="Z928" s="445"/>
      <c r="AA928" s="446"/>
      <c r="AB928" s="446"/>
      <c r="AC928" s="446"/>
      <c r="AD928" s="62"/>
      <c r="AE928" s="21"/>
      <c r="AF928" s="22"/>
      <c r="AH928" s="29"/>
      <c r="AI928" s="29"/>
      <c r="AJ928" s="29"/>
      <c r="AK928" s="29"/>
      <c r="AL928" s="29"/>
      <c r="AM928" s="29"/>
      <c r="AN928" s="29"/>
      <c r="AO928" s="83"/>
      <c r="AP928" s="83"/>
      <c r="AQ928" s="83"/>
      <c r="AR928" s="83"/>
      <c r="AS928" s="83"/>
      <c r="AT928" s="105"/>
      <c r="AU928" s="105"/>
    </row>
    <row r="929" spans="1:47" ht="17.25" customHeight="1">
      <c r="A929" s="27"/>
      <c r="B929" s="98"/>
      <c r="C929" s="104"/>
      <c r="D929" s="90"/>
      <c r="E929" s="111"/>
      <c r="F929" s="442"/>
      <c r="G929" s="443"/>
      <c r="H929" s="444"/>
      <c r="I929" s="99"/>
      <c r="J929" s="99"/>
      <c r="K929" s="94">
        <f>IF(Q929=1,F929,K928)</f>
        <v>1.6</v>
      </c>
      <c r="L929" s="94">
        <f>IF(Q929=1,I929,L928)</f>
        <v>-1.6</v>
      </c>
      <c r="M929" s="94">
        <f>IF(Q929=1,J929,M928)</f>
        <v>0</v>
      </c>
      <c r="N929" s="94">
        <f>K929+L929</f>
        <v>0</v>
      </c>
      <c r="O929" s="94">
        <f>K929+M929</f>
        <v>1.6</v>
      </c>
      <c r="P929" s="102"/>
      <c r="Q929" s="94" t="str">
        <f t="shared" si="201"/>
        <v/>
      </c>
      <c r="R929" s="122" t="str">
        <f>IF(Q929="","",HLOOKUP(Q929,Headline!$Z$5:$CJ$6,2,FALSE))</f>
        <v/>
      </c>
      <c r="S929" s="100"/>
      <c r="T929" s="100"/>
      <c r="U929" s="100"/>
      <c r="V929" s="100"/>
      <c r="W929" s="100"/>
      <c r="X929" s="96" t="str">
        <f t="shared" si="191"/>
        <v/>
      </c>
      <c r="Y929" s="101"/>
      <c r="Z929" s="445"/>
      <c r="AA929" s="446"/>
      <c r="AB929" s="446"/>
      <c r="AC929" s="446"/>
      <c r="AD929" s="62"/>
      <c r="AE929" s="21"/>
      <c r="AF929" s="22"/>
      <c r="AH929" s="29"/>
      <c r="AI929" s="29"/>
      <c r="AJ929" s="29"/>
      <c r="AK929" s="29"/>
      <c r="AL929" s="29"/>
      <c r="AM929" s="29"/>
      <c r="AN929" s="29"/>
      <c r="AO929" s="83"/>
      <c r="AP929" s="83"/>
      <c r="AQ929" s="83"/>
      <c r="AR929" s="83"/>
      <c r="AS929" s="83"/>
      <c r="AT929" s="105"/>
      <c r="AU929" s="105"/>
    </row>
    <row r="930" spans="1:47" ht="17.25" customHeight="1">
      <c r="A930" s="27"/>
      <c r="B930" s="98">
        <v>705</v>
      </c>
      <c r="C930" s="104"/>
      <c r="D930" s="90"/>
      <c r="E930" s="111"/>
      <c r="F930" s="442">
        <v>8.4</v>
      </c>
      <c r="G930" s="443"/>
      <c r="H930" s="444"/>
      <c r="I930" s="99">
        <v>0</v>
      </c>
      <c r="J930" s="99">
        <v>0.1</v>
      </c>
      <c r="K930" s="94">
        <f>IF(Q930=1,F930,K926)</f>
        <v>8.4</v>
      </c>
      <c r="L930" s="94">
        <f>IF(Q930=1,I930,L926)</f>
        <v>0</v>
      </c>
      <c r="M930" s="94">
        <f>IF(Q930=1,J930,M926)</f>
        <v>0.1</v>
      </c>
      <c r="N930" s="94">
        <f t="shared" si="188"/>
        <v>8.4</v>
      </c>
      <c r="O930" s="94">
        <f t="shared" si="189"/>
        <v>8.5</v>
      </c>
      <c r="P930" s="102" t="s">
        <v>254</v>
      </c>
      <c r="Q930" s="94">
        <f t="shared" si="201"/>
        <v>1</v>
      </c>
      <c r="R930" s="122">
        <f>IF(Q930="","",HLOOKUP(Q930,Headline!$Z$5:$CJ$6,2,FALSE))</f>
        <v>1</v>
      </c>
      <c r="S930" s="147">
        <f>8.53-0.03</f>
        <v>8.5</v>
      </c>
      <c r="T930" s="147">
        <f>8.54-0.05</f>
        <v>8.4899999999999984</v>
      </c>
      <c r="U930" s="147">
        <f>8.53-0.04</f>
        <v>8.49</v>
      </c>
      <c r="V930" s="147">
        <f>8.54-0.04</f>
        <v>8.5</v>
      </c>
      <c r="W930" s="147">
        <f>8.54-0.054</f>
        <v>8.4859999999999989</v>
      </c>
      <c r="X930" s="96" t="str">
        <f t="shared" si="191"/>
        <v/>
      </c>
      <c r="Y930" s="101">
        <v>13</v>
      </c>
      <c r="Z930" s="445"/>
      <c r="AA930" s="446"/>
      <c r="AB930" s="446"/>
      <c r="AC930" s="446"/>
      <c r="AD930" s="62"/>
      <c r="AE930" s="21"/>
      <c r="AF930" s="22"/>
      <c r="AH930" s="29"/>
      <c r="AI930" s="29"/>
      <c r="AJ930" s="29"/>
      <c r="AK930" s="29"/>
      <c r="AL930" s="29"/>
      <c r="AM930" s="29"/>
      <c r="AN930" s="29"/>
      <c r="AO930" s="83"/>
      <c r="AP930" s="83"/>
      <c r="AQ930" s="83"/>
      <c r="AR930" s="83"/>
      <c r="AS930" s="83"/>
      <c r="AT930" s="105"/>
      <c r="AU930" s="105"/>
    </row>
    <row r="931" spans="1:47" ht="17.25" customHeight="1">
      <c r="A931" s="27"/>
      <c r="B931" s="98"/>
      <c r="C931" s="104"/>
      <c r="D931" s="90"/>
      <c r="E931" s="111"/>
      <c r="F931" s="442"/>
      <c r="G931" s="443"/>
      <c r="H931" s="444"/>
      <c r="I931" s="99"/>
      <c r="J931" s="99"/>
      <c r="K931" s="94">
        <f t="shared" si="198"/>
        <v>8.4</v>
      </c>
      <c r="L931" s="94">
        <f t="shared" si="199"/>
        <v>0</v>
      </c>
      <c r="M931" s="94">
        <f t="shared" si="200"/>
        <v>0.1</v>
      </c>
      <c r="N931" s="94">
        <f t="shared" si="188"/>
        <v>8.4</v>
      </c>
      <c r="O931" s="94">
        <f t="shared" si="189"/>
        <v>8.5</v>
      </c>
      <c r="P931" s="102" t="s">
        <v>254</v>
      </c>
      <c r="Q931" s="94">
        <f t="shared" si="201"/>
        <v>2</v>
      </c>
      <c r="R931" s="122">
        <f>IF(Q931="","",HLOOKUP(Q931,Headline!$Z$5:$CJ$6,2,FALSE))</f>
        <v>2</v>
      </c>
      <c r="S931" s="147">
        <v>8.6199999999999992</v>
      </c>
      <c r="T931" s="147">
        <v>8.6300000000000008</v>
      </c>
      <c r="U931" s="147">
        <v>8.61</v>
      </c>
      <c r="V931" s="147">
        <v>8.6199999999999992</v>
      </c>
      <c r="W931" s="147">
        <v>8.61</v>
      </c>
      <c r="X931" s="96" t="str">
        <f t="shared" si="191"/>
        <v/>
      </c>
      <c r="Y931" s="101">
        <v>16</v>
      </c>
      <c r="Z931" s="445"/>
      <c r="AA931" s="446"/>
      <c r="AB931" s="446"/>
      <c r="AC931" s="446"/>
      <c r="AD931" s="62"/>
      <c r="AE931" s="21"/>
      <c r="AF931" s="249" t="s">
        <v>95</v>
      </c>
      <c r="AH931" s="29"/>
      <c r="AI931" s="29"/>
      <c r="AJ931" s="29"/>
      <c r="AK931" s="29"/>
      <c r="AL931" s="29"/>
      <c r="AM931" s="29"/>
      <c r="AN931" s="29"/>
      <c r="AO931" s="83"/>
      <c r="AP931" s="83"/>
      <c r="AQ931" s="83"/>
      <c r="AR931" s="83"/>
      <c r="AS931" s="83"/>
      <c r="AT931" s="105"/>
      <c r="AU931" s="105"/>
    </row>
    <row r="932" spans="1:47" ht="17.25" customHeight="1" thickBot="1">
      <c r="A932" s="27"/>
      <c r="B932" s="98"/>
      <c r="C932" s="104"/>
      <c r="D932" s="90"/>
      <c r="E932" s="111"/>
      <c r="F932" s="455"/>
      <c r="G932" s="456"/>
      <c r="H932" s="457"/>
      <c r="I932" s="99"/>
      <c r="J932" s="99"/>
      <c r="K932" s="94">
        <f t="shared" si="198"/>
        <v>8.4</v>
      </c>
      <c r="L932" s="94">
        <f t="shared" si="199"/>
        <v>0</v>
      </c>
      <c r="M932" s="94">
        <f t="shared" si="200"/>
        <v>0.1</v>
      </c>
      <c r="N932" s="94">
        <f t="shared" si="188"/>
        <v>8.4</v>
      </c>
      <c r="O932" s="94">
        <f t="shared" si="189"/>
        <v>8.5</v>
      </c>
      <c r="P932" s="102"/>
      <c r="Q932" s="94" t="str">
        <f t="shared" si="201"/>
        <v/>
      </c>
      <c r="R932" s="122" t="str">
        <f>IF(Q932="","",HLOOKUP(Q932,Headline!$Z$5:$CJ$6,2,FALSE))</f>
        <v/>
      </c>
      <c r="S932" s="100"/>
      <c r="T932" s="100"/>
      <c r="U932" s="100"/>
      <c r="V932" s="100"/>
      <c r="W932" s="100"/>
      <c r="X932" s="96" t="str">
        <f t="shared" si="191"/>
        <v/>
      </c>
      <c r="Y932" s="101"/>
      <c r="Z932" s="445"/>
      <c r="AA932" s="446"/>
      <c r="AB932" s="446"/>
      <c r="AC932" s="446"/>
      <c r="AD932" s="62"/>
      <c r="AE932" s="21"/>
      <c r="AF932" s="22"/>
      <c r="AH932" s="29"/>
      <c r="AI932" s="29"/>
      <c r="AJ932" s="29"/>
      <c r="AK932" s="29"/>
      <c r="AL932" s="29"/>
      <c r="AM932" s="29"/>
      <c r="AN932" s="29"/>
      <c r="AO932" s="83"/>
      <c r="AP932" s="83"/>
      <c r="AQ932" s="83"/>
      <c r="AR932" s="83"/>
      <c r="AS932" s="83"/>
      <c r="AT932" s="105"/>
      <c r="AU932" s="105"/>
    </row>
    <row r="933" spans="1:47" ht="17.25" customHeight="1" thickBot="1">
      <c r="A933" s="27"/>
      <c r="B933" s="98"/>
      <c r="C933" s="104"/>
      <c r="D933" s="90"/>
      <c r="E933" s="135"/>
      <c r="F933" s="463">
        <v>16</v>
      </c>
      <c r="G933" s="464"/>
      <c r="H933" s="465"/>
      <c r="I933" s="136"/>
      <c r="J933" s="99"/>
      <c r="K933" s="94">
        <f t="shared" si="198"/>
        <v>16</v>
      </c>
      <c r="L933" s="94">
        <f t="shared" si="199"/>
        <v>0</v>
      </c>
      <c r="M933" s="94">
        <f t="shared" si="200"/>
        <v>0</v>
      </c>
      <c r="N933" s="94">
        <f t="shared" si="188"/>
        <v>16</v>
      </c>
      <c r="O933" s="94">
        <f t="shared" si="189"/>
        <v>16</v>
      </c>
      <c r="P933" s="102" t="s">
        <v>238</v>
      </c>
      <c r="Q933" s="94">
        <f t="shared" si="201"/>
        <v>1</v>
      </c>
      <c r="R933" s="122">
        <f>IF(Q933="","",HLOOKUP(Q933,Headline!$Z$5:$CJ$6,2,FALSE))</f>
        <v>1</v>
      </c>
      <c r="S933" s="502" t="s">
        <v>250</v>
      </c>
      <c r="T933" s="503"/>
      <c r="U933" s="503"/>
      <c r="V933" s="503"/>
      <c r="W933" s="504"/>
      <c r="X933" s="96"/>
      <c r="Y933" s="101"/>
      <c r="Z933" s="445"/>
      <c r="AA933" s="446"/>
      <c r="AB933" s="446"/>
      <c r="AC933" s="446"/>
      <c r="AD933" s="62"/>
      <c r="AE933" s="21"/>
      <c r="AF933" s="22"/>
      <c r="AH933" s="29"/>
      <c r="AI933" s="29"/>
      <c r="AJ933" s="29"/>
      <c r="AK933" s="29"/>
      <c r="AL933" s="29"/>
      <c r="AM933" s="29"/>
      <c r="AN933" s="29"/>
      <c r="AO933" s="83"/>
      <c r="AP933" s="83"/>
      <c r="AQ933" s="83"/>
      <c r="AR933" s="83"/>
      <c r="AS933" s="83"/>
      <c r="AT933" s="105"/>
      <c r="AU933" s="105"/>
    </row>
    <row r="934" spans="1:47" ht="17.25" customHeight="1">
      <c r="A934" s="27"/>
      <c r="B934" s="98"/>
      <c r="C934" s="104"/>
      <c r="D934" s="90"/>
      <c r="E934" s="111"/>
      <c r="F934" s="471"/>
      <c r="G934" s="472"/>
      <c r="H934" s="473"/>
      <c r="I934" s="99"/>
      <c r="J934" s="99"/>
      <c r="K934" s="94">
        <f t="shared" si="198"/>
        <v>16</v>
      </c>
      <c r="L934" s="94">
        <f t="shared" si="199"/>
        <v>0</v>
      </c>
      <c r="M934" s="94">
        <f t="shared" si="200"/>
        <v>0</v>
      </c>
      <c r="N934" s="94">
        <f t="shared" si="188"/>
        <v>16</v>
      </c>
      <c r="O934" s="94">
        <f t="shared" si="189"/>
        <v>16</v>
      </c>
      <c r="P934" s="102" t="s">
        <v>238</v>
      </c>
      <c r="Q934" s="94">
        <f t="shared" si="201"/>
        <v>2</v>
      </c>
      <c r="R934" s="122">
        <f>IF(Q934="","",HLOOKUP(Q934,Headline!$Z$5:$CJ$6,2,FALSE))</f>
        <v>2</v>
      </c>
      <c r="S934" s="505"/>
      <c r="T934" s="506"/>
      <c r="U934" s="506"/>
      <c r="V934" s="506"/>
      <c r="W934" s="507"/>
      <c r="X934" s="96" t="str">
        <f t="shared" si="191"/>
        <v/>
      </c>
      <c r="Y934" s="101"/>
      <c r="Z934" s="445"/>
      <c r="AA934" s="446"/>
      <c r="AB934" s="446"/>
      <c r="AC934" s="446"/>
      <c r="AD934" s="62"/>
      <c r="AE934" s="21"/>
      <c r="AF934" s="22"/>
      <c r="AH934" s="29"/>
      <c r="AI934" s="29"/>
      <c r="AJ934" s="29"/>
      <c r="AK934" s="29"/>
      <c r="AL934" s="29"/>
      <c r="AM934" s="29"/>
      <c r="AN934" s="29"/>
      <c r="AO934" s="83"/>
      <c r="AP934" s="83"/>
      <c r="AQ934" s="83"/>
      <c r="AR934" s="83"/>
      <c r="AS934" s="83"/>
      <c r="AT934" s="105"/>
      <c r="AU934" s="105"/>
    </row>
    <row r="935" spans="1:47" ht="17.25" customHeight="1" thickBot="1">
      <c r="A935" s="27"/>
      <c r="B935" s="98"/>
      <c r="C935" s="104"/>
      <c r="D935" s="90"/>
      <c r="E935" s="111"/>
      <c r="F935" s="455"/>
      <c r="G935" s="456"/>
      <c r="H935" s="456"/>
      <c r="I935" s="99"/>
      <c r="J935" s="99"/>
      <c r="K935" s="94">
        <f t="shared" si="198"/>
        <v>16</v>
      </c>
      <c r="L935" s="94">
        <f t="shared" si="199"/>
        <v>0</v>
      </c>
      <c r="M935" s="94">
        <f t="shared" si="200"/>
        <v>0</v>
      </c>
      <c r="N935" s="94">
        <f t="shared" si="188"/>
        <v>16</v>
      </c>
      <c r="O935" s="94">
        <f t="shared" si="189"/>
        <v>16</v>
      </c>
      <c r="P935" s="102"/>
      <c r="Q935" s="94" t="str">
        <f t="shared" si="201"/>
        <v/>
      </c>
      <c r="R935" s="122" t="str">
        <f>IF(Q935="","",HLOOKUP(Q935,Headline!$Z$5:$CJ$6,2,FALSE))</f>
        <v/>
      </c>
      <c r="S935" s="100"/>
      <c r="T935" s="100"/>
      <c r="U935" s="100"/>
      <c r="V935" s="100"/>
      <c r="W935" s="100"/>
      <c r="X935" s="96" t="str">
        <f t="shared" si="191"/>
        <v/>
      </c>
      <c r="Y935" s="101"/>
      <c r="Z935" s="445"/>
      <c r="AA935" s="446"/>
      <c r="AB935" s="446"/>
      <c r="AC935" s="446"/>
      <c r="AD935" s="62"/>
      <c r="AE935" s="21"/>
      <c r="AF935" s="22"/>
      <c r="AH935" s="29"/>
      <c r="AI935" s="29"/>
      <c r="AJ935" s="29"/>
      <c r="AK935" s="29"/>
      <c r="AL935" s="29"/>
      <c r="AM935" s="29"/>
      <c r="AN935" s="29"/>
      <c r="AO935" s="83"/>
      <c r="AP935" s="83"/>
      <c r="AQ935" s="83"/>
      <c r="AR935" s="83"/>
      <c r="AS935" s="83"/>
      <c r="AT935" s="105"/>
      <c r="AU935" s="105"/>
    </row>
    <row r="936" spans="1:47" ht="17.25" customHeight="1" thickBot="1">
      <c r="A936" s="27"/>
      <c r="B936" s="98"/>
      <c r="C936" s="104"/>
      <c r="D936" s="90"/>
      <c r="E936" s="135"/>
      <c r="F936" s="463">
        <v>28</v>
      </c>
      <c r="G936" s="464"/>
      <c r="H936" s="465"/>
      <c r="I936" s="136"/>
      <c r="J936" s="99"/>
      <c r="K936" s="94">
        <f t="shared" si="198"/>
        <v>28</v>
      </c>
      <c r="L936" s="94">
        <f t="shared" si="199"/>
        <v>0</v>
      </c>
      <c r="M936" s="94">
        <f t="shared" si="200"/>
        <v>0</v>
      </c>
      <c r="N936" s="94">
        <f t="shared" ref="N936:N997" si="202">K936+L936</f>
        <v>28</v>
      </c>
      <c r="O936" s="94">
        <f t="shared" ref="O936:O997" si="203">K936+M936</f>
        <v>28</v>
      </c>
      <c r="P936" s="102" t="s">
        <v>238</v>
      </c>
      <c r="Q936" s="94">
        <f t="shared" si="201"/>
        <v>1</v>
      </c>
      <c r="R936" s="122">
        <f>IF(Q936="","",HLOOKUP(Q936,Headline!$Z$5:$CJ$6,2,FALSE))</f>
        <v>1</v>
      </c>
      <c r="S936" s="502" t="s">
        <v>250</v>
      </c>
      <c r="T936" s="503"/>
      <c r="U936" s="503"/>
      <c r="V936" s="503"/>
      <c r="W936" s="504"/>
      <c r="X936" s="96"/>
      <c r="Y936" s="101"/>
      <c r="Z936" s="445"/>
      <c r="AA936" s="446"/>
      <c r="AB936" s="446"/>
      <c r="AC936" s="446"/>
      <c r="AD936" s="62"/>
      <c r="AE936" s="21"/>
      <c r="AF936" s="22"/>
      <c r="AH936" s="29"/>
      <c r="AI936" s="29"/>
      <c r="AJ936" s="29"/>
      <c r="AK936" s="29"/>
      <c r="AL936" s="29"/>
      <c r="AM936" s="29"/>
      <c r="AN936" s="29"/>
      <c r="AO936" s="83"/>
      <c r="AP936" s="83"/>
      <c r="AQ936" s="83"/>
      <c r="AR936" s="83"/>
      <c r="AS936" s="83"/>
      <c r="AT936" s="105"/>
      <c r="AU936" s="105"/>
    </row>
    <row r="937" spans="1:47" ht="17.25" customHeight="1">
      <c r="A937" s="27"/>
      <c r="B937" s="98"/>
      <c r="C937" s="104"/>
      <c r="D937" s="90"/>
      <c r="E937" s="111"/>
      <c r="F937" s="471"/>
      <c r="G937" s="472"/>
      <c r="H937" s="472"/>
      <c r="I937" s="99"/>
      <c r="J937" s="99"/>
      <c r="K937" s="94">
        <f t="shared" si="198"/>
        <v>28</v>
      </c>
      <c r="L937" s="94">
        <f t="shared" si="199"/>
        <v>0</v>
      </c>
      <c r="M937" s="94">
        <f t="shared" si="200"/>
        <v>0</v>
      </c>
      <c r="N937" s="94">
        <f t="shared" si="202"/>
        <v>28</v>
      </c>
      <c r="O937" s="94">
        <f t="shared" si="203"/>
        <v>28</v>
      </c>
      <c r="P937" s="102" t="s">
        <v>238</v>
      </c>
      <c r="Q937" s="94">
        <f t="shared" si="201"/>
        <v>2</v>
      </c>
      <c r="R937" s="122">
        <f>IF(Q937="","",HLOOKUP(Q937,Headline!$Z$5:$CJ$6,2,FALSE))</f>
        <v>2</v>
      </c>
      <c r="S937" s="505"/>
      <c r="T937" s="506"/>
      <c r="U937" s="506"/>
      <c r="V937" s="506"/>
      <c r="W937" s="507"/>
      <c r="X937" s="96" t="str">
        <f>IF(S937="","",IF(AND(AM937="-",AN937="+"),"78",IF(AM937="-","7",IF(AN937="+","8",""))))</f>
        <v/>
      </c>
      <c r="Y937" s="101"/>
      <c r="Z937" s="445"/>
      <c r="AA937" s="446"/>
      <c r="AB937" s="446"/>
      <c r="AC937" s="446"/>
      <c r="AD937" s="62"/>
      <c r="AE937" s="21"/>
      <c r="AF937" s="22"/>
      <c r="AH937" s="29"/>
      <c r="AI937" s="29"/>
      <c r="AJ937" s="29"/>
      <c r="AK937" s="29"/>
      <c r="AL937" s="29"/>
      <c r="AM937" s="29"/>
      <c r="AN937" s="29"/>
      <c r="AO937" s="83"/>
      <c r="AP937" s="83"/>
      <c r="AQ937" s="83"/>
      <c r="AR937" s="83"/>
      <c r="AS937" s="83"/>
      <c r="AT937" s="105"/>
      <c r="AU937" s="105"/>
    </row>
    <row r="938" spans="1:47" ht="17.25" customHeight="1" thickBot="1">
      <c r="A938" s="27"/>
      <c r="B938" s="98"/>
      <c r="C938" s="104"/>
      <c r="D938" s="90"/>
      <c r="E938" s="111"/>
      <c r="F938" s="442"/>
      <c r="G938" s="443"/>
      <c r="H938" s="443"/>
      <c r="I938" s="99"/>
      <c r="J938" s="99"/>
      <c r="K938" s="94">
        <f t="shared" si="198"/>
        <v>28</v>
      </c>
      <c r="L938" s="94">
        <f t="shared" si="199"/>
        <v>0</v>
      </c>
      <c r="M938" s="94">
        <f t="shared" si="200"/>
        <v>0</v>
      </c>
      <c r="N938" s="94">
        <f t="shared" si="202"/>
        <v>28</v>
      </c>
      <c r="O938" s="94">
        <f t="shared" si="203"/>
        <v>28</v>
      </c>
      <c r="P938" s="102"/>
      <c r="Q938" s="94" t="str">
        <f t="shared" si="201"/>
        <v/>
      </c>
      <c r="R938" s="122" t="str">
        <f>IF(Q938="","",HLOOKUP(Q938,Headline!$Z$5:$CJ$6,2,FALSE))</f>
        <v/>
      </c>
      <c r="S938" s="100"/>
      <c r="T938" s="100"/>
      <c r="U938" s="100"/>
      <c r="V938" s="100"/>
      <c r="W938" s="100"/>
      <c r="X938" s="96" t="str">
        <f t="shared" ref="X938:X1008" si="204">IF(S938="","",IF(AND(AM938="-",AN938="+"),"78",IF(AM938="-","7",IF(AN938="+","8",""))))</f>
        <v/>
      </c>
      <c r="Y938" s="101"/>
      <c r="Z938" s="445"/>
      <c r="AA938" s="446"/>
      <c r="AB938" s="446"/>
      <c r="AC938" s="446"/>
      <c r="AD938" s="62"/>
      <c r="AE938" s="21"/>
      <c r="AF938" s="22"/>
      <c r="AH938" s="29"/>
      <c r="AI938" s="29"/>
      <c r="AJ938" s="29"/>
      <c r="AK938" s="29"/>
      <c r="AL938" s="29"/>
      <c r="AM938" s="29"/>
      <c r="AN938" s="29"/>
      <c r="AO938" s="83"/>
      <c r="AP938" s="83"/>
      <c r="AQ938" s="83"/>
      <c r="AR938" s="83"/>
      <c r="AS938" s="83"/>
      <c r="AT938" s="105"/>
      <c r="AU938" s="105"/>
    </row>
    <row r="939" spans="1:47" ht="26.25" customHeight="1" thickBot="1">
      <c r="A939" s="27"/>
      <c r="B939" s="466" t="s">
        <v>212</v>
      </c>
      <c r="C939" s="467"/>
      <c r="D939" s="467"/>
      <c r="E939" s="467"/>
      <c r="F939" s="467"/>
      <c r="G939" s="467"/>
      <c r="H939" s="467"/>
      <c r="I939" s="467"/>
      <c r="J939" s="467"/>
      <c r="K939" s="467"/>
      <c r="L939" s="467"/>
      <c r="M939" s="467"/>
      <c r="N939" s="467"/>
      <c r="O939" s="467"/>
      <c r="P939" s="467"/>
      <c r="Q939" s="467"/>
      <c r="R939" s="467"/>
      <c r="S939" s="467"/>
      <c r="T939" s="467"/>
      <c r="U939" s="467"/>
      <c r="V939" s="467"/>
      <c r="W939" s="467"/>
      <c r="X939" s="467"/>
      <c r="Y939" s="467"/>
      <c r="Z939" s="467"/>
      <c r="AA939" s="467"/>
      <c r="AB939" s="467"/>
      <c r="AC939" s="467"/>
      <c r="AD939" s="467"/>
      <c r="AE939" s="467"/>
      <c r="AF939" s="468"/>
      <c r="AH939" s="29"/>
      <c r="AI939" s="29"/>
      <c r="AJ939" s="29"/>
      <c r="AK939" s="29"/>
      <c r="AL939" s="29"/>
      <c r="AM939" s="29"/>
      <c r="AN939" s="29"/>
      <c r="AO939" s="83"/>
      <c r="AP939" s="83"/>
      <c r="AQ939" s="83"/>
      <c r="AR939" s="83"/>
      <c r="AS939" s="83"/>
      <c r="AT939" s="105"/>
      <c r="AU939" s="105"/>
    </row>
    <row r="940" spans="1:47" ht="17.25" customHeight="1">
      <c r="A940" s="27"/>
      <c r="B940" s="98"/>
      <c r="C940" s="104"/>
      <c r="D940" s="90"/>
      <c r="E940" s="111"/>
      <c r="F940" s="442"/>
      <c r="G940" s="443"/>
      <c r="H940" s="444"/>
      <c r="I940" s="99"/>
      <c r="J940" s="99"/>
      <c r="K940" s="94">
        <f t="shared" ref="K940:K955" si="205">IF(Q940=1,F940,K939)</f>
        <v>0</v>
      </c>
      <c r="L940" s="94">
        <f t="shared" ref="L940:L955" si="206">IF(Q940=1,I940,L939)</f>
        <v>0</v>
      </c>
      <c r="M940" s="94">
        <f t="shared" ref="M940:M955" si="207">IF(Q940=1,J940,M939)</f>
        <v>0</v>
      </c>
      <c r="N940" s="94">
        <f t="shared" si="202"/>
        <v>0</v>
      </c>
      <c r="O940" s="94">
        <f t="shared" si="203"/>
        <v>0</v>
      </c>
      <c r="P940" s="102"/>
      <c r="Q940" s="94" t="str">
        <f t="shared" ref="Q940:Q942" si="208">IF(AND(F940&lt;&gt;"",Q939=""),1,IF(AND(Q939&lt;emp,Q939&lt;&gt;""),Q939+1,""))</f>
        <v/>
      </c>
      <c r="R940" s="122" t="str">
        <f>IF(Q940="","",HLOOKUP(Q940,Headline!$Z$5:$CJ$6,2,FALSE))</f>
        <v/>
      </c>
      <c r="S940" s="100"/>
      <c r="T940" s="100"/>
      <c r="U940" s="100"/>
      <c r="V940" s="100"/>
      <c r="W940" s="100"/>
      <c r="X940" s="96" t="str">
        <f t="shared" si="204"/>
        <v/>
      </c>
      <c r="Y940" s="101"/>
      <c r="Z940" s="445"/>
      <c r="AA940" s="446"/>
      <c r="AB940" s="446"/>
      <c r="AC940" s="446"/>
      <c r="AD940" s="62"/>
      <c r="AE940" s="21"/>
      <c r="AF940" s="22"/>
      <c r="AH940" s="29"/>
      <c r="AI940" s="29"/>
      <c r="AJ940" s="29"/>
      <c r="AK940" s="29"/>
      <c r="AL940" s="29"/>
      <c r="AM940" s="29"/>
      <c r="AN940" s="29"/>
      <c r="AO940" s="83"/>
      <c r="AP940" s="83"/>
      <c r="AQ940" s="83"/>
      <c r="AR940" s="83"/>
      <c r="AS940" s="83"/>
      <c r="AT940" s="105"/>
      <c r="AU940" s="105"/>
    </row>
    <row r="941" spans="1:47" ht="17.25" customHeight="1">
      <c r="A941" s="27"/>
      <c r="B941" s="98">
        <v>801</v>
      </c>
      <c r="C941" s="104"/>
      <c r="D941" s="90"/>
      <c r="E941" s="111"/>
      <c r="F941" s="442">
        <v>7</v>
      </c>
      <c r="G941" s="443"/>
      <c r="H941" s="444"/>
      <c r="I941" s="99">
        <v>-0.1</v>
      </c>
      <c r="J941" s="99">
        <v>0.1</v>
      </c>
      <c r="K941" s="94">
        <f t="shared" si="205"/>
        <v>7</v>
      </c>
      <c r="L941" s="94">
        <f t="shared" si="206"/>
        <v>-0.1</v>
      </c>
      <c r="M941" s="94">
        <f t="shared" si="207"/>
        <v>0.1</v>
      </c>
      <c r="N941" s="94">
        <f t="shared" si="202"/>
        <v>6.9</v>
      </c>
      <c r="O941" s="94">
        <f t="shared" si="203"/>
        <v>7.1</v>
      </c>
      <c r="P941" s="102" t="s">
        <v>50</v>
      </c>
      <c r="Q941" s="94">
        <f t="shared" si="208"/>
        <v>1</v>
      </c>
      <c r="R941" s="122">
        <f>IF(Q941="","",HLOOKUP(Q941,Headline!$Z$5:$CJ$6,2,FALSE))</f>
        <v>1</v>
      </c>
      <c r="S941" s="147">
        <v>7.04</v>
      </c>
      <c r="T941" s="147">
        <v>7.06</v>
      </c>
      <c r="U941" s="147">
        <v>7.03</v>
      </c>
      <c r="V941" s="147">
        <v>7.04</v>
      </c>
      <c r="W941" s="147">
        <v>7.05</v>
      </c>
      <c r="X941" s="96" t="str">
        <f t="shared" si="204"/>
        <v/>
      </c>
      <c r="Y941" s="101">
        <v>13</v>
      </c>
      <c r="Z941" s="445"/>
      <c r="AA941" s="446"/>
      <c r="AB941" s="446"/>
      <c r="AC941" s="446"/>
      <c r="AD941" s="62"/>
      <c r="AE941" s="21"/>
      <c r="AF941" s="22"/>
      <c r="AH941" s="29"/>
      <c r="AI941" s="29"/>
      <c r="AJ941" s="29"/>
      <c r="AK941" s="29"/>
      <c r="AL941" s="29"/>
      <c r="AM941" s="29"/>
      <c r="AN941" s="29"/>
      <c r="AO941" s="83"/>
      <c r="AP941" s="83"/>
      <c r="AQ941" s="83"/>
      <c r="AR941" s="83"/>
      <c r="AS941" s="83"/>
      <c r="AT941" s="105"/>
      <c r="AU941" s="105"/>
    </row>
    <row r="942" spans="1:47" ht="17.25" customHeight="1">
      <c r="A942" s="27"/>
      <c r="B942" s="98"/>
      <c r="C942" s="104"/>
      <c r="D942" s="90"/>
      <c r="E942" s="111"/>
      <c r="F942" s="442"/>
      <c r="G942" s="443"/>
      <c r="H942" s="444"/>
      <c r="I942" s="99"/>
      <c r="J942" s="99"/>
      <c r="K942" s="94">
        <f t="shared" si="205"/>
        <v>7</v>
      </c>
      <c r="L942" s="94">
        <f t="shared" si="206"/>
        <v>-0.1</v>
      </c>
      <c r="M942" s="94">
        <f t="shared" si="207"/>
        <v>0.1</v>
      </c>
      <c r="N942" s="94">
        <f t="shared" si="202"/>
        <v>6.9</v>
      </c>
      <c r="O942" s="94">
        <f t="shared" si="203"/>
        <v>7.1</v>
      </c>
      <c r="P942" s="102" t="s">
        <v>50</v>
      </c>
      <c r="Q942" s="94">
        <f t="shared" si="208"/>
        <v>2</v>
      </c>
      <c r="R942" s="122">
        <f>IF(Q942="","",HLOOKUP(Q942,Headline!$Z$5:$CJ$6,2,FALSE))</f>
        <v>2</v>
      </c>
      <c r="S942" s="147">
        <v>6.9619999999999997</v>
      </c>
      <c r="T942" s="147">
        <v>6.9589999999999996</v>
      </c>
      <c r="U942" s="147">
        <v>6.9509999999999996</v>
      </c>
      <c r="V942" s="147">
        <v>6.9710000000000001</v>
      </c>
      <c r="W942" s="147">
        <v>6.9770000000000003</v>
      </c>
      <c r="X942" s="96" t="str">
        <f t="shared" si="204"/>
        <v/>
      </c>
      <c r="Y942" s="101"/>
      <c r="Z942" s="445"/>
      <c r="AA942" s="446"/>
      <c r="AB942" s="446"/>
      <c r="AC942" s="446"/>
      <c r="AD942" s="62"/>
      <c r="AE942" s="21"/>
      <c r="AF942" s="22"/>
      <c r="AH942" s="29"/>
      <c r="AI942" s="29"/>
      <c r="AJ942" s="29"/>
      <c r="AK942" s="29"/>
      <c r="AL942" s="29"/>
      <c r="AM942" s="29"/>
      <c r="AN942" s="29"/>
      <c r="AO942" s="83"/>
      <c r="AP942" s="83"/>
      <c r="AQ942" s="83"/>
      <c r="AR942" s="83"/>
      <c r="AS942" s="83"/>
      <c r="AT942" s="105"/>
      <c r="AU942" s="105"/>
    </row>
    <row r="943" spans="1:47" ht="18" customHeight="1">
      <c r="A943" s="27"/>
      <c r="B943" s="98"/>
      <c r="C943" s="104"/>
      <c r="D943" s="90"/>
      <c r="E943" s="111"/>
      <c r="F943" s="442"/>
      <c r="G943" s="443"/>
      <c r="H943" s="444"/>
      <c r="I943" s="99"/>
      <c r="J943" s="99"/>
      <c r="K943" s="94">
        <f>IF(Q943=1,F943,K939)</f>
        <v>0</v>
      </c>
      <c r="L943" s="94">
        <f>IF(Q943=1,I943,L939)</f>
        <v>0</v>
      </c>
      <c r="M943" s="94">
        <f>IF(Q943=1,J943,M939)</f>
        <v>0</v>
      </c>
      <c r="N943" s="94">
        <f t="shared" si="202"/>
        <v>0</v>
      </c>
      <c r="O943" s="94">
        <f t="shared" si="203"/>
        <v>0</v>
      </c>
      <c r="P943" s="102"/>
      <c r="Q943" s="94" t="str">
        <f>IF(AND(F943&lt;&gt;"",Q939=""),1,IF(AND(Q939&lt;emp,Q939&lt;&gt;""),Q939+1,""))</f>
        <v/>
      </c>
      <c r="R943" s="122" t="str">
        <f>IF(Q943="","",HLOOKUP(Q943,Headline!$Z$5:$CJ$6,2,FALSE))</f>
        <v/>
      </c>
      <c r="S943" s="100"/>
      <c r="T943" s="100"/>
      <c r="U943" s="100"/>
      <c r="V943" s="100"/>
      <c r="W943" s="100"/>
      <c r="X943" s="96" t="str">
        <f t="shared" si="204"/>
        <v/>
      </c>
      <c r="Y943" s="101"/>
      <c r="Z943" s="445"/>
      <c r="AA943" s="446"/>
      <c r="AB943" s="446"/>
      <c r="AC943" s="446"/>
      <c r="AD943" s="62"/>
      <c r="AE943" s="21"/>
      <c r="AF943" s="22"/>
      <c r="AH943" s="29"/>
      <c r="AI943" s="29"/>
      <c r="AJ943" s="29"/>
      <c r="AK943" s="29"/>
      <c r="AL943" s="29"/>
      <c r="AM943" s="29"/>
      <c r="AN943" s="29"/>
      <c r="AO943" s="83"/>
      <c r="AP943" s="83"/>
      <c r="AQ943" s="83"/>
      <c r="AR943" s="83"/>
      <c r="AS943" s="83"/>
      <c r="AT943" s="105"/>
      <c r="AU943" s="105"/>
    </row>
    <row r="944" spans="1:47" ht="18" customHeight="1">
      <c r="A944" s="27"/>
      <c r="B944" s="98">
        <v>802</v>
      </c>
      <c r="C944" s="104"/>
      <c r="D944" s="90"/>
      <c r="E944" s="111"/>
      <c r="F944" s="442">
        <v>46.3</v>
      </c>
      <c r="G944" s="443"/>
      <c r="H944" s="444"/>
      <c r="I944" s="99">
        <v>0</v>
      </c>
      <c r="J944" s="168">
        <v>0.11</v>
      </c>
      <c r="K944" s="94">
        <f>IF(Q944=1,F944,K937)</f>
        <v>28</v>
      </c>
      <c r="L944" s="94">
        <f>IF(Q944=1,I944,L937)</f>
        <v>0</v>
      </c>
      <c r="M944" s="94">
        <f>IF(Q944=1,J944,M937)</f>
        <v>0</v>
      </c>
      <c r="N944" s="94">
        <f>K944+L944</f>
        <v>28</v>
      </c>
      <c r="O944" s="94">
        <f>K944+M944</f>
        <v>28</v>
      </c>
      <c r="P944" s="102" t="s">
        <v>237</v>
      </c>
      <c r="Q944" s="94" t="str">
        <f>IF(AND(F944&lt;&gt;"",Q937=""),1,IF(AND(Q937&lt;emp,Q937&lt;&gt;""),Q937+1,""))</f>
        <v/>
      </c>
      <c r="R944" s="122" t="str">
        <f>IF(Q944="","",HLOOKUP(Q944,Headline!$Z$5:$CJ$6,2,FALSE))</f>
        <v/>
      </c>
      <c r="S944" s="147">
        <v>46.329609343499996</v>
      </c>
      <c r="T944" s="147">
        <v>46.319593406500005</v>
      </c>
      <c r="U944" s="147">
        <v>46.326032770499999</v>
      </c>
      <c r="V944" s="147">
        <v>46.3235253215</v>
      </c>
      <c r="W944" s="147">
        <v>46.330280141000003</v>
      </c>
      <c r="X944" s="96" t="str">
        <f>IF(S944="","",IF(AND(AM944="-",AN944="+"),"78",IF(AM944="-","7",IF(AN944="+","8",""))))</f>
        <v/>
      </c>
      <c r="Y944" s="101">
        <v>13</v>
      </c>
      <c r="Z944" s="451" t="s">
        <v>354</v>
      </c>
      <c r="AA944" s="452"/>
      <c r="AB944" s="452"/>
      <c r="AC944" s="453"/>
      <c r="AD944" s="62"/>
      <c r="AE944" s="169" t="s">
        <v>331</v>
      </c>
      <c r="AF944" s="22"/>
      <c r="AH944" s="29"/>
      <c r="AI944" s="29"/>
      <c r="AJ944" s="29"/>
      <c r="AK944" s="29"/>
      <c r="AL944" s="29"/>
      <c r="AM944" s="29"/>
      <c r="AN944" s="29"/>
      <c r="AO944" s="83"/>
      <c r="AP944" s="83"/>
      <c r="AQ944" s="83"/>
      <c r="AR944" s="83"/>
      <c r="AS944" s="83"/>
      <c r="AT944" s="105"/>
      <c r="AU944" s="105"/>
    </row>
    <row r="945" spans="1:47" ht="18" customHeight="1">
      <c r="A945" s="27"/>
      <c r="B945" s="98"/>
      <c r="C945" s="104"/>
      <c r="D945" s="90"/>
      <c r="E945" s="111"/>
      <c r="F945" s="442"/>
      <c r="G945" s="443"/>
      <c r="H945" s="444"/>
      <c r="I945" s="99"/>
      <c r="J945" s="99"/>
      <c r="K945" s="94">
        <f>IF(Q945=1,F945,K944)</f>
        <v>28</v>
      </c>
      <c r="L945" s="94">
        <f>IF(Q945=1,I945,L944)</f>
        <v>0</v>
      </c>
      <c r="M945" s="94">
        <f>IF(Q945=1,J945,M944)</f>
        <v>0</v>
      </c>
      <c r="N945" s="94">
        <f>K945+L945</f>
        <v>28</v>
      </c>
      <c r="O945" s="94">
        <f>K945+M945</f>
        <v>28</v>
      </c>
      <c r="P945" s="102" t="s">
        <v>237</v>
      </c>
      <c r="Q945" s="94" t="str">
        <f>IF(AND(F945&lt;&gt;"",Q944=""),1,IF(AND(Q944&lt;emp,Q944&lt;&gt;""),Q944+1,""))</f>
        <v/>
      </c>
      <c r="R945" s="122" t="str">
        <f>IF(Q945="","",HLOOKUP(Q945,Headline!$Z$5:$CJ$6,2,FALSE))</f>
        <v/>
      </c>
      <c r="S945" s="147">
        <f>'report export 3D'!W88</f>
        <v>46.237823466999998</v>
      </c>
      <c r="T945" s="147">
        <f>'report export 3D'!X88</f>
        <v>46.238217263000003</v>
      </c>
      <c r="U945" s="147">
        <f>'report export 3D'!Y88</f>
        <v>46.239952723000002</v>
      </c>
      <c r="V945" s="147">
        <f>'report export 3D'!Z88</f>
        <v>46.247160198000003</v>
      </c>
      <c r="W945" s="147">
        <f>'report export 3D'!AA88</f>
        <v>46.246380301999999</v>
      </c>
      <c r="X945" s="96" t="str">
        <f t="shared" ref="X945:X955" si="209">IF(S945="","",IF(AND(AM945="-",AN945="+"),"78",IF(AM945="-","7",IF(AN945="+","8",""))))</f>
        <v/>
      </c>
      <c r="Y945" s="101">
        <v>15</v>
      </c>
      <c r="Z945" s="445" t="s">
        <v>68</v>
      </c>
      <c r="AA945" s="446"/>
      <c r="AB945" s="446"/>
      <c r="AC945" s="454"/>
      <c r="AD945" s="62"/>
      <c r="AE945" s="245" t="s">
        <v>331</v>
      </c>
      <c r="AF945" s="22"/>
      <c r="AH945" s="29"/>
      <c r="AI945" s="29"/>
      <c r="AJ945" s="29"/>
      <c r="AK945" s="29"/>
      <c r="AL945" s="29"/>
      <c r="AM945" s="29"/>
      <c r="AN945" s="29"/>
      <c r="AO945" s="83"/>
      <c r="AP945" s="83"/>
      <c r="AQ945" s="83"/>
      <c r="AR945" s="83"/>
      <c r="AS945" s="83"/>
      <c r="AT945" s="105"/>
      <c r="AU945" s="105"/>
    </row>
    <row r="946" spans="1:47" ht="18" customHeight="1">
      <c r="A946" s="27"/>
      <c r="B946" s="98"/>
      <c r="C946" s="104"/>
      <c r="D946" s="90"/>
      <c r="E946" s="111"/>
      <c r="F946" s="442"/>
      <c r="G946" s="443"/>
      <c r="H946" s="444"/>
      <c r="I946" s="99"/>
      <c r="J946" s="99"/>
      <c r="K946" s="94">
        <f>IF(Q946=1,F946,K942)</f>
        <v>7</v>
      </c>
      <c r="L946" s="94">
        <f>IF(Q946=1,I946,L942)</f>
        <v>-0.1</v>
      </c>
      <c r="M946" s="94">
        <f>IF(Q946=1,J946,M942)</f>
        <v>0.1</v>
      </c>
      <c r="N946" s="94">
        <f t="shared" si="202"/>
        <v>6.9</v>
      </c>
      <c r="O946" s="94">
        <f t="shared" si="203"/>
        <v>7.1</v>
      </c>
      <c r="P946" s="102"/>
      <c r="Q946" s="94" t="str">
        <f>IF(AND(F946&lt;&gt;"",Q942=""),1,IF(AND(Q942&lt;emp,Q942&lt;&gt;""),Q942+1,""))</f>
        <v/>
      </c>
      <c r="R946" s="122" t="str">
        <f>IF(Q946="","",HLOOKUP(Q946,Headline!$Z$5:$CJ$6,2,FALSE))</f>
        <v/>
      </c>
      <c r="S946" s="100"/>
      <c r="T946" s="100"/>
      <c r="U946" s="100"/>
      <c r="V946" s="100"/>
      <c r="W946" s="100"/>
      <c r="X946" s="96" t="str">
        <f t="shared" si="209"/>
        <v/>
      </c>
      <c r="Y946" s="101"/>
      <c r="Z946" s="445"/>
      <c r="AA946" s="446"/>
      <c r="AB946" s="446"/>
      <c r="AC946" s="446"/>
      <c r="AD946" s="62"/>
      <c r="AE946" s="21"/>
      <c r="AF946" s="22"/>
      <c r="AH946" s="29"/>
      <c r="AI946" s="29"/>
      <c r="AJ946" s="29"/>
      <c r="AK946" s="29"/>
      <c r="AL946" s="29"/>
      <c r="AM946" s="29"/>
      <c r="AN946" s="29"/>
      <c r="AO946" s="83"/>
      <c r="AP946" s="83"/>
      <c r="AQ946" s="83"/>
      <c r="AR946" s="83"/>
      <c r="AS946" s="83"/>
      <c r="AT946" s="105"/>
      <c r="AU946" s="105"/>
    </row>
    <row r="947" spans="1:47" ht="18" customHeight="1">
      <c r="A947" s="27"/>
      <c r="B947" s="98">
        <v>802</v>
      </c>
      <c r="C947" s="104"/>
      <c r="D947" s="90"/>
      <c r="E947" s="111"/>
      <c r="F947" s="442">
        <v>46.3</v>
      </c>
      <c r="G947" s="443"/>
      <c r="H947" s="444"/>
      <c r="I947" s="99">
        <v>0</v>
      </c>
      <c r="J947" s="168">
        <v>0.11</v>
      </c>
      <c r="K947" s="94">
        <f>IF(Q947=1,F947,K940)</f>
        <v>46.3</v>
      </c>
      <c r="L947" s="94">
        <f>IF(Q947=1,I947,L940)</f>
        <v>0</v>
      </c>
      <c r="M947" s="94">
        <f>IF(Q947=1,J947,M940)</f>
        <v>0.11</v>
      </c>
      <c r="N947" s="94">
        <f>K947+L947</f>
        <v>46.3</v>
      </c>
      <c r="O947" s="94">
        <f>K947+M947</f>
        <v>46.41</v>
      </c>
      <c r="P947" s="102" t="s">
        <v>237</v>
      </c>
      <c r="Q947" s="94">
        <f>IF(AND(F947&lt;&gt;"",Q940=""),1,IF(AND(Q940&lt;emp,Q940&lt;&gt;""),Q940+1,""))</f>
        <v>1</v>
      </c>
      <c r="R947" s="122">
        <f>IF(Q947="","",HLOOKUP(Q947,Headline!$Z$5:$CJ$6,2,FALSE))</f>
        <v>1</v>
      </c>
      <c r="S947" s="147">
        <v>46.329609343499996</v>
      </c>
      <c r="T947" s="147">
        <v>46.319593406500005</v>
      </c>
      <c r="U947" s="147">
        <v>46.326032770499999</v>
      </c>
      <c r="V947" s="147">
        <v>46.3235253215</v>
      </c>
      <c r="W947" s="147">
        <v>46.330280141000003</v>
      </c>
      <c r="X947" s="96" t="str">
        <f t="shared" si="209"/>
        <v/>
      </c>
      <c r="Y947" s="101">
        <v>13</v>
      </c>
      <c r="Z947" s="451" t="s">
        <v>354</v>
      </c>
      <c r="AA947" s="452"/>
      <c r="AB947" s="452"/>
      <c r="AC947" s="453"/>
      <c r="AD947" s="62"/>
      <c r="AE947" s="169" t="s">
        <v>331</v>
      </c>
      <c r="AF947" s="22"/>
      <c r="AH947" s="29"/>
      <c r="AI947" s="29"/>
      <c r="AJ947" s="29"/>
      <c r="AK947" s="29"/>
      <c r="AL947" s="29"/>
      <c r="AM947" s="29"/>
      <c r="AN947" s="29"/>
      <c r="AO947" s="83"/>
      <c r="AP947" s="83"/>
      <c r="AQ947" s="83"/>
      <c r="AR947" s="83"/>
      <c r="AS947" s="83"/>
      <c r="AT947" s="105"/>
      <c r="AU947" s="105"/>
    </row>
    <row r="948" spans="1:47" ht="18" customHeight="1">
      <c r="A948" s="27"/>
      <c r="B948" s="98"/>
      <c r="C948" s="104"/>
      <c r="D948" s="90"/>
      <c r="E948" s="111"/>
      <c r="F948" s="442"/>
      <c r="G948" s="443"/>
      <c r="H948" s="444"/>
      <c r="I948" s="99"/>
      <c r="J948" s="99"/>
      <c r="K948" s="94">
        <f>IF(Q948=1,F948,K947)</f>
        <v>46.3</v>
      </c>
      <c r="L948" s="94">
        <f>IF(Q948=1,I948,L947)</f>
        <v>0</v>
      </c>
      <c r="M948" s="94">
        <f>IF(Q948=1,J948,M947)</f>
        <v>0.11</v>
      </c>
      <c r="N948" s="94">
        <f>K948+L948</f>
        <v>46.3</v>
      </c>
      <c r="O948" s="94">
        <f>K948+M948</f>
        <v>46.41</v>
      </c>
      <c r="P948" s="102" t="s">
        <v>237</v>
      </c>
      <c r="Q948" s="94">
        <f t="shared" ref="Q948:Q970" si="210">IF(AND(F948&lt;&gt;"",Q947=""),1,IF(AND(Q947&lt;emp,Q947&lt;&gt;""),Q947+1,""))</f>
        <v>2</v>
      </c>
      <c r="R948" s="122">
        <f>IF(Q948="","",HLOOKUP(Q948,Headline!$Z$5:$CJ$6,2,FALSE))</f>
        <v>2</v>
      </c>
      <c r="S948" s="147">
        <f>'report export 3D'!W89</f>
        <v>46.402602729999998</v>
      </c>
      <c r="T948" s="147">
        <f>'report export 3D'!X89</f>
        <v>46.398267079</v>
      </c>
      <c r="U948" s="147">
        <f>'report export 3D'!Y89</f>
        <v>46.404026371</v>
      </c>
      <c r="V948" s="147">
        <f>'report export 3D'!Z89</f>
        <v>46.400628552000001</v>
      </c>
      <c r="W948" s="147">
        <f>'report export 3D'!AA89</f>
        <v>46.404897146000003</v>
      </c>
      <c r="X948" s="96" t="str">
        <f t="shared" si="209"/>
        <v/>
      </c>
      <c r="Y948" s="101">
        <v>16</v>
      </c>
      <c r="Z948" s="445" t="s">
        <v>69</v>
      </c>
      <c r="AA948" s="446"/>
      <c r="AB948" s="446"/>
      <c r="AC948" s="454"/>
      <c r="AD948" s="62"/>
      <c r="AE948" s="21"/>
      <c r="AF948" s="22"/>
      <c r="AH948" s="29"/>
      <c r="AI948" s="29"/>
      <c r="AJ948" s="29"/>
      <c r="AK948" s="29"/>
      <c r="AL948" s="29"/>
      <c r="AM948" s="29"/>
      <c r="AN948" s="29"/>
      <c r="AO948" s="83"/>
      <c r="AP948" s="83"/>
      <c r="AQ948" s="83"/>
      <c r="AR948" s="83"/>
      <c r="AS948" s="83"/>
      <c r="AT948" s="105"/>
      <c r="AU948" s="105"/>
    </row>
    <row r="949" spans="1:47" ht="13.5" hidden="1" customHeight="1">
      <c r="A949" s="27"/>
      <c r="B949" s="98"/>
      <c r="C949" s="104"/>
      <c r="D949" s="90"/>
      <c r="E949" s="111"/>
      <c r="F949" s="442"/>
      <c r="G949" s="443"/>
      <c r="H949" s="443"/>
      <c r="I949" s="99"/>
      <c r="J949" s="99"/>
      <c r="K949" s="94">
        <f>IF(Q949=1,F949,K948)</f>
        <v>46.3</v>
      </c>
      <c r="L949" s="94">
        <f>IF(Q949=1,I949,L948)</f>
        <v>0</v>
      </c>
      <c r="M949" s="94">
        <f>IF(Q949=1,J949,M948)</f>
        <v>0.11</v>
      </c>
      <c r="N949" s="94">
        <f>K949+L949</f>
        <v>46.3</v>
      </c>
      <c r="O949" s="94">
        <f>K949+M949</f>
        <v>46.41</v>
      </c>
      <c r="P949" s="102"/>
      <c r="Q949" s="94" t="str">
        <f t="shared" si="210"/>
        <v/>
      </c>
      <c r="R949" s="122" t="str">
        <f>IF(Q949="","",HLOOKUP(Q949,Headline!$Z$5:$CJ$6,2,FALSE))</f>
        <v/>
      </c>
      <c r="S949" s="147"/>
      <c r="T949" s="147"/>
      <c r="U949" s="147"/>
      <c r="V949" s="147"/>
      <c r="W949" s="147"/>
      <c r="X949" s="96" t="str">
        <f t="shared" si="209"/>
        <v/>
      </c>
      <c r="Y949" s="101"/>
      <c r="Z949" s="445"/>
      <c r="AA949" s="446"/>
      <c r="AB949" s="446"/>
      <c r="AC949" s="446"/>
      <c r="AD949" s="62"/>
      <c r="AE949" s="21"/>
      <c r="AF949" s="22"/>
      <c r="AH949" s="29"/>
      <c r="AI949" s="29"/>
      <c r="AJ949" s="29"/>
      <c r="AK949" s="29"/>
      <c r="AL949" s="29"/>
      <c r="AM949" s="29"/>
      <c r="AN949" s="29"/>
      <c r="AO949" s="83"/>
      <c r="AP949" s="83"/>
      <c r="AQ949" s="83"/>
      <c r="AR949" s="83"/>
      <c r="AS949" s="83"/>
      <c r="AT949" s="105"/>
      <c r="AU949" s="105"/>
    </row>
    <row r="950" spans="1:47" ht="17.25" hidden="1" customHeight="1">
      <c r="A950" s="27"/>
      <c r="B950" s="98"/>
      <c r="C950" s="104"/>
      <c r="D950" s="90"/>
      <c r="E950" s="111"/>
      <c r="F950" s="442"/>
      <c r="G950" s="443"/>
      <c r="H950" s="444"/>
      <c r="I950" s="99"/>
      <c r="J950" s="168"/>
      <c r="K950" s="94"/>
      <c r="L950" s="94"/>
      <c r="M950" s="94"/>
      <c r="N950" s="94"/>
      <c r="O950" s="94"/>
      <c r="P950" s="102"/>
      <c r="Q950" s="94" t="str">
        <f t="shared" si="210"/>
        <v/>
      </c>
      <c r="R950" s="122"/>
      <c r="S950" s="147"/>
      <c r="T950" s="147"/>
      <c r="U950" s="147"/>
      <c r="V950" s="147"/>
      <c r="W950" s="147"/>
      <c r="X950" s="96" t="str">
        <f t="shared" si="209"/>
        <v/>
      </c>
      <c r="Y950" s="101"/>
      <c r="Z950" s="487"/>
      <c r="AA950" s="488"/>
      <c r="AB950" s="488"/>
      <c r="AC950" s="488"/>
      <c r="AD950" s="62"/>
      <c r="AE950" s="21"/>
      <c r="AF950" s="22"/>
      <c r="AH950" s="29"/>
      <c r="AI950" s="29"/>
      <c r="AJ950" s="29"/>
      <c r="AK950" s="29"/>
      <c r="AL950" s="29"/>
      <c r="AM950" s="29"/>
      <c r="AN950" s="29"/>
      <c r="AO950" s="83"/>
      <c r="AP950" s="83"/>
      <c r="AQ950" s="83"/>
      <c r="AR950" s="83"/>
      <c r="AS950" s="83"/>
      <c r="AT950" s="105"/>
      <c r="AU950" s="105"/>
    </row>
    <row r="951" spans="1:47" ht="8.25" hidden="1" customHeight="1">
      <c r="A951" s="27"/>
      <c r="B951" s="98"/>
      <c r="C951" s="104"/>
      <c r="D951" s="90"/>
      <c r="E951" s="111"/>
      <c r="F951" s="442"/>
      <c r="G951" s="443"/>
      <c r="H951" s="444"/>
      <c r="I951" s="99"/>
      <c r="J951" s="99"/>
      <c r="K951" s="94"/>
      <c r="L951" s="94"/>
      <c r="M951" s="94"/>
      <c r="N951" s="94"/>
      <c r="O951" s="94"/>
      <c r="P951" s="102"/>
      <c r="Q951" s="94" t="str">
        <f t="shared" si="210"/>
        <v/>
      </c>
      <c r="R951" s="122"/>
      <c r="S951" s="147"/>
      <c r="T951" s="147"/>
      <c r="U951" s="147"/>
      <c r="V951" s="147"/>
      <c r="W951" s="147"/>
      <c r="X951" s="96" t="str">
        <f t="shared" si="209"/>
        <v/>
      </c>
      <c r="Y951" s="101"/>
      <c r="Z951" s="445"/>
      <c r="AA951" s="446"/>
      <c r="AB951" s="446"/>
      <c r="AC951" s="446"/>
      <c r="AD951" s="62"/>
      <c r="AE951" s="21"/>
      <c r="AF951" s="22"/>
      <c r="AH951" s="29"/>
      <c r="AI951" s="29"/>
      <c r="AJ951" s="29"/>
      <c r="AK951" s="29"/>
      <c r="AL951" s="29"/>
      <c r="AM951" s="29"/>
      <c r="AN951" s="29"/>
      <c r="AO951" s="83"/>
      <c r="AP951" s="83"/>
      <c r="AQ951" s="83"/>
      <c r="AR951" s="83"/>
      <c r="AS951" s="83"/>
      <c r="AT951" s="105"/>
      <c r="AU951" s="105"/>
    </row>
    <row r="952" spans="1:47" ht="15" hidden="1" customHeight="1">
      <c r="A952" s="27"/>
      <c r="B952" s="98"/>
      <c r="C952" s="104"/>
      <c r="D952" s="90"/>
      <c r="E952" s="111"/>
      <c r="F952" s="442"/>
      <c r="G952" s="443"/>
      <c r="H952" s="443"/>
      <c r="I952" s="99"/>
      <c r="J952" s="99"/>
      <c r="K952" s="94"/>
      <c r="L952" s="94"/>
      <c r="M952" s="94"/>
      <c r="N952" s="94"/>
      <c r="O952" s="94"/>
      <c r="P952" s="102"/>
      <c r="Q952" s="94" t="str">
        <f t="shared" si="210"/>
        <v/>
      </c>
      <c r="R952" s="122"/>
      <c r="S952" s="147"/>
      <c r="T952" s="147"/>
      <c r="U952" s="147"/>
      <c r="V952" s="147"/>
      <c r="W952" s="147"/>
      <c r="X952" s="96" t="str">
        <f t="shared" si="209"/>
        <v/>
      </c>
      <c r="Y952" s="101"/>
      <c r="Z952" s="445"/>
      <c r="AA952" s="446"/>
      <c r="AB952" s="446"/>
      <c r="AC952" s="446"/>
      <c r="AD952" s="62"/>
      <c r="AE952" s="21"/>
      <c r="AF952" s="22"/>
      <c r="AH952" s="29"/>
      <c r="AI952" s="29"/>
      <c r="AJ952" s="29"/>
      <c r="AK952" s="29"/>
      <c r="AL952" s="29"/>
      <c r="AM952" s="29"/>
      <c r="AN952" s="29"/>
      <c r="AO952" s="83"/>
      <c r="AP952" s="83"/>
      <c r="AQ952" s="83"/>
      <c r="AR952" s="83"/>
      <c r="AS952" s="83"/>
      <c r="AT952" s="105"/>
      <c r="AU952" s="105"/>
    </row>
    <row r="953" spans="1:47" ht="21" hidden="1" customHeight="1">
      <c r="A953" s="27"/>
      <c r="B953" s="98"/>
      <c r="C953" s="104"/>
      <c r="D953" s="90"/>
      <c r="E953" s="111"/>
      <c r="F953" s="442"/>
      <c r="G953" s="443"/>
      <c r="H953" s="444"/>
      <c r="I953" s="99"/>
      <c r="J953" s="168"/>
      <c r="K953" s="94"/>
      <c r="L953" s="94"/>
      <c r="M953" s="94"/>
      <c r="N953" s="94"/>
      <c r="O953" s="94"/>
      <c r="P953" s="102"/>
      <c r="Q953" s="94" t="str">
        <f t="shared" si="210"/>
        <v/>
      </c>
      <c r="R953" s="122"/>
      <c r="S953" s="147"/>
      <c r="T953" s="147"/>
      <c r="U953" s="147"/>
      <c r="V953" s="147"/>
      <c r="W953" s="147"/>
      <c r="X953" s="96" t="str">
        <f t="shared" si="209"/>
        <v/>
      </c>
      <c r="Y953" s="101"/>
      <c r="Z953" s="487"/>
      <c r="AA953" s="488"/>
      <c r="AB953" s="488"/>
      <c r="AC953" s="488"/>
      <c r="AD953" s="62"/>
      <c r="AE953" s="21"/>
      <c r="AF953" s="22"/>
      <c r="AH953" s="29"/>
      <c r="AI953" s="29"/>
      <c r="AJ953" s="29"/>
      <c r="AK953" s="29"/>
      <c r="AL953" s="29"/>
      <c r="AM953" s="29"/>
      <c r="AN953" s="29"/>
      <c r="AO953" s="83"/>
      <c r="AP953" s="83"/>
      <c r="AQ953" s="83"/>
      <c r="AR953" s="83"/>
      <c r="AS953" s="83"/>
      <c r="AT953" s="105"/>
      <c r="AU953" s="105"/>
    </row>
    <row r="954" spans="1:47" ht="15.75" hidden="1" customHeight="1">
      <c r="A954" s="27"/>
      <c r="B954" s="98"/>
      <c r="C954" s="104"/>
      <c r="D954" s="90"/>
      <c r="E954" s="111"/>
      <c r="F954" s="442"/>
      <c r="G954" s="443"/>
      <c r="H954" s="444"/>
      <c r="I954" s="99"/>
      <c r="J954" s="99"/>
      <c r="K954" s="94"/>
      <c r="L954" s="94"/>
      <c r="M954" s="94"/>
      <c r="N954" s="94"/>
      <c r="O954" s="94"/>
      <c r="P954" s="102"/>
      <c r="Q954" s="94" t="str">
        <f t="shared" si="210"/>
        <v/>
      </c>
      <c r="R954" s="122"/>
      <c r="S954" s="147"/>
      <c r="T954" s="147"/>
      <c r="U954" s="147"/>
      <c r="V954" s="147"/>
      <c r="W954" s="147"/>
      <c r="X954" s="96" t="str">
        <f t="shared" si="209"/>
        <v/>
      </c>
      <c r="Y954" s="101"/>
      <c r="Z954" s="445"/>
      <c r="AA954" s="446"/>
      <c r="AB954" s="446"/>
      <c r="AC954" s="454"/>
      <c r="AD954" s="62"/>
      <c r="AE954" s="21"/>
      <c r="AF954" s="22"/>
      <c r="AH954" s="29"/>
      <c r="AI954" s="29"/>
      <c r="AJ954" s="29"/>
      <c r="AK954" s="29"/>
      <c r="AL954" s="29"/>
      <c r="AM954" s="29"/>
      <c r="AN954" s="29"/>
      <c r="AO954" s="83"/>
      <c r="AP954" s="83"/>
      <c r="AQ954" s="83"/>
      <c r="AR954" s="83"/>
      <c r="AS954" s="83"/>
      <c r="AT954" s="105"/>
      <c r="AU954" s="105"/>
    </row>
    <row r="955" spans="1:47" ht="17.25" customHeight="1">
      <c r="A955" s="27"/>
      <c r="B955" s="98"/>
      <c r="C955" s="104"/>
      <c r="D955" s="90"/>
      <c r="E955" s="111"/>
      <c r="F955" s="442"/>
      <c r="G955" s="443"/>
      <c r="H955" s="443"/>
      <c r="I955" s="99"/>
      <c r="J955" s="99"/>
      <c r="K955" s="94">
        <f t="shared" si="205"/>
        <v>0</v>
      </c>
      <c r="L955" s="94">
        <f t="shared" si="206"/>
        <v>0</v>
      </c>
      <c r="M955" s="94">
        <f t="shared" si="207"/>
        <v>0</v>
      </c>
      <c r="N955" s="94">
        <f>K955+L955</f>
        <v>0</v>
      </c>
      <c r="O955" s="94">
        <f>K955+M955</f>
        <v>0</v>
      </c>
      <c r="P955" s="102"/>
      <c r="Q955" s="94" t="str">
        <f t="shared" si="210"/>
        <v/>
      </c>
      <c r="R955" s="122" t="str">
        <f>IF(Q955="","",HLOOKUP(Q955,Headline!$Z$5:$CJ$6,2,FALSE))</f>
        <v/>
      </c>
      <c r="S955" s="100"/>
      <c r="T955" s="100"/>
      <c r="U955" s="100"/>
      <c r="V955" s="100"/>
      <c r="W955" s="100"/>
      <c r="X955" s="96" t="str">
        <f t="shared" si="209"/>
        <v/>
      </c>
      <c r="Y955" s="101"/>
      <c r="Z955" s="445"/>
      <c r="AA955" s="446"/>
      <c r="AB955" s="446"/>
      <c r="AC955" s="454"/>
      <c r="AD955" s="62"/>
      <c r="AE955" s="21"/>
      <c r="AF955" s="22"/>
      <c r="AH955" s="29"/>
      <c r="AI955" s="29"/>
      <c r="AJ955" s="29"/>
      <c r="AK955" s="29"/>
      <c r="AL955" s="29"/>
      <c r="AM955" s="29"/>
      <c r="AN955" s="29"/>
      <c r="AO955" s="83"/>
      <c r="AP955" s="83"/>
      <c r="AQ955" s="83"/>
      <c r="AR955" s="83"/>
      <c r="AS955" s="83"/>
      <c r="AT955" s="105"/>
      <c r="AU955" s="105"/>
    </row>
    <row r="956" spans="1:47" ht="17.25" customHeight="1">
      <c r="A956" s="27"/>
      <c r="B956" s="98">
        <v>803</v>
      </c>
      <c r="C956" s="104"/>
      <c r="D956" s="90"/>
      <c r="E956" s="111"/>
      <c r="F956" s="442">
        <v>29.9</v>
      </c>
      <c r="G956" s="443"/>
      <c r="H956" s="443"/>
      <c r="I956" s="99">
        <v>-0.2</v>
      </c>
      <c r="J956" s="99">
        <v>0.2</v>
      </c>
      <c r="K956" s="94">
        <f>IF(Q956=1,F956,K952)</f>
        <v>29.9</v>
      </c>
      <c r="L956" s="94">
        <f>IF(Q956=1,I956,L952)</f>
        <v>-0.2</v>
      </c>
      <c r="M956" s="94">
        <f>IF(Q956=1,J956,M952)</f>
        <v>0.2</v>
      </c>
      <c r="N956" s="94">
        <f t="shared" si="202"/>
        <v>29.7</v>
      </c>
      <c r="O956" s="94">
        <f t="shared" si="203"/>
        <v>30.099999999999998</v>
      </c>
      <c r="P956" s="102" t="s">
        <v>254</v>
      </c>
      <c r="Q956" s="94">
        <f t="shared" si="210"/>
        <v>1</v>
      </c>
      <c r="R956" s="122">
        <f>IF(Q956="","",HLOOKUP(Q956,Headline!$Z$5:$CJ$6,2,FALSE))</f>
        <v>1</v>
      </c>
      <c r="S956" s="147">
        <v>29.98</v>
      </c>
      <c r="T956" s="147">
        <v>29.97</v>
      </c>
      <c r="U956" s="147">
        <v>29.99</v>
      </c>
      <c r="V956" s="147">
        <v>29.98</v>
      </c>
      <c r="W956" s="147">
        <v>29.98</v>
      </c>
      <c r="X956" s="96" t="str">
        <f t="shared" si="204"/>
        <v/>
      </c>
      <c r="Y956" s="101">
        <v>13</v>
      </c>
      <c r="Z956" s="445"/>
      <c r="AA956" s="446"/>
      <c r="AB956" s="446"/>
      <c r="AC956" s="446"/>
      <c r="AD956" s="62"/>
      <c r="AE956" s="21"/>
      <c r="AF956" s="22"/>
      <c r="AH956" s="29"/>
      <c r="AI956" s="29"/>
      <c r="AJ956" s="29"/>
      <c r="AK956" s="29"/>
      <c r="AL956" s="29"/>
      <c r="AM956" s="29"/>
      <c r="AN956" s="29"/>
      <c r="AO956" s="83"/>
      <c r="AP956" s="83"/>
      <c r="AQ956" s="83"/>
      <c r="AR956" s="83"/>
      <c r="AS956" s="83"/>
      <c r="AT956" s="105"/>
      <c r="AU956" s="105"/>
    </row>
    <row r="957" spans="1:47" ht="17.25" customHeight="1">
      <c r="A957" s="27"/>
      <c r="B957" s="98"/>
      <c r="C957" s="104"/>
      <c r="D957" s="90"/>
      <c r="E957" s="111"/>
      <c r="F957" s="442"/>
      <c r="G957" s="443"/>
      <c r="H957" s="444"/>
      <c r="I957" s="99"/>
      <c r="J957" s="99"/>
      <c r="K957" s="94">
        <f t="shared" ref="K957:K970" si="211">IF(Q957=1,F957,K956)</f>
        <v>29.9</v>
      </c>
      <c r="L957" s="94">
        <f t="shared" ref="L957:L970" si="212">IF(Q957=1,I957,L956)</f>
        <v>-0.2</v>
      </c>
      <c r="M957" s="94">
        <f t="shared" ref="M957:M970" si="213">IF(Q957=1,J957,M956)</f>
        <v>0.2</v>
      </c>
      <c r="N957" s="94">
        <f t="shared" si="202"/>
        <v>29.7</v>
      </c>
      <c r="O957" s="94">
        <f t="shared" si="203"/>
        <v>30.099999999999998</v>
      </c>
      <c r="P957" s="102" t="s">
        <v>254</v>
      </c>
      <c r="Q957" s="94">
        <f t="shared" si="210"/>
        <v>2</v>
      </c>
      <c r="R957" s="122">
        <f>IF(Q957="","",HLOOKUP(Q957,Headline!$Z$5:$CJ$6,2,FALSE))</f>
        <v>2</v>
      </c>
      <c r="S957" s="147">
        <v>30.01</v>
      </c>
      <c r="T957" s="147">
        <v>30</v>
      </c>
      <c r="U957" s="147">
        <v>30.02</v>
      </c>
      <c r="V957" s="147">
        <v>30.03</v>
      </c>
      <c r="W957" s="147">
        <v>30.01</v>
      </c>
      <c r="X957" s="96" t="str">
        <f t="shared" si="204"/>
        <v/>
      </c>
      <c r="Y957" s="101">
        <v>16</v>
      </c>
      <c r="Z957" s="445"/>
      <c r="AA957" s="446"/>
      <c r="AB957" s="446"/>
      <c r="AC957" s="446"/>
      <c r="AD957" s="62"/>
      <c r="AE957" s="21"/>
      <c r="AF957" s="22"/>
      <c r="AH957" s="29"/>
      <c r="AI957" s="29"/>
      <c r="AJ957" s="29"/>
      <c r="AK957" s="29"/>
      <c r="AL957" s="29"/>
      <c r="AM957" s="29"/>
      <c r="AN957" s="29"/>
      <c r="AO957" s="83"/>
      <c r="AP957" s="83"/>
      <c r="AQ957" s="83"/>
      <c r="AR957" s="83"/>
      <c r="AS957" s="83"/>
      <c r="AT957" s="105"/>
      <c r="AU957" s="105"/>
    </row>
    <row r="958" spans="1:47" ht="17.25" customHeight="1">
      <c r="A958" s="27"/>
      <c r="B958" s="98"/>
      <c r="C958" s="104"/>
      <c r="D958" s="90"/>
      <c r="E958" s="111"/>
      <c r="F958" s="442"/>
      <c r="G958" s="443"/>
      <c r="H958" s="444"/>
      <c r="I958" s="99"/>
      <c r="J958" s="99"/>
      <c r="K958" s="94">
        <f t="shared" si="211"/>
        <v>29.9</v>
      </c>
      <c r="L958" s="94">
        <f t="shared" si="212"/>
        <v>-0.2</v>
      </c>
      <c r="M958" s="94">
        <f t="shared" si="213"/>
        <v>0.2</v>
      </c>
      <c r="N958" s="94">
        <f t="shared" si="202"/>
        <v>29.7</v>
      </c>
      <c r="O958" s="94">
        <f t="shared" si="203"/>
        <v>30.099999999999998</v>
      </c>
      <c r="P958" s="102"/>
      <c r="Q958" s="94" t="str">
        <f t="shared" si="210"/>
        <v/>
      </c>
      <c r="R958" s="122" t="str">
        <f>IF(Q958="","",HLOOKUP(Q958,Headline!$Z$5:$CJ$6,2,FALSE))</f>
        <v/>
      </c>
      <c r="S958" s="100"/>
      <c r="T958" s="100"/>
      <c r="U958" s="100"/>
      <c r="V958" s="100"/>
      <c r="W958" s="100"/>
      <c r="X958" s="96" t="str">
        <f t="shared" si="204"/>
        <v/>
      </c>
      <c r="Y958" s="101"/>
      <c r="Z958" s="445"/>
      <c r="AA958" s="446"/>
      <c r="AB958" s="446"/>
      <c r="AC958" s="446"/>
      <c r="AD958" s="62"/>
      <c r="AE958" s="21"/>
      <c r="AF958" s="22"/>
      <c r="AH958" s="29"/>
      <c r="AI958" s="29"/>
      <c r="AJ958" s="29"/>
      <c r="AK958" s="29"/>
      <c r="AL958" s="29"/>
      <c r="AM958" s="29"/>
      <c r="AN958" s="29"/>
      <c r="AO958" s="83"/>
      <c r="AP958" s="83"/>
      <c r="AQ958" s="83"/>
      <c r="AR958" s="83"/>
      <c r="AS958" s="83"/>
      <c r="AT958" s="105"/>
      <c r="AU958" s="105"/>
    </row>
    <row r="959" spans="1:47" ht="17.25" customHeight="1">
      <c r="A959" s="27"/>
      <c r="B959" s="98">
        <v>804</v>
      </c>
      <c r="C959" s="104"/>
      <c r="D959" s="144" t="s">
        <v>189</v>
      </c>
      <c r="E959" s="111"/>
      <c r="F959" s="442">
        <v>43</v>
      </c>
      <c r="G959" s="443"/>
      <c r="H959" s="444"/>
      <c r="I959" s="99">
        <v>-0.2</v>
      </c>
      <c r="J959" s="99">
        <v>0.2</v>
      </c>
      <c r="K959" s="94">
        <f t="shared" si="211"/>
        <v>43</v>
      </c>
      <c r="L959" s="94">
        <f t="shared" si="212"/>
        <v>-0.2</v>
      </c>
      <c r="M959" s="94">
        <f t="shared" si="213"/>
        <v>0.2</v>
      </c>
      <c r="N959" s="94">
        <f t="shared" si="202"/>
        <v>42.8</v>
      </c>
      <c r="O959" s="94">
        <f t="shared" si="203"/>
        <v>43.2</v>
      </c>
      <c r="P959" s="102" t="s">
        <v>51</v>
      </c>
      <c r="Q959" s="94">
        <f t="shared" si="210"/>
        <v>1</v>
      </c>
      <c r="R959" s="122">
        <f>IF(Q959="","",HLOOKUP(Q959,Headline!$Z$5:$CJ$6,2,FALSE))</f>
        <v>1</v>
      </c>
      <c r="S959" s="147">
        <v>42.46</v>
      </c>
      <c r="T959" s="147">
        <v>42.45</v>
      </c>
      <c r="U959" s="147">
        <v>42.46</v>
      </c>
      <c r="V959" s="147">
        <v>42.46</v>
      </c>
      <c r="W959" s="147">
        <v>42.48</v>
      </c>
      <c r="X959" s="96" t="str">
        <f t="shared" si="204"/>
        <v/>
      </c>
      <c r="Y959" s="101">
        <v>13</v>
      </c>
      <c r="Z959" s="445" t="s">
        <v>256</v>
      </c>
      <c r="AA959" s="446"/>
      <c r="AB959" s="446"/>
      <c r="AC959" s="446"/>
      <c r="AD959" s="62"/>
      <c r="AE959" s="169" t="s">
        <v>331</v>
      </c>
      <c r="AF959" s="22"/>
      <c r="AH959" s="29"/>
      <c r="AI959" s="29"/>
      <c r="AJ959" s="29"/>
      <c r="AK959" s="29"/>
      <c r="AL959" s="29"/>
      <c r="AM959" s="29"/>
      <c r="AN959" s="29"/>
      <c r="AO959" s="83"/>
      <c r="AP959" s="83"/>
      <c r="AQ959" s="83"/>
      <c r="AR959" s="83"/>
      <c r="AS959" s="83"/>
      <c r="AT959" s="105"/>
      <c r="AU959" s="105"/>
    </row>
    <row r="960" spans="1:47" ht="17.25" customHeight="1">
      <c r="A960" s="27"/>
      <c r="B960" s="98"/>
      <c r="C960" s="104"/>
      <c r="D960" s="90"/>
      <c r="E960" s="111"/>
      <c r="F960" s="442"/>
      <c r="G960" s="443"/>
      <c r="H960" s="444"/>
      <c r="I960" s="99"/>
      <c r="J960" s="99"/>
      <c r="K960" s="94">
        <f t="shared" si="211"/>
        <v>43</v>
      </c>
      <c r="L960" s="94">
        <f t="shared" si="212"/>
        <v>-0.2</v>
      </c>
      <c r="M960" s="94">
        <f t="shared" si="213"/>
        <v>0.2</v>
      </c>
      <c r="N960" s="94">
        <f t="shared" si="202"/>
        <v>42.8</v>
      </c>
      <c r="O960" s="94">
        <f t="shared" si="203"/>
        <v>43.2</v>
      </c>
      <c r="P960" s="102" t="s">
        <v>51</v>
      </c>
      <c r="Q960" s="94">
        <f t="shared" si="210"/>
        <v>2</v>
      </c>
      <c r="R960" s="122">
        <f>IF(Q960="","",HLOOKUP(Q960,Headline!$Z$5:$CJ$6,2,FALSE))</f>
        <v>2</v>
      </c>
      <c r="S960" s="147">
        <v>42.51</v>
      </c>
      <c r="T960" s="147">
        <v>42.49</v>
      </c>
      <c r="U960" s="147">
        <v>42.5</v>
      </c>
      <c r="V960" s="147">
        <v>42.51</v>
      </c>
      <c r="W960" s="147">
        <v>42.5</v>
      </c>
      <c r="X960" s="96" t="str">
        <f t="shared" si="204"/>
        <v/>
      </c>
      <c r="Y960" s="101">
        <v>16</v>
      </c>
      <c r="Z960" s="445" t="s">
        <v>351</v>
      </c>
      <c r="AA960" s="446"/>
      <c r="AB960" s="446"/>
      <c r="AC960" s="446"/>
      <c r="AD960" s="62"/>
      <c r="AE960" s="169" t="s">
        <v>331</v>
      </c>
      <c r="AF960" s="22"/>
      <c r="AH960" s="29"/>
      <c r="AI960" s="29"/>
      <c r="AJ960" s="29"/>
      <c r="AK960" s="29"/>
      <c r="AL960" s="29"/>
      <c r="AM960" s="29"/>
      <c r="AN960" s="29"/>
      <c r="AO960" s="83"/>
      <c r="AP960" s="83"/>
      <c r="AQ960" s="83"/>
      <c r="AR960" s="83"/>
      <c r="AS960" s="83"/>
      <c r="AT960" s="105"/>
      <c r="AU960" s="105"/>
    </row>
    <row r="961" spans="1:47" ht="17.25" customHeight="1">
      <c r="A961" s="27"/>
      <c r="B961" s="98"/>
      <c r="C961" s="104"/>
      <c r="D961" s="90"/>
      <c r="E961" s="111"/>
      <c r="F961" s="442"/>
      <c r="G961" s="443"/>
      <c r="H961" s="444"/>
      <c r="I961" s="99"/>
      <c r="J961" s="99"/>
      <c r="K961" s="94">
        <f t="shared" si="211"/>
        <v>43</v>
      </c>
      <c r="L961" s="94">
        <f t="shared" si="212"/>
        <v>-0.2</v>
      </c>
      <c r="M961" s="94">
        <f t="shared" si="213"/>
        <v>0.2</v>
      </c>
      <c r="N961" s="94">
        <f t="shared" si="202"/>
        <v>42.8</v>
      </c>
      <c r="O961" s="94">
        <f t="shared" si="203"/>
        <v>43.2</v>
      </c>
      <c r="P961" s="102"/>
      <c r="Q961" s="94" t="str">
        <f t="shared" si="210"/>
        <v/>
      </c>
      <c r="R961" s="122" t="str">
        <f>IF(Q961="","",HLOOKUP(Q961,Headline!$Z$5:$CJ$6,2,FALSE))</f>
        <v/>
      </c>
      <c r="S961" s="100"/>
      <c r="T961" s="100"/>
      <c r="U961" s="100"/>
      <c r="V961" s="100"/>
      <c r="W961" s="100" t="s">
        <v>255</v>
      </c>
      <c r="X961" s="96" t="str">
        <f t="shared" si="204"/>
        <v/>
      </c>
      <c r="Y961" s="101"/>
      <c r="Z961" s="445"/>
      <c r="AA961" s="446"/>
      <c r="AB961" s="446"/>
      <c r="AC961" s="446"/>
      <c r="AD961" s="62"/>
      <c r="AE961" s="21"/>
      <c r="AF961" s="22"/>
      <c r="AH961" s="29"/>
      <c r="AI961" s="29"/>
      <c r="AJ961" s="29"/>
      <c r="AK961" s="29"/>
      <c r="AL961" s="29"/>
      <c r="AM961" s="29"/>
      <c r="AN961" s="29"/>
      <c r="AO961" s="83"/>
      <c r="AP961" s="83"/>
      <c r="AQ961" s="83"/>
      <c r="AR961" s="83"/>
      <c r="AS961" s="83"/>
      <c r="AT961" s="105"/>
      <c r="AU961" s="105"/>
    </row>
    <row r="962" spans="1:47" ht="17.25" customHeight="1">
      <c r="A962" s="27"/>
      <c r="B962" s="98">
        <v>804</v>
      </c>
      <c r="C962" s="104"/>
      <c r="D962" s="144" t="s">
        <v>189</v>
      </c>
      <c r="E962" s="111"/>
      <c r="F962" s="442">
        <v>43</v>
      </c>
      <c r="G962" s="443"/>
      <c r="H962" s="444"/>
      <c r="I962" s="99">
        <v>-0.2</v>
      </c>
      <c r="J962" s="99">
        <v>0.2</v>
      </c>
      <c r="K962" s="94">
        <f t="shared" si="211"/>
        <v>43</v>
      </c>
      <c r="L962" s="94">
        <f t="shared" si="212"/>
        <v>-0.2</v>
      </c>
      <c r="M962" s="94">
        <f t="shared" si="213"/>
        <v>0.2</v>
      </c>
      <c r="N962" s="94">
        <f t="shared" si="202"/>
        <v>42.8</v>
      </c>
      <c r="O962" s="94">
        <f t="shared" si="203"/>
        <v>43.2</v>
      </c>
      <c r="P962" s="102" t="s">
        <v>51</v>
      </c>
      <c r="Q962" s="94">
        <f t="shared" si="210"/>
        <v>1</v>
      </c>
      <c r="R962" s="122">
        <f>IF(Q962="","",HLOOKUP(Q962,Headline!$Z$5:$CJ$6,2,FALSE))</f>
        <v>1</v>
      </c>
      <c r="S962" s="147">
        <v>42.7</v>
      </c>
      <c r="T962" s="147">
        <v>42.69</v>
      </c>
      <c r="U962" s="147">
        <v>42.71</v>
      </c>
      <c r="V962" s="147">
        <v>42.7</v>
      </c>
      <c r="W962" s="147">
        <v>42.69</v>
      </c>
      <c r="X962" s="96" t="str">
        <f t="shared" si="204"/>
        <v/>
      </c>
      <c r="Y962" s="101">
        <v>13</v>
      </c>
      <c r="Z962" s="445" t="s">
        <v>69</v>
      </c>
      <c r="AA962" s="446"/>
      <c r="AB962" s="446"/>
      <c r="AC962" s="446"/>
      <c r="AD962" s="62"/>
      <c r="AE962" s="169" t="s">
        <v>331</v>
      </c>
      <c r="AF962" s="22"/>
      <c r="AH962" s="29"/>
      <c r="AI962" s="29"/>
      <c r="AJ962" s="29"/>
      <c r="AK962" s="29"/>
      <c r="AL962" s="29"/>
      <c r="AM962" s="29"/>
      <c r="AN962" s="29"/>
      <c r="AO962" s="83"/>
      <c r="AP962" s="83"/>
      <c r="AQ962" s="83"/>
      <c r="AR962" s="83"/>
      <c r="AS962" s="83"/>
      <c r="AT962" s="105"/>
      <c r="AU962" s="105"/>
    </row>
    <row r="963" spans="1:47" ht="17.25" customHeight="1">
      <c r="A963" s="27"/>
      <c r="B963" s="98"/>
      <c r="C963" s="104"/>
      <c r="D963" s="90"/>
      <c r="E963" s="111"/>
      <c r="F963" s="442"/>
      <c r="G963" s="443"/>
      <c r="H963" s="444"/>
      <c r="I963" s="99"/>
      <c r="J963" s="99"/>
      <c r="K963" s="94">
        <f t="shared" si="211"/>
        <v>43</v>
      </c>
      <c r="L963" s="94">
        <f t="shared" si="212"/>
        <v>-0.2</v>
      </c>
      <c r="M963" s="94">
        <f t="shared" si="213"/>
        <v>0.2</v>
      </c>
      <c r="N963" s="94">
        <f t="shared" si="202"/>
        <v>42.8</v>
      </c>
      <c r="O963" s="94">
        <f t="shared" si="203"/>
        <v>43.2</v>
      </c>
      <c r="P963" s="102" t="s">
        <v>51</v>
      </c>
      <c r="Q963" s="94">
        <f t="shared" si="210"/>
        <v>2</v>
      </c>
      <c r="R963" s="122">
        <f>IF(Q963="","",HLOOKUP(Q963,Headline!$Z$5:$CJ$6,2,FALSE))</f>
        <v>2</v>
      </c>
      <c r="S963" s="147">
        <v>42.67</v>
      </c>
      <c r="T963" s="147">
        <v>42.65</v>
      </c>
      <c r="U963" s="147">
        <v>42.66</v>
      </c>
      <c r="V963" s="147">
        <v>42.65</v>
      </c>
      <c r="W963" s="147">
        <v>42.67</v>
      </c>
      <c r="X963" s="96" t="str">
        <f t="shared" si="204"/>
        <v/>
      </c>
      <c r="Y963" s="101">
        <v>16</v>
      </c>
      <c r="Z963" s="445" t="s">
        <v>348</v>
      </c>
      <c r="AA963" s="446"/>
      <c r="AB963" s="446"/>
      <c r="AC963" s="446"/>
      <c r="AD963" s="62"/>
      <c r="AE963" s="169" t="s">
        <v>331</v>
      </c>
      <c r="AF963" s="22"/>
      <c r="AH963" s="29"/>
      <c r="AI963" s="29"/>
      <c r="AJ963" s="29"/>
      <c r="AK963" s="29"/>
      <c r="AL963" s="29"/>
      <c r="AM963" s="29"/>
      <c r="AN963" s="29"/>
      <c r="AO963" s="83"/>
      <c r="AP963" s="83"/>
      <c r="AQ963" s="83"/>
      <c r="AR963" s="83"/>
      <c r="AS963" s="83"/>
      <c r="AT963" s="105"/>
      <c r="AU963" s="105"/>
    </row>
    <row r="964" spans="1:47" ht="17.25" customHeight="1">
      <c r="A964" s="27"/>
      <c r="B964" s="98"/>
      <c r="C964" s="104"/>
      <c r="D964" s="90"/>
      <c r="E964" s="111"/>
      <c r="F964" s="442"/>
      <c r="G964" s="443"/>
      <c r="H964" s="444"/>
      <c r="I964" s="99"/>
      <c r="J964" s="99"/>
      <c r="K964" s="94">
        <f t="shared" si="211"/>
        <v>43</v>
      </c>
      <c r="L964" s="94">
        <f t="shared" si="212"/>
        <v>-0.2</v>
      </c>
      <c r="M964" s="94">
        <f t="shared" si="213"/>
        <v>0.2</v>
      </c>
      <c r="N964" s="94">
        <f t="shared" si="202"/>
        <v>42.8</v>
      </c>
      <c r="O964" s="94">
        <f t="shared" si="203"/>
        <v>43.2</v>
      </c>
      <c r="P964" s="102"/>
      <c r="Q964" s="94" t="str">
        <f t="shared" si="210"/>
        <v/>
      </c>
      <c r="R964" s="122" t="str">
        <f>IF(Q964="","",HLOOKUP(Q964,Headline!$Z$5:$CJ$6,2,FALSE))</f>
        <v/>
      </c>
      <c r="S964" s="100"/>
      <c r="T964" s="100"/>
      <c r="U964" s="100"/>
      <c r="V964" s="100"/>
      <c r="W964" s="100"/>
      <c r="X964" s="96" t="str">
        <f t="shared" si="204"/>
        <v/>
      </c>
      <c r="Y964" s="101"/>
      <c r="Z964" s="445"/>
      <c r="AA964" s="446"/>
      <c r="AB964" s="446"/>
      <c r="AC964" s="446"/>
      <c r="AD964" s="62"/>
      <c r="AE964" s="21"/>
      <c r="AF964" s="22"/>
      <c r="AH964" s="29"/>
      <c r="AI964" s="29"/>
      <c r="AJ964" s="29"/>
      <c r="AK964" s="29"/>
      <c r="AL964" s="29"/>
      <c r="AM964" s="29"/>
      <c r="AN964" s="29"/>
      <c r="AO964" s="83"/>
      <c r="AP964" s="83"/>
      <c r="AQ964" s="83"/>
      <c r="AR964" s="83"/>
      <c r="AS964" s="83"/>
      <c r="AT964" s="105"/>
      <c r="AU964" s="105"/>
    </row>
    <row r="965" spans="1:47" ht="17.25" customHeight="1">
      <c r="A965" s="27"/>
      <c r="B965" s="98">
        <v>804</v>
      </c>
      <c r="C965" s="104"/>
      <c r="D965" s="144" t="s">
        <v>189</v>
      </c>
      <c r="E965" s="111"/>
      <c r="F965" s="442">
        <v>43</v>
      </c>
      <c r="G965" s="443"/>
      <c r="H965" s="444"/>
      <c r="I965" s="168">
        <v>-0.4</v>
      </c>
      <c r="J965" s="99">
        <v>0.2</v>
      </c>
      <c r="K965" s="94">
        <f t="shared" si="211"/>
        <v>43</v>
      </c>
      <c r="L965" s="94">
        <f t="shared" si="212"/>
        <v>-0.4</v>
      </c>
      <c r="M965" s="94">
        <f t="shared" si="213"/>
        <v>0.2</v>
      </c>
      <c r="N965" s="94">
        <f t="shared" si="202"/>
        <v>42.6</v>
      </c>
      <c r="O965" s="94">
        <f t="shared" si="203"/>
        <v>43.2</v>
      </c>
      <c r="P965" s="102" t="s">
        <v>51</v>
      </c>
      <c r="Q965" s="94">
        <f t="shared" si="210"/>
        <v>1</v>
      </c>
      <c r="R965" s="122">
        <f>IF(Q965="","",HLOOKUP(Q965,Headline!$Z$5:$CJ$6,2,FALSE))</f>
        <v>1</v>
      </c>
      <c r="S965" s="147">
        <v>42.62</v>
      </c>
      <c r="T965" s="147">
        <v>42.62</v>
      </c>
      <c r="U965" s="147">
        <v>42.62</v>
      </c>
      <c r="V965" s="147">
        <v>42.62</v>
      </c>
      <c r="W965" s="147">
        <v>42.61</v>
      </c>
      <c r="X965" s="96" t="str">
        <f t="shared" si="204"/>
        <v/>
      </c>
      <c r="Y965" s="101">
        <v>13</v>
      </c>
      <c r="Z965" s="239" t="s">
        <v>363</v>
      </c>
      <c r="AA965" s="177"/>
      <c r="AB965" s="177"/>
      <c r="AC965" s="177"/>
      <c r="AD965" s="62"/>
      <c r="AE965" s="169" t="s">
        <v>331</v>
      </c>
      <c r="AF965" s="22"/>
      <c r="AH965" s="29"/>
      <c r="AI965" s="29"/>
      <c r="AJ965" s="29"/>
      <c r="AK965" s="29"/>
      <c r="AL965" s="29"/>
      <c r="AM965" s="29"/>
      <c r="AN965" s="29"/>
      <c r="AO965" s="83"/>
      <c r="AP965" s="83"/>
      <c r="AQ965" s="83"/>
      <c r="AR965" s="83"/>
      <c r="AS965" s="83"/>
      <c r="AT965" s="105"/>
      <c r="AU965" s="105"/>
    </row>
    <row r="966" spans="1:47" ht="17.25" customHeight="1">
      <c r="A966" s="27"/>
      <c r="B966" s="98"/>
      <c r="C966" s="104"/>
      <c r="D966" s="90"/>
      <c r="E966" s="111"/>
      <c r="F966" s="640" t="s">
        <v>299</v>
      </c>
      <c r="G966" s="641"/>
      <c r="H966" s="642"/>
      <c r="I966" s="99"/>
      <c r="J966" s="99"/>
      <c r="K966" s="94">
        <f t="shared" si="211"/>
        <v>43</v>
      </c>
      <c r="L966" s="94">
        <f t="shared" si="212"/>
        <v>-0.4</v>
      </c>
      <c r="M966" s="94">
        <f t="shared" si="213"/>
        <v>0.2</v>
      </c>
      <c r="N966" s="94">
        <f t="shared" si="202"/>
        <v>42.6</v>
      </c>
      <c r="O966" s="94">
        <f t="shared" si="203"/>
        <v>43.2</v>
      </c>
      <c r="P966" s="102" t="s">
        <v>51</v>
      </c>
      <c r="Q966" s="94">
        <f t="shared" si="210"/>
        <v>2</v>
      </c>
      <c r="R966" s="122">
        <f>IF(Q966="","",HLOOKUP(Q966,Headline!$Z$5:$CJ$6,2,FALSE))</f>
        <v>2</v>
      </c>
      <c r="S966" s="147">
        <v>42.64</v>
      </c>
      <c r="T966" s="147">
        <v>42.66</v>
      </c>
      <c r="U966" s="147">
        <v>42.65</v>
      </c>
      <c r="V966" s="147">
        <v>42.64</v>
      </c>
      <c r="W966" s="147">
        <v>42.66</v>
      </c>
      <c r="X966" s="96" t="str">
        <f t="shared" si="204"/>
        <v/>
      </c>
      <c r="Y966" s="101">
        <v>16</v>
      </c>
      <c r="Z966" s="643" t="s">
        <v>362</v>
      </c>
      <c r="AA966" s="644"/>
      <c r="AB966" s="644"/>
      <c r="AC966" s="644"/>
      <c r="AD966" s="62"/>
      <c r="AE966" s="21"/>
      <c r="AF966" s="22"/>
      <c r="AH966" s="29"/>
      <c r="AI966" s="29"/>
      <c r="AJ966" s="29"/>
      <c r="AK966" s="29"/>
      <c r="AL966" s="29"/>
      <c r="AM966" s="29"/>
      <c r="AN966" s="29"/>
      <c r="AO966" s="83"/>
      <c r="AP966" s="83"/>
      <c r="AQ966" s="83"/>
      <c r="AR966" s="83"/>
      <c r="AS966" s="83"/>
      <c r="AT966" s="105"/>
      <c r="AU966" s="105"/>
    </row>
    <row r="967" spans="1:47" ht="17.25" customHeight="1">
      <c r="A967" s="27"/>
      <c r="B967" s="98"/>
      <c r="C967" s="104"/>
      <c r="D967" s="90"/>
      <c r="E967" s="111"/>
      <c r="F967" s="442"/>
      <c r="G967" s="443"/>
      <c r="H967" s="444"/>
      <c r="I967" s="99"/>
      <c r="J967" s="99"/>
      <c r="K967" s="94">
        <f t="shared" si="211"/>
        <v>43</v>
      </c>
      <c r="L967" s="94">
        <f t="shared" si="212"/>
        <v>-0.4</v>
      </c>
      <c r="M967" s="94">
        <f t="shared" si="213"/>
        <v>0.2</v>
      </c>
      <c r="N967" s="94">
        <f t="shared" si="202"/>
        <v>42.6</v>
      </c>
      <c r="O967" s="94">
        <f t="shared" si="203"/>
        <v>43.2</v>
      </c>
      <c r="P967" s="102"/>
      <c r="Q967" s="94" t="str">
        <f t="shared" si="210"/>
        <v/>
      </c>
      <c r="R967" s="122" t="str">
        <f>IF(Q967="","",HLOOKUP(Q967,Headline!$Z$5:$CJ$6,2,FALSE))</f>
        <v/>
      </c>
      <c r="S967" s="100"/>
      <c r="T967" s="100"/>
      <c r="U967" s="100"/>
      <c r="V967" s="100"/>
      <c r="W967" s="100"/>
      <c r="X967" s="96" t="str">
        <f t="shared" si="204"/>
        <v/>
      </c>
      <c r="Y967" s="101"/>
      <c r="Z967" s="445"/>
      <c r="AA967" s="446"/>
      <c r="AB967" s="446"/>
      <c r="AC967" s="446"/>
      <c r="AD967" s="62"/>
      <c r="AE967" s="21"/>
      <c r="AF967" s="22"/>
      <c r="AH967" s="29"/>
      <c r="AI967" s="29"/>
      <c r="AJ967" s="29"/>
      <c r="AK967" s="29"/>
      <c r="AL967" s="29"/>
      <c r="AM967" s="29"/>
      <c r="AN967" s="29"/>
      <c r="AO967" s="83"/>
      <c r="AP967" s="83"/>
      <c r="AQ967" s="83"/>
      <c r="AR967" s="83"/>
      <c r="AS967" s="83"/>
      <c r="AT967" s="105"/>
      <c r="AU967" s="105"/>
    </row>
    <row r="968" spans="1:47" ht="17.25" customHeight="1">
      <c r="A968" s="27"/>
      <c r="B968" s="98">
        <v>804</v>
      </c>
      <c r="C968" s="104"/>
      <c r="D968" s="144" t="s">
        <v>189</v>
      </c>
      <c r="E968" s="111"/>
      <c r="F968" s="442">
        <v>43</v>
      </c>
      <c r="G968" s="443"/>
      <c r="H968" s="444"/>
      <c r="I968" s="168">
        <v>-0.4</v>
      </c>
      <c r="J968" s="99">
        <v>0.2</v>
      </c>
      <c r="K968" s="94">
        <f t="shared" si="211"/>
        <v>43</v>
      </c>
      <c r="L968" s="94">
        <f t="shared" si="212"/>
        <v>-0.4</v>
      </c>
      <c r="M968" s="94">
        <f t="shared" si="213"/>
        <v>0.2</v>
      </c>
      <c r="N968" s="94">
        <f t="shared" si="202"/>
        <v>42.6</v>
      </c>
      <c r="O968" s="94">
        <f t="shared" si="203"/>
        <v>43.2</v>
      </c>
      <c r="P968" s="102" t="s">
        <v>51</v>
      </c>
      <c r="Q968" s="94">
        <f t="shared" si="210"/>
        <v>1</v>
      </c>
      <c r="R968" s="122">
        <f>IF(Q968="","",HLOOKUP(Q968,Headline!$Z$5:$CJ$6,2,FALSE))</f>
        <v>1</v>
      </c>
      <c r="S968" s="147">
        <v>42.9</v>
      </c>
      <c r="T968" s="147">
        <v>42.89</v>
      </c>
      <c r="U968" s="147">
        <v>42.88</v>
      </c>
      <c r="V968" s="147">
        <v>42.88</v>
      </c>
      <c r="W968" s="147">
        <v>42.89</v>
      </c>
      <c r="X968" s="96" t="str">
        <f t="shared" si="204"/>
        <v/>
      </c>
      <c r="Y968" s="101">
        <v>13</v>
      </c>
      <c r="Z968" s="458" t="s">
        <v>364</v>
      </c>
      <c r="AA968" s="459"/>
      <c r="AB968" s="459"/>
      <c r="AC968" s="460"/>
      <c r="AD968" s="62"/>
      <c r="AE968" s="169" t="s">
        <v>331</v>
      </c>
      <c r="AF968" s="22"/>
      <c r="AH968" s="29"/>
      <c r="AI968" s="29"/>
      <c r="AJ968" s="29"/>
      <c r="AK968" s="29"/>
      <c r="AL968" s="29"/>
      <c r="AM968" s="29"/>
      <c r="AN968" s="29"/>
      <c r="AO968" s="83"/>
      <c r="AP968" s="83"/>
      <c r="AQ968" s="83"/>
      <c r="AR968" s="83"/>
      <c r="AS968" s="83"/>
      <c r="AT968" s="105"/>
      <c r="AU968" s="105"/>
    </row>
    <row r="969" spans="1:47" ht="17.25" customHeight="1">
      <c r="A969" s="27"/>
      <c r="B969" s="98"/>
      <c r="C969" s="104"/>
      <c r="D969" s="90"/>
      <c r="E969" s="111"/>
      <c r="F969" s="640" t="s">
        <v>299</v>
      </c>
      <c r="G969" s="641"/>
      <c r="H969" s="642"/>
      <c r="I969" s="99"/>
      <c r="J969" s="99"/>
      <c r="K969" s="94">
        <f t="shared" si="211"/>
        <v>43</v>
      </c>
      <c r="L969" s="94">
        <f t="shared" si="212"/>
        <v>-0.4</v>
      </c>
      <c r="M969" s="94">
        <f t="shared" si="213"/>
        <v>0.2</v>
      </c>
      <c r="N969" s="94">
        <f t="shared" si="202"/>
        <v>42.6</v>
      </c>
      <c r="O969" s="94">
        <f t="shared" si="203"/>
        <v>43.2</v>
      </c>
      <c r="P969" s="102" t="s">
        <v>51</v>
      </c>
      <c r="Q969" s="94">
        <f t="shared" si="210"/>
        <v>2</v>
      </c>
      <c r="R969" s="122">
        <f>IF(Q969="","",HLOOKUP(Q969,Headline!$Z$5:$CJ$6,2,FALSE))</f>
        <v>2</v>
      </c>
      <c r="S969" s="147">
        <v>42.84</v>
      </c>
      <c r="T969" s="147">
        <v>42.86</v>
      </c>
      <c r="U969" s="147">
        <v>42.67</v>
      </c>
      <c r="V969" s="147">
        <v>42.85</v>
      </c>
      <c r="W969" s="147">
        <v>42.86</v>
      </c>
      <c r="X969" s="96" t="str">
        <f t="shared" si="204"/>
        <v/>
      </c>
      <c r="Y969" s="101">
        <v>16</v>
      </c>
      <c r="Z969" s="525"/>
      <c r="AA969" s="526"/>
      <c r="AB969" s="526"/>
      <c r="AC969" s="527"/>
      <c r="AD969" s="62"/>
      <c r="AE969" s="21"/>
      <c r="AF969" s="22"/>
      <c r="AH969" s="29"/>
      <c r="AI969" s="29"/>
      <c r="AJ969" s="29"/>
      <c r="AK969" s="29"/>
      <c r="AL969" s="29"/>
      <c r="AM969" s="29"/>
      <c r="AN969" s="29"/>
      <c r="AO969" s="83"/>
      <c r="AP969" s="83"/>
      <c r="AQ969" s="83"/>
      <c r="AR969" s="83"/>
      <c r="AS969" s="83"/>
      <c r="AT969" s="105"/>
      <c r="AU969" s="105"/>
    </row>
    <row r="970" spans="1:47" ht="17.25" customHeight="1">
      <c r="A970" s="27"/>
      <c r="B970" s="98"/>
      <c r="C970" s="104"/>
      <c r="D970" s="90"/>
      <c r="E970" s="111"/>
      <c r="F970" s="442"/>
      <c r="G970" s="443"/>
      <c r="H970" s="444"/>
      <c r="I970" s="99"/>
      <c r="J970" s="99"/>
      <c r="K970" s="94">
        <f t="shared" si="211"/>
        <v>43</v>
      </c>
      <c r="L970" s="94">
        <f t="shared" si="212"/>
        <v>-0.4</v>
      </c>
      <c r="M970" s="94">
        <f t="shared" si="213"/>
        <v>0.2</v>
      </c>
      <c r="N970" s="94">
        <f t="shared" si="202"/>
        <v>42.6</v>
      </c>
      <c r="O970" s="94">
        <f t="shared" si="203"/>
        <v>43.2</v>
      </c>
      <c r="P970" s="102"/>
      <c r="Q970" s="94" t="str">
        <f t="shared" si="210"/>
        <v/>
      </c>
      <c r="R970" s="122" t="str">
        <f>IF(Q970="","",HLOOKUP(Q970,Headline!$Z$5:$CJ$6,2,FALSE))</f>
        <v/>
      </c>
      <c r="S970" s="100"/>
      <c r="T970" s="100"/>
      <c r="U970" s="100"/>
      <c r="V970" s="100"/>
      <c r="W970" s="100"/>
      <c r="X970" s="96" t="str">
        <f t="shared" si="204"/>
        <v/>
      </c>
      <c r="Y970" s="101"/>
      <c r="Z970" s="445"/>
      <c r="AA970" s="446"/>
      <c r="AB970" s="446"/>
      <c r="AC970" s="446"/>
      <c r="AD970" s="62"/>
      <c r="AE970" s="21"/>
      <c r="AF970" s="22"/>
      <c r="AH970" s="29"/>
      <c r="AI970" s="29"/>
      <c r="AJ970" s="29"/>
      <c r="AK970" s="29"/>
      <c r="AL970" s="29"/>
      <c r="AM970" s="29"/>
      <c r="AN970" s="29"/>
      <c r="AO970" s="83"/>
      <c r="AP970" s="83"/>
      <c r="AQ970" s="83"/>
      <c r="AR970" s="83"/>
      <c r="AS970" s="83"/>
      <c r="AT970" s="105"/>
      <c r="AU970" s="105"/>
    </row>
    <row r="971" spans="1:47" ht="17.25" customHeight="1">
      <c r="A971" s="98"/>
      <c r="B971" s="98">
        <v>805</v>
      </c>
      <c r="C971" s="104"/>
      <c r="D971" s="144" t="s">
        <v>189</v>
      </c>
      <c r="E971" s="111"/>
      <c r="F971" s="442">
        <v>57</v>
      </c>
      <c r="G971" s="443"/>
      <c r="H971" s="444"/>
      <c r="I971" s="99">
        <v>-0.22</v>
      </c>
      <c r="J971" s="99">
        <v>-0.1</v>
      </c>
      <c r="K971" s="94">
        <f>IF(Q971=1,F971,K961)</f>
        <v>57</v>
      </c>
      <c r="L971" s="94">
        <f>IF(Q971=1,I971,L961)</f>
        <v>-0.22</v>
      </c>
      <c r="M971" s="94">
        <f>IF(Q971=1,J971,M961)</f>
        <v>-0.1</v>
      </c>
      <c r="N971" s="94">
        <f t="shared" si="202"/>
        <v>56.78</v>
      </c>
      <c r="O971" s="94">
        <f t="shared" si="203"/>
        <v>56.9</v>
      </c>
      <c r="P971" s="102" t="s">
        <v>237</v>
      </c>
      <c r="Q971" s="94">
        <f>IF(AND(F971&lt;&gt;"",Q961=""),1,IF(AND(Q961&lt;emp,Q961&lt;&gt;""),Q961+1,""))</f>
        <v>1</v>
      </c>
      <c r="R971" s="122">
        <f>IF(Q971="","",HLOOKUP(Q971,Headline!$Z$5:$CJ$6,2,FALSE))</f>
        <v>1</v>
      </c>
      <c r="S971" s="147">
        <v>56.780086875999999</v>
      </c>
      <c r="T971" s="147">
        <v>56.780381413000001</v>
      </c>
      <c r="U971" s="147">
        <v>56.786295881000001</v>
      </c>
      <c r="V971" s="147">
        <v>56.789890737999997</v>
      </c>
      <c r="W971" s="147">
        <v>56.791840086000001</v>
      </c>
      <c r="X971" s="96" t="s">
        <v>255</v>
      </c>
      <c r="Y971" s="101">
        <v>13</v>
      </c>
      <c r="Z971" s="445"/>
      <c r="AA971" s="446"/>
      <c r="AB971" s="446"/>
      <c r="AC971" s="446"/>
      <c r="AD971" s="62"/>
      <c r="AE971" s="21"/>
      <c r="AF971" s="22"/>
      <c r="AH971" s="29"/>
      <c r="AI971" s="29"/>
      <c r="AJ971" s="29"/>
      <c r="AK971" s="29"/>
      <c r="AL971" s="29"/>
      <c r="AM971" s="29"/>
      <c r="AN971" s="29"/>
      <c r="AO971" s="83"/>
      <c r="AP971" s="83"/>
      <c r="AQ971" s="83"/>
      <c r="AR971" s="83"/>
      <c r="AS971" s="83"/>
      <c r="AT971" s="105"/>
      <c r="AU971" s="105"/>
    </row>
    <row r="972" spans="1:47" ht="17.25" customHeight="1">
      <c r="A972" s="98"/>
      <c r="B972" s="98"/>
      <c r="C972" s="104"/>
      <c r="D972" s="90"/>
      <c r="E972" s="111"/>
      <c r="F972" s="442" t="s">
        <v>193</v>
      </c>
      <c r="G972" s="443"/>
      <c r="H972" s="444"/>
      <c r="I972" s="99"/>
      <c r="J972" s="99"/>
      <c r="K972" s="94">
        <f t="shared" ref="K972:K991" si="214">IF(Q972=1,F972,K971)</f>
        <v>57</v>
      </c>
      <c r="L972" s="94">
        <f t="shared" ref="L972:L991" si="215">IF(Q972=1,I972,L971)</f>
        <v>-0.22</v>
      </c>
      <c r="M972" s="94">
        <f t="shared" ref="M972:M991" si="216">IF(Q972=1,J972,M971)</f>
        <v>-0.1</v>
      </c>
      <c r="N972" s="94">
        <f t="shared" si="202"/>
        <v>56.78</v>
      </c>
      <c r="O972" s="94">
        <f t="shared" si="203"/>
        <v>56.9</v>
      </c>
      <c r="P972" s="102" t="s">
        <v>237</v>
      </c>
      <c r="Q972" s="94">
        <f t="shared" ref="Q972:Q991" si="217">IF(AND(F972&lt;&gt;"",Q971=""),1,IF(AND(Q971&lt;emp,Q971&lt;&gt;""),Q971+1,""))</f>
        <v>2</v>
      </c>
      <c r="R972" s="122">
        <f>IF(Q972="","",HLOOKUP(Q972,Headline!$Z$5:$CJ$6,2,FALSE))</f>
        <v>2</v>
      </c>
      <c r="S972" s="147">
        <f>'report export 3D'!W90</f>
        <v>56.799519836999998</v>
      </c>
      <c r="T972" s="147">
        <f>'report export 3D'!X90</f>
        <v>56.800905769000003</v>
      </c>
      <c r="U972" s="147">
        <f>'report export 3D'!Y90</f>
        <v>56.801339560000002</v>
      </c>
      <c r="V972" s="147">
        <f>'report export 3D'!Z90</f>
        <v>56.799164650999998</v>
      </c>
      <c r="W972" s="147">
        <f>'report export 3D'!AA90</f>
        <v>56.801155172000001</v>
      </c>
      <c r="X972" s="96" t="str">
        <f t="shared" si="204"/>
        <v/>
      </c>
      <c r="Y972" s="101">
        <v>16</v>
      </c>
      <c r="Z972" s="445"/>
      <c r="AA972" s="446"/>
      <c r="AB972" s="446"/>
      <c r="AC972" s="446"/>
      <c r="AD972" s="62"/>
      <c r="AE972" s="21"/>
      <c r="AF972" s="22"/>
      <c r="AH972" s="29"/>
      <c r="AI972" s="29"/>
      <c r="AJ972" s="29"/>
      <c r="AK972" s="29"/>
      <c r="AL972" s="29"/>
      <c r="AM972" s="29"/>
      <c r="AN972" s="29"/>
      <c r="AO972" s="83"/>
      <c r="AP972" s="83"/>
      <c r="AQ972" s="83"/>
      <c r="AR972" s="83"/>
      <c r="AS972" s="83"/>
      <c r="AT972" s="105"/>
      <c r="AU972" s="105"/>
    </row>
    <row r="973" spans="1:47" ht="17.25" customHeight="1">
      <c r="A973" s="98"/>
      <c r="B973" s="98"/>
      <c r="C973" s="104"/>
      <c r="D973" s="90"/>
      <c r="E973" s="111"/>
      <c r="F973" s="442"/>
      <c r="G973" s="443"/>
      <c r="H973" s="443"/>
      <c r="I973" s="99"/>
      <c r="J973" s="99"/>
      <c r="K973" s="94">
        <f t="shared" si="214"/>
        <v>57</v>
      </c>
      <c r="L973" s="94">
        <f t="shared" si="215"/>
        <v>-0.22</v>
      </c>
      <c r="M973" s="94">
        <f t="shared" si="216"/>
        <v>-0.1</v>
      </c>
      <c r="N973" s="94">
        <f t="shared" si="202"/>
        <v>56.78</v>
      </c>
      <c r="O973" s="94">
        <f t="shared" si="203"/>
        <v>56.9</v>
      </c>
      <c r="P973" s="102"/>
      <c r="Q973" s="94" t="str">
        <f t="shared" si="217"/>
        <v/>
      </c>
      <c r="R973" s="122" t="str">
        <f>IF(Q973="","",HLOOKUP(Q973,Headline!$Z$5:$CJ$6,2,FALSE))</f>
        <v/>
      </c>
      <c r="S973" s="147"/>
      <c r="T973" s="147"/>
      <c r="U973" s="147"/>
      <c r="V973" s="147"/>
      <c r="W973" s="147"/>
      <c r="X973" s="96" t="str">
        <f t="shared" si="204"/>
        <v/>
      </c>
      <c r="Y973" s="101"/>
      <c r="Z973" s="445"/>
      <c r="AA973" s="446"/>
      <c r="AB973" s="446"/>
      <c r="AC973" s="446"/>
      <c r="AD973" s="62"/>
      <c r="AE973" s="21"/>
      <c r="AF973" s="22"/>
      <c r="AH973" s="29"/>
      <c r="AI973" s="29"/>
      <c r="AJ973" s="29"/>
      <c r="AK973" s="29"/>
      <c r="AL973" s="29"/>
      <c r="AM973" s="29"/>
      <c r="AN973" s="29"/>
      <c r="AO973" s="83"/>
      <c r="AP973" s="83"/>
      <c r="AQ973" s="83"/>
      <c r="AR973" s="83"/>
      <c r="AS973" s="83"/>
      <c r="AT973" s="105"/>
      <c r="AU973" s="105"/>
    </row>
    <row r="974" spans="1:47" ht="17.25" customHeight="1">
      <c r="A974" s="98"/>
      <c r="B974" s="98">
        <v>805</v>
      </c>
      <c r="C974" s="104"/>
      <c r="D974" s="144" t="s">
        <v>189</v>
      </c>
      <c r="E974" s="111"/>
      <c r="F974" s="442">
        <v>57</v>
      </c>
      <c r="G974" s="443"/>
      <c r="H974" s="444"/>
      <c r="I974" s="99">
        <v>-0.22</v>
      </c>
      <c r="J974" s="99">
        <v>-0.1</v>
      </c>
      <c r="K974" s="94">
        <f t="shared" si="214"/>
        <v>57</v>
      </c>
      <c r="L974" s="94">
        <f t="shared" si="215"/>
        <v>-0.22</v>
      </c>
      <c r="M974" s="94">
        <f t="shared" si="216"/>
        <v>-0.1</v>
      </c>
      <c r="N974" s="94">
        <f t="shared" si="202"/>
        <v>56.78</v>
      </c>
      <c r="O974" s="94">
        <f t="shared" si="203"/>
        <v>56.9</v>
      </c>
      <c r="P974" s="102" t="s">
        <v>237</v>
      </c>
      <c r="Q974" s="94">
        <f t="shared" si="217"/>
        <v>1</v>
      </c>
      <c r="R974" s="122">
        <f>IF(Q974="","",HLOOKUP(Q974,Headline!$Z$5:$CJ$6,2,FALSE))</f>
        <v>1</v>
      </c>
      <c r="S974" s="147">
        <v>56.785437573999999</v>
      </c>
      <c r="T974" s="147">
        <v>56.783431718999999</v>
      </c>
      <c r="U974" s="147">
        <v>56.788391689999997</v>
      </c>
      <c r="V974" s="147">
        <v>56.781300274000003</v>
      </c>
      <c r="W974" s="147">
        <v>56.788835640000002</v>
      </c>
      <c r="X974" s="96" t="s">
        <v>255</v>
      </c>
      <c r="Y974" s="101">
        <v>13</v>
      </c>
      <c r="Z974" s="445"/>
      <c r="AA974" s="446"/>
      <c r="AB974" s="446"/>
      <c r="AC974" s="446"/>
      <c r="AD974" s="62"/>
      <c r="AE974" s="21"/>
      <c r="AF974" s="22"/>
      <c r="AH974" s="29"/>
      <c r="AI974" s="29"/>
      <c r="AJ974" s="29"/>
      <c r="AK974" s="29"/>
      <c r="AL974" s="29"/>
      <c r="AM974" s="29"/>
      <c r="AN974" s="29"/>
      <c r="AO974" s="83"/>
      <c r="AP974" s="83"/>
      <c r="AQ974" s="83"/>
      <c r="AR974" s="83"/>
      <c r="AS974" s="83"/>
      <c r="AT974" s="105"/>
      <c r="AU974" s="105"/>
    </row>
    <row r="975" spans="1:47" ht="17.25" customHeight="1">
      <c r="A975" s="98"/>
      <c r="B975" s="98"/>
      <c r="C975" s="104"/>
      <c r="D975" s="90"/>
      <c r="E975" s="111"/>
      <c r="F975" s="442" t="s">
        <v>194</v>
      </c>
      <c r="G975" s="443"/>
      <c r="H975" s="443"/>
      <c r="I975" s="99"/>
      <c r="J975" s="99"/>
      <c r="K975" s="94">
        <f t="shared" si="214"/>
        <v>57</v>
      </c>
      <c r="L975" s="94">
        <f t="shared" si="215"/>
        <v>-0.22</v>
      </c>
      <c r="M975" s="94">
        <f t="shared" si="216"/>
        <v>-0.1</v>
      </c>
      <c r="N975" s="94">
        <f t="shared" si="202"/>
        <v>56.78</v>
      </c>
      <c r="O975" s="94">
        <f t="shared" si="203"/>
        <v>56.9</v>
      </c>
      <c r="P975" s="102" t="s">
        <v>237</v>
      </c>
      <c r="Q975" s="94">
        <f t="shared" si="217"/>
        <v>2</v>
      </c>
      <c r="R975" s="122">
        <f>IF(Q975="","",HLOOKUP(Q975,Headline!$Z$5:$CJ$6,2,FALSE))</f>
        <v>2</v>
      </c>
      <c r="S975" s="147">
        <f>'report export 3D'!W91</f>
        <v>56.861932371000002</v>
      </c>
      <c r="T975" s="147">
        <f>'report export 3D'!X91</f>
        <v>56.867390808000003</v>
      </c>
      <c r="U975" s="147">
        <f>'report export 3D'!Y91</f>
        <v>56.869776182999999</v>
      </c>
      <c r="V975" s="147">
        <f>'report export 3D'!Z91</f>
        <v>56.867745266999997</v>
      </c>
      <c r="W975" s="147">
        <f>'report export 3D'!AA91</f>
        <v>56.868392645</v>
      </c>
      <c r="X975" s="96" t="str">
        <f t="shared" si="204"/>
        <v/>
      </c>
      <c r="Y975" s="101">
        <v>16</v>
      </c>
      <c r="Z975" s="445"/>
      <c r="AA975" s="446"/>
      <c r="AB975" s="446"/>
      <c r="AC975" s="446"/>
      <c r="AD975" s="62"/>
      <c r="AE975" s="21"/>
      <c r="AF975" s="22"/>
      <c r="AH975" s="29"/>
      <c r="AI975" s="29"/>
      <c r="AJ975" s="29"/>
      <c r="AK975" s="29"/>
      <c r="AL975" s="29"/>
      <c r="AM975" s="29"/>
      <c r="AN975" s="29"/>
      <c r="AO975" s="83"/>
      <c r="AP975" s="83"/>
      <c r="AQ975" s="83"/>
      <c r="AR975" s="83"/>
      <c r="AS975" s="83"/>
      <c r="AT975" s="105"/>
      <c r="AU975" s="105"/>
    </row>
    <row r="976" spans="1:47" ht="17.25" customHeight="1">
      <c r="A976" s="98"/>
      <c r="B976" s="98"/>
      <c r="C976" s="104"/>
      <c r="D976" s="90"/>
      <c r="E976" s="111"/>
      <c r="F976" s="442"/>
      <c r="G976" s="443"/>
      <c r="H976" s="443"/>
      <c r="I976" s="99"/>
      <c r="J976" s="99"/>
      <c r="K976" s="94">
        <f t="shared" si="214"/>
        <v>57</v>
      </c>
      <c r="L976" s="94">
        <f t="shared" si="215"/>
        <v>-0.22</v>
      </c>
      <c r="M976" s="94">
        <f t="shared" si="216"/>
        <v>-0.1</v>
      </c>
      <c r="N976" s="94">
        <f t="shared" si="202"/>
        <v>56.78</v>
      </c>
      <c r="O976" s="94">
        <f t="shared" si="203"/>
        <v>56.9</v>
      </c>
      <c r="P976" s="102"/>
      <c r="Q976" s="94" t="str">
        <f t="shared" si="217"/>
        <v/>
      </c>
      <c r="R976" s="122" t="str">
        <f>IF(Q976="","",HLOOKUP(Q976,Headline!$Z$5:$CJ$6,2,FALSE))</f>
        <v/>
      </c>
      <c r="S976" s="100"/>
      <c r="T976" s="100"/>
      <c r="U976" s="100"/>
      <c r="V976" s="100"/>
      <c r="W976" s="100"/>
      <c r="X976" s="96" t="str">
        <f t="shared" si="204"/>
        <v/>
      </c>
      <c r="Y976" s="101"/>
      <c r="Z976" s="445"/>
      <c r="AA976" s="446"/>
      <c r="AB976" s="446"/>
      <c r="AC976" s="446"/>
      <c r="AD976" s="62"/>
      <c r="AE976" s="21"/>
      <c r="AF976" s="22"/>
      <c r="AH976" s="29"/>
      <c r="AI976" s="29"/>
      <c r="AJ976" s="29"/>
      <c r="AK976" s="29"/>
      <c r="AL976" s="29"/>
      <c r="AM976" s="29"/>
      <c r="AN976" s="29"/>
      <c r="AO976" s="83"/>
      <c r="AP976" s="83"/>
      <c r="AQ976" s="83"/>
      <c r="AR976" s="83"/>
      <c r="AS976" s="83"/>
      <c r="AT976" s="105"/>
      <c r="AU976" s="105"/>
    </row>
    <row r="977" spans="1:47" ht="17.25" customHeight="1">
      <c r="A977" s="27"/>
      <c r="B977" s="98">
        <v>806</v>
      </c>
      <c r="C977" s="104"/>
      <c r="D977" s="144" t="s">
        <v>189</v>
      </c>
      <c r="E977" s="111"/>
      <c r="F977" s="442">
        <v>59.9</v>
      </c>
      <c r="G977" s="443"/>
      <c r="H977" s="444"/>
      <c r="I977" s="99">
        <v>-0.15</v>
      </c>
      <c r="J977" s="99">
        <v>0</v>
      </c>
      <c r="K977" s="94">
        <f t="shared" si="214"/>
        <v>59.9</v>
      </c>
      <c r="L977" s="94">
        <f t="shared" si="215"/>
        <v>-0.15</v>
      </c>
      <c r="M977" s="94">
        <f t="shared" si="216"/>
        <v>0</v>
      </c>
      <c r="N977" s="94">
        <f t="shared" si="202"/>
        <v>59.75</v>
      </c>
      <c r="O977" s="94">
        <f t="shared" si="203"/>
        <v>59.9</v>
      </c>
      <c r="P977" s="102" t="s">
        <v>50</v>
      </c>
      <c r="Q977" s="94">
        <f t="shared" si="217"/>
        <v>1</v>
      </c>
      <c r="R977" s="122">
        <f>IF(Q977="","",HLOOKUP(Q977,Headline!$Z$5:$CJ$6,2,FALSE))</f>
        <v>1</v>
      </c>
      <c r="S977" s="147">
        <v>59.75</v>
      </c>
      <c r="T977" s="147">
        <v>59.76</v>
      </c>
      <c r="U977" s="147">
        <v>59.75</v>
      </c>
      <c r="V977" s="147">
        <v>59.75</v>
      </c>
      <c r="W977" s="147">
        <v>59.75</v>
      </c>
      <c r="X977" s="96" t="str">
        <f t="shared" si="204"/>
        <v/>
      </c>
      <c r="Y977" s="101">
        <v>13</v>
      </c>
      <c r="Z977" s="445"/>
      <c r="AA977" s="446"/>
      <c r="AB977" s="446"/>
      <c r="AC977" s="446"/>
      <c r="AD977" s="62"/>
      <c r="AE977" s="21"/>
      <c r="AF977" s="22"/>
      <c r="AG977" s="6"/>
      <c r="AH977" s="29"/>
      <c r="AI977" s="29"/>
      <c r="AJ977" s="29"/>
      <c r="AK977" s="29"/>
      <c r="AL977" s="29"/>
      <c r="AM977" s="29"/>
      <c r="AN977" s="29"/>
      <c r="AO977" s="83"/>
      <c r="AP977" s="83"/>
      <c r="AQ977" s="83"/>
      <c r="AR977" s="83"/>
      <c r="AS977" s="83"/>
      <c r="AT977" s="105"/>
      <c r="AU977" s="105"/>
    </row>
    <row r="978" spans="1:47" ht="17.25" customHeight="1">
      <c r="A978" s="27"/>
      <c r="B978" s="98"/>
      <c r="C978" s="104"/>
      <c r="D978" s="90"/>
      <c r="E978" s="111"/>
      <c r="F978" s="442"/>
      <c r="G978" s="443"/>
      <c r="H978" s="444"/>
      <c r="I978" s="99"/>
      <c r="J978" s="99"/>
      <c r="K978" s="94">
        <f t="shared" si="214"/>
        <v>59.9</v>
      </c>
      <c r="L978" s="94">
        <f t="shared" si="215"/>
        <v>-0.15</v>
      </c>
      <c r="M978" s="94">
        <f t="shared" si="216"/>
        <v>0</v>
      </c>
      <c r="N978" s="94">
        <f t="shared" si="202"/>
        <v>59.75</v>
      </c>
      <c r="O978" s="94">
        <f t="shared" si="203"/>
        <v>59.9</v>
      </c>
      <c r="P978" s="102" t="s">
        <v>50</v>
      </c>
      <c r="Q978" s="94">
        <f t="shared" si="217"/>
        <v>2</v>
      </c>
      <c r="R978" s="122">
        <f>IF(Q978="","",HLOOKUP(Q978,Headline!$Z$5:$CJ$6,2,FALSE))</f>
        <v>2</v>
      </c>
      <c r="S978" s="147">
        <v>59.79</v>
      </c>
      <c r="T978" s="147">
        <v>59.78</v>
      </c>
      <c r="U978" s="147"/>
      <c r="V978" s="147"/>
      <c r="W978" s="147"/>
      <c r="X978" s="96" t="str">
        <f t="shared" si="204"/>
        <v/>
      </c>
      <c r="Y978" s="101">
        <v>15</v>
      </c>
      <c r="Z978" s="445"/>
      <c r="AA978" s="446"/>
      <c r="AB978" s="446"/>
      <c r="AC978" s="446"/>
      <c r="AD978" s="62"/>
      <c r="AE978" s="21"/>
      <c r="AF978" s="22"/>
      <c r="AH978" s="29"/>
      <c r="AI978" s="29"/>
      <c r="AJ978" s="29"/>
      <c r="AK978" s="29"/>
      <c r="AL978" s="29"/>
      <c r="AM978" s="29"/>
      <c r="AN978" s="29"/>
      <c r="AO978" s="83"/>
      <c r="AP978" s="83"/>
      <c r="AQ978" s="83"/>
      <c r="AR978" s="83"/>
      <c r="AS978" s="83"/>
      <c r="AT978" s="105"/>
      <c r="AU978" s="105"/>
    </row>
    <row r="979" spans="1:47" ht="17.25" customHeight="1">
      <c r="A979" s="27"/>
      <c r="B979" s="98"/>
      <c r="C979" s="104"/>
      <c r="D979" s="90"/>
      <c r="E979" s="111"/>
      <c r="F979" s="442"/>
      <c r="G979" s="443"/>
      <c r="H979" s="444"/>
      <c r="I979" s="99"/>
      <c r="J979" s="99"/>
      <c r="K979" s="94">
        <f t="shared" si="214"/>
        <v>59.9</v>
      </c>
      <c r="L979" s="94">
        <f t="shared" si="215"/>
        <v>-0.15</v>
      </c>
      <c r="M979" s="94">
        <f t="shared" si="216"/>
        <v>0</v>
      </c>
      <c r="N979" s="94">
        <f t="shared" si="202"/>
        <v>59.75</v>
      </c>
      <c r="O979" s="94">
        <f t="shared" si="203"/>
        <v>59.9</v>
      </c>
      <c r="P979" s="102"/>
      <c r="Q979" s="94" t="str">
        <f t="shared" si="217"/>
        <v/>
      </c>
      <c r="R979" s="122" t="str">
        <f>IF(Q979="","",HLOOKUP(Q979,Headline!$Z$5:$CJ$6,2,FALSE))</f>
        <v/>
      </c>
      <c r="S979" s="100"/>
      <c r="T979" s="100"/>
      <c r="U979" s="100"/>
      <c r="V979" s="100"/>
      <c r="W979" s="100"/>
      <c r="X979" s="96" t="str">
        <f t="shared" si="204"/>
        <v/>
      </c>
      <c r="Y979" s="101"/>
      <c r="Z979" s="445"/>
      <c r="AA979" s="446"/>
      <c r="AB979" s="446"/>
      <c r="AC979" s="446"/>
      <c r="AD979" s="62"/>
      <c r="AE979" s="21"/>
      <c r="AF979" s="22"/>
      <c r="AH979" s="29"/>
      <c r="AI979" s="29"/>
      <c r="AJ979" s="29"/>
      <c r="AK979" s="29"/>
      <c r="AL979" s="29"/>
      <c r="AM979" s="29"/>
      <c r="AN979" s="29"/>
      <c r="AO979" s="83"/>
      <c r="AP979" s="83"/>
      <c r="AQ979" s="83"/>
      <c r="AR979" s="83"/>
      <c r="AS979" s="83"/>
      <c r="AT979" s="105"/>
      <c r="AU979" s="105"/>
    </row>
    <row r="980" spans="1:47" ht="17.25" customHeight="1">
      <c r="A980" s="27"/>
      <c r="B980" s="98">
        <v>807</v>
      </c>
      <c r="C980" s="104"/>
      <c r="D980" s="144" t="s">
        <v>187</v>
      </c>
      <c r="E980" s="111"/>
      <c r="F980" s="442">
        <v>3.2</v>
      </c>
      <c r="G980" s="443"/>
      <c r="H980" s="444"/>
      <c r="I980" s="99">
        <v>-3.2</v>
      </c>
      <c r="J980" s="99">
        <v>0</v>
      </c>
      <c r="K980" s="94">
        <f t="shared" si="214"/>
        <v>3.2</v>
      </c>
      <c r="L980" s="94">
        <f t="shared" si="215"/>
        <v>-3.2</v>
      </c>
      <c r="M980" s="94">
        <f t="shared" si="216"/>
        <v>0</v>
      </c>
      <c r="N980" s="94">
        <f t="shared" si="202"/>
        <v>0</v>
      </c>
      <c r="O980" s="94">
        <f t="shared" si="203"/>
        <v>3.2</v>
      </c>
      <c r="P980" s="102" t="s">
        <v>236</v>
      </c>
      <c r="Q980" s="94">
        <f t="shared" si="217"/>
        <v>1</v>
      </c>
      <c r="R980" s="122">
        <f>IF(Q980="","",HLOOKUP(Q980,Headline!$Z$5:$CJ$6,2,FALSE))</f>
        <v>1</v>
      </c>
      <c r="S980" s="100">
        <v>2.258</v>
      </c>
      <c r="T980" s="100">
        <v>1.8759999999999999</v>
      </c>
      <c r="U980" s="100">
        <v>1.9630000000000001</v>
      </c>
      <c r="V980" s="100">
        <v>2.0489999999999999</v>
      </c>
      <c r="W980" s="100">
        <v>2.0150000000000001</v>
      </c>
      <c r="X980" s="96" t="str">
        <f t="shared" si="204"/>
        <v/>
      </c>
      <c r="Y980" s="101">
        <v>13</v>
      </c>
      <c r="Z980" s="445" t="s">
        <v>282</v>
      </c>
      <c r="AA980" s="446"/>
      <c r="AB980" s="446"/>
      <c r="AC980" s="446"/>
      <c r="AD980" s="62"/>
      <c r="AE980" s="21"/>
      <c r="AF980" s="22"/>
      <c r="AG980" s="651"/>
      <c r="AH980" s="29"/>
      <c r="AI980" s="29"/>
      <c r="AJ980" s="29"/>
      <c r="AK980" s="29"/>
      <c r="AL980" s="29"/>
      <c r="AM980" s="29"/>
      <c r="AN980" s="29"/>
      <c r="AO980" s="83"/>
      <c r="AP980" s="83"/>
      <c r="AQ980" s="83"/>
      <c r="AR980" s="83"/>
      <c r="AS980" s="83"/>
      <c r="AT980" s="105"/>
      <c r="AU980" s="105"/>
    </row>
    <row r="981" spans="1:47" ht="17.25" customHeight="1">
      <c r="A981" s="27"/>
      <c r="B981" s="98"/>
      <c r="C981" s="104"/>
      <c r="D981" s="90"/>
      <c r="E981" s="111"/>
      <c r="F981" s="442"/>
      <c r="G981" s="443"/>
      <c r="H981" s="444"/>
      <c r="I981" s="99"/>
      <c r="J981" s="99"/>
      <c r="K981" s="94">
        <f t="shared" si="214"/>
        <v>3.2</v>
      </c>
      <c r="L981" s="94">
        <f t="shared" si="215"/>
        <v>-3.2</v>
      </c>
      <c r="M981" s="94">
        <f t="shared" si="216"/>
        <v>0</v>
      </c>
      <c r="N981" s="94">
        <f t="shared" si="202"/>
        <v>0</v>
      </c>
      <c r="O981" s="94">
        <f t="shared" si="203"/>
        <v>3.2</v>
      </c>
      <c r="P981" s="102" t="s">
        <v>236</v>
      </c>
      <c r="Q981" s="94">
        <f t="shared" si="217"/>
        <v>2</v>
      </c>
      <c r="R981" s="122">
        <f>IF(Q981="","",HLOOKUP(Q981,Headline!$Z$5:$CJ$6,2,FALSE))</f>
        <v>2</v>
      </c>
      <c r="S981" s="100">
        <v>2.5720000000000001</v>
      </c>
      <c r="T981" s="100">
        <v>2.6280000000000001</v>
      </c>
      <c r="U981" s="100">
        <v>2.9380000000000002</v>
      </c>
      <c r="V981" s="100">
        <v>2.617</v>
      </c>
      <c r="W981" s="100">
        <v>2.5339999999999998</v>
      </c>
      <c r="X981" s="96" t="str">
        <f t="shared" si="204"/>
        <v/>
      </c>
      <c r="Y981" s="101">
        <v>16</v>
      </c>
      <c r="Z981" s="445"/>
      <c r="AA981" s="446"/>
      <c r="AB981" s="446"/>
      <c r="AC981" s="446"/>
      <c r="AD981" s="62"/>
      <c r="AE981" s="21"/>
      <c r="AF981" s="22"/>
      <c r="AG981" s="651"/>
      <c r="AH981" s="29"/>
      <c r="AI981" s="29"/>
      <c r="AJ981" s="29"/>
      <c r="AK981" s="29"/>
      <c r="AL981" s="29"/>
      <c r="AM981" s="29"/>
      <c r="AN981" s="29"/>
      <c r="AO981" s="83"/>
      <c r="AP981" s="83"/>
      <c r="AQ981" s="83"/>
      <c r="AR981" s="83"/>
      <c r="AS981" s="83"/>
      <c r="AT981" s="105"/>
      <c r="AU981" s="105"/>
    </row>
    <row r="982" spans="1:47" ht="17.25" customHeight="1">
      <c r="A982" s="27"/>
      <c r="B982" s="98"/>
      <c r="C982" s="104"/>
      <c r="D982" s="90"/>
      <c r="E982" s="111"/>
      <c r="F982" s="442"/>
      <c r="G982" s="443"/>
      <c r="H982" s="444"/>
      <c r="I982" s="99"/>
      <c r="J982" s="99"/>
      <c r="K982" s="94">
        <f t="shared" si="214"/>
        <v>3.2</v>
      </c>
      <c r="L982" s="94">
        <f t="shared" si="215"/>
        <v>-3.2</v>
      </c>
      <c r="M982" s="94">
        <f t="shared" si="216"/>
        <v>0</v>
      </c>
      <c r="N982" s="94">
        <f t="shared" si="202"/>
        <v>0</v>
      </c>
      <c r="O982" s="94">
        <f t="shared" si="203"/>
        <v>3.2</v>
      </c>
      <c r="P982" s="102"/>
      <c r="Q982" s="94" t="str">
        <f t="shared" si="217"/>
        <v/>
      </c>
      <c r="R982" s="122" t="str">
        <f>IF(Q982="","",HLOOKUP(Q982,Headline!$Z$5:$CJ$6,2,FALSE))</f>
        <v/>
      </c>
      <c r="S982" s="100"/>
      <c r="T982" s="100"/>
      <c r="U982" s="100" t="s">
        <v>255</v>
      </c>
      <c r="V982" s="100" t="s">
        <v>255</v>
      </c>
      <c r="W982" s="100" t="s">
        <v>255</v>
      </c>
      <c r="X982" s="96" t="str">
        <f t="shared" si="204"/>
        <v/>
      </c>
      <c r="Y982" s="101"/>
      <c r="Z982" s="445"/>
      <c r="AA982" s="446"/>
      <c r="AB982" s="446"/>
      <c r="AC982" s="446"/>
      <c r="AD982" s="62"/>
      <c r="AE982" s="21"/>
      <c r="AF982" s="22"/>
      <c r="AG982" s="651"/>
      <c r="AH982" s="29"/>
      <c r="AI982" s="29"/>
      <c r="AJ982" s="29"/>
      <c r="AK982" s="29"/>
      <c r="AL982" s="29"/>
      <c r="AM982" s="29"/>
      <c r="AN982" s="29"/>
      <c r="AO982" s="83"/>
      <c r="AP982" s="83"/>
      <c r="AQ982" s="83"/>
      <c r="AR982" s="83"/>
      <c r="AS982" s="83"/>
      <c r="AT982" s="105"/>
      <c r="AU982" s="105"/>
    </row>
    <row r="983" spans="1:47" ht="17.25" customHeight="1">
      <c r="A983" s="27"/>
      <c r="B983" s="98">
        <v>807</v>
      </c>
      <c r="C983" s="104"/>
      <c r="D983" s="144" t="s">
        <v>197</v>
      </c>
      <c r="E983" s="111"/>
      <c r="F983" s="442">
        <v>22</v>
      </c>
      <c r="G983" s="443"/>
      <c r="H983" s="444"/>
      <c r="I983" s="143">
        <v>-22</v>
      </c>
      <c r="J983" s="99">
        <v>0</v>
      </c>
      <c r="K983" s="94">
        <f t="shared" si="214"/>
        <v>22</v>
      </c>
      <c r="L983" s="94">
        <f t="shared" si="215"/>
        <v>-22</v>
      </c>
      <c r="M983" s="94">
        <f t="shared" si="216"/>
        <v>0</v>
      </c>
      <c r="N983" s="94">
        <f t="shared" si="202"/>
        <v>0</v>
      </c>
      <c r="O983" s="94">
        <f t="shared" si="203"/>
        <v>22</v>
      </c>
      <c r="P983" s="102" t="s">
        <v>236</v>
      </c>
      <c r="Q983" s="94">
        <f t="shared" si="217"/>
        <v>1</v>
      </c>
      <c r="R983" s="122">
        <f>IF(Q983="","",HLOOKUP(Q983,Headline!$Z$5:$CJ$6,2,FALSE))</f>
        <v>1</v>
      </c>
      <c r="S983" s="100">
        <v>21.257999999999999</v>
      </c>
      <c r="T983" s="100">
        <v>17.382000000000001</v>
      </c>
      <c r="U983" s="100">
        <v>19.657</v>
      </c>
      <c r="V983" s="100">
        <v>16.667000000000002</v>
      </c>
      <c r="W983" s="100">
        <v>18.523</v>
      </c>
      <c r="X983" s="96" t="str">
        <f t="shared" si="204"/>
        <v/>
      </c>
      <c r="Y983" s="101">
        <v>13</v>
      </c>
      <c r="Z983" s="445" t="s">
        <v>282</v>
      </c>
      <c r="AA983" s="446"/>
      <c r="AB983" s="446"/>
      <c r="AC983" s="446"/>
      <c r="AD983" s="62"/>
      <c r="AE983" s="21"/>
      <c r="AF983" s="22"/>
      <c r="AG983" s="651"/>
      <c r="AH983" s="29"/>
      <c r="AI983" s="29"/>
      <c r="AJ983" s="29"/>
      <c r="AK983" s="29"/>
      <c r="AL983" s="29"/>
      <c r="AM983" s="29"/>
      <c r="AN983" s="29"/>
      <c r="AO983" s="83"/>
      <c r="AP983" s="83"/>
      <c r="AQ983" s="83"/>
      <c r="AR983" s="83"/>
      <c r="AS983" s="83"/>
      <c r="AT983" s="105"/>
      <c r="AU983" s="105"/>
    </row>
    <row r="984" spans="1:47" ht="17.25" customHeight="1">
      <c r="A984" s="27"/>
      <c r="B984" s="98"/>
      <c r="C984" s="104"/>
      <c r="D984" s="90"/>
      <c r="E984" s="111"/>
      <c r="F984" s="442"/>
      <c r="G984" s="443"/>
      <c r="H984" s="443"/>
      <c r="I984" s="99"/>
      <c r="J984" s="99"/>
      <c r="K984" s="94">
        <f t="shared" si="214"/>
        <v>22</v>
      </c>
      <c r="L984" s="94">
        <f t="shared" si="215"/>
        <v>-22</v>
      </c>
      <c r="M984" s="94">
        <f t="shared" si="216"/>
        <v>0</v>
      </c>
      <c r="N984" s="94">
        <f t="shared" si="202"/>
        <v>0</v>
      </c>
      <c r="O984" s="94">
        <f t="shared" si="203"/>
        <v>22</v>
      </c>
      <c r="P984" s="102" t="s">
        <v>236</v>
      </c>
      <c r="Q984" s="94">
        <f t="shared" si="217"/>
        <v>2</v>
      </c>
      <c r="R984" s="122">
        <f>IF(Q984="","",HLOOKUP(Q984,Headline!$Z$5:$CJ$6,2,FALSE))</f>
        <v>2</v>
      </c>
      <c r="S984" s="100">
        <v>23.568999999999999</v>
      </c>
      <c r="T984" s="100">
        <v>25.285</v>
      </c>
      <c r="U984" s="100">
        <v>21.210999999999999</v>
      </c>
      <c r="V984" s="100">
        <v>24.238</v>
      </c>
      <c r="W984" s="100">
        <v>23.34</v>
      </c>
      <c r="X984" s="96" t="str">
        <f t="shared" si="204"/>
        <v/>
      </c>
      <c r="Y984" s="101">
        <v>16</v>
      </c>
      <c r="Z984" s="445"/>
      <c r="AA984" s="446"/>
      <c r="AB984" s="446"/>
      <c r="AC984" s="446"/>
      <c r="AD984" s="62"/>
      <c r="AE984" s="249" t="s">
        <v>331</v>
      </c>
      <c r="AF984" s="22"/>
      <c r="AG984" s="651"/>
      <c r="AH984" s="29"/>
      <c r="AI984" s="29"/>
      <c r="AJ984" s="29"/>
      <c r="AK984" s="29"/>
      <c r="AL984" s="29"/>
      <c r="AM984" s="29"/>
      <c r="AN984" s="29"/>
      <c r="AO984" s="83"/>
      <c r="AP984" s="83"/>
      <c r="AQ984" s="83"/>
      <c r="AR984" s="83"/>
      <c r="AS984" s="83"/>
      <c r="AT984" s="105"/>
      <c r="AU984" s="105"/>
    </row>
    <row r="985" spans="1:47" ht="17.25" customHeight="1">
      <c r="A985" s="27"/>
      <c r="B985" s="98"/>
      <c r="C985" s="104"/>
      <c r="D985" s="90"/>
      <c r="E985" s="111"/>
      <c r="F985" s="442"/>
      <c r="G985" s="443"/>
      <c r="H985" s="443"/>
      <c r="I985" s="99"/>
      <c r="J985" s="99"/>
      <c r="K985" s="94">
        <f t="shared" si="214"/>
        <v>22</v>
      </c>
      <c r="L985" s="94">
        <f t="shared" si="215"/>
        <v>-22</v>
      </c>
      <c r="M985" s="94">
        <f t="shared" si="216"/>
        <v>0</v>
      </c>
      <c r="N985" s="94">
        <f t="shared" si="202"/>
        <v>0</v>
      </c>
      <c r="O985" s="94">
        <f t="shared" si="203"/>
        <v>22</v>
      </c>
      <c r="P985" s="102"/>
      <c r="Q985" s="94" t="str">
        <f t="shared" si="217"/>
        <v/>
      </c>
      <c r="R985" s="122" t="str">
        <f>IF(Q985="","",HLOOKUP(Q985,Headline!$Z$5:$CJ$6,2,FALSE))</f>
        <v/>
      </c>
      <c r="S985" s="100"/>
      <c r="T985" s="100"/>
      <c r="U985" s="100" t="s">
        <v>255</v>
      </c>
      <c r="V985" s="100" t="s">
        <v>255</v>
      </c>
      <c r="W985" s="100" t="s">
        <v>255</v>
      </c>
      <c r="X985" s="96" t="str">
        <f t="shared" si="204"/>
        <v/>
      </c>
      <c r="Y985" s="101"/>
      <c r="Z985" s="445"/>
      <c r="AA985" s="446"/>
      <c r="AB985" s="446"/>
      <c r="AC985" s="446"/>
      <c r="AD985" s="62"/>
      <c r="AE985" s="21"/>
      <c r="AF985" s="22"/>
      <c r="AG985" s="231"/>
      <c r="AH985" s="29"/>
      <c r="AI985" s="29"/>
      <c r="AJ985" s="29"/>
      <c r="AK985" s="29"/>
      <c r="AL985" s="29"/>
      <c r="AM985" s="29"/>
      <c r="AN985" s="29"/>
      <c r="AO985" s="83"/>
      <c r="AP985" s="83"/>
      <c r="AQ985" s="83"/>
      <c r="AR985" s="83"/>
      <c r="AS985" s="83"/>
      <c r="AT985" s="105"/>
      <c r="AU985" s="105"/>
    </row>
    <row r="986" spans="1:47" ht="17.25" customHeight="1">
      <c r="A986" s="27"/>
      <c r="B986" s="98">
        <v>807</v>
      </c>
      <c r="C986" s="104"/>
      <c r="D986" s="144" t="s">
        <v>187</v>
      </c>
      <c r="E986" s="111"/>
      <c r="F986" s="442">
        <v>3.2</v>
      </c>
      <c r="G986" s="443"/>
      <c r="H986" s="444"/>
      <c r="I986" s="99">
        <v>-3.2</v>
      </c>
      <c r="J986" s="99">
        <v>0</v>
      </c>
      <c r="K986" s="94">
        <f t="shared" si="214"/>
        <v>3.2</v>
      </c>
      <c r="L986" s="94">
        <f t="shared" si="215"/>
        <v>-3.2</v>
      </c>
      <c r="M986" s="94">
        <f t="shared" si="216"/>
        <v>0</v>
      </c>
      <c r="N986" s="94">
        <f t="shared" si="202"/>
        <v>0</v>
      </c>
      <c r="O986" s="94">
        <f t="shared" si="203"/>
        <v>3.2</v>
      </c>
      <c r="P986" s="102" t="s">
        <v>236</v>
      </c>
      <c r="Q986" s="94">
        <f t="shared" si="217"/>
        <v>1</v>
      </c>
      <c r="R986" s="122">
        <f>IF(Q986="","",HLOOKUP(Q986,Headline!$Z$5:$CJ$6,2,FALSE))</f>
        <v>1</v>
      </c>
      <c r="S986" s="100">
        <v>2.4569999999999999</v>
      </c>
      <c r="T986" s="100">
        <v>2.2709999999999999</v>
      </c>
      <c r="U986" s="100">
        <v>1.9610000000000001</v>
      </c>
      <c r="V986" s="100">
        <v>2.3180000000000001</v>
      </c>
      <c r="W986" s="100">
        <v>2.4449999999999998</v>
      </c>
      <c r="X986" s="96" t="str">
        <f t="shared" si="204"/>
        <v/>
      </c>
      <c r="Y986" s="101">
        <v>13</v>
      </c>
      <c r="Z986" s="445" t="s">
        <v>283</v>
      </c>
      <c r="AA986" s="446"/>
      <c r="AB986" s="446"/>
      <c r="AC986" s="446"/>
      <c r="AD986" s="62"/>
      <c r="AE986" s="21"/>
      <c r="AF986" s="22"/>
      <c r="AG986" s="651"/>
      <c r="AH986" s="29"/>
      <c r="AI986" s="29"/>
      <c r="AJ986" s="29"/>
      <c r="AK986" s="29"/>
      <c r="AL986" s="29"/>
      <c r="AM986" s="29"/>
      <c r="AN986" s="29"/>
      <c r="AO986" s="83"/>
      <c r="AP986" s="83"/>
      <c r="AQ986" s="83"/>
      <c r="AR986" s="83"/>
      <c r="AS986" s="83"/>
      <c r="AT986" s="105"/>
      <c r="AU986" s="105"/>
    </row>
    <row r="987" spans="1:47" ht="17.25" customHeight="1">
      <c r="A987" s="27"/>
      <c r="B987" s="98"/>
      <c r="C987" s="104"/>
      <c r="D987" s="90"/>
      <c r="E987" s="111"/>
      <c r="F987" s="442"/>
      <c r="G987" s="443"/>
      <c r="H987" s="444"/>
      <c r="I987" s="99"/>
      <c r="J987" s="99"/>
      <c r="K987" s="94">
        <f t="shared" si="214"/>
        <v>3.2</v>
      </c>
      <c r="L987" s="94">
        <f t="shared" si="215"/>
        <v>-3.2</v>
      </c>
      <c r="M987" s="94">
        <f t="shared" si="216"/>
        <v>0</v>
      </c>
      <c r="N987" s="94">
        <f t="shared" si="202"/>
        <v>0</v>
      </c>
      <c r="O987" s="94">
        <f t="shared" si="203"/>
        <v>3.2</v>
      </c>
      <c r="P987" s="102" t="s">
        <v>236</v>
      </c>
      <c r="Q987" s="94">
        <f t="shared" si="217"/>
        <v>2</v>
      </c>
      <c r="R987" s="122">
        <f>IF(Q987="","",HLOOKUP(Q987,Headline!$Z$5:$CJ$6,2,FALSE))</f>
        <v>2</v>
      </c>
      <c r="S987" s="100">
        <v>2.1869999999999998</v>
      </c>
      <c r="T987" s="100">
        <v>2.5449999999999999</v>
      </c>
      <c r="U987" s="100">
        <v>2.4380000000000002</v>
      </c>
      <c r="V987" s="100">
        <v>2.327</v>
      </c>
      <c r="W987" s="100">
        <v>2.5139999999999998</v>
      </c>
      <c r="X987" s="96" t="str">
        <f t="shared" si="204"/>
        <v/>
      </c>
      <c r="Y987" s="101">
        <v>16</v>
      </c>
      <c r="Z987" s="445" t="s">
        <v>349</v>
      </c>
      <c r="AA987" s="446"/>
      <c r="AB987" s="446"/>
      <c r="AC987" s="446"/>
      <c r="AD987" s="62"/>
      <c r="AE987" s="21"/>
      <c r="AF987" s="22"/>
      <c r="AG987" s="651"/>
      <c r="AH987" s="29"/>
      <c r="AI987" s="29"/>
      <c r="AJ987" s="29"/>
      <c r="AK987" s="29"/>
      <c r="AL987" s="29"/>
      <c r="AM987" s="29"/>
      <c r="AN987" s="29"/>
      <c r="AO987" s="83"/>
      <c r="AP987" s="83"/>
      <c r="AQ987" s="83"/>
      <c r="AR987" s="83"/>
      <c r="AS987" s="83"/>
      <c r="AT987" s="105"/>
      <c r="AU987" s="105"/>
    </row>
    <row r="988" spans="1:47" ht="17.25" customHeight="1">
      <c r="A988" s="27"/>
      <c r="B988" s="98"/>
      <c r="C988" s="104"/>
      <c r="D988" s="90"/>
      <c r="E988" s="111"/>
      <c r="F988" s="442"/>
      <c r="G988" s="443"/>
      <c r="H988" s="444"/>
      <c r="I988" s="99"/>
      <c r="J988" s="99"/>
      <c r="K988" s="94">
        <f t="shared" si="214"/>
        <v>3.2</v>
      </c>
      <c r="L988" s="94">
        <f t="shared" si="215"/>
        <v>-3.2</v>
      </c>
      <c r="M988" s="94">
        <f t="shared" si="216"/>
        <v>0</v>
      </c>
      <c r="N988" s="94">
        <f t="shared" si="202"/>
        <v>0</v>
      </c>
      <c r="O988" s="94">
        <f t="shared" si="203"/>
        <v>3.2</v>
      </c>
      <c r="P988" s="102"/>
      <c r="Q988" s="94" t="str">
        <f t="shared" si="217"/>
        <v/>
      </c>
      <c r="R988" s="122" t="str">
        <f>IF(Q988="","",HLOOKUP(Q988,Headline!$Z$5:$CJ$6,2,FALSE))</f>
        <v/>
      </c>
      <c r="S988" s="100"/>
      <c r="T988" s="100"/>
      <c r="U988" s="100" t="s">
        <v>255</v>
      </c>
      <c r="V988" s="100" t="s">
        <v>255</v>
      </c>
      <c r="W988" s="100" t="s">
        <v>255</v>
      </c>
      <c r="X988" s="96" t="str">
        <f t="shared" si="204"/>
        <v/>
      </c>
      <c r="Y988" s="101"/>
      <c r="Z988" s="445"/>
      <c r="AA988" s="446"/>
      <c r="AB988" s="446"/>
      <c r="AC988" s="446"/>
      <c r="AD988" s="62"/>
      <c r="AE988" s="21"/>
      <c r="AF988" s="22"/>
      <c r="AG988" s="651"/>
      <c r="AH988" s="29"/>
      <c r="AI988" s="29"/>
      <c r="AJ988" s="29"/>
      <c r="AK988" s="29"/>
      <c r="AL988" s="29"/>
      <c r="AM988" s="29"/>
      <c r="AN988" s="29"/>
      <c r="AO988" s="83"/>
      <c r="AP988" s="83"/>
      <c r="AQ988" s="83"/>
      <c r="AR988" s="83"/>
      <c r="AS988" s="83"/>
      <c r="AT988" s="105"/>
      <c r="AU988" s="105"/>
    </row>
    <row r="989" spans="1:47" ht="17.25" customHeight="1">
      <c r="A989" s="27"/>
      <c r="B989" s="98">
        <v>807</v>
      </c>
      <c r="C989" s="104"/>
      <c r="D989" s="144" t="s">
        <v>197</v>
      </c>
      <c r="E989" s="111"/>
      <c r="F989" s="442">
        <v>22</v>
      </c>
      <c r="G989" s="443"/>
      <c r="H989" s="444"/>
      <c r="I989" s="143">
        <v>-22</v>
      </c>
      <c r="J989" s="99">
        <v>0</v>
      </c>
      <c r="K989" s="94">
        <f t="shared" si="214"/>
        <v>22</v>
      </c>
      <c r="L989" s="94">
        <f t="shared" si="215"/>
        <v>-22</v>
      </c>
      <c r="M989" s="94">
        <f t="shared" si="216"/>
        <v>0</v>
      </c>
      <c r="N989" s="94">
        <f t="shared" si="202"/>
        <v>0</v>
      </c>
      <c r="O989" s="94">
        <f t="shared" si="203"/>
        <v>22</v>
      </c>
      <c r="P989" s="102" t="s">
        <v>236</v>
      </c>
      <c r="Q989" s="94">
        <f t="shared" si="217"/>
        <v>1</v>
      </c>
      <c r="R989" s="122">
        <f>IF(Q989="","",HLOOKUP(Q989,Headline!$Z$5:$CJ$6,2,FALSE))</f>
        <v>1</v>
      </c>
      <c r="S989" s="100">
        <v>15.829000000000001</v>
      </c>
      <c r="T989" s="100">
        <v>16.431000000000001</v>
      </c>
      <c r="U989" s="100">
        <v>18.561</v>
      </c>
      <c r="V989" s="100">
        <v>19.527000000000001</v>
      </c>
      <c r="W989" s="100">
        <v>16.571000000000002</v>
      </c>
      <c r="X989" s="96" t="str">
        <f t="shared" si="204"/>
        <v/>
      </c>
      <c r="Y989" s="101">
        <v>13</v>
      </c>
      <c r="Z989" s="445" t="s">
        <v>283</v>
      </c>
      <c r="AA989" s="446"/>
      <c r="AB989" s="446"/>
      <c r="AC989" s="446"/>
      <c r="AD989" s="62"/>
      <c r="AE989" s="21"/>
      <c r="AF989" s="22"/>
      <c r="AG989" s="651"/>
      <c r="AH989" s="29"/>
      <c r="AI989" s="29"/>
      <c r="AJ989" s="29"/>
      <c r="AK989" s="29"/>
      <c r="AL989" s="29"/>
      <c r="AM989" s="29"/>
      <c r="AN989" s="29"/>
      <c r="AO989" s="83"/>
      <c r="AP989" s="83"/>
      <c r="AQ989" s="83"/>
      <c r="AR989" s="83"/>
      <c r="AS989" s="83"/>
      <c r="AT989" s="105"/>
      <c r="AU989" s="105"/>
    </row>
    <row r="990" spans="1:47" ht="17.25" customHeight="1">
      <c r="A990" s="27"/>
      <c r="B990" s="98"/>
      <c r="C990" s="104"/>
      <c r="D990" s="90"/>
      <c r="E990" s="111"/>
      <c r="F990" s="442"/>
      <c r="G990" s="443"/>
      <c r="H990" s="443"/>
      <c r="I990" s="99"/>
      <c r="J990" s="99"/>
      <c r="K990" s="94">
        <f t="shared" si="214"/>
        <v>22</v>
      </c>
      <c r="L990" s="94">
        <f t="shared" si="215"/>
        <v>-22</v>
      </c>
      <c r="M990" s="94">
        <f t="shared" si="216"/>
        <v>0</v>
      </c>
      <c r="N990" s="94">
        <f t="shared" si="202"/>
        <v>0</v>
      </c>
      <c r="O990" s="94">
        <f t="shared" si="203"/>
        <v>22</v>
      </c>
      <c r="P990" s="102" t="s">
        <v>236</v>
      </c>
      <c r="Q990" s="94">
        <f t="shared" si="217"/>
        <v>2</v>
      </c>
      <c r="R990" s="122">
        <f>IF(Q990="","",HLOOKUP(Q990,Headline!$Z$5:$CJ$6,2,FALSE))</f>
        <v>2</v>
      </c>
      <c r="S990" s="100">
        <v>15.627000000000001</v>
      </c>
      <c r="T990" s="100">
        <v>18.465</v>
      </c>
      <c r="U990" s="100">
        <v>19.241</v>
      </c>
      <c r="V990" s="100">
        <v>18.613</v>
      </c>
      <c r="W990" s="100">
        <v>19.510999999999999</v>
      </c>
      <c r="X990" s="96" t="str">
        <f t="shared" si="204"/>
        <v/>
      </c>
      <c r="Y990" s="101">
        <v>16</v>
      </c>
      <c r="Z990" s="445" t="s">
        <v>352</v>
      </c>
      <c r="AA990" s="446"/>
      <c r="AB990" s="446"/>
      <c r="AC990" s="446"/>
      <c r="AD990" s="62"/>
      <c r="AE990" s="21"/>
      <c r="AF990" s="22"/>
      <c r="AG990" s="651"/>
      <c r="AH990" s="29"/>
      <c r="AI990" s="29"/>
      <c r="AJ990" s="29"/>
      <c r="AK990" s="29"/>
      <c r="AL990" s="29"/>
      <c r="AM990" s="29"/>
      <c r="AN990" s="29"/>
      <c r="AO990" s="83"/>
      <c r="AP990" s="83"/>
      <c r="AQ990" s="83"/>
      <c r="AR990" s="83"/>
      <c r="AS990" s="83"/>
      <c r="AT990" s="105"/>
      <c r="AU990" s="105"/>
    </row>
    <row r="991" spans="1:47" ht="17.25" customHeight="1">
      <c r="A991" s="27"/>
      <c r="B991" s="98"/>
      <c r="C991" s="104"/>
      <c r="D991" s="90"/>
      <c r="E991" s="111"/>
      <c r="F991" s="442"/>
      <c r="G991" s="443"/>
      <c r="H991" s="443"/>
      <c r="I991" s="99"/>
      <c r="J991" s="99"/>
      <c r="K991" s="94">
        <f t="shared" si="214"/>
        <v>22</v>
      </c>
      <c r="L991" s="94">
        <f t="shared" si="215"/>
        <v>-22</v>
      </c>
      <c r="M991" s="94">
        <f t="shared" si="216"/>
        <v>0</v>
      </c>
      <c r="N991" s="94">
        <f t="shared" si="202"/>
        <v>0</v>
      </c>
      <c r="O991" s="94">
        <f t="shared" si="203"/>
        <v>22</v>
      </c>
      <c r="P991" s="102"/>
      <c r="Q991" s="94" t="str">
        <f t="shared" si="217"/>
        <v/>
      </c>
      <c r="R991" s="122" t="str">
        <f>IF(Q991="","",HLOOKUP(Q991,Headline!$Z$5:$CJ$6,2,FALSE))</f>
        <v/>
      </c>
      <c r="S991" s="100"/>
      <c r="T991" s="100"/>
      <c r="U991" s="100"/>
      <c r="V991" s="100"/>
      <c r="W991" s="100"/>
      <c r="X991" s="96" t="str">
        <f t="shared" si="204"/>
        <v/>
      </c>
      <c r="Y991" s="101"/>
      <c r="Z991" s="445"/>
      <c r="AA991" s="446"/>
      <c r="AB991" s="446"/>
      <c r="AC991" s="446"/>
      <c r="AD991" s="62"/>
      <c r="AE991" s="21"/>
      <c r="AF991" s="22"/>
      <c r="AH991" s="29"/>
      <c r="AI991" s="29"/>
      <c r="AJ991" s="29"/>
      <c r="AK991" s="29"/>
      <c r="AL991" s="29"/>
      <c r="AM991" s="29"/>
      <c r="AN991" s="29"/>
      <c r="AO991" s="83"/>
      <c r="AP991" s="83"/>
      <c r="AQ991" s="83"/>
      <c r="AR991" s="83"/>
      <c r="AS991" s="83"/>
      <c r="AT991" s="105"/>
      <c r="AU991" s="105"/>
    </row>
    <row r="992" spans="1:47" ht="17.25" customHeight="1">
      <c r="A992" s="27"/>
      <c r="B992" s="98">
        <v>808</v>
      </c>
      <c r="C992" s="104"/>
      <c r="D992" s="90"/>
      <c r="E992" s="111"/>
      <c r="F992" s="442">
        <v>1</v>
      </c>
      <c r="G992" s="443"/>
      <c r="H992" s="443"/>
      <c r="I992" s="99">
        <v>-0.1</v>
      </c>
      <c r="J992" s="99">
        <v>0.1</v>
      </c>
      <c r="K992" s="94">
        <f>IF(Q992=1,F992,K985)</f>
        <v>1</v>
      </c>
      <c r="L992" s="94">
        <f>IF(Q992=1,I992,L985)</f>
        <v>-0.1</v>
      </c>
      <c r="M992" s="94">
        <f>IF(Q992=1,J992,M985)</f>
        <v>0.1</v>
      </c>
      <c r="N992" s="94">
        <f t="shared" si="202"/>
        <v>0.9</v>
      </c>
      <c r="O992" s="94">
        <f t="shared" si="203"/>
        <v>1.1000000000000001</v>
      </c>
      <c r="P992" s="102" t="s">
        <v>52</v>
      </c>
      <c r="Q992" s="94">
        <f>IF(AND(F992&lt;&gt;"",Q985=""),1,IF(AND(Q985&lt;emp,Q985&lt;&gt;""),Q985+1,""))</f>
        <v>1</v>
      </c>
      <c r="R992" s="122">
        <f>IF(Q992="","",HLOOKUP(Q992,Headline!$Z$5:$CJ$6,2,FALSE))</f>
        <v>1</v>
      </c>
      <c r="S992" s="147">
        <v>0.95</v>
      </c>
      <c r="T992" s="147">
        <v>0.96</v>
      </c>
      <c r="U992" s="147">
        <v>0.95</v>
      </c>
      <c r="V992" s="147">
        <v>0.97</v>
      </c>
      <c r="W992" s="147">
        <v>0.96</v>
      </c>
      <c r="X992" s="96" t="str">
        <f t="shared" si="204"/>
        <v/>
      </c>
      <c r="Y992" s="101">
        <v>13</v>
      </c>
      <c r="Z992" s="445"/>
      <c r="AA992" s="446"/>
      <c r="AB992" s="446"/>
      <c r="AC992" s="446"/>
      <c r="AD992" s="62"/>
      <c r="AE992" s="21"/>
      <c r="AF992" s="22"/>
      <c r="AH992" s="29"/>
      <c r="AI992" s="29"/>
      <c r="AJ992" s="29"/>
      <c r="AK992" s="29"/>
      <c r="AL992" s="29"/>
      <c r="AM992" s="29"/>
      <c r="AN992" s="29"/>
      <c r="AO992" s="83"/>
      <c r="AP992" s="83"/>
      <c r="AQ992" s="83"/>
      <c r="AR992" s="83"/>
      <c r="AS992" s="83"/>
      <c r="AT992" s="105"/>
      <c r="AU992" s="105"/>
    </row>
    <row r="993" spans="1:47" ht="17.25" customHeight="1">
      <c r="A993" s="27"/>
      <c r="B993" s="98"/>
      <c r="C993" s="104"/>
      <c r="D993" s="90"/>
      <c r="E993" s="111"/>
      <c r="F993" s="442"/>
      <c r="G993" s="443"/>
      <c r="H993" s="444"/>
      <c r="I993" s="99"/>
      <c r="J993" s="99"/>
      <c r="K993" s="94">
        <f t="shared" ref="K993:K1000" si="218">IF(Q993=1,F993,K992)</f>
        <v>1</v>
      </c>
      <c r="L993" s="94">
        <f t="shared" ref="L993:L1000" si="219">IF(Q993=1,I993,L992)</f>
        <v>-0.1</v>
      </c>
      <c r="M993" s="94">
        <f t="shared" ref="M993:M1000" si="220">IF(Q993=1,J993,M992)</f>
        <v>0.1</v>
      </c>
      <c r="N993" s="94">
        <f t="shared" si="202"/>
        <v>0.9</v>
      </c>
      <c r="O993" s="94">
        <f t="shared" si="203"/>
        <v>1.1000000000000001</v>
      </c>
      <c r="P993" s="102" t="s">
        <v>52</v>
      </c>
      <c r="Q993" s="94">
        <f t="shared" ref="Q993:Q1000" si="221">IF(AND(F993&lt;&gt;"",Q992=""),1,IF(AND(Q992&lt;emp,Q992&lt;&gt;""),Q992+1,""))</f>
        <v>2</v>
      </c>
      <c r="R993" s="122">
        <f>IF(Q993="","",HLOOKUP(Q993,Headline!$Z$5:$CJ$6,2,FALSE))</f>
        <v>2</v>
      </c>
      <c r="S993" s="147">
        <v>0.97</v>
      </c>
      <c r="T993" s="147">
        <v>0.99</v>
      </c>
      <c r="U993" s="147">
        <v>0.98</v>
      </c>
      <c r="V993" s="147">
        <v>1</v>
      </c>
      <c r="W993" s="147">
        <v>0.99</v>
      </c>
      <c r="X993" s="96" t="str">
        <f t="shared" si="204"/>
        <v/>
      </c>
      <c r="Y993" s="101">
        <v>16</v>
      </c>
      <c r="Z993" s="445"/>
      <c r="AA993" s="446"/>
      <c r="AB993" s="446"/>
      <c r="AC993" s="446"/>
      <c r="AD993" s="62"/>
      <c r="AE993" s="21"/>
      <c r="AF993" s="22"/>
      <c r="AH993" s="29"/>
      <c r="AI993" s="29"/>
      <c r="AJ993" s="29"/>
      <c r="AK993" s="29"/>
      <c r="AL993" s="29"/>
      <c r="AM993" s="29"/>
      <c r="AN993" s="29"/>
      <c r="AO993" s="83"/>
      <c r="AP993" s="83"/>
      <c r="AQ993" s="83"/>
      <c r="AR993" s="83"/>
      <c r="AS993" s="83"/>
      <c r="AT993" s="105"/>
      <c r="AU993" s="105"/>
    </row>
    <row r="994" spans="1:47" ht="17.25" customHeight="1">
      <c r="A994" s="27"/>
      <c r="B994" s="98"/>
      <c r="C994" s="104"/>
      <c r="D994" s="90"/>
      <c r="E994" s="111"/>
      <c r="F994" s="442"/>
      <c r="G994" s="443"/>
      <c r="H994" s="444"/>
      <c r="I994" s="99"/>
      <c r="J994" s="99"/>
      <c r="K994" s="94">
        <f t="shared" si="218"/>
        <v>1</v>
      </c>
      <c r="L994" s="94">
        <f t="shared" si="219"/>
        <v>-0.1</v>
      </c>
      <c r="M994" s="94">
        <f t="shared" si="220"/>
        <v>0.1</v>
      </c>
      <c r="N994" s="94">
        <f t="shared" si="202"/>
        <v>0.9</v>
      </c>
      <c r="O994" s="94">
        <f t="shared" si="203"/>
        <v>1.1000000000000001</v>
      </c>
      <c r="P994" s="102"/>
      <c r="Q994" s="94" t="str">
        <f t="shared" si="221"/>
        <v/>
      </c>
      <c r="R994" s="122" t="str">
        <f>IF(Q994="","",HLOOKUP(Q994,Headline!$Z$5:$CJ$6,2,FALSE))</f>
        <v/>
      </c>
      <c r="S994" s="100"/>
      <c r="T994" s="100"/>
      <c r="U994" s="100"/>
      <c r="V994" s="100"/>
      <c r="W994" s="100"/>
      <c r="X994" s="96" t="str">
        <f t="shared" si="204"/>
        <v/>
      </c>
      <c r="Y994" s="101"/>
      <c r="Z994" s="445"/>
      <c r="AA994" s="446"/>
      <c r="AB994" s="446"/>
      <c r="AC994" s="446"/>
      <c r="AD994" s="62"/>
      <c r="AE994" s="21"/>
      <c r="AF994" s="22"/>
      <c r="AH994" s="29"/>
      <c r="AI994" s="29"/>
      <c r="AJ994" s="29"/>
      <c r="AK994" s="29"/>
      <c r="AL994" s="29"/>
      <c r="AM994" s="29"/>
      <c r="AN994" s="29"/>
      <c r="AO994" s="83"/>
      <c r="AP994" s="83"/>
      <c r="AQ994" s="83"/>
      <c r="AR994" s="83"/>
      <c r="AS994" s="83"/>
      <c r="AT994" s="105"/>
      <c r="AU994" s="105"/>
    </row>
    <row r="995" spans="1:47" ht="17.25" customHeight="1">
      <c r="A995" s="27"/>
      <c r="B995" s="98">
        <v>809</v>
      </c>
      <c r="C995" s="104"/>
      <c r="D995" s="90"/>
      <c r="E995" s="111"/>
      <c r="F995" s="442">
        <v>9.6999999999999993</v>
      </c>
      <c r="G995" s="443"/>
      <c r="H995" s="444"/>
      <c r="I995" s="168">
        <v>-0.1</v>
      </c>
      <c r="J995" s="99">
        <v>0.1</v>
      </c>
      <c r="K995" s="94">
        <f t="shared" si="218"/>
        <v>9.6999999999999993</v>
      </c>
      <c r="L995" s="94">
        <f t="shared" si="219"/>
        <v>-0.1</v>
      </c>
      <c r="M995" s="94">
        <f t="shared" si="220"/>
        <v>0.1</v>
      </c>
      <c r="N995" s="94">
        <f t="shared" si="202"/>
        <v>9.6</v>
      </c>
      <c r="O995" s="94">
        <f t="shared" si="203"/>
        <v>9.7999999999999989</v>
      </c>
      <c r="P995" s="102" t="s">
        <v>237</v>
      </c>
      <c r="Q995" s="94">
        <f t="shared" si="221"/>
        <v>1</v>
      </c>
      <c r="R995" s="122">
        <f>IF(Q995="","",HLOOKUP(Q995,Headline!$Z$5:$CJ$6,2,FALSE))</f>
        <v>1</v>
      </c>
      <c r="S995" s="100">
        <f>+'report export 3D'!R93</f>
        <v>9.4547107599999993</v>
      </c>
      <c r="T995" s="100">
        <f>+'report export 3D'!S93</f>
        <v>9.4541784159999995</v>
      </c>
      <c r="U995" s="100">
        <f>+'report export 3D'!T93</f>
        <v>9.4474207870000004</v>
      </c>
      <c r="V995" s="100">
        <f>+'report export 3D'!U93</f>
        <v>9.4237398050000003</v>
      </c>
      <c r="W995" s="100">
        <f>+'report export 3D'!V93</f>
        <v>9.4427818349999999</v>
      </c>
      <c r="X995" s="96" t="str">
        <f t="shared" si="204"/>
        <v/>
      </c>
      <c r="Y995" s="101">
        <v>13</v>
      </c>
      <c r="Z995" s="458" t="s">
        <v>353</v>
      </c>
      <c r="AA995" s="459"/>
      <c r="AB995" s="459"/>
      <c r="AC995" s="460"/>
      <c r="AD995" s="62"/>
      <c r="AE995" s="169" t="s">
        <v>331</v>
      </c>
      <c r="AF995" s="22"/>
      <c r="AH995" s="29"/>
      <c r="AI995" s="29"/>
      <c r="AJ995" s="29"/>
      <c r="AK995" s="29"/>
      <c r="AL995" s="29"/>
      <c r="AM995" s="29"/>
      <c r="AN995" s="29"/>
      <c r="AO995" s="83"/>
      <c r="AP995" s="83"/>
      <c r="AQ995" s="83"/>
      <c r="AR995" s="83"/>
      <c r="AS995" s="83"/>
      <c r="AT995" s="105"/>
      <c r="AU995" s="105"/>
    </row>
    <row r="996" spans="1:47" ht="17.25" customHeight="1">
      <c r="A996" s="27"/>
      <c r="B996" s="98"/>
      <c r="C996" s="104"/>
      <c r="D996" s="90"/>
      <c r="E996" s="111"/>
      <c r="F996" s="522" t="s">
        <v>733</v>
      </c>
      <c r="G996" s="523"/>
      <c r="H996" s="524"/>
      <c r="I996" s="99"/>
      <c r="J996" s="99"/>
      <c r="K996" s="94">
        <f t="shared" si="218"/>
        <v>9.6999999999999993</v>
      </c>
      <c r="L996" s="94">
        <f t="shared" si="219"/>
        <v>-0.1</v>
      </c>
      <c r="M996" s="94">
        <f t="shared" si="220"/>
        <v>0.1</v>
      </c>
      <c r="N996" s="94">
        <f t="shared" si="202"/>
        <v>9.6</v>
      </c>
      <c r="O996" s="94">
        <f t="shared" si="203"/>
        <v>9.7999999999999989</v>
      </c>
      <c r="P996" s="102" t="s">
        <v>237</v>
      </c>
      <c r="Q996" s="94">
        <f t="shared" si="221"/>
        <v>2</v>
      </c>
      <c r="R996" s="122">
        <f>IF(Q996="","",HLOOKUP(Q996,Headline!$Z$5:$CJ$6,2,FALSE))</f>
        <v>2</v>
      </c>
      <c r="S996" s="100">
        <f>ABS('report export 3D'!W93)</f>
        <v>9.4177019259999994</v>
      </c>
      <c r="T996" s="100">
        <f>ABS('report export 3D'!X93)</f>
        <v>9.4188071210000004</v>
      </c>
      <c r="U996" s="100">
        <f>ABS('report export 3D'!Y93)</f>
        <v>9.4165008659999998</v>
      </c>
      <c r="V996" s="100">
        <f>ABS('report export 3D'!Z93)</f>
        <v>9.4162603399999991</v>
      </c>
      <c r="W996" s="100">
        <f>ABS('report export 3D'!AA93)</f>
        <v>9.4124225910000003</v>
      </c>
      <c r="X996" s="96" t="str">
        <f t="shared" si="204"/>
        <v/>
      </c>
      <c r="Y996" s="101">
        <v>16</v>
      </c>
      <c r="Z996" s="525"/>
      <c r="AA996" s="526"/>
      <c r="AB996" s="526"/>
      <c r="AC996" s="527"/>
      <c r="AD996" s="62"/>
      <c r="AE996" s="316" t="s">
        <v>95</v>
      </c>
      <c r="AF996" s="22"/>
      <c r="AH996" s="29"/>
      <c r="AI996" s="29"/>
      <c r="AJ996" s="29"/>
      <c r="AK996" s="29"/>
      <c r="AL996" s="29"/>
      <c r="AM996" s="29"/>
      <c r="AN996" s="29"/>
      <c r="AO996" s="83"/>
      <c r="AP996" s="83"/>
      <c r="AQ996" s="83"/>
      <c r="AR996" s="83"/>
      <c r="AS996" s="83"/>
      <c r="AT996" s="105"/>
      <c r="AU996" s="105"/>
    </row>
    <row r="997" spans="1:47" ht="17.25" customHeight="1">
      <c r="A997" s="27"/>
      <c r="B997" s="98"/>
      <c r="C997" s="104"/>
      <c r="D997" s="90"/>
      <c r="E997" s="111"/>
      <c r="F997" s="442"/>
      <c r="G997" s="443"/>
      <c r="H997" s="444"/>
      <c r="I997" s="99"/>
      <c r="J997" s="99"/>
      <c r="K997" s="94">
        <f t="shared" si="218"/>
        <v>9.6999999999999993</v>
      </c>
      <c r="L997" s="94">
        <f t="shared" si="219"/>
        <v>-0.1</v>
      </c>
      <c r="M997" s="94">
        <f t="shared" si="220"/>
        <v>0.1</v>
      </c>
      <c r="N997" s="94">
        <f t="shared" si="202"/>
        <v>9.6</v>
      </c>
      <c r="O997" s="94">
        <f t="shared" si="203"/>
        <v>9.7999999999999989</v>
      </c>
      <c r="P997" s="102"/>
      <c r="Q997" s="94" t="str">
        <f t="shared" si="221"/>
        <v/>
      </c>
      <c r="R997" s="122" t="str">
        <f>IF(Q997="","",HLOOKUP(Q997,Headline!$Z$5:$CJ$6,2,FALSE))</f>
        <v/>
      </c>
      <c r="S997" s="100"/>
      <c r="T997" s="100"/>
      <c r="U997" s="100"/>
      <c r="V997" s="100"/>
      <c r="W997" s="100"/>
      <c r="X997" s="96" t="str">
        <f t="shared" si="204"/>
        <v/>
      </c>
      <c r="Y997" s="101"/>
      <c r="Z997" s="445"/>
      <c r="AA997" s="446"/>
      <c r="AB997" s="446"/>
      <c r="AC997" s="446"/>
      <c r="AD997" s="62"/>
      <c r="AE997" s="21"/>
      <c r="AF997" s="22"/>
      <c r="AH997" s="29"/>
      <c r="AI997" s="29"/>
      <c r="AJ997" s="29"/>
      <c r="AK997" s="29"/>
      <c r="AL997" s="29"/>
      <c r="AM997" s="29"/>
      <c r="AN997" s="29"/>
      <c r="AO997" s="83"/>
      <c r="AP997" s="83"/>
      <c r="AQ997" s="83"/>
      <c r="AR997" s="83"/>
      <c r="AS997" s="83"/>
      <c r="AT997" s="105"/>
      <c r="AU997" s="105"/>
    </row>
    <row r="998" spans="1:47" ht="17.25" customHeight="1">
      <c r="A998" s="27"/>
      <c r="B998" s="98">
        <v>809</v>
      </c>
      <c r="C998" s="104"/>
      <c r="D998" s="90"/>
      <c r="E998" s="111"/>
      <c r="F998" s="442">
        <v>9.6999999999999993</v>
      </c>
      <c r="G998" s="443"/>
      <c r="H998" s="444"/>
      <c r="I998" s="168">
        <v>-0.1</v>
      </c>
      <c r="J998" s="99">
        <v>0.1</v>
      </c>
      <c r="K998" s="94">
        <f t="shared" si="218"/>
        <v>9.6999999999999993</v>
      </c>
      <c r="L998" s="94">
        <f t="shared" si="219"/>
        <v>-0.1</v>
      </c>
      <c r="M998" s="94">
        <f t="shared" si="220"/>
        <v>0.1</v>
      </c>
      <c r="N998" s="94">
        <f>K998+L998</f>
        <v>9.6</v>
      </c>
      <c r="O998" s="94">
        <f>K998+M998</f>
        <v>9.7999999999999989</v>
      </c>
      <c r="P998" s="102" t="s">
        <v>237</v>
      </c>
      <c r="Q998" s="94">
        <f t="shared" si="221"/>
        <v>1</v>
      </c>
      <c r="R998" s="122">
        <f>IF(Q998="","",HLOOKUP(Q998,Headline!$Z$5:$CJ$6,2,FALSE))</f>
        <v>1</v>
      </c>
      <c r="S998" s="100">
        <f>+'report export 3D'!R92</f>
        <v>9.6369870800000008</v>
      </c>
      <c r="T998" s="100">
        <f>+'report export 3D'!S92</f>
        <v>9.6292887500000006</v>
      </c>
      <c r="U998" s="100">
        <f>+'report export 3D'!T92</f>
        <v>9.6277676799999998</v>
      </c>
      <c r="V998" s="100">
        <f>+'report export 3D'!U92</f>
        <v>9.6556949999999997</v>
      </c>
      <c r="W998" s="100">
        <f>+'report export 3D'!V92</f>
        <v>9.6288194199999992</v>
      </c>
      <c r="X998" s="96" t="str">
        <f t="shared" si="204"/>
        <v/>
      </c>
      <c r="Y998" s="101">
        <v>13</v>
      </c>
      <c r="Z998" s="458" t="s">
        <v>354</v>
      </c>
      <c r="AA998" s="459"/>
      <c r="AB998" s="459"/>
      <c r="AC998" s="460"/>
      <c r="AD998" s="62"/>
      <c r="AE998" s="169" t="s">
        <v>331</v>
      </c>
      <c r="AF998" s="22"/>
      <c r="AH998" s="29"/>
      <c r="AI998" s="29"/>
      <c r="AJ998" s="29"/>
      <c r="AK998" s="29"/>
      <c r="AL998" s="29"/>
      <c r="AM998" s="29"/>
      <c r="AN998" s="29"/>
      <c r="AO998" s="83"/>
      <c r="AP998" s="83"/>
      <c r="AQ998" s="83"/>
      <c r="AR998" s="83"/>
      <c r="AS998" s="83"/>
      <c r="AT998" s="105"/>
      <c r="AU998" s="105"/>
    </row>
    <row r="999" spans="1:47" ht="17.25" customHeight="1">
      <c r="A999" s="27"/>
      <c r="B999" s="98"/>
      <c r="C999" s="104"/>
      <c r="D999" s="90"/>
      <c r="E999" s="111"/>
      <c r="F999" s="522" t="s">
        <v>734</v>
      </c>
      <c r="G999" s="523"/>
      <c r="H999" s="524"/>
      <c r="I999" s="99"/>
      <c r="J999" s="99"/>
      <c r="K999" s="94">
        <f t="shared" si="218"/>
        <v>9.6999999999999993</v>
      </c>
      <c r="L999" s="94">
        <f t="shared" si="219"/>
        <v>-0.1</v>
      </c>
      <c r="M999" s="94">
        <f t="shared" si="220"/>
        <v>0.1</v>
      </c>
      <c r="N999" s="94">
        <f>K999+L999</f>
        <v>9.6</v>
      </c>
      <c r="O999" s="94">
        <f>K999+M999</f>
        <v>9.7999999999999989</v>
      </c>
      <c r="P999" s="102" t="s">
        <v>237</v>
      </c>
      <c r="Q999" s="94">
        <f t="shared" si="221"/>
        <v>2</v>
      </c>
      <c r="R999" s="122">
        <f>IF(Q999="","",HLOOKUP(Q999,Headline!$Z$5:$CJ$6,2,FALSE))</f>
        <v>2</v>
      </c>
      <c r="S999" s="100">
        <f>ABS('report export 3D'!W92)</f>
        <v>9.5834302400000002</v>
      </c>
      <c r="T999" s="100">
        <f>ABS('report export 3D'!X92)</f>
        <v>9.5868687399999999</v>
      </c>
      <c r="U999" s="100">
        <f>ABS('report export 3D'!Y92)</f>
        <v>9.5783962000000002</v>
      </c>
      <c r="V999" s="100">
        <f>ABS('report export 3D'!Z92)</f>
        <v>9.5756424500000001</v>
      </c>
      <c r="W999" s="100">
        <f>ABS('report export 3D'!AA92)</f>
        <v>9.5761257900000007</v>
      </c>
      <c r="X999" s="96" t="str">
        <f t="shared" si="204"/>
        <v/>
      </c>
      <c r="Y999" s="101">
        <v>16</v>
      </c>
      <c r="Z999" s="525"/>
      <c r="AA999" s="526"/>
      <c r="AB999" s="526"/>
      <c r="AC999" s="527"/>
      <c r="AD999" s="62"/>
      <c r="AE999" s="316" t="s">
        <v>95</v>
      </c>
      <c r="AF999" s="22"/>
      <c r="AH999" s="29"/>
      <c r="AI999" s="29"/>
      <c r="AJ999" s="29"/>
      <c r="AK999" s="29"/>
      <c r="AL999" s="29"/>
      <c r="AM999" s="29"/>
      <c r="AN999" s="29"/>
      <c r="AO999" s="83"/>
      <c r="AP999" s="83"/>
      <c r="AQ999" s="83"/>
      <c r="AR999" s="83"/>
      <c r="AS999" s="83"/>
      <c r="AT999" s="105"/>
      <c r="AU999" s="105"/>
    </row>
    <row r="1000" spans="1:47" ht="17.25" customHeight="1">
      <c r="A1000" s="27"/>
      <c r="B1000" s="98"/>
      <c r="C1000" s="104"/>
      <c r="D1000" s="90"/>
      <c r="E1000" s="111"/>
      <c r="F1000" s="442"/>
      <c r="G1000" s="443"/>
      <c r="H1000" s="444"/>
      <c r="I1000" s="99"/>
      <c r="J1000" s="99"/>
      <c r="K1000" s="94">
        <f t="shared" si="218"/>
        <v>9.6999999999999993</v>
      </c>
      <c r="L1000" s="94">
        <f t="shared" si="219"/>
        <v>-0.1</v>
      </c>
      <c r="M1000" s="94">
        <f t="shared" si="220"/>
        <v>0.1</v>
      </c>
      <c r="N1000" s="94">
        <f>K1000+L1000</f>
        <v>9.6</v>
      </c>
      <c r="O1000" s="94">
        <f>K1000+M1000</f>
        <v>9.7999999999999989</v>
      </c>
      <c r="P1000" s="102"/>
      <c r="Q1000" s="94" t="str">
        <f t="shared" si="221"/>
        <v/>
      </c>
      <c r="R1000" s="122" t="str">
        <f>IF(Q1000="","",HLOOKUP(Q1000,Headline!$Z$5:$CJ$6,2,FALSE))</f>
        <v/>
      </c>
      <c r="S1000" s="100"/>
      <c r="T1000" s="100"/>
      <c r="U1000" s="100"/>
      <c r="V1000" s="100"/>
      <c r="W1000" s="100"/>
      <c r="X1000" s="96" t="str">
        <f t="shared" si="204"/>
        <v/>
      </c>
      <c r="Y1000" s="101"/>
      <c r="Z1000" s="445"/>
      <c r="AA1000" s="446"/>
      <c r="AB1000" s="446"/>
      <c r="AC1000" s="446"/>
      <c r="AD1000" s="62"/>
      <c r="AE1000" s="21"/>
      <c r="AF1000" s="22"/>
      <c r="AH1000" s="29"/>
      <c r="AI1000" s="29"/>
      <c r="AJ1000" s="29"/>
      <c r="AK1000" s="29"/>
      <c r="AL1000" s="29"/>
      <c r="AM1000" s="29"/>
      <c r="AN1000" s="29"/>
      <c r="AO1000" s="83"/>
      <c r="AP1000" s="83"/>
      <c r="AQ1000" s="83"/>
      <c r="AR1000" s="83"/>
      <c r="AS1000" s="83"/>
      <c r="AT1000" s="105"/>
      <c r="AU1000" s="105"/>
    </row>
    <row r="1001" spans="1:47" ht="17.25" customHeight="1">
      <c r="A1001" s="27"/>
      <c r="B1001" s="98">
        <v>810</v>
      </c>
      <c r="C1001" s="104"/>
      <c r="D1001" s="90"/>
      <c r="E1001" s="111"/>
      <c r="F1001" s="442">
        <v>7.25</v>
      </c>
      <c r="G1001" s="443"/>
      <c r="H1001" s="444"/>
      <c r="I1001" s="99">
        <v>0</v>
      </c>
      <c r="J1001" s="99">
        <v>0.1</v>
      </c>
      <c r="K1001" s="94">
        <f>IF(Q1001=1,F1001,K404)</f>
        <v>7.25</v>
      </c>
      <c r="L1001" s="94">
        <f>IF(Q1001=1,I1001,L404)</f>
        <v>0</v>
      </c>
      <c r="M1001" s="94">
        <f>IF(Q1001=1,J1001,M404)</f>
        <v>0.1</v>
      </c>
      <c r="N1001" s="94">
        <f t="shared" ref="N1001:N1009" si="222">K1001+L1001</f>
        <v>7.25</v>
      </c>
      <c r="O1001" s="94">
        <f t="shared" ref="O1001:O1009" si="223">K1001+M1001</f>
        <v>7.35</v>
      </c>
      <c r="P1001" s="102" t="s">
        <v>51</v>
      </c>
      <c r="Q1001" s="94">
        <f>IF(AND(F1001&lt;&gt;"",Q404=""),1,IF(AND(Q404&lt;emp,Q404&lt;&gt;""),Q404+1,""))</f>
        <v>1</v>
      </c>
      <c r="R1001" s="122">
        <f>IF(Q1001="","",HLOOKUP(Q1001,Headline!$Z$5:$CJ$6,2,FALSE))</f>
        <v>1</v>
      </c>
      <c r="S1001" s="147">
        <v>7.26</v>
      </c>
      <c r="T1001" s="147">
        <v>7.28</v>
      </c>
      <c r="U1001" s="147">
        <v>7.27</v>
      </c>
      <c r="V1001" s="147">
        <v>7.28</v>
      </c>
      <c r="W1001" s="147">
        <v>7.27</v>
      </c>
      <c r="X1001" s="96" t="str">
        <f t="shared" si="204"/>
        <v/>
      </c>
      <c r="Y1001" s="101">
        <v>13</v>
      </c>
      <c r="Z1001" s="445"/>
      <c r="AA1001" s="446"/>
      <c r="AB1001" s="446"/>
      <c r="AC1001" s="446"/>
      <c r="AD1001" s="62"/>
      <c r="AE1001" s="21"/>
      <c r="AF1001" s="22"/>
      <c r="AH1001" s="29"/>
      <c r="AI1001" s="29"/>
      <c r="AJ1001" s="29"/>
      <c r="AK1001" s="29"/>
      <c r="AL1001" s="29"/>
      <c r="AM1001" s="29"/>
      <c r="AN1001" s="29"/>
      <c r="AO1001" s="83"/>
      <c r="AP1001" s="83"/>
      <c r="AQ1001" s="83"/>
      <c r="AR1001" s="83"/>
      <c r="AS1001" s="83"/>
      <c r="AT1001" s="105"/>
      <c r="AU1001" s="105"/>
    </row>
    <row r="1002" spans="1:47" ht="17.25" customHeight="1">
      <c r="A1002" s="27"/>
      <c r="B1002" s="98"/>
      <c r="C1002" s="104"/>
      <c r="D1002" s="90"/>
      <c r="E1002" s="111"/>
      <c r="F1002" s="442"/>
      <c r="G1002" s="443"/>
      <c r="H1002" s="444"/>
      <c r="I1002" s="99"/>
      <c r="J1002" s="99"/>
      <c r="K1002" s="94">
        <f t="shared" ref="K1002:K1009" si="224">IF(Q1002=1,F1002,K1001)</f>
        <v>7.25</v>
      </c>
      <c r="L1002" s="94">
        <f t="shared" ref="L1002:L1009" si="225">IF(Q1002=1,I1002,L1001)</f>
        <v>0</v>
      </c>
      <c r="M1002" s="94">
        <f t="shared" ref="M1002:M1009" si="226">IF(Q1002=1,J1002,M1001)</f>
        <v>0.1</v>
      </c>
      <c r="N1002" s="94">
        <f t="shared" si="222"/>
        <v>7.25</v>
      </c>
      <c r="O1002" s="94">
        <f t="shared" si="223"/>
        <v>7.35</v>
      </c>
      <c r="P1002" s="102" t="s">
        <v>51</v>
      </c>
      <c r="Q1002" s="94">
        <f t="shared" ref="Q1002:Q1009" si="227">IF(AND(F1002&lt;&gt;"",Q1001=""),1,IF(AND(Q1001&lt;emp,Q1001&lt;&gt;""),Q1001+1,""))</f>
        <v>2</v>
      </c>
      <c r="R1002" s="122">
        <f>IF(Q1002="","",HLOOKUP(Q1002,Headline!$Z$5:$CJ$6,2,FALSE))</f>
        <v>2</v>
      </c>
      <c r="S1002" s="147">
        <v>7.19</v>
      </c>
      <c r="T1002" s="147">
        <v>7.18</v>
      </c>
      <c r="U1002" s="147">
        <v>7.19</v>
      </c>
      <c r="V1002" s="147">
        <v>7.2</v>
      </c>
      <c r="W1002" s="147">
        <v>7.19</v>
      </c>
      <c r="X1002" s="96" t="str">
        <f t="shared" si="204"/>
        <v/>
      </c>
      <c r="Y1002" s="101">
        <v>16</v>
      </c>
      <c r="Z1002" s="162"/>
      <c r="AA1002" s="163"/>
      <c r="AB1002" s="163"/>
      <c r="AC1002" s="164"/>
      <c r="AD1002" s="62"/>
      <c r="AE1002" s="21"/>
      <c r="AF1002" s="249" t="s">
        <v>331</v>
      </c>
      <c r="AH1002" s="29"/>
      <c r="AI1002" s="29"/>
      <c r="AJ1002" s="29"/>
      <c r="AK1002" s="29"/>
      <c r="AL1002" s="29"/>
      <c r="AM1002" s="29"/>
      <c r="AN1002" s="29"/>
      <c r="AO1002" s="83"/>
      <c r="AP1002" s="83"/>
      <c r="AQ1002" s="83"/>
      <c r="AR1002" s="83"/>
      <c r="AS1002" s="83"/>
      <c r="AT1002" s="105"/>
      <c r="AU1002" s="105"/>
    </row>
    <row r="1003" spans="1:47" ht="17.25" customHeight="1">
      <c r="A1003" s="27"/>
      <c r="B1003" s="98"/>
      <c r="C1003" s="104"/>
      <c r="D1003" s="90"/>
      <c r="E1003" s="111"/>
      <c r="F1003" s="442"/>
      <c r="G1003" s="443"/>
      <c r="H1003" s="443"/>
      <c r="I1003" s="99"/>
      <c r="J1003" s="99"/>
      <c r="K1003" s="94">
        <f t="shared" si="224"/>
        <v>7.25</v>
      </c>
      <c r="L1003" s="94">
        <f t="shared" si="225"/>
        <v>0</v>
      </c>
      <c r="M1003" s="94">
        <f t="shared" si="226"/>
        <v>0.1</v>
      </c>
      <c r="N1003" s="94">
        <f t="shared" si="222"/>
        <v>7.25</v>
      </c>
      <c r="O1003" s="94">
        <f t="shared" si="223"/>
        <v>7.35</v>
      </c>
      <c r="P1003" s="102"/>
      <c r="Q1003" s="94" t="str">
        <f t="shared" si="227"/>
        <v/>
      </c>
      <c r="R1003" s="122" t="str">
        <f>IF(Q1003="","",HLOOKUP(Q1003,Headline!$Z$5:$CJ$6,2,FALSE))</f>
        <v/>
      </c>
      <c r="S1003" s="147"/>
      <c r="T1003" s="147"/>
      <c r="U1003" s="147"/>
      <c r="V1003" s="147"/>
      <c r="W1003" s="147"/>
      <c r="X1003" s="96" t="str">
        <f t="shared" si="204"/>
        <v/>
      </c>
      <c r="Y1003" s="101"/>
      <c r="Z1003" s="445"/>
      <c r="AA1003" s="446"/>
      <c r="AB1003" s="446"/>
      <c r="AC1003" s="446"/>
      <c r="AD1003" s="62"/>
      <c r="AE1003" s="21"/>
      <c r="AF1003" s="22"/>
      <c r="AH1003" s="29"/>
      <c r="AI1003" s="29"/>
      <c r="AJ1003" s="29"/>
      <c r="AK1003" s="29"/>
      <c r="AL1003" s="29"/>
      <c r="AM1003" s="29"/>
      <c r="AN1003" s="29"/>
      <c r="AO1003" s="83"/>
      <c r="AP1003" s="83"/>
      <c r="AQ1003" s="83"/>
      <c r="AR1003" s="83"/>
      <c r="AS1003" s="83"/>
      <c r="AT1003" s="105"/>
      <c r="AU1003" s="105"/>
    </row>
    <row r="1004" spans="1:47" ht="17.25" customHeight="1">
      <c r="A1004" s="27"/>
      <c r="B1004" s="98">
        <v>811</v>
      </c>
      <c r="C1004" s="104"/>
      <c r="D1004" s="90"/>
      <c r="E1004" s="111"/>
      <c r="F1004" s="442">
        <v>3.25</v>
      </c>
      <c r="G1004" s="443"/>
      <c r="H1004" s="444"/>
      <c r="I1004" s="168">
        <v>-0.15</v>
      </c>
      <c r="J1004" s="168">
        <v>0.11</v>
      </c>
      <c r="K1004" s="94">
        <f t="shared" si="224"/>
        <v>3.25</v>
      </c>
      <c r="L1004" s="94">
        <f t="shared" si="225"/>
        <v>-0.15</v>
      </c>
      <c r="M1004" s="94">
        <f t="shared" si="226"/>
        <v>0.11</v>
      </c>
      <c r="N1004" s="94">
        <f t="shared" si="222"/>
        <v>3.1</v>
      </c>
      <c r="O1004" s="94">
        <f t="shared" si="223"/>
        <v>3.36</v>
      </c>
      <c r="P1004" s="102" t="s">
        <v>51</v>
      </c>
      <c r="Q1004" s="94">
        <f t="shared" si="227"/>
        <v>1</v>
      </c>
      <c r="R1004" s="122">
        <f>IF(Q1004="","",HLOOKUP(Q1004,Headline!$Z$5:$CJ$6,2,FALSE))</f>
        <v>1</v>
      </c>
      <c r="S1004" s="147">
        <v>3.1</v>
      </c>
      <c r="T1004" s="147">
        <v>3.11</v>
      </c>
      <c r="U1004" s="147">
        <v>3.1</v>
      </c>
      <c r="V1004" s="147">
        <v>3.1</v>
      </c>
      <c r="W1004" s="147">
        <v>3.11</v>
      </c>
      <c r="X1004" s="96" t="str">
        <f t="shared" si="204"/>
        <v/>
      </c>
      <c r="Y1004" s="101">
        <v>13</v>
      </c>
      <c r="Z1004" s="451" t="s">
        <v>332</v>
      </c>
      <c r="AA1004" s="452"/>
      <c r="AB1004" s="452"/>
      <c r="AC1004" s="452"/>
      <c r="AD1004" s="62"/>
      <c r="AE1004" s="169" t="s">
        <v>331</v>
      </c>
      <c r="AF1004" s="22"/>
      <c r="AH1004" s="29"/>
      <c r="AI1004" s="29"/>
      <c r="AJ1004" s="29"/>
      <c r="AK1004" s="29"/>
      <c r="AL1004" s="29"/>
      <c r="AM1004" s="29"/>
      <c r="AN1004" s="29"/>
      <c r="AO1004" s="83"/>
      <c r="AP1004" s="83"/>
      <c r="AQ1004" s="83"/>
      <c r="AR1004" s="83"/>
      <c r="AS1004" s="83"/>
      <c r="AT1004" s="105"/>
      <c r="AU1004" s="105"/>
    </row>
    <row r="1005" spans="1:47" ht="17.25" customHeight="1">
      <c r="A1005" s="27"/>
      <c r="B1005" s="98"/>
      <c r="C1005" s="104"/>
      <c r="D1005" s="90"/>
      <c r="E1005" s="111"/>
      <c r="F1005" s="442"/>
      <c r="G1005" s="443"/>
      <c r="H1005" s="443"/>
      <c r="I1005" s="99"/>
      <c r="J1005" s="99"/>
      <c r="K1005" s="94">
        <f t="shared" si="224"/>
        <v>3.25</v>
      </c>
      <c r="L1005" s="94">
        <f t="shared" si="225"/>
        <v>-0.15</v>
      </c>
      <c r="M1005" s="94">
        <f t="shared" si="226"/>
        <v>0.11</v>
      </c>
      <c r="N1005" s="94">
        <f t="shared" si="222"/>
        <v>3.1</v>
      </c>
      <c r="O1005" s="94">
        <f t="shared" si="223"/>
        <v>3.36</v>
      </c>
      <c r="P1005" s="102" t="s">
        <v>51</v>
      </c>
      <c r="Q1005" s="94">
        <f t="shared" si="227"/>
        <v>2</v>
      </c>
      <c r="R1005" s="122">
        <f>IF(Q1005="","",HLOOKUP(Q1005,Headline!$Z$5:$CJ$6,2,FALSE))</f>
        <v>2</v>
      </c>
      <c r="S1005" s="147">
        <v>3.1</v>
      </c>
      <c r="T1005" s="147">
        <v>3.09</v>
      </c>
      <c r="U1005" s="147">
        <v>3.11</v>
      </c>
      <c r="V1005" s="147">
        <v>3.1</v>
      </c>
      <c r="W1005" s="147">
        <v>3.09</v>
      </c>
      <c r="X1005" s="96" t="str">
        <f t="shared" si="204"/>
        <v/>
      </c>
      <c r="Y1005" s="101">
        <v>16</v>
      </c>
      <c r="Z1005" s="451" t="s">
        <v>365</v>
      </c>
      <c r="AA1005" s="452"/>
      <c r="AB1005" s="452"/>
      <c r="AC1005" s="452"/>
      <c r="AD1005" s="62"/>
      <c r="AE1005" s="316" t="s">
        <v>95</v>
      </c>
      <c r="AF1005" s="22"/>
      <c r="AH1005" s="29"/>
      <c r="AI1005" s="29"/>
      <c r="AJ1005" s="29"/>
      <c r="AK1005" s="29"/>
      <c r="AL1005" s="29"/>
      <c r="AM1005" s="29"/>
      <c r="AN1005" s="29"/>
      <c r="AO1005" s="83"/>
      <c r="AP1005" s="83"/>
      <c r="AQ1005" s="83"/>
      <c r="AR1005" s="83"/>
      <c r="AS1005" s="83"/>
      <c r="AT1005" s="105"/>
      <c r="AU1005" s="105"/>
    </row>
    <row r="1006" spans="1:47" ht="17.25" customHeight="1">
      <c r="A1006" s="27"/>
      <c r="B1006" s="98"/>
      <c r="C1006" s="104"/>
      <c r="D1006" s="90"/>
      <c r="E1006" s="111"/>
      <c r="F1006" s="442"/>
      <c r="G1006" s="443"/>
      <c r="H1006" s="443"/>
      <c r="I1006" s="99"/>
      <c r="J1006" s="99"/>
      <c r="K1006" s="94">
        <f t="shared" si="224"/>
        <v>3.25</v>
      </c>
      <c r="L1006" s="94">
        <f t="shared" si="225"/>
        <v>-0.15</v>
      </c>
      <c r="M1006" s="94">
        <f t="shared" si="226"/>
        <v>0.11</v>
      </c>
      <c r="N1006" s="94">
        <f t="shared" si="222"/>
        <v>3.1</v>
      </c>
      <c r="O1006" s="94">
        <f t="shared" si="223"/>
        <v>3.36</v>
      </c>
      <c r="P1006" s="102"/>
      <c r="Q1006" s="94" t="str">
        <f t="shared" si="227"/>
        <v/>
      </c>
      <c r="R1006" s="122" t="str">
        <f>IF(Q1006="","",HLOOKUP(Q1006,Headline!$Z$5:$CJ$6,2,FALSE))</f>
        <v/>
      </c>
      <c r="S1006" s="147"/>
      <c r="T1006" s="147"/>
      <c r="U1006" s="147"/>
      <c r="V1006" s="147"/>
      <c r="W1006" s="147"/>
      <c r="X1006" s="96" t="str">
        <f t="shared" si="204"/>
        <v/>
      </c>
      <c r="Y1006" s="101"/>
      <c r="Z1006" s="445"/>
      <c r="AA1006" s="446"/>
      <c r="AB1006" s="446"/>
      <c r="AC1006" s="446"/>
      <c r="AD1006" s="62"/>
      <c r="AE1006" s="21"/>
      <c r="AF1006" s="22"/>
      <c r="AH1006" s="29"/>
      <c r="AI1006" s="29"/>
      <c r="AJ1006" s="29"/>
      <c r="AK1006" s="29"/>
      <c r="AL1006" s="29"/>
      <c r="AM1006" s="29"/>
      <c r="AN1006" s="29"/>
      <c r="AO1006" s="83"/>
      <c r="AP1006" s="83"/>
      <c r="AQ1006" s="83"/>
      <c r="AR1006" s="83"/>
      <c r="AS1006" s="83"/>
      <c r="AT1006" s="105"/>
      <c r="AU1006" s="105"/>
    </row>
    <row r="1007" spans="1:47" ht="17.25" customHeight="1">
      <c r="A1007" s="27"/>
      <c r="B1007" s="98">
        <v>812</v>
      </c>
      <c r="C1007" s="104"/>
      <c r="D1007" s="144" t="s">
        <v>171</v>
      </c>
      <c r="E1007" s="111"/>
      <c r="F1007" s="442">
        <v>45</v>
      </c>
      <c r="G1007" s="443"/>
      <c r="H1007" s="444"/>
      <c r="I1007" s="99">
        <v>-0.5</v>
      </c>
      <c r="J1007" s="99">
        <v>0.5</v>
      </c>
      <c r="K1007" s="94">
        <f t="shared" si="224"/>
        <v>45</v>
      </c>
      <c r="L1007" s="94">
        <f t="shared" si="225"/>
        <v>-0.5</v>
      </c>
      <c r="M1007" s="94">
        <f t="shared" si="226"/>
        <v>0.5</v>
      </c>
      <c r="N1007" s="94">
        <f t="shared" si="222"/>
        <v>44.5</v>
      </c>
      <c r="O1007" s="94">
        <f t="shared" si="223"/>
        <v>45.5</v>
      </c>
      <c r="P1007" s="102" t="s">
        <v>50</v>
      </c>
      <c r="Q1007" s="94">
        <f t="shared" si="227"/>
        <v>1</v>
      </c>
      <c r="R1007" s="122">
        <f>IF(Q1007="","",HLOOKUP(Q1007,Headline!$Z$5:$CJ$6,2,FALSE))</f>
        <v>1</v>
      </c>
      <c r="S1007" s="230">
        <v>44.9</v>
      </c>
      <c r="T1007" s="230">
        <v>45</v>
      </c>
      <c r="U1007" s="230">
        <v>44.9</v>
      </c>
      <c r="V1007" s="230">
        <v>44.9</v>
      </c>
      <c r="W1007" s="230">
        <v>44.9</v>
      </c>
      <c r="X1007" s="96" t="str">
        <f t="shared" si="204"/>
        <v/>
      </c>
      <c r="Y1007" s="101">
        <v>13</v>
      </c>
      <c r="Z1007" s="445"/>
      <c r="AA1007" s="446"/>
      <c r="AB1007" s="446"/>
      <c r="AC1007" s="446"/>
      <c r="AD1007" s="62"/>
      <c r="AE1007" s="21"/>
      <c r="AF1007" s="22"/>
      <c r="AH1007" s="29"/>
      <c r="AI1007" s="29"/>
      <c r="AJ1007" s="29"/>
      <c r="AK1007" s="29"/>
      <c r="AL1007" s="29"/>
      <c r="AM1007" s="29"/>
      <c r="AN1007" s="29"/>
      <c r="AO1007" s="83"/>
      <c r="AP1007" s="83"/>
      <c r="AQ1007" s="83"/>
      <c r="AR1007" s="83"/>
      <c r="AS1007" s="83"/>
      <c r="AT1007" s="105"/>
      <c r="AU1007" s="105"/>
    </row>
    <row r="1008" spans="1:47" ht="17.25" customHeight="1">
      <c r="A1008" s="27"/>
      <c r="B1008" s="98"/>
      <c r="C1008" s="104"/>
      <c r="D1008" s="90"/>
      <c r="E1008" s="111"/>
      <c r="F1008" s="442"/>
      <c r="G1008" s="443"/>
      <c r="H1008" s="444"/>
      <c r="I1008" s="99"/>
      <c r="J1008" s="99"/>
      <c r="K1008" s="94">
        <f t="shared" si="224"/>
        <v>45</v>
      </c>
      <c r="L1008" s="94">
        <f t="shared" si="225"/>
        <v>-0.5</v>
      </c>
      <c r="M1008" s="94">
        <f t="shared" si="226"/>
        <v>0.5</v>
      </c>
      <c r="N1008" s="94">
        <f t="shared" si="222"/>
        <v>44.5</v>
      </c>
      <c r="O1008" s="94">
        <f t="shared" si="223"/>
        <v>45.5</v>
      </c>
      <c r="P1008" s="102" t="s">
        <v>50</v>
      </c>
      <c r="Q1008" s="94">
        <f t="shared" si="227"/>
        <v>2</v>
      </c>
      <c r="R1008" s="122">
        <f>IF(Q1008="","",HLOOKUP(Q1008,Headline!$Z$5:$CJ$6,2,FALSE))</f>
        <v>2</v>
      </c>
      <c r="S1008" s="230">
        <v>45.006999999999998</v>
      </c>
      <c r="T1008" s="230">
        <v>45.011000000000003</v>
      </c>
      <c r="U1008" s="230">
        <v>44.994999999999997</v>
      </c>
      <c r="V1008" s="230">
        <v>44.978999999999999</v>
      </c>
      <c r="W1008" s="230">
        <v>44.954000000000001</v>
      </c>
      <c r="X1008" s="96" t="str">
        <f t="shared" si="204"/>
        <v/>
      </c>
      <c r="Y1008" s="101"/>
      <c r="Z1008" s="445"/>
      <c r="AA1008" s="446"/>
      <c r="AB1008" s="446"/>
      <c r="AC1008" s="446"/>
      <c r="AD1008" s="62"/>
      <c r="AE1008" s="21"/>
      <c r="AF1008" s="22"/>
      <c r="AH1008" s="29"/>
      <c r="AI1008" s="29"/>
      <c r="AJ1008" s="29"/>
      <c r="AK1008" s="29"/>
      <c r="AL1008" s="29"/>
      <c r="AM1008" s="29"/>
      <c r="AN1008" s="29"/>
      <c r="AO1008" s="83"/>
      <c r="AP1008" s="83"/>
      <c r="AQ1008" s="83"/>
      <c r="AR1008" s="83"/>
      <c r="AS1008" s="83"/>
      <c r="AT1008" s="105"/>
      <c r="AU1008" s="105"/>
    </row>
    <row r="1009" spans="1:47" ht="17.25" customHeight="1" thickBot="1">
      <c r="A1009" s="27"/>
      <c r="B1009" s="98"/>
      <c r="C1009" s="104"/>
      <c r="D1009" s="90"/>
      <c r="E1009" s="111"/>
      <c r="F1009" s="442"/>
      <c r="G1009" s="443"/>
      <c r="H1009" s="444"/>
      <c r="I1009" s="99"/>
      <c r="J1009" s="99"/>
      <c r="K1009" s="94">
        <f t="shared" si="224"/>
        <v>45</v>
      </c>
      <c r="L1009" s="94">
        <f t="shared" si="225"/>
        <v>-0.5</v>
      </c>
      <c r="M1009" s="94">
        <f t="shared" si="226"/>
        <v>0.5</v>
      </c>
      <c r="N1009" s="94">
        <f t="shared" si="222"/>
        <v>44.5</v>
      </c>
      <c r="O1009" s="94">
        <f t="shared" si="223"/>
        <v>45.5</v>
      </c>
      <c r="P1009" s="102"/>
      <c r="Q1009" s="94" t="str">
        <f t="shared" si="227"/>
        <v/>
      </c>
      <c r="R1009" s="122" t="str">
        <f>IF(Q1009="","",HLOOKUP(Q1009,Headline!$Z$5:$CJ$6,2,FALSE))</f>
        <v/>
      </c>
      <c r="S1009" s="100"/>
      <c r="T1009" s="100"/>
      <c r="U1009" s="100"/>
      <c r="V1009" s="100"/>
      <c r="W1009" s="100"/>
      <c r="X1009" s="96" t="str">
        <f>IF(S1009="","",IF(AND(AM1009="-",AN1009="+"),"78",IF(AM1009="-","7",IF(AN1009="+","8",""))))</f>
        <v/>
      </c>
      <c r="Y1009" s="101"/>
      <c r="Z1009" s="445"/>
      <c r="AA1009" s="446"/>
      <c r="AB1009" s="446"/>
      <c r="AC1009" s="446"/>
      <c r="AD1009" s="62"/>
      <c r="AE1009" s="21"/>
      <c r="AF1009" s="22"/>
      <c r="AH1009" s="29"/>
      <c r="AI1009" s="29"/>
      <c r="AJ1009" s="29"/>
      <c r="AK1009" s="29"/>
      <c r="AL1009" s="29"/>
      <c r="AM1009" s="29"/>
      <c r="AN1009" s="29"/>
      <c r="AO1009" s="83"/>
      <c r="AP1009" s="83"/>
      <c r="AQ1009" s="83"/>
      <c r="AR1009" s="83"/>
      <c r="AS1009" s="83"/>
      <c r="AT1009" s="105"/>
      <c r="AU1009" s="105"/>
    </row>
    <row r="1010" spans="1:47" ht="26.25" customHeight="1" thickBot="1">
      <c r="A1010" s="27"/>
      <c r="B1010" s="466" t="s">
        <v>214</v>
      </c>
      <c r="C1010" s="467"/>
      <c r="D1010" s="467"/>
      <c r="E1010" s="467"/>
      <c r="F1010" s="467"/>
      <c r="G1010" s="467"/>
      <c r="H1010" s="467"/>
      <c r="I1010" s="467"/>
      <c r="J1010" s="467"/>
      <c r="K1010" s="467"/>
      <c r="L1010" s="467"/>
      <c r="M1010" s="467"/>
      <c r="N1010" s="467"/>
      <c r="O1010" s="467"/>
      <c r="P1010" s="467"/>
      <c r="Q1010" s="467"/>
      <c r="R1010" s="467"/>
      <c r="S1010" s="467"/>
      <c r="T1010" s="467"/>
      <c r="U1010" s="467"/>
      <c r="V1010" s="467"/>
      <c r="W1010" s="467"/>
      <c r="X1010" s="467"/>
      <c r="Y1010" s="467"/>
      <c r="Z1010" s="467"/>
      <c r="AA1010" s="467"/>
      <c r="AB1010" s="467"/>
      <c r="AC1010" s="467"/>
      <c r="AD1010" s="467"/>
      <c r="AE1010" s="467"/>
      <c r="AF1010" s="468"/>
      <c r="AH1010" s="29"/>
      <c r="AI1010" s="29"/>
      <c r="AJ1010" s="29"/>
      <c r="AK1010" s="29"/>
      <c r="AL1010" s="29"/>
      <c r="AM1010" s="29"/>
      <c r="AN1010" s="29"/>
      <c r="AO1010" s="83"/>
      <c r="AP1010" s="83"/>
      <c r="AQ1010" s="83"/>
      <c r="AR1010" s="83"/>
      <c r="AS1010" s="83"/>
      <c r="AT1010" s="105"/>
      <c r="AU1010" s="105"/>
    </row>
    <row r="1011" spans="1:47" ht="17.25" customHeight="1">
      <c r="A1011" s="27"/>
      <c r="B1011" s="98"/>
      <c r="C1011" s="104"/>
      <c r="D1011" s="90"/>
      <c r="E1011" s="111"/>
      <c r="F1011" s="442"/>
      <c r="G1011" s="443"/>
      <c r="H1011" s="444"/>
      <c r="I1011" s="99"/>
      <c r="J1011" s="99"/>
      <c r="K1011" s="94">
        <f t="shared" ref="K1011:K1059" si="228">IF(Q1011=1,F1011,K1010)</f>
        <v>0</v>
      </c>
      <c r="L1011" s="94">
        <f t="shared" ref="L1011:L1059" si="229">IF(Q1011=1,I1011,L1010)</f>
        <v>0</v>
      </c>
      <c r="M1011" s="94">
        <f t="shared" ref="M1011:M1059" si="230">IF(Q1011=1,J1011,M1010)</f>
        <v>0</v>
      </c>
      <c r="N1011" s="94">
        <f t="shared" ref="N1011:N1074" si="231">K1011+L1011</f>
        <v>0</v>
      </c>
      <c r="O1011" s="94">
        <f t="shared" ref="O1011:O1074" si="232">K1011+M1011</f>
        <v>0</v>
      </c>
      <c r="P1011" s="102"/>
      <c r="Q1011" s="94" t="str">
        <f t="shared" ref="Q1011:Q1074" si="233">IF(AND(F1011&lt;&gt;"",Q1010=""),1,IF(AND(Q1010&lt;emp,Q1010&lt;&gt;""),Q1010+1,""))</f>
        <v/>
      </c>
      <c r="R1011" s="122" t="str">
        <f>IF(Q1011="","",HLOOKUP(Q1011,Headline!$Z$5:$CJ$6,2,FALSE))</f>
        <v/>
      </c>
      <c r="S1011" s="100"/>
      <c r="T1011" s="100"/>
      <c r="U1011" s="100"/>
      <c r="V1011" s="100"/>
      <c r="W1011" s="100"/>
      <c r="X1011" s="96" t="str">
        <f t="shared" ref="X1011:X1074" si="234">IF(S1011="","",IF(AND(AM1011="-",AN1011="+"),"78",IF(AM1011="-","7",IF(AN1011="+","8",""))))</f>
        <v/>
      </c>
      <c r="Y1011" s="101"/>
      <c r="Z1011" s="445"/>
      <c r="AA1011" s="446"/>
      <c r="AB1011" s="446"/>
      <c r="AC1011" s="446"/>
      <c r="AD1011" s="62"/>
      <c r="AE1011" s="21"/>
      <c r="AF1011" s="22"/>
      <c r="AH1011" s="29"/>
      <c r="AI1011" s="29"/>
      <c r="AJ1011" s="29"/>
      <c r="AK1011" s="29"/>
      <c r="AL1011" s="29"/>
      <c r="AM1011" s="29"/>
      <c r="AN1011" s="29"/>
      <c r="AO1011" s="83"/>
      <c r="AP1011" s="83"/>
      <c r="AQ1011" s="83"/>
      <c r="AR1011" s="83"/>
      <c r="AS1011" s="83"/>
      <c r="AT1011" s="105"/>
      <c r="AU1011" s="105"/>
    </row>
    <row r="1012" spans="1:47" ht="17.25" customHeight="1">
      <c r="A1012" s="27"/>
      <c r="B1012" s="98">
        <v>901</v>
      </c>
      <c r="C1012" s="104"/>
      <c r="D1012" s="144" t="s">
        <v>188</v>
      </c>
      <c r="E1012" s="111"/>
      <c r="F1012" s="442">
        <v>1</v>
      </c>
      <c r="G1012" s="443"/>
      <c r="H1012" s="444"/>
      <c r="I1012" s="99">
        <v>-0.2</v>
      </c>
      <c r="J1012" s="99">
        <v>0.2</v>
      </c>
      <c r="K1012" s="94">
        <f t="shared" si="228"/>
        <v>1</v>
      </c>
      <c r="L1012" s="94">
        <f t="shared" si="229"/>
        <v>-0.2</v>
      </c>
      <c r="M1012" s="94">
        <f t="shared" si="230"/>
        <v>0.2</v>
      </c>
      <c r="N1012" s="94">
        <f t="shared" si="231"/>
        <v>0.8</v>
      </c>
      <c r="O1012" s="94">
        <f t="shared" si="232"/>
        <v>1.2</v>
      </c>
      <c r="P1012" s="102" t="s">
        <v>50</v>
      </c>
      <c r="Q1012" s="94">
        <f t="shared" si="233"/>
        <v>1</v>
      </c>
      <c r="R1012" s="122">
        <f>IF(Q1012="","",HLOOKUP(Q1012,Headline!$Z$5:$CJ$6,2,FALSE))</f>
        <v>1</v>
      </c>
      <c r="S1012" s="230">
        <v>1</v>
      </c>
      <c r="T1012" s="230">
        <v>1.02</v>
      </c>
      <c r="U1012" s="230">
        <v>1</v>
      </c>
      <c r="V1012" s="230">
        <v>1.02</v>
      </c>
      <c r="W1012" s="230">
        <v>1</v>
      </c>
      <c r="X1012" s="96" t="str">
        <f t="shared" si="234"/>
        <v/>
      </c>
      <c r="Y1012" s="101">
        <v>13</v>
      </c>
      <c r="Z1012" s="445"/>
      <c r="AA1012" s="446"/>
      <c r="AB1012" s="446"/>
      <c r="AC1012" s="446"/>
      <c r="AD1012" s="62"/>
      <c r="AE1012" s="21"/>
      <c r="AF1012" s="22"/>
      <c r="AH1012" s="29"/>
      <c r="AI1012" s="29"/>
      <c r="AJ1012" s="29"/>
      <c r="AK1012" s="29"/>
      <c r="AL1012" s="29"/>
      <c r="AM1012" s="29"/>
      <c r="AN1012" s="29"/>
      <c r="AO1012" s="83"/>
      <c r="AP1012" s="83"/>
      <c r="AQ1012" s="83"/>
      <c r="AR1012" s="83"/>
      <c r="AS1012" s="83"/>
      <c r="AT1012" s="105"/>
      <c r="AU1012" s="105"/>
    </row>
    <row r="1013" spans="1:47" ht="17.25" customHeight="1">
      <c r="A1013" s="27"/>
      <c r="B1013" s="98"/>
      <c r="C1013" s="104"/>
      <c r="D1013" s="90"/>
      <c r="E1013" s="111"/>
      <c r="F1013" s="442"/>
      <c r="G1013" s="443"/>
      <c r="H1013" s="444"/>
      <c r="I1013" s="99"/>
      <c r="J1013" s="99"/>
      <c r="K1013" s="94">
        <f t="shared" si="228"/>
        <v>1</v>
      </c>
      <c r="L1013" s="94">
        <f t="shared" si="229"/>
        <v>-0.2</v>
      </c>
      <c r="M1013" s="94">
        <f t="shared" si="230"/>
        <v>0.2</v>
      </c>
      <c r="N1013" s="94">
        <f t="shared" si="231"/>
        <v>0.8</v>
      </c>
      <c r="O1013" s="94">
        <f t="shared" si="232"/>
        <v>1.2</v>
      </c>
      <c r="P1013" s="102" t="s">
        <v>50</v>
      </c>
      <c r="Q1013" s="94">
        <f t="shared" si="233"/>
        <v>2</v>
      </c>
      <c r="R1013" s="122">
        <f>IF(Q1013="","",HLOOKUP(Q1013,Headline!$Z$5:$CJ$6,2,FALSE))</f>
        <v>2</v>
      </c>
      <c r="S1013" s="147">
        <v>0.96</v>
      </c>
      <c r="T1013" s="147">
        <v>0.96</v>
      </c>
      <c r="U1013" s="147">
        <v>0.97</v>
      </c>
      <c r="V1013" s="147">
        <v>0.96</v>
      </c>
      <c r="W1013" s="147">
        <v>0.97</v>
      </c>
      <c r="X1013" s="96" t="str">
        <f t="shared" si="234"/>
        <v/>
      </c>
      <c r="Y1013" s="101">
        <v>16</v>
      </c>
      <c r="Z1013" s="445"/>
      <c r="AA1013" s="446"/>
      <c r="AB1013" s="446"/>
      <c r="AC1013" s="446"/>
      <c r="AD1013" s="62"/>
      <c r="AE1013" s="21"/>
      <c r="AF1013" s="22"/>
      <c r="AH1013" s="29"/>
      <c r="AI1013" s="29"/>
      <c r="AJ1013" s="29"/>
      <c r="AK1013" s="29"/>
      <c r="AL1013" s="29"/>
      <c r="AM1013" s="29"/>
      <c r="AN1013" s="29"/>
      <c r="AO1013" s="83"/>
      <c r="AP1013" s="83"/>
      <c r="AQ1013" s="83"/>
      <c r="AR1013" s="83"/>
      <c r="AS1013" s="83"/>
      <c r="AT1013" s="105"/>
      <c r="AU1013" s="105"/>
    </row>
    <row r="1014" spans="1:47" ht="17.25" customHeight="1">
      <c r="A1014" s="27"/>
      <c r="B1014" s="98"/>
      <c r="C1014" s="104"/>
      <c r="D1014" s="90"/>
      <c r="E1014" s="111"/>
      <c r="F1014" s="442"/>
      <c r="G1014" s="443"/>
      <c r="H1014" s="443"/>
      <c r="I1014" s="99"/>
      <c r="J1014" s="99"/>
      <c r="K1014" s="94">
        <f t="shared" si="228"/>
        <v>1</v>
      </c>
      <c r="L1014" s="94">
        <f t="shared" si="229"/>
        <v>-0.2</v>
      </c>
      <c r="M1014" s="94">
        <f t="shared" si="230"/>
        <v>0.2</v>
      </c>
      <c r="N1014" s="94">
        <f t="shared" si="231"/>
        <v>0.8</v>
      </c>
      <c r="O1014" s="94">
        <f t="shared" si="232"/>
        <v>1.2</v>
      </c>
      <c r="P1014" s="102"/>
      <c r="Q1014" s="94" t="str">
        <f t="shared" si="233"/>
        <v/>
      </c>
      <c r="R1014" s="122" t="str">
        <f>IF(Q1014="","",HLOOKUP(Q1014,Headline!$Z$5:$CJ$6,2,FALSE))</f>
        <v/>
      </c>
      <c r="S1014" s="147"/>
      <c r="T1014" s="147"/>
      <c r="U1014" s="147"/>
      <c r="V1014" s="147"/>
      <c r="W1014" s="147"/>
      <c r="X1014" s="96" t="str">
        <f t="shared" si="234"/>
        <v/>
      </c>
      <c r="Y1014" s="101"/>
      <c r="Z1014" s="445"/>
      <c r="AA1014" s="446"/>
      <c r="AB1014" s="446"/>
      <c r="AC1014" s="446"/>
      <c r="AD1014" s="62"/>
      <c r="AE1014" s="21"/>
      <c r="AF1014" s="22"/>
      <c r="AH1014" s="29"/>
      <c r="AI1014" s="29"/>
      <c r="AJ1014" s="29"/>
      <c r="AK1014" s="29"/>
      <c r="AL1014" s="29"/>
      <c r="AM1014" s="29"/>
      <c r="AN1014" s="29"/>
      <c r="AO1014" s="83"/>
      <c r="AP1014" s="83"/>
      <c r="AQ1014" s="83"/>
      <c r="AR1014" s="83"/>
      <c r="AS1014" s="83"/>
      <c r="AT1014" s="105"/>
      <c r="AU1014" s="105"/>
    </row>
    <row r="1015" spans="1:47" ht="17.25" customHeight="1">
      <c r="A1015" s="27"/>
      <c r="B1015" s="98">
        <v>902</v>
      </c>
      <c r="C1015" s="104"/>
      <c r="D1015" s="144" t="s">
        <v>188</v>
      </c>
      <c r="E1015" s="111"/>
      <c r="F1015" s="442">
        <v>3.7</v>
      </c>
      <c r="G1015" s="443"/>
      <c r="H1015" s="443"/>
      <c r="I1015" s="99">
        <v>-0.4</v>
      </c>
      <c r="J1015" s="99">
        <v>0.1</v>
      </c>
      <c r="K1015" s="94">
        <f t="shared" si="228"/>
        <v>3.7</v>
      </c>
      <c r="L1015" s="94">
        <f t="shared" si="229"/>
        <v>-0.4</v>
      </c>
      <c r="M1015" s="94">
        <f t="shared" si="230"/>
        <v>0.1</v>
      </c>
      <c r="N1015" s="94">
        <f t="shared" si="231"/>
        <v>3.3000000000000003</v>
      </c>
      <c r="O1015" s="94">
        <f t="shared" si="232"/>
        <v>3.8000000000000003</v>
      </c>
      <c r="P1015" s="102" t="s">
        <v>50</v>
      </c>
      <c r="Q1015" s="94">
        <f t="shared" si="233"/>
        <v>1</v>
      </c>
      <c r="R1015" s="122">
        <f>IF(Q1015="","",HLOOKUP(Q1015,Headline!$Z$5:$CJ$6,2,FALSE))</f>
        <v>1</v>
      </c>
      <c r="S1015" s="147">
        <v>3.7</v>
      </c>
      <c r="T1015" s="147">
        <v>3.72</v>
      </c>
      <c r="U1015" s="147">
        <v>3.7</v>
      </c>
      <c r="V1015" s="147">
        <v>3.72</v>
      </c>
      <c r="W1015" s="147">
        <v>3.7</v>
      </c>
      <c r="X1015" s="96" t="str">
        <f t="shared" si="234"/>
        <v/>
      </c>
      <c r="Y1015" s="101">
        <v>13</v>
      </c>
      <c r="Z1015" s="445"/>
      <c r="AA1015" s="446"/>
      <c r="AB1015" s="446"/>
      <c r="AC1015" s="446"/>
      <c r="AD1015" s="62"/>
      <c r="AE1015" s="21"/>
      <c r="AF1015" s="22"/>
      <c r="AH1015" s="29"/>
      <c r="AI1015" s="29"/>
      <c r="AJ1015" s="29"/>
      <c r="AK1015" s="29"/>
      <c r="AL1015" s="29"/>
      <c r="AM1015" s="29"/>
      <c r="AN1015" s="29"/>
      <c r="AO1015" s="83"/>
      <c r="AP1015" s="83"/>
      <c r="AQ1015" s="83"/>
      <c r="AR1015" s="83"/>
      <c r="AS1015" s="83"/>
      <c r="AT1015" s="105"/>
      <c r="AU1015" s="105"/>
    </row>
    <row r="1016" spans="1:47" ht="17.25" customHeight="1">
      <c r="A1016" s="27"/>
      <c r="B1016" s="98"/>
      <c r="C1016" s="104"/>
      <c r="D1016" s="90"/>
      <c r="E1016" s="111"/>
      <c r="F1016" s="442"/>
      <c r="G1016" s="443"/>
      <c r="H1016" s="444"/>
      <c r="I1016" s="99"/>
      <c r="J1016" s="99"/>
      <c r="K1016" s="94">
        <f t="shared" si="228"/>
        <v>3.7</v>
      </c>
      <c r="L1016" s="94">
        <f t="shared" si="229"/>
        <v>-0.4</v>
      </c>
      <c r="M1016" s="94">
        <f t="shared" si="230"/>
        <v>0.1</v>
      </c>
      <c r="N1016" s="94">
        <f t="shared" si="231"/>
        <v>3.3000000000000003</v>
      </c>
      <c r="O1016" s="94">
        <f t="shared" si="232"/>
        <v>3.8000000000000003</v>
      </c>
      <c r="P1016" s="102" t="s">
        <v>50</v>
      </c>
      <c r="Q1016" s="94">
        <f t="shared" si="233"/>
        <v>2</v>
      </c>
      <c r="R1016" s="122">
        <f>IF(Q1016="","",HLOOKUP(Q1016,Headline!$Z$5:$CJ$6,2,FALSE))</f>
        <v>2</v>
      </c>
      <c r="S1016" s="147">
        <v>3.72</v>
      </c>
      <c r="T1016" s="147">
        <v>3.71</v>
      </c>
      <c r="U1016" s="147">
        <v>3.71</v>
      </c>
      <c r="V1016" s="147">
        <v>3.7</v>
      </c>
      <c r="W1016" s="147">
        <v>3.72</v>
      </c>
      <c r="X1016" s="96" t="str">
        <f t="shared" si="234"/>
        <v/>
      </c>
      <c r="Y1016" s="101">
        <v>16</v>
      </c>
      <c r="Z1016" s="445"/>
      <c r="AA1016" s="446"/>
      <c r="AB1016" s="446"/>
      <c r="AC1016" s="446"/>
      <c r="AD1016" s="62"/>
      <c r="AE1016" s="21"/>
      <c r="AF1016" s="22"/>
      <c r="AH1016" s="29"/>
      <c r="AI1016" s="29"/>
      <c r="AJ1016" s="29"/>
      <c r="AK1016" s="29"/>
      <c r="AL1016" s="29"/>
      <c r="AM1016" s="29"/>
      <c r="AN1016" s="29"/>
      <c r="AO1016" s="83"/>
      <c r="AP1016" s="83"/>
      <c r="AQ1016" s="83"/>
      <c r="AR1016" s="83"/>
      <c r="AS1016" s="83"/>
      <c r="AT1016" s="105"/>
      <c r="AU1016" s="105"/>
    </row>
    <row r="1017" spans="1:47" ht="17.25" customHeight="1">
      <c r="A1017" s="27"/>
      <c r="B1017" s="98"/>
      <c r="C1017" s="104"/>
      <c r="D1017" s="90"/>
      <c r="E1017" s="111"/>
      <c r="F1017" s="442"/>
      <c r="G1017" s="443"/>
      <c r="H1017" s="444"/>
      <c r="I1017" s="99"/>
      <c r="J1017" s="99"/>
      <c r="K1017" s="94">
        <f t="shared" si="228"/>
        <v>3.7</v>
      </c>
      <c r="L1017" s="94">
        <f t="shared" si="229"/>
        <v>-0.4</v>
      </c>
      <c r="M1017" s="94">
        <f t="shared" si="230"/>
        <v>0.1</v>
      </c>
      <c r="N1017" s="94">
        <f t="shared" si="231"/>
        <v>3.3000000000000003</v>
      </c>
      <c r="O1017" s="94">
        <f t="shared" si="232"/>
        <v>3.8000000000000003</v>
      </c>
      <c r="P1017" s="102"/>
      <c r="Q1017" s="94" t="str">
        <f t="shared" si="233"/>
        <v/>
      </c>
      <c r="R1017" s="122" t="str">
        <f>IF(Q1017="","",HLOOKUP(Q1017,Headline!$Z$5:$CJ$6,2,FALSE))</f>
        <v/>
      </c>
      <c r="S1017" s="147"/>
      <c r="T1017" s="147"/>
      <c r="U1017" s="147"/>
      <c r="V1017" s="147"/>
      <c r="W1017" s="147"/>
      <c r="X1017" s="96" t="str">
        <f t="shared" si="234"/>
        <v/>
      </c>
      <c r="Y1017" s="101"/>
      <c r="Z1017" s="445"/>
      <c r="AA1017" s="446"/>
      <c r="AB1017" s="446"/>
      <c r="AC1017" s="446"/>
      <c r="AD1017" s="62"/>
      <c r="AE1017" s="21"/>
      <c r="AF1017" s="22"/>
      <c r="AH1017" s="29"/>
      <c r="AI1017" s="29"/>
      <c r="AJ1017" s="29"/>
      <c r="AK1017" s="29"/>
      <c r="AL1017" s="29"/>
      <c r="AM1017" s="29"/>
      <c r="AN1017" s="29"/>
      <c r="AO1017" s="83"/>
      <c r="AP1017" s="83"/>
      <c r="AQ1017" s="83"/>
      <c r="AR1017" s="83"/>
      <c r="AS1017" s="83"/>
      <c r="AT1017" s="105"/>
      <c r="AU1017" s="105"/>
    </row>
    <row r="1018" spans="1:47" ht="17.25" customHeight="1">
      <c r="A1018" s="27"/>
      <c r="B1018" s="98">
        <v>903</v>
      </c>
      <c r="C1018" s="104"/>
      <c r="D1018" s="144" t="s">
        <v>188</v>
      </c>
      <c r="E1018" s="111"/>
      <c r="F1018" s="442">
        <v>1</v>
      </c>
      <c r="G1018" s="443"/>
      <c r="H1018" s="444"/>
      <c r="I1018" s="99">
        <v>-0.2</v>
      </c>
      <c r="J1018" s="99">
        <v>0.2</v>
      </c>
      <c r="K1018" s="94">
        <f t="shared" si="228"/>
        <v>1</v>
      </c>
      <c r="L1018" s="94">
        <f t="shared" si="229"/>
        <v>-0.2</v>
      </c>
      <c r="M1018" s="94">
        <f t="shared" si="230"/>
        <v>0.2</v>
      </c>
      <c r="N1018" s="94">
        <f t="shared" si="231"/>
        <v>0.8</v>
      </c>
      <c r="O1018" s="94">
        <f t="shared" si="232"/>
        <v>1.2</v>
      </c>
      <c r="P1018" s="102" t="s">
        <v>50</v>
      </c>
      <c r="Q1018" s="94">
        <f t="shared" si="233"/>
        <v>1</v>
      </c>
      <c r="R1018" s="122">
        <f>IF(Q1018="","",HLOOKUP(Q1018,Headline!$Z$5:$CJ$6,2,FALSE))</f>
        <v>1</v>
      </c>
      <c r="S1018" s="147">
        <v>1</v>
      </c>
      <c r="T1018" s="147">
        <v>1.02</v>
      </c>
      <c r="U1018" s="147">
        <v>1</v>
      </c>
      <c r="V1018" s="147">
        <v>0.98</v>
      </c>
      <c r="W1018" s="147">
        <v>1</v>
      </c>
      <c r="X1018" s="96" t="str">
        <f t="shared" si="234"/>
        <v/>
      </c>
      <c r="Y1018" s="101">
        <v>13</v>
      </c>
      <c r="Z1018" s="445"/>
      <c r="AA1018" s="446"/>
      <c r="AB1018" s="446"/>
      <c r="AC1018" s="446"/>
      <c r="AD1018" s="62"/>
      <c r="AE1018" s="21"/>
      <c r="AF1018" s="22"/>
      <c r="AH1018" s="29"/>
      <c r="AI1018" s="29"/>
      <c r="AJ1018" s="29"/>
      <c r="AK1018" s="29"/>
      <c r="AL1018" s="29"/>
      <c r="AM1018" s="29"/>
      <c r="AN1018" s="29"/>
      <c r="AO1018" s="83"/>
      <c r="AP1018" s="83"/>
      <c r="AQ1018" s="83"/>
      <c r="AR1018" s="83"/>
      <c r="AS1018" s="83"/>
      <c r="AT1018" s="105"/>
      <c r="AU1018" s="105"/>
    </row>
    <row r="1019" spans="1:47" ht="17.25" customHeight="1">
      <c r="A1019" s="27"/>
      <c r="B1019" s="98"/>
      <c r="C1019" s="104"/>
      <c r="D1019" s="90"/>
      <c r="E1019" s="111"/>
      <c r="F1019" s="442"/>
      <c r="G1019" s="443"/>
      <c r="H1019" s="444"/>
      <c r="I1019" s="99"/>
      <c r="J1019" s="99"/>
      <c r="K1019" s="94">
        <f t="shared" si="228"/>
        <v>1</v>
      </c>
      <c r="L1019" s="94">
        <f t="shared" si="229"/>
        <v>-0.2</v>
      </c>
      <c r="M1019" s="94">
        <f t="shared" si="230"/>
        <v>0.2</v>
      </c>
      <c r="N1019" s="94">
        <f t="shared" si="231"/>
        <v>0.8</v>
      </c>
      <c r="O1019" s="94">
        <f t="shared" si="232"/>
        <v>1.2</v>
      </c>
      <c r="P1019" s="102" t="s">
        <v>50</v>
      </c>
      <c r="Q1019" s="94">
        <f t="shared" si="233"/>
        <v>2</v>
      </c>
      <c r="R1019" s="122">
        <f>IF(Q1019="","",HLOOKUP(Q1019,Headline!$Z$5:$CJ$6,2,FALSE))</f>
        <v>2</v>
      </c>
      <c r="S1019" s="147">
        <v>0.98</v>
      </c>
      <c r="T1019" s="147">
        <v>0.99</v>
      </c>
      <c r="U1019" s="147">
        <v>0.98</v>
      </c>
      <c r="V1019" s="147">
        <v>0.97</v>
      </c>
      <c r="W1019" s="147">
        <v>0.98</v>
      </c>
      <c r="X1019" s="96" t="str">
        <f t="shared" si="234"/>
        <v/>
      </c>
      <c r="Y1019" s="101">
        <v>16</v>
      </c>
      <c r="Z1019" s="445"/>
      <c r="AA1019" s="446"/>
      <c r="AB1019" s="446"/>
      <c r="AC1019" s="446"/>
      <c r="AD1019" s="62"/>
      <c r="AE1019" s="21"/>
      <c r="AF1019" s="22"/>
      <c r="AH1019" s="29"/>
      <c r="AI1019" s="29"/>
      <c r="AJ1019" s="29"/>
      <c r="AK1019" s="29"/>
      <c r="AL1019" s="29"/>
      <c r="AM1019" s="29"/>
      <c r="AN1019" s="29"/>
      <c r="AO1019" s="83"/>
      <c r="AP1019" s="83"/>
      <c r="AQ1019" s="83"/>
      <c r="AR1019" s="83"/>
      <c r="AS1019" s="83"/>
      <c r="AT1019" s="105"/>
      <c r="AU1019" s="105"/>
    </row>
    <row r="1020" spans="1:47" ht="17.25" customHeight="1" thickBot="1">
      <c r="A1020" s="27"/>
      <c r="B1020" s="98"/>
      <c r="C1020" s="104"/>
      <c r="D1020" s="90"/>
      <c r="E1020" s="111"/>
      <c r="F1020" s="442"/>
      <c r="G1020" s="443"/>
      <c r="H1020" s="444"/>
      <c r="I1020" s="99"/>
      <c r="J1020" s="99"/>
      <c r="K1020" s="94">
        <f t="shared" si="228"/>
        <v>1</v>
      </c>
      <c r="L1020" s="94">
        <f t="shared" si="229"/>
        <v>-0.2</v>
      </c>
      <c r="M1020" s="94">
        <f t="shared" si="230"/>
        <v>0.2</v>
      </c>
      <c r="N1020" s="94">
        <f t="shared" si="231"/>
        <v>0.8</v>
      </c>
      <c r="O1020" s="94">
        <f t="shared" si="232"/>
        <v>1.2</v>
      </c>
      <c r="P1020" s="102"/>
      <c r="Q1020" s="94" t="str">
        <f t="shared" si="233"/>
        <v/>
      </c>
      <c r="R1020" s="122" t="str">
        <f>IF(Q1020="","",HLOOKUP(Q1020,Headline!$Z$5:$CJ$6,2,FALSE))</f>
        <v/>
      </c>
      <c r="S1020" s="100"/>
      <c r="T1020" s="100"/>
      <c r="U1020" s="100"/>
      <c r="V1020" s="100"/>
      <c r="W1020" s="100"/>
      <c r="X1020" s="96" t="str">
        <f t="shared" si="234"/>
        <v/>
      </c>
      <c r="Y1020" s="101"/>
      <c r="Z1020" s="445"/>
      <c r="AA1020" s="446"/>
      <c r="AB1020" s="446"/>
      <c r="AC1020" s="446"/>
      <c r="AD1020" s="62"/>
      <c r="AE1020" s="21"/>
      <c r="AF1020" s="22"/>
      <c r="AH1020" s="29"/>
      <c r="AI1020" s="29"/>
      <c r="AJ1020" s="29"/>
      <c r="AK1020" s="29"/>
      <c r="AL1020" s="29"/>
      <c r="AM1020" s="29"/>
      <c r="AN1020" s="29"/>
      <c r="AO1020" s="83"/>
      <c r="AP1020" s="83"/>
      <c r="AQ1020" s="83"/>
      <c r="AR1020" s="83"/>
      <c r="AS1020" s="83"/>
      <c r="AT1020" s="105"/>
      <c r="AU1020" s="105"/>
    </row>
    <row r="1021" spans="1:47" ht="26.25" customHeight="1" thickBot="1">
      <c r="A1021" s="27"/>
      <c r="B1021" s="466" t="s">
        <v>213</v>
      </c>
      <c r="C1021" s="467"/>
      <c r="D1021" s="467"/>
      <c r="E1021" s="467"/>
      <c r="F1021" s="467"/>
      <c r="G1021" s="467"/>
      <c r="H1021" s="467"/>
      <c r="I1021" s="467"/>
      <c r="J1021" s="467"/>
      <c r="K1021" s="467"/>
      <c r="L1021" s="467"/>
      <c r="M1021" s="467"/>
      <c r="N1021" s="467"/>
      <c r="O1021" s="467"/>
      <c r="P1021" s="467"/>
      <c r="Q1021" s="467"/>
      <c r="R1021" s="467"/>
      <c r="S1021" s="467"/>
      <c r="T1021" s="467"/>
      <c r="U1021" s="467"/>
      <c r="V1021" s="467"/>
      <c r="W1021" s="467"/>
      <c r="X1021" s="467"/>
      <c r="Y1021" s="467"/>
      <c r="Z1021" s="467"/>
      <c r="AA1021" s="467"/>
      <c r="AB1021" s="467"/>
      <c r="AC1021" s="467"/>
      <c r="AD1021" s="467"/>
      <c r="AE1021" s="467"/>
      <c r="AF1021" s="468"/>
      <c r="AH1021" s="29"/>
      <c r="AI1021" s="29"/>
      <c r="AJ1021" s="29"/>
      <c r="AK1021" s="29"/>
      <c r="AL1021" s="29"/>
      <c r="AM1021" s="29"/>
      <c r="AN1021" s="29"/>
      <c r="AO1021" s="83"/>
      <c r="AP1021" s="83"/>
      <c r="AQ1021" s="83"/>
      <c r="AR1021" s="83"/>
      <c r="AS1021" s="83"/>
      <c r="AT1021" s="105"/>
      <c r="AU1021" s="105"/>
    </row>
    <row r="1022" spans="1:47" ht="17.25" customHeight="1">
      <c r="A1022" s="27"/>
      <c r="B1022" s="98"/>
      <c r="C1022" s="104"/>
      <c r="D1022" s="90"/>
      <c r="E1022" s="111"/>
      <c r="F1022" s="442"/>
      <c r="G1022" s="443"/>
      <c r="H1022" s="443"/>
      <c r="I1022" s="99"/>
      <c r="J1022" s="99"/>
      <c r="K1022" s="94">
        <f t="shared" si="228"/>
        <v>0</v>
      </c>
      <c r="L1022" s="94">
        <f t="shared" si="229"/>
        <v>0</v>
      </c>
      <c r="M1022" s="94">
        <f t="shared" si="230"/>
        <v>0</v>
      </c>
      <c r="N1022" s="94">
        <f t="shared" si="231"/>
        <v>0</v>
      </c>
      <c r="O1022" s="94">
        <f t="shared" si="232"/>
        <v>0</v>
      </c>
      <c r="P1022" s="102"/>
      <c r="Q1022" s="94" t="str">
        <f t="shared" si="233"/>
        <v/>
      </c>
      <c r="R1022" s="122" t="str">
        <f>IF(Q1022="","",HLOOKUP(Q1022,Headline!$Z$5:$CJ$6,2,FALSE))</f>
        <v/>
      </c>
      <c r="S1022" s="100"/>
      <c r="T1022" s="100"/>
      <c r="U1022" s="100"/>
      <c r="V1022" s="100"/>
      <c r="W1022" s="100"/>
      <c r="X1022" s="96" t="str">
        <f t="shared" si="234"/>
        <v/>
      </c>
      <c r="Y1022" s="101"/>
      <c r="Z1022" s="445"/>
      <c r="AA1022" s="446"/>
      <c r="AB1022" s="446"/>
      <c r="AC1022" s="446"/>
      <c r="AD1022" s="62"/>
      <c r="AE1022" s="21"/>
      <c r="AF1022" s="22"/>
      <c r="AH1022" s="29"/>
      <c r="AI1022" s="29"/>
      <c r="AJ1022" s="29"/>
      <c r="AK1022" s="29"/>
      <c r="AL1022" s="29"/>
      <c r="AM1022" s="29"/>
      <c r="AN1022" s="29"/>
      <c r="AO1022" s="83"/>
      <c r="AP1022" s="83"/>
      <c r="AQ1022" s="83"/>
      <c r="AR1022" s="83"/>
      <c r="AS1022" s="83"/>
      <c r="AT1022" s="105"/>
      <c r="AU1022" s="105"/>
    </row>
    <row r="1023" spans="1:47" ht="17.25" customHeight="1">
      <c r="A1023" s="27"/>
      <c r="B1023" s="98">
        <v>910</v>
      </c>
      <c r="C1023" s="104"/>
      <c r="D1023" s="90"/>
      <c r="E1023" s="111"/>
      <c r="F1023" s="442">
        <v>3.7</v>
      </c>
      <c r="G1023" s="443"/>
      <c r="H1023" s="444"/>
      <c r="I1023" s="99">
        <v>-0.1</v>
      </c>
      <c r="J1023" s="99">
        <v>0.1</v>
      </c>
      <c r="K1023" s="94">
        <f t="shared" si="228"/>
        <v>3.7</v>
      </c>
      <c r="L1023" s="94">
        <f t="shared" si="229"/>
        <v>-0.1</v>
      </c>
      <c r="M1023" s="94">
        <f t="shared" si="230"/>
        <v>0.1</v>
      </c>
      <c r="N1023" s="94">
        <f t="shared" si="231"/>
        <v>3.6</v>
      </c>
      <c r="O1023" s="94">
        <f t="shared" si="232"/>
        <v>3.8000000000000003</v>
      </c>
      <c r="P1023" s="102" t="s">
        <v>50</v>
      </c>
      <c r="Q1023" s="94">
        <f t="shared" si="233"/>
        <v>1</v>
      </c>
      <c r="R1023" s="122">
        <f>IF(Q1023="","",HLOOKUP(Q1023,Headline!$Z$5:$CJ$6,2,FALSE))</f>
        <v>1</v>
      </c>
      <c r="S1023" s="147">
        <v>3.75</v>
      </c>
      <c r="T1023" s="147">
        <v>3.76</v>
      </c>
      <c r="U1023" s="147">
        <v>3.75</v>
      </c>
      <c r="V1023" s="147">
        <v>3.77</v>
      </c>
      <c r="W1023" s="147">
        <v>3.75</v>
      </c>
      <c r="X1023" s="96" t="str">
        <f t="shared" si="234"/>
        <v/>
      </c>
      <c r="Y1023" s="101">
        <v>13</v>
      </c>
      <c r="Z1023" s="445"/>
      <c r="AA1023" s="446"/>
      <c r="AB1023" s="446"/>
      <c r="AC1023" s="446"/>
      <c r="AD1023" s="62"/>
      <c r="AE1023" s="21"/>
      <c r="AF1023" s="22"/>
      <c r="AH1023" s="29"/>
      <c r="AI1023" s="29"/>
      <c r="AJ1023" s="29"/>
      <c r="AK1023" s="29"/>
      <c r="AL1023" s="29"/>
      <c r="AM1023" s="29"/>
      <c r="AN1023" s="29"/>
      <c r="AO1023" s="83"/>
      <c r="AP1023" s="83"/>
      <c r="AQ1023" s="83"/>
      <c r="AR1023" s="83"/>
      <c r="AS1023" s="83"/>
      <c r="AT1023" s="105"/>
      <c r="AU1023" s="105"/>
    </row>
    <row r="1024" spans="1:47" ht="17.25" customHeight="1">
      <c r="A1024" s="27"/>
      <c r="B1024" s="98"/>
      <c r="C1024" s="104"/>
      <c r="D1024" s="90"/>
      <c r="E1024" s="111"/>
      <c r="F1024" s="442"/>
      <c r="G1024" s="443"/>
      <c r="H1024" s="443"/>
      <c r="I1024" s="99"/>
      <c r="J1024" s="99"/>
      <c r="K1024" s="94">
        <f t="shared" si="228"/>
        <v>3.7</v>
      </c>
      <c r="L1024" s="94">
        <f t="shared" si="229"/>
        <v>-0.1</v>
      </c>
      <c r="M1024" s="94">
        <f t="shared" si="230"/>
        <v>0.1</v>
      </c>
      <c r="N1024" s="94">
        <f t="shared" si="231"/>
        <v>3.6</v>
      </c>
      <c r="O1024" s="94">
        <f t="shared" si="232"/>
        <v>3.8000000000000003</v>
      </c>
      <c r="P1024" s="102" t="s">
        <v>50</v>
      </c>
      <c r="Q1024" s="94">
        <f t="shared" si="233"/>
        <v>2</v>
      </c>
      <c r="R1024" s="122">
        <f>IF(Q1024="","",HLOOKUP(Q1024,Headline!$Z$5:$CJ$6,2,FALSE))</f>
        <v>2</v>
      </c>
      <c r="S1024" s="147">
        <v>3.75</v>
      </c>
      <c r="T1024" s="147">
        <v>3.73</v>
      </c>
      <c r="U1024" s="147">
        <v>3.74</v>
      </c>
      <c r="V1024" s="147">
        <v>3.72</v>
      </c>
      <c r="W1024" s="147">
        <v>3.73</v>
      </c>
      <c r="X1024" s="96" t="str">
        <f t="shared" si="234"/>
        <v/>
      </c>
      <c r="Y1024" s="101">
        <v>16</v>
      </c>
      <c r="Z1024" s="445"/>
      <c r="AA1024" s="446"/>
      <c r="AB1024" s="446"/>
      <c r="AC1024" s="446"/>
      <c r="AD1024" s="62"/>
      <c r="AE1024" s="21"/>
      <c r="AF1024" s="22"/>
      <c r="AH1024" s="29"/>
      <c r="AI1024" s="29"/>
      <c r="AJ1024" s="29"/>
      <c r="AK1024" s="29"/>
      <c r="AL1024" s="29"/>
      <c r="AM1024" s="29"/>
      <c r="AN1024" s="29"/>
      <c r="AO1024" s="83"/>
      <c r="AP1024" s="83"/>
      <c r="AQ1024" s="83"/>
      <c r="AR1024" s="83"/>
      <c r="AS1024" s="83"/>
      <c r="AT1024" s="105"/>
      <c r="AU1024" s="105"/>
    </row>
    <row r="1025" spans="1:47" ht="17.25" customHeight="1">
      <c r="A1025" s="27"/>
      <c r="B1025" s="98"/>
      <c r="C1025" s="104"/>
      <c r="D1025" s="90"/>
      <c r="E1025" s="111"/>
      <c r="F1025" s="442"/>
      <c r="G1025" s="443"/>
      <c r="H1025" s="443"/>
      <c r="I1025" s="99"/>
      <c r="J1025" s="99"/>
      <c r="K1025" s="94">
        <f t="shared" si="228"/>
        <v>3.7</v>
      </c>
      <c r="L1025" s="94">
        <f t="shared" si="229"/>
        <v>-0.1</v>
      </c>
      <c r="M1025" s="94">
        <f t="shared" si="230"/>
        <v>0.1</v>
      </c>
      <c r="N1025" s="94">
        <f t="shared" si="231"/>
        <v>3.6</v>
      </c>
      <c r="O1025" s="94">
        <f t="shared" si="232"/>
        <v>3.8000000000000003</v>
      </c>
      <c r="P1025" s="102"/>
      <c r="Q1025" s="94" t="str">
        <f t="shared" si="233"/>
        <v/>
      </c>
      <c r="R1025" s="122" t="str">
        <f>IF(Q1025="","",HLOOKUP(Q1025,Headline!$Z$5:$CJ$6,2,FALSE))</f>
        <v/>
      </c>
      <c r="S1025" s="147"/>
      <c r="T1025" s="147"/>
      <c r="U1025" s="147"/>
      <c r="V1025" s="147"/>
      <c r="W1025" s="147"/>
      <c r="X1025" s="96" t="str">
        <f t="shared" si="234"/>
        <v/>
      </c>
      <c r="Y1025" s="101"/>
      <c r="Z1025" s="445"/>
      <c r="AA1025" s="446"/>
      <c r="AB1025" s="446"/>
      <c r="AC1025" s="446"/>
      <c r="AD1025" s="62"/>
      <c r="AE1025" s="21"/>
      <c r="AF1025" s="22"/>
      <c r="AH1025" s="29"/>
      <c r="AI1025" s="29"/>
      <c r="AJ1025" s="29"/>
      <c r="AK1025" s="29"/>
      <c r="AL1025" s="29"/>
      <c r="AM1025" s="29"/>
      <c r="AN1025" s="29"/>
      <c r="AO1025" s="83"/>
      <c r="AP1025" s="83"/>
      <c r="AQ1025" s="83"/>
      <c r="AR1025" s="83"/>
      <c r="AS1025" s="83"/>
      <c r="AT1025" s="105"/>
      <c r="AU1025" s="105"/>
    </row>
    <row r="1026" spans="1:47" ht="17.25" customHeight="1">
      <c r="A1026" s="27"/>
      <c r="B1026" s="98">
        <v>911</v>
      </c>
      <c r="C1026" s="104"/>
      <c r="D1026" s="144" t="s">
        <v>171</v>
      </c>
      <c r="E1026" s="111"/>
      <c r="F1026" s="442">
        <v>45</v>
      </c>
      <c r="G1026" s="443"/>
      <c r="H1026" s="444"/>
      <c r="I1026" s="143">
        <v>-10</v>
      </c>
      <c r="J1026" s="99">
        <v>0</v>
      </c>
      <c r="K1026" s="94">
        <f t="shared" si="228"/>
        <v>45</v>
      </c>
      <c r="L1026" s="94">
        <f t="shared" si="229"/>
        <v>-10</v>
      </c>
      <c r="M1026" s="94">
        <f t="shared" si="230"/>
        <v>0</v>
      </c>
      <c r="N1026" s="94">
        <f t="shared" si="231"/>
        <v>35</v>
      </c>
      <c r="O1026" s="94">
        <f t="shared" si="232"/>
        <v>45</v>
      </c>
      <c r="P1026" s="102" t="s">
        <v>50</v>
      </c>
      <c r="Q1026" s="94">
        <f t="shared" si="233"/>
        <v>1</v>
      </c>
      <c r="R1026" s="122">
        <f>IF(Q1026="","",HLOOKUP(Q1026,Headline!$Z$5:$CJ$6,2,FALSE))</f>
        <v>1</v>
      </c>
      <c r="S1026" s="237">
        <v>40</v>
      </c>
      <c r="T1026" s="237">
        <v>40.5</v>
      </c>
      <c r="U1026" s="237">
        <v>40</v>
      </c>
      <c r="V1026" s="237">
        <v>40.299999999999997</v>
      </c>
      <c r="W1026" s="237">
        <v>40</v>
      </c>
      <c r="X1026" s="96" t="str">
        <f t="shared" si="234"/>
        <v/>
      </c>
      <c r="Y1026" s="101">
        <v>13</v>
      </c>
      <c r="Z1026" s="445"/>
      <c r="AA1026" s="446"/>
      <c r="AB1026" s="446"/>
      <c r="AC1026" s="446"/>
      <c r="AD1026" s="62"/>
      <c r="AE1026" s="21"/>
      <c r="AF1026" s="22"/>
      <c r="AH1026" s="29"/>
      <c r="AI1026" s="29"/>
      <c r="AJ1026" s="29"/>
      <c r="AK1026" s="29"/>
      <c r="AL1026" s="29"/>
      <c r="AM1026" s="29"/>
      <c r="AN1026" s="29"/>
      <c r="AO1026" s="83"/>
      <c r="AP1026" s="83"/>
      <c r="AQ1026" s="83"/>
      <c r="AR1026" s="83"/>
      <c r="AS1026" s="83"/>
      <c r="AT1026" s="105"/>
      <c r="AU1026" s="105"/>
    </row>
    <row r="1027" spans="1:47" ht="17.25" customHeight="1">
      <c r="A1027" s="27"/>
      <c r="B1027" s="98"/>
      <c r="C1027" s="104"/>
      <c r="D1027" s="90"/>
      <c r="E1027" s="111"/>
      <c r="F1027" s="442"/>
      <c r="G1027" s="443"/>
      <c r="H1027" s="444"/>
      <c r="I1027" s="99"/>
      <c r="J1027" s="99"/>
      <c r="K1027" s="94">
        <f t="shared" si="228"/>
        <v>45</v>
      </c>
      <c r="L1027" s="94">
        <f t="shared" si="229"/>
        <v>-10</v>
      </c>
      <c r="M1027" s="94">
        <f t="shared" si="230"/>
        <v>0</v>
      </c>
      <c r="N1027" s="94">
        <f t="shared" si="231"/>
        <v>35</v>
      </c>
      <c r="O1027" s="94">
        <f t="shared" si="232"/>
        <v>45</v>
      </c>
      <c r="P1027" s="102" t="s">
        <v>50</v>
      </c>
      <c r="Q1027" s="94">
        <f t="shared" si="233"/>
        <v>2</v>
      </c>
      <c r="R1027" s="122">
        <f>IF(Q1027="","",HLOOKUP(Q1027,Headline!$Z$5:$CJ$6,2,FALSE))</f>
        <v>2</v>
      </c>
      <c r="S1027" s="237">
        <v>43.17</v>
      </c>
      <c r="T1027" s="237">
        <v>42.71</v>
      </c>
      <c r="U1027" s="237">
        <v>42.48</v>
      </c>
      <c r="V1027" s="237">
        <v>42.57</v>
      </c>
      <c r="W1027" s="237">
        <v>42.91</v>
      </c>
      <c r="X1027" s="96" t="str">
        <f t="shared" si="234"/>
        <v/>
      </c>
      <c r="Y1027" s="101">
        <v>16</v>
      </c>
      <c r="Z1027" s="445"/>
      <c r="AA1027" s="446"/>
      <c r="AB1027" s="446"/>
      <c r="AC1027" s="446"/>
      <c r="AD1027" s="62"/>
      <c r="AE1027" s="21"/>
      <c r="AF1027" s="22"/>
      <c r="AH1027" s="29"/>
      <c r="AI1027" s="29"/>
      <c r="AJ1027" s="29"/>
      <c r="AK1027" s="29"/>
      <c r="AL1027" s="29"/>
      <c r="AM1027" s="29"/>
      <c r="AN1027" s="29"/>
      <c r="AO1027" s="83"/>
      <c r="AP1027" s="83"/>
      <c r="AQ1027" s="83"/>
      <c r="AR1027" s="83"/>
      <c r="AS1027" s="83"/>
      <c r="AT1027" s="105"/>
      <c r="AU1027" s="105"/>
    </row>
    <row r="1028" spans="1:47" ht="17.25" customHeight="1" thickBot="1">
      <c r="A1028" s="27"/>
      <c r="B1028" s="98"/>
      <c r="C1028" s="104"/>
      <c r="D1028" s="90"/>
      <c r="E1028" s="111"/>
      <c r="F1028" s="442"/>
      <c r="G1028" s="443"/>
      <c r="H1028" s="444"/>
      <c r="I1028" s="99"/>
      <c r="J1028" s="99"/>
      <c r="K1028" s="94">
        <f t="shared" si="228"/>
        <v>45</v>
      </c>
      <c r="L1028" s="94">
        <f t="shared" si="229"/>
        <v>-10</v>
      </c>
      <c r="M1028" s="94">
        <f t="shared" si="230"/>
        <v>0</v>
      </c>
      <c r="N1028" s="94">
        <f t="shared" si="231"/>
        <v>35</v>
      </c>
      <c r="O1028" s="94">
        <f t="shared" si="232"/>
        <v>45</v>
      </c>
      <c r="P1028" s="102"/>
      <c r="Q1028" s="94" t="str">
        <f t="shared" si="233"/>
        <v/>
      </c>
      <c r="R1028" s="122" t="str">
        <f>IF(Q1028="","",HLOOKUP(Q1028,Headline!$Z$5:$CJ$6,2,FALSE))</f>
        <v/>
      </c>
      <c r="S1028" s="100"/>
      <c r="T1028" s="100"/>
      <c r="U1028" s="100"/>
      <c r="V1028" s="100"/>
      <c r="W1028" s="100"/>
      <c r="X1028" s="96" t="str">
        <f t="shared" si="234"/>
        <v/>
      </c>
      <c r="Y1028" s="101"/>
      <c r="Z1028" s="445"/>
      <c r="AA1028" s="446"/>
      <c r="AB1028" s="446"/>
      <c r="AC1028" s="446"/>
      <c r="AD1028" s="62"/>
      <c r="AE1028" s="21"/>
      <c r="AF1028" s="22"/>
      <c r="AH1028" s="29"/>
      <c r="AI1028" s="29"/>
      <c r="AJ1028" s="29"/>
      <c r="AK1028" s="29"/>
      <c r="AL1028" s="29"/>
      <c r="AM1028" s="29"/>
      <c r="AN1028" s="29"/>
      <c r="AO1028" s="83"/>
      <c r="AP1028" s="83"/>
      <c r="AQ1028" s="83"/>
      <c r="AR1028" s="83"/>
      <c r="AS1028" s="83"/>
      <c r="AT1028" s="105"/>
      <c r="AU1028" s="105"/>
    </row>
    <row r="1029" spans="1:47" ht="26.25" customHeight="1" thickBot="1">
      <c r="A1029" s="27"/>
      <c r="B1029" s="466" t="s">
        <v>215</v>
      </c>
      <c r="C1029" s="467"/>
      <c r="D1029" s="467"/>
      <c r="E1029" s="467"/>
      <c r="F1029" s="467"/>
      <c r="G1029" s="467"/>
      <c r="H1029" s="467"/>
      <c r="I1029" s="467"/>
      <c r="J1029" s="467"/>
      <c r="K1029" s="467"/>
      <c r="L1029" s="467"/>
      <c r="M1029" s="467"/>
      <c r="N1029" s="467"/>
      <c r="O1029" s="467"/>
      <c r="P1029" s="467"/>
      <c r="Q1029" s="467"/>
      <c r="R1029" s="467"/>
      <c r="S1029" s="467"/>
      <c r="T1029" s="467"/>
      <c r="U1029" s="467"/>
      <c r="V1029" s="467"/>
      <c r="W1029" s="467"/>
      <c r="X1029" s="467"/>
      <c r="Y1029" s="467"/>
      <c r="Z1029" s="467"/>
      <c r="AA1029" s="467"/>
      <c r="AB1029" s="467"/>
      <c r="AC1029" s="467"/>
      <c r="AD1029" s="467"/>
      <c r="AE1029" s="467"/>
      <c r="AF1029" s="468"/>
      <c r="AH1029" s="29"/>
      <c r="AI1029" s="29"/>
      <c r="AJ1029" s="29"/>
      <c r="AK1029" s="29"/>
      <c r="AL1029" s="29"/>
      <c r="AM1029" s="29"/>
      <c r="AN1029" s="29"/>
      <c r="AO1029" s="83"/>
      <c r="AP1029" s="83"/>
      <c r="AQ1029" s="83"/>
      <c r="AR1029" s="83"/>
      <c r="AS1029" s="83"/>
      <c r="AT1029" s="105"/>
      <c r="AU1029" s="105"/>
    </row>
    <row r="1030" spans="1:47" ht="17.25" customHeight="1">
      <c r="A1030" s="27"/>
      <c r="B1030" s="98"/>
      <c r="C1030" s="104"/>
      <c r="D1030" s="90"/>
      <c r="E1030" s="111"/>
      <c r="F1030" s="442"/>
      <c r="G1030" s="443"/>
      <c r="H1030" s="444"/>
      <c r="I1030" s="99"/>
      <c r="J1030" s="99"/>
      <c r="K1030" s="94">
        <f t="shared" si="228"/>
        <v>0</v>
      </c>
      <c r="L1030" s="94">
        <f t="shared" si="229"/>
        <v>0</v>
      </c>
      <c r="M1030" s="94">
        <f t="shared" si="230"/>
        <v>0</v>
      </c>
      <c r="N1030" s="94">
        <f t="shared" si="231"/>
        <v>0</v>
      </c>
      <c r="O1030" s="94">
        <f t="shared" si="232"/>
        <v>0</v>
      </c>
      <c r="P1030" s="102"/>
      <c r="Q1030" s="94" t="str">
        <f t="shared" si="233"/>
        <v/>
      </c>
      <c r="R1030" s="122" t="str">
        <f>IF(Q1030="","",HLOOKUP(Q1030,Headline!$Z$5:$CJ$6,2,FALSE))</f>
        <v/>
      </c>
      <c r="S1030" s="100"/>
      <c r="T1030" s="100"/>
      <c r="U1030" s="100"/>
      <c r="V1030" s="100"/>
      <c r="W1030" s="100"/>
      <c r="X1030" s="96" t="str">
        <f t="shared" si="234"/>
        <v/>
      </c>
      <c r="Y1030" s="101"/>
      <c r="Z1030" s="445"/>
      <c r="AA1030" s="446"/>
      <c r="AB1030" s="446"/>
      <c r="AC1030" s="446"/>
      <c r="AD1030" s="62"/>
      <c r="AE1030" s="21"/>
      <c r="AF1030" s="22"/>
      <c r="AH1030" s="29"/>
      <c r="AI1030" s="29"/>
      <c r="AJ1030" s="29"/>
      <c r="AK1030" s="29"/>
      <c r="AL1030" s="29"/>
      <c r="AM1030" s="29"/>
      <c r="AN1030" s="29"/>
      <c r="AO1030" s="83"/>
      <c r="AP1030" s="83"/>
      <c r="AQ1030" s="83"/>
      <c r="AR1030" s="83"/>
      <c r="AS1030" s="83"/>
      <c r="AT1030" s="105"/>
      <c r="AU1030" s="105"/>
    </row>
    <row r="1031" spans="1:47" ht="17.25" customHeight="1">
      <c r="A1031" s="27"/>
      <c r="B1031" s="98">
        <v>920</v>
      </c>
      <c r="C1031" s="104"/>
      <c r="D1031" s="144" t="s">
        <v>192</v>
      </c>
      <c r="E1031" s="111"/>
      <c r="F1031" s="442">
        <v>0.3</v>
      </c>
      <c r="G1031" s="443"/>
      <c r="H1031" s="444"/>
      <c r="I1031" s="99">
        <v>-0.1</v>
      </c>
      <c r="J1031" s="99">
        <v>0.1</v>
      </c>
      <c r="K1031" s="94">
        <f t="shared" si="228"/>
        <v>0.3</v>
      </c>
      <c r="L1031" s="94">
        <f t="shared" si="229"/>
        <v>-0.1</v>
      </c>
      <c r="M1031" s="94">
        <f t="shared" si="230"/>
        <v>0.1</v>
      </c>
      <c r="N1031" s="94">
        <f t="shared" si="231"/>
        <v>0.19999999999999998</v>
      </c>
      <c r="O1031" s="94">
        <f t="shared" si="232"/>
        <v>0.4</v>
      </c>
      <c r="P1031" s="102" t="s">
        <v>50</v>
      </c>
      <c r="Q1031" s="94">
        <f t="shared" si="233"/>
        <v>1</v>
      </c>
      <c r="R1031" s="122">
        <f>IF(Q1031="","",HLOOKUP(Q1031,Headline!$Z$5:$CJ$6,2,FALSE))</f>
        <v>1</v>
      </c>
      <c r="S1031" s="147">
        <v>0.33</v>
      </c>
      <c r="T1031" s="147">
        <v>0.34</v>
      </c>
      <c r="U1031" s="147">
        <v>0.32</v>
      </c>
      <c r="V1031" s="147">
        <v>0.34</v>
      </c>
      <c r="W1031" s="147">
        <v>0.33</v>
      </c>
      <c r="X1031" s="96" t="str">
        <f t="shared" si="234"/>
        <v/>
      </c>
      <c r="Y1031" s="101">
        <v>13</v>
      </c>
      <c r="Z1031" s="445"/>
      <c r="AA1031" s="446"/>
      <c r="AB1031" s="446"/>
      <c r="AC1031" s="446"/>
      <c r="AD1031" s="62"/>
      <c r="AE1031" s="21"/>
      <c r="AF1031" s="22"/>
      <c r="AH1031" s="29"/>
      <c r="AI1031" s="29"/>
      <c r="AJ1031" s="29"/>
      <c r="AK1031" s="29"/>
      <c r="AL1031" s="29"/>
      <c r="AM1031" s="29"/>
      <c r="AN1031" s="29"/>
      <c r="AO1031" s="83"/>
      <c r="AP1031" s="83"/>
      <c r="AQ1031" s="83"/>
      <c r="AR1031" s="83"/>
      <c r="AS1031" s="83"/>
      <c r="AT1031" s="105"/>
      <c r="AU1031" s="105"/>
    </row>
    <row r="1032" spans="1:47" ht="17.25" customHeight="1">
      <c r="A1032" s="27"/>
      <c r="B1032" s="98"/>
      <c r="C1032" s="104"/>
      <c r="D1032" s="90"/>
      <c r="E1032" s="111"/>
      <c r="F1032" s="442"/>
      <c r="G1032" s="443"/>
      <c r="H1032" s="444"/>
      <c r="I1032" s="99"/>
      <c r="J1032" s="99"/>
      <c r="K1032" s="94">
        <f t="shared" si="228"/>
        <v>0.3</v>
      </c>
      <c r="L1032" s="94">
        <f t="shared" si="229"/>
        <v>-0.1</v>
      </c>
      <c r="M1032" s="94">
        <f t="shared" si="230"/>
        <v>0.1</v>
      </c>
      <c r="N1032" s="94">
        <f t="shared" si="231"/>
        <v>0.19999999999999998</v>
      </c>
      <c r="O1032" s="94">
        <f t="shared" si="232"/>
        <v>0.4</v>
      </c>
      <c r="P1032" s="102" t="s">
        <v>50</v>
      </c>
      <c r="Q1032" s="94">
        <f t="shared" si="233"/>
        <v>2</v>
      </c>
      <c r="R1032" s="122">
        <f>IF(Q1032="","",HLOOKUP(Q1032,Headline!$Z$5:$CJ$6,2,FALSE))</f>
        <v>2</v>
      </c>
      <c r="S1032" s="147">
        <v>0.51</v>
      </c>
      <c r="T1032" s="147">
        <v>0.5</v>
      </c>
      <c r="U1032" s="147">
        <v>0.5</v>
      </c>
      <c r="V1032" s="147">
        <v>0.49</v>
      </c>
      <c r="W1032" s="147">
        <v>0.5</v>
      </c>
      <c r="X1032" s="96" t="str">
        <f t="shared" si="234"/>
        <v/>
      </c>
      <c r="Y1032" s="101">
        <v>16</v>
      </c>
      <c r="Z1032" s="445"/>
      <c r="AA1032" s="446"/>
      <c r="AB1032" s="446"/>
      <c r="AC1032" s="446"/>
      <c r="AD1032" s="62"/>
      <c r="AE1032" s="316" t="s">
        <v>95</v>
      </c>
      <c r="AF1032" s="22"/>
      <c r="AH1032" s="29"/>
      <c r="AI1032" s="29"/>
      <c r="AJ1032" s="29"/>
      <c r="AK1032" s="29"/>
      <c r="AL1032" s="29"/>
      <c r="AM1032" s="29"/>
      <c r="AN1032" s="29"/>
      <c r="AO1032" s="83"/>
      <c r="AP1032" s="83"/>
      <c r="AQ1032" s="83"/>
      <c r="AR1032" s="83"/>
      <c r="AS1032" s="83"/>
      <c r="AT1032" s="105"/>
      <c r="AU1032" s="105"/>
    </row>
    <row r="1033" spans="1:47" ht="17.25" customHeight="1">
      <c r="A1033" s="27"/>
      <c r="B1033" s="98"/>
      <c r="C1033" s="104"/>
      <c r="D1033" s="90"/>
      <c r="E1033" s="111"/>
      <c r="F1033" s="442"/>
      <c r="G1033" s="443"/>
      <c r="H1033" s="443"/>
      <c r="I1033" s="99"/>
      <c r="J1033" s="99"/>
      <c r="K1033" s="94">
        <f t="shared" si="228"/>
        <v>0.3</v>
      </c>
      <c r="L1033" s="94">
        <f t="shared" si="229"/>
        <v>-0.1</v>
      </c>
      <c r="M1033" s="94">
        <f t="shared" si="230"/>
        <v>0.1</v>
      </c>
      <c r="N1033" s="94">
        <f t="shared" si="231"/>
        <v>0.19999999999999998</v>
      </c>
      <c r="O1033" s="94">
        <f t="shared" si="232"/>
        <v>0.4</v>
      </c>
      <c r="P1033" s="102"/>
      <c r="Q1033" s="94" t="str">
        <f t="shared" si="233"/>
        <v/>
      </c>
      <c r="R1033" s="122" t="str">
        <f>IF(Q1033="","",HLOOKUP(Q1033,Headline!$Z$5:$CJ$6,2,FALSE))</f>
        <v/>
      </c>
      <c r="S1033" s="147"/>
      <c r="T1033" s="147"/>
      <c r="U1033" s="147"/>
      <c r="V1033" s="147"/>
      <c r="W1033" s="147"/>
      <c r="X1033" s="96" t="str">
        <f t="shared" si="234"/>
        <v/>
      </c>
      <c r="Y1033" s="101"/>
      <c r="Z1033" s="445"/>
      <c r="AA1033" s="446"/>
      <c r="AB1033" s="446"/>
      <c r="AC1033" s="446"/>
      <c r="AD1033" s="62"/>
      <c r="AE1033" s="21"/>
      <c r="AF1033" s="22"/>
      <c r="AH1033" s="29"/>
      <c r="AI1033" s="29"/>
      <c r="AJ1033" s="29"/>
      <c r="AK1033" s="29"/>
      <c r="AL1033" s="29"/>
      <c r="AM1033" s="29"/>
      <c r="AN1033" s="29"/>
      <c r="AO1033" s="83"/>
      <c r="AP1033" s="83"/>
      <c r="AQ1033" s="83"/>
      <c r="AR1033" s="83"/>
      <c r="AS1033" s="83"/>
      <c r="AT1033" s="105"/>
      <c r="AU1033" s="105"/>
    </row>
    <row r="1034" spans="1:47" ht="17.25" customHeight="1">
      <c r="A1034" s="27"/>
      <c r="B1034" s="98">
        <v>920</v>
      </c>
      <c r="C1034" s="104"/>
      <c r="D1034" s="144" t="s">
        <v>192</v>
      </c>
      <c r="E1034" s="144" t="s">
        <v>171</v>
      </c>
      <c r="F1034" s="442">
        <v>45</v>
      </c>
      <c r="G1034" s="443"/>
      <c r="H1034" s="443"/>
      <c r="I1034" s="99">
        <v>-2</v>
      </c>
      <c r="J1034" s="99">
        <v>2</v>
      </c>
      <c r="K1034" s="94">
        <f t="shared" si="228"/>
        <v>45</v>
      </c>
      <c r="L1034" s="94">
        <f t="shared" si="229"/>
        <v>-2</v>
      </c>
      <c r="M1034" s="94">
        <f t="shared" si="230"/>
        <v>2</v>
      </c>
      <c r="N1034" s="94">
        <f t="shared" si="231"/>
        <v>43</v>
      </c>
      <c r="O1034" s="94">
        <f t="shared" si="232"/>
        <v>47</v>
      </c>
      <c r="P1034" s="102" t="s">
        <v>50</v>
      </c>
      <c r="Q1034" s="94">
        <f t="shared" si="233"/>
        <v>1</v>
      </c>
      <c r="R1034" s="122">
        <f>IF(Q1034="","",HLOOKUP(Q1034,Headline!$Z$5:$CJ$6,2,FALSE))</f>
        <v>1</v>
      </c>
      <c r="S1034" s="237">
        <v>45.1</v>
      </c>
      <c r="T1034" s="237">
        <v>45</v>
      </c>
      <c r="U1034" s="237">
        <v>44.8</v>
      </c>
      <c r="V1034" s="237">
        <v>45.1</v>
      </c>
      <c r="W1034" s="237">
        <v>45.2</v>
      </c>
      <c r="X1034" s="96" t="str">
        <f t="shared" si="234"/>
        <v/>
      </c>
      <c r="Y1034" s="101">
        <v>13</v>
      </c>
      <c r="Z1034" s="445"/>
      <c r="AA1034" s="446"/>
      <c r="AB1034" s="446"/>
      <c r="AC1034" s="446"/>
      <c r="AD1034" s="62"/>
      <c r="AE1034" s="21"/>
      <c r="AF1034" s="22"/>
      <c r="AH1034" s="29"/>
      <c r="AI1034" s="29"/>
      <c r="AJ1034" s="29"/>
      <c r="AK1034" s="29"/>
      <c r="AL1034" s="29"/>
      <c r="AM1034" s="29"/>
      <c r="AN1034" s="29"/>
      <c r="AO1034" s="83"/>
      <c r="AP1034" s="83"/>
      <c r="AQ1034" s="83"/>
      <c r="AR1034" s="83"/>
      <c r="AS1034" s="83"/>
      <c r="AT1034" s="105"/>
      <c r="AU1034" s="105"/>
    </row>
    <row r="1035" spans="1:47" ht="17.25" customHeight="1">
      <c r="A1035" s="27"/>
      <c r="B1035" s="98"/>
      <c r="C1035" s="104"/>
      <c r="D1035" s="90"/>
      <c r="E1035" s="111"/>
      <c r="F1035" s="442"/>
      <c r="G1035" s="443"/>
      <c r="H1035" s="443"/>
      <c r="I1035" s="99"/>
      <c r="J1035" s="99"/>
      <c r="K1035" s="94">
        <f t="shared" si="228"/>
        <v>45</v>
      </c>
      <c r="L1035" s="94">
        <f t="shared" si="229"/>
        <v>-2</v>
      </c>
      <c r="M1035" s="94">
        <f t="shared" si="230"/>
        <v>2</v>
      </c>
      <c r="N1035" s="94">
        <f t="shared" si="231"/>
        <v>43</v>
      </c>
      <c r="O1035" s="94">
        <f t="shared" si="232"/>
        <v>47</v>
      </c>
      <c r="P1035" s="102" t="s">
        <v>50</v>
      </c>
      <c r="Q1035" s="94">
        <f t="shared" si="233"/>
        <v>2</v>
      </c>
      <c r="R1035" s="122">
        <f>IF(Q1035="","",HLOOKUP(Q1035,Headline!$Z$5:$CJ$6,2,FALSE))</f>
        <v>2</v>
      </c>
      <c r="S1035" s="237">
        <v>45.61</v>
      </c>
      <c r="T1035" s="237">
        <v>46.21</v>
      </c>
      <c r="U1035" s="237">
        <v>45.78</v>
      </c>
      <c r="V1035" s="237">
        <v>45.29</v>
      </c>
      <c r="W1035" s="237">
        <v>45.94</v>
      </c>
      <c r="X1035" s="96" t="str">
        <f t="shared" si="234"/>
        <v/>
      </c>
      <c r="Y1035" s="101">
        <v>16</v>
      </c>
      <c r="Z1035" s="445"/>
      <c r="AA1035" s="446"/>
      <c r="AB1035" s="446"/>
      <c r="AC1035" s="446"/>
      <c r="AD1035" s="62"/>
      <c r="AE1035" s="21"/>
      <c r="AF1035" s="22"/>
      <c r="AH1035" s="29"/>
      <c r="AI1035" s="29"/>
      <c r="AJ1035" s="29"/>
      <c r="AK1035" s="29"/>
      <c r="AL1035" s="29"/>
      <c r="AM1035" s="29"/>
      <c r="AN1035" s="29"/>
      <c r="AO1035" s="83"/>
      <c r="AP1035" s="83"/>
      <c r="AQ1035" s="83"/>
      <c r="AR1035" s="83"/>
      <c r="AS1035" s="83"/>
      <c r="AT1035" s="105"/>
      <c r="AU1035" s="105"/>
    </row>
    <row r="1036" spans="1:47" ht="17.25" customHeight="1">
      <c r="A1036" s="27"/>
      <c r="B1036" s="98"/>
      <c r="C1036" s="104"/>
      <c r="D1036" s="90"/>
      <c r="E1036" s="111"/>
      <c r="F1036" s="442"/>
      <c r="G1036" s="443"/>
      <c r="H1036" s="444"/>
      <c r="I1036" s="99"/>
      <c r="J1036" s="99"/>
      <c r="K1036" s="94">
        <f t="shared" si="228"/>
        <v>45</v>
      </c>
      <c r="L1036" s="94">
        <f t="shared" si="229"/>
        <v>-2</v>
      </c>
      <c r="M1036" s="94">
        <f t="shared" si="230"/>
        <v>2</v>
      </c>
      <c r="N1036" s="94">
        <f t="shared" si="231"/>
        <v>43</v>
      </c>
      <c r="O1036" s="94">
        <f t="shared" si="232"/>
        <v>47</v>
      </c>
      <c r="P1036" s="102"/>
      <c r="Q1036" s="94" t="str">
        <f t="shared" si="233"/>
        <v/>
      </c>
      <c r="R1036" s="122" t="str">
        <f>IF(Q1036="","",HLOOKUP(Q1036,Headline!$Z$5:$CJ$6,2,FALSE))</f>
        <v/>
      </c>
      <c r="S1036" s="100"/>
      <c r="T1036" s="100"/>
      <c r="U1036" s="100"/>
      <c r="V1036" s="100"/>
      <c r="W1036" s="100"/>
      <c r="X1036" s="96" t="str">
        <f t="shared" si="234"/>
        <v/>
      </c>
      <c r="Y1036" s="101"/>
      <c r="Z1036" s="445"/>
      <c r="AA1036" s="446"/>
      <c r="AB1036" s="446"/>
      <c r="AC1036" s="446"/>
      <c r="AD1036" s="62"/>
      <c r="AE1036" s="21"/>
      <c r="AF1036" s="22"/>
      <c r="AH1036" s="29"/>
      <c r="AI1036" s="29"/>
      <c r="AJ1036" s="29"/>
      <c r="AK1036" s="29"/>
      <c r="AL1036" s="29"/>
      <c r="AM1036" s="29"/>
      <c r="AN1036" s="29"/>
      <c r="AO1036" s="83"/>
      <c r="AP1036" s="83"/>
      <c r="AQ1036" s="83"/>
      <c r="AR1036" s="83"/>
      <c r="AS1036" s="83"/>
      <c r="AT1036" s="105"/>
      <c r="AU1036" s="105"/>
    </row>
    <row r="1037" spans="1:47" ht="17.25" customHeight="1">
      <c r="A1037" s="27"/>
      <c r="B1037" s="98"/>
      <c r="C1037" s="104"/>
      <c r="D1037" s="144" t="s">
        <v>210</v>
      </c>
      <c r="E1037" s="111"/>
      <c r="F1037" s="442">
        <v>9.6999999999999993</v>
      </c>
      <c r="G1037" s="443"/>
      <c r="H1037" s="444"/>
      <c r="I1037" s="99">
        <v>0</v>
      </c>
      <c r="J1037" s="99">
        <v>0.1</v>
      </c>
      <c r="K1037" s="94">
        <f t="shared" si="228"/>
        <v>9.6999999999999993</v>
      </c>
      <c r="L1037" s="94">
        <f t="shared" si="229"/>
        <v>0</v>
      </c>
      <c r="M1037" s="94">
        <f t="shared" si="230"/>
        <v>0.1</v>
      </c>
      <c r="N1037" s="94">
        <f t="shared" si="231"/>
        <v>9.6999999999999993</v>
      </c>
      <c r="O1037" s="94">
        <f t="shared" si="232"/>
        <v>9.7999999999999989</v>
      </c>
      <c r="P1037" s="102" t="s">
        <v>238</v>
      </c>
      <c r="Q1037" s="94">
        <f t="shared" si="233"/>
        <v>1</v>
      </c>
      <c r="R1037" s="122">
        <f>IF(Q1037="","",HLOOKUP(Q1037,Headline!$Z$5:$CJ$6,2,FALSE))</f>
        <v>1</v>
      </c>
      <c r="S1037" s="502" t="s">
        <v>251</v>
      </c>
      <c r="T1037" s="503"/>
      <c r="U1037" s="503"/>
      <c r="V1037" s="503"/>
      <c r="W1037" s="504"/>
      <c r="X1037" s="96"/>
      <c r="Y1037" s="101"/>
      <c r="Z1037" s="445"/>
      <c r="AA1037" s="446"/>
      <c r="AB1037" s="446"/>
      <c r="AC1037" s="446"/>
      <c r="AD1037" s="62"/>
      <c r="AE1037" s="21"/>
      <c r="AF1037" s="22"/>
      <c r="AH1037" s="29"/>
      <c r="AI1037" s="29"/>
      <c r="AJ1037" s="29"/>
      <c r="AK1037" s="29"/>
      <c r="AL1037" s="29"/>
      <c r="AM1037" s="29"/>
      <c r="AN1037" s="29"/>
      <c r="AO1037" s="83"/>
      <c r="AP1037" s="83"/>
      <c r="AQ1037" s="83"/>
      <c r="AR1037" s="83"/>
      <c r="AS1037" s="83"/>
      <c r="AT1037" s="105"/>
      <c r="AU1037" s="105"/>
    </row>
    <row r="1038" spans="1:47" ht="17.25" customHeight="1">
      <c r="A1038" s="27"/>
      <c r="B1038" s="98"/>
      <c r="C1038" s="104"/>
      <c r="D1038" s="90"/>
      <c r="E1038" s="111"/>
      <c r="F1038" s="442"/>
      <c r="G1038" s="443"/>
      <c r="H1038" s="444"/>
      <c r="I1038" s="99"/>
      <c r="J1038" s="99"/>
      <c r="K1038" s="94">
        <f t="shared" si="228"/>
        <v>9.6999999999999993</v>
      </c>
      <c r="L1038" s="94">
        <f t="shared" si="229"/>
        <v>0</v>
      </c>
      <c r="M1038" s="94">
        <f t="shared" si="230"/>
        <v>0.1</v>
      </c>
      <c r="N1038" s="94">
        <f t="shared" si="231"/>
        <v>9.6999999999999993</v>
      </c>
      <c r="O1038" s="94">
        <f t="shared" si="232"/>
        <v>9.7999999999999989</v>
      </c>
      <c r="P1038" s="102" t="s">
        <v>238</v>
      </c>
      <c r="Q1038" s="94">
        <f t="shared" si="233"/>
        <v>2</v>
      </c>
      <c r="R1038" s="122">
        <f>IF(Q1038="","",HLOOKUP(Q1038,Headline!$Z$5:$CJ$6,2,FALSE))</f>
        <v>2</v>
      </c>
      <c r="S1038" s="505"/>
      <c r="T1038" s="506"/>
      <c r="U1038" s="506"/>
      <c r="V1038" s="506"/>
      <c r="W1038" s="507"/>
      <c r="X1038" s="96" t="str">
        <f t="shared" si="234"/>
        <v/>
      </c>
      <c r="Y1038" s="101"/>
      <c r="Z1038" s="445"/>
      <c r="AA1038" s="446"/>
      <c r="AB1038" s="446"/>
      <c r="AC1038" s="446"/>
      <c r="AD1038" s="62"/>
      <c r="AE1038" s="21"/>
      <c r="AF1038" s="22"/>
      <c r="AH1038" s="29"/>
      <c r="AI1038" s="29"/>
      <c r="AJ1038" s="29"/>
      <c r="AK1038" s="29"/>
      <c r="AL1038" s="29"/>
      <c r="AM1038" s="29"/>
      <c r="AN1038" s="29"/>
      <c r="AO1038" s="83"/>
      <c r="AP1038" s="83"/>
      <c r="AQ1038" s="83"/>
      <c r="AR1038" s="83"/>
      <c r="AS1038" s="83"/>
      <c r="AT1038" s="105"/>
      <c r="AU1038" s="105"/>
    </row>
    <row r="1039" spans="1:47" ht="17.25" customHeight="1">
      <c r="A1039" s="27"/>
      <c r="B1039" s="98"/>
      <c r="C1039" s="104"/>
      <c r="D1039" s="90"/>
      <c r="E1039" s="111"/>
      <c r="F1039" s="442"/>
      <c r="G1039" s="443"/>
      <c r="H1039" s="444"/>
      <c r="I1039" s="99"/>
      <c r="J1039" s="99"/>
      <c r="K1039" s="94">
        <f t="shared" si="228"/>
        <v>9.6999999999999993</v>
      </c>
      <c r="L1039" s="94">
        <f t="shared" si="229"/>
        <v>0</v>
      </c>
      <c r="M1039" s="94">
        <f t="shared" si="230"/>
        <v>0.1</v>
      </c>
      <c r="N1039" s="94">
        <f t="shared" si="231"/>
        <v>9.6999999999999993</v>
      </c>
      <c r="O1039" s="94">
        <f t="shared" si="232"/>
        <v>9.7999999999999989</v>
      </c>
      <c r="P1039" s="102"/>
      <c r="Q1039" s="94" t="str">
        <f t="shared" si="233"/>
        <v/>
      </c>
      <c r="R1039" s="122" t="str">
        <f>IF(Q1039="","",HLOOKUP(Q1039,Headline!$Z$5:$CJ$6,2,FALSE))</f>
        <v/>
      </c>
      <c r="S1039" s="100"/>
      <c r="T1039" s="100"/>
      <c r="U1039" s="100"/>
      <c r="V1039" s="100"/>
      <c r="W1039" s="100"/>
      <c r="X1039" s="96" t="str">
        <f t="shared" si="234"/>
        <v/>
      </c>
      <c r="Y1039" s="101"/>
      <c r="Z1039" s="445"/>
      <c r="AA1039" s="446"/>
      <c r="AB1039" s="446"/>
      <c r="AC1039" s="446"/>
      <c r="AD1039" s="62"/>
      <c r="AE1039" s="21"/>
      <c r="AF1039" s="22"/>
      <c r="AH1039" s="29"/>
      <c r="AI1039" s="29"/>
      <c r="AJ1039" s="29"/>
      <c r="AK1039" s="29"/>
      <c r="AL1039" s="29"/>
      <c r="AM1039" s="29"/>
      <c r="AN1039" s="29"/>
      <c r="AO1039" s="83"/>
      <c r="AP1039" s="83"/>
      <c r="AQ1039" s="83"/>
      <c r="AR1039" s="83"/>
      <c r="AS1039" s="83"/>
      <c r="AT1039" s="105"/>
      <c r="AU1039" s="105"/>
    </row>
    <row r="1040" spans="1:47" ht="17.25" customHeight="1">
      <c r="A1040" s="27"/>
      <c r="B1040" s="98"/>
      <c r="C1040" s="104"/>
      <c r="D1040" s="144" t="s">
        <v>210</v>
      </c>
      <c r="E1040" s="111"/>
      <c r="F1040" s="442">
        <v>7.6</v>
      </c>
      <c r="G1040" s="443"/>
      <c r="H1040" s="444"/>
      <c r="I1040" s="99">
        <v>-0.1</v>
      </c>
      <c r="J1040" s="99">
        <v>0</v>
      </c>
      <c r="K1040" s="94">
        <f t="shared" si="228"/>
        <v>7.6</v>
      </c>
      <c r="L1040" s="94">
        <f t="shared" si="229"/>
        <v>-0.1</v>
      </c>
      <c r="M1040" s="94">
        <f t="shared" si="230"/>
        <v>0</v>
      </c>
      <c r="N1040" s="94">
        <f t="shared" si="231"/>
        <v>7.5</v>
      </c>
      <c r="O1040" s="94">
        <f t="shared" si="232"/>
        <v>7.6</v>
      </c>
      <c r="P1040" s="102" t="s">
        <v>238</v>
      </c>
      <c r="Q1040" s="94">
        <f>IF(AND(F1040&lt;&gt;"",Q1039=""),1,IF(AND(Q1039&lt;emp,Q1039&lt;&gt;""),Q1039+1,""))</f>
        <v>1</v>
      </c>
      <c r="R1040" s="122">
        <f>IF(Q1040="","",HLOOKUP(Q1040,Headline!$Z$5:$CJ$6,2,FALSE))</f>
        <v>1</v>
      </c>
      <c r="S1040" s="502" t="s">
        <v>253</v>
      </c>
      <c r="T1040" s="503"/>
      <c r="U1040" s="503"/>
      <c r="V1040" s="503"/>
      <c r="W1040" s="504"/>
      <c r="X1040" s="96"/>
      <c r="Y1040" s="101"/>
      <c r="Z1040" s="445"/>
      <c r="AA1040" s="446"/>
      <c r="AB1040" s="446"/>
      <c r="AC1040" s="446"/>
      <c r="AD1040" s="62"/>
      <c r="AE1040" s="21"/>
      <c r="AF1040" s="22"/>
      <c r="AH1040" s="29"/>
      <c r="AI1040" s="29"/>
      <c r="AJ1040" s="29"/>
      <c r="AK1040" s="29"/>
      <c r="AL1040" s="29"/>
      <c r="AM1040" s="29"/>
      <c r="AN1040" s="29"/>
      <c r="AO1040" s="83"/>
      <c r="AP1040" s="83"/>
      <c r="AQ1040" s="83"/>
      <c r="AR1040" s="83"/>
      <c r="AS1040" s="83"/>
      <c r="AT1040" s="105"/>
      <c r="AU1040" s="105"/>
    </row>
    <row r="1041" spans="1:47" ht="17.25" customHeight="1">
      <c r="A1041" s="27"/>
      <c r="B1041" s="98"/>
      <c r="C1041" s="104"/>
      <c r="D1041" s="90"/>
      <c r="E1041" s="111"/>
      <c r="F1041" s="442"/>
      <c r="G1041" s="443"/>
      <c r="H1041" s="444"/>
      <c r="I1041" s="99"/>
      <c r="J1041" s="99"/>
      <c r="K1041" s="94">
        <f t="shared" si="228"/>
        <v>7.6</v>
      </c>
      <c r="L1041" s="94">
        <f t="shared" si="229"/>
        <v>-0.1</v>
      </c>
      <c r="M1041" s="94">
        <f t="shared" si="230"/>
        <v>0</v>
      </c>
      <c r="N1041" s="94">
        <f t="shared" si="231"/>
        <v>7.5</v>
      </c>
      <c r="O1041" s="94">
        <f t="shared" si="232"/>
        <v>7.6</v>
      </c>
      <c r="P1041" s="102" t="s">
        <v>238</v>
      </c>
      <c r="Q1041" s="94">
        <f>IF(AND(F1041&lt;&gt;"",Q1040=""),1,IF(AND(Q1040&lt;emp,Q1040&lt;&gt;""),Q1040+1,""))</f>
        <v>2</v>
      </c>
      <c r="R1041" s="122">
        <f>IF(Q1041="","",HLOOKUP(Q1041,Headline!$Z$5:$CJ$6,2,FALSE))</f>
        <v>2</v>
      </c>
      <c r="S1041" s="505"/>
      <c r="T1041" s="506"/>
      <c r="U1041" s="506"/>
      <c r="V1041" s="506"/>
      <c r="W1041" s="507"/>
      <c r="X1041" s="96" t="str">
        <f t="shared" si="234"/>
        <v/>
      </c>
      <c r="Y1041" s="101"/>
      <c r="Z1041" s="445"/>
      <c r="AA1041" s="446"/>
      <c r="AB1041" s="446"/>
      <c r="AC1041" s="446"/>
      <c r="AD1041" s="62"/>
      <c r="AE1041" s="21"/>
      <c r="AF1041" s="22"/>
      <c r="AH1041" s="29"/>
      <c r="AI1041" s="29"/>
      <c r="AJ1041" s="29"/>
      <c r="AK1041" s="29"/>
      <c r="AL1041" s="29"/>
      <c r="AM1041" s="29"/>
      <c r="AN1041" s="29"/>
      <c r="AO1041" s="83"/>
      <c r="AP1041" s="83"/>
      <c r="AQ1041" s="83"/>
      <c r="AR1041" s="83"/>
      <c r="AS1041" s="83"/>
      <c r="AT1041" s="105"/>
      <c r="AU1041" s="105"/>
    </row>
    <row r="1042" spans="1:47" ht="17.25" customHeight="1">
      <c r="A1042" s="27"/>
      <c r="B1042" s="98"/>
      <c r="C1042" s="104"/>
      <c r="D1042" s="90"/>
      <c r="E1042" s="111"/>
      <c r="F1042" s="442"/>
      <c r="G1042" s="443"/>
      <c r="H1042" s="444"/>
      <c r="I1042" s="99"/>
      <c r="J1042" s="99"/>
      <c r="K1042" s="94">
        <f t="shared" si="228"/>
        <v>7.6</v>
      </c>
      <c r="L1042" s="94">
        <f t="shared" si="229"/>
        <v>-0.1</v>
      </c>
      <c r="M1042" s="94">
        <f t="shared" si="230"/>
        <v>0</v>
      </c>
      <c r="N1042" s="94">
        <f t="shared" si="231"/>
        <v>7.5</v>
      </c>
      <c r="O1042" s="94">
        <f t="shared" si="232"/>
        <v>7.6</v>
      </c>
      <c r="P1042" s="102"/>
      <c r="Q1042" s="94" t="str">
        <f t="shared" si="233"/>
        <v/>
      </c>
      <c r="R1042" s="122" t="str">
        <f>IF(Q1042="","",HLOOKUP(Q1042,Headline!$Z$5:$CJ$6,2,FALSE))</f>
        <v/>
      </c>
      <c r="S1042" s="100"/>
      <c r="T1042" s="100"/>
      <c r="U1042" s="100"/>
      <c r="V1042" s="100"/>
      <c r="W1042" s="100"/>
      <c r="X1042" s="96" t="str">
        <f t="shared" si="234"/>
        <v/>
      </c>
      <c r="Y1042" s="101"/>
      <c r="Z1042" s="445"/>
      <c r="AA1042" s="446"/>
      <c r="AB1042" s="446"/>
      <c r="AC1042" s="446"/>
      <c r="AD1042" s="62"/>
      <c r="AE1042" s="21"/>
      <c r="AF1042" s="22"/>
      <c r="AH1042" s="29"/>
      <c r="AI1042" s="29"/>
      <c r="AJ1042" s="29"/>
      <c r="AK1042" s="29"/>
      <c r="AL1042" s="29"/>
      <c r="AM1042" s="29"/>
      <c r="AN1042" s="29"/>
      <c r="AO1042" s="83"/>
      <c r="AP1042" s="83"/>
      <c r="AQ1042" s="83"/>
      <c r="AR1042" s="83"/>
      <c r="AS1042" s="83"/>
      <c r="AT1042" s="105"/>
      <c r="AU1042" s="105"/>
    </row>
    <row r="1043" spans="1:47" ht="17.25" customHeight="1">
      <c r="A1043" s="27"/>
      <c r="B1043" s="98"/>
      <c r="C1043" s="104"/>
      <c r="D1043" s="144" t="s">
        <v>210</v>
      </c>
      <c r="E1043" s="111"/>
      <c r="F1043" s="442">
        <v>9.85</v>
      </c>
      <c r="G1043" s="443"/>
      <c r="H1043" s="443"/>
      <c r="I1043" s="99">
        <v>-0.1</v>
      </c>
      <c r="J1043" s="99">
        <v>0</v>
      </c>
      <c r="K1043" s="94">
        <f t="shared" si="228"/>
        <v>9.85</v>
      </c>
      <c r="L1043" s="94">
        <f t="shared" si="229"/>
        <v>-0.1</v>
      </c>
      <c r="M1043" s="94">
        <f t="shared" si="230"/>
        <v>0</v>
      </c>
      <c r="N1043" s="94">
        <f t="shared" si="231"/>
        <v>9.75</v>
      </c>
      <c r="O1043" s="94">
        <f t="shared" si="232"/>
        <v>9.85</v>
      </c>
      <c r="P1043" s="102" t="s">
        <v>238</v>
      </c>
      <c r="Q1043" s="94">
        <f>IF(AND(F1043&lt;&gt;"",Q1042=""),1,IF(AND(Q1042&lt;emp,Q1042&lt;&gt;""),Q1042+1,""))</f>
        <v>1</v>
      </c>
      <c r="R1043" s="122">
        <f>IF(Q1043="","",HLOOKUP(Q1043,Headline!$Z$5:$CJ$6,2,FALSE))</f>
        <v>1</v>
      </c>
      <c r="S1043" s="502" t="s">
        <v>252</v>
      </c>
      <c r="T1043" s="503"/>
      <c r="U1043" s="503"/>
      <c r="V1043" s="503"/>
      <c r="W1043" s="504"/>
      <c r="X1043" s="96"/>
      <c r="Y1043" s="101"/>
      <c r="Z1043" s="445"/>
      <c r="AA1043" s="446"/>
      <c r="AB1043" s="446"/>
      <c r="AC1043" s="446"/>
      <c r="AD1043" s="62"/>
      <c r="AE1043" s="21"/>
      <c r="AF1043" s="22"/>
      <c r="AH1043" s="29"/>
      <c r="AI1043" s="29"/>
      <c r="AJ1043" s="29"/>
      <c r="AK1043" s="29"/>
      <c r="AL1043" s="29"/>
      <c r="AM1043" s="29"/>
      <c r="AN1043" s="29"/>
      <c r="AO1043" s="83"/>
      <c r="AP1043" s="83"/>
      <c r="AQ1043" s="83"/>
      <c r="AR1043" s="83"/>
      <c r="AS1043" s="83"/>
      <c r="AT1043" s="105"/>
      <c r="AU1043" s="105"/>
    </row>
    <row r="1044" spans="1:47" ht="17.25" customHeight="1">
      <c r="A1044" s="27"/>
      <c r="B1044" s="98"/>
      <c r="C1044" s="104"/>
      <c r="D1044" s="90"/>
      <c r="E1044" s="111"/>
      <c r="F1044" s="442"/>
      <c r="G1044" s="443"/>
      <c r="H1044" s="444"/>
      <c r="I1044" s="99"/>
      <c r="J1044" s="99"/>
      <c r="K1044" s="94">
        <f t="shared" si="228"/>
        <v>9.85</v>
      </c>
      <c r="L1044" s="94">
        <f t="shared" si="229"/>
        <v>-0.1</v>
      </c>
      <c r="M1044" s="94">
        <f t="shared" si="230"/>
        <v>0</v>
      </c>
      <c r="N1044" s="94">
        <f t="shared" si="231"/>
        <v>9.75</v>
      </c>
      <c r="O1044" s="94">
        <f t="shared" si="232"/>
        <v>9.85</v>
      </c>
      <c r="P1044" s="102" t="s">
        <v>238</v>
      </c>
      <c r="Q1044" s="94">
        <f>IF(AND(F1044&lt;&gt;"",Q1043=""),1,IF(AND(Q1043&lt;emp,Q1043&lt;&gt;""),Q1043+1,""))</f>
        <v>2</v>
      </c>
      <c r="R1044" s="122">
        <f>IF(Q1044="","",HLOOKUP(Q1044,Headline!$Z$5:$CJ$6,2,FALSE))</f>
        <v>2</v>
      </c>
      <c r="S1044" s="505"/>
      <c r="T1044" s="506"/>
      <c r="U1044" s="506"/>
      <c r="V1044" s="506"/>
      <c r="W1044" s="507"/>
      <c r="X1044" s="96" t="str">
        <f t="shared" si="234"/>
        <v/>
      </c>
      <c r="Y1044" s="101"/>
      <c r="Z1044" s="445"/>
      <c r="AA1044" s="446"/>
      <c r="AB1044" s="446"/>
      <c r="AC1044" s="446"/>
      <c r="AD1044" s="62"/>
      <c r="AE1044" s="21"/>
      <c r="AF1044" s="22"/>
      <c r="AH1044" s="29"/>
      <c r="AI1044" s="29"/>
      <c r="AJ1044" s="29"/>
      <c r="AK1044" s="29"/>
      <c r="AL1044" s="29"/>
      <c r="AM1044" s="29"/>
      <c r="AN1044" s="29"/>
      <c r="AO1044" s="83"/>
      <c r="AP1044" s="83"/>
      <c r="AQ1044" s="83"/>
      <c r="AR1044" s="83"/>
      <c r="AS1044" s="83"/>
      <c r="AT1044" s="105"/>
      <c r="AU1044" s="105"/>
    </row>
    <row r="1045" spans="1:47" ht="17.25" customHeight="1" thickBot="1">
      <c r="A1045" s="27"/>
      <c r="B1045" s="98"/>
      <c r="C1045" s="104"/>
      <c r="D1045" s="90"/>
      <c r="E1045" s="111"/>
      <c r="F1045" s="442"/>
      <c r="G1045" s="443"/>
      <c r="H1045" s="443"/>
      <c r="I1045" s="99"/>
      <c r="J1045" s="99"/>
      <c r="K1045" s="94">
        <f t="shared" si="228"/>
        <v>9.85</v>
      </c>
      <c r="L1045" s="94">
        <f t="shared" si="229"/>
        <v>-0.1</v>
      </c>
      <c r="M1045" s="94">
        <f t="shared" si="230"/>
        <v>0</v>
      </c>
      <c r="N1045" s="94">
        <f t="shared" si="231"/>
        <v>9.75</v>
      </c>
      <c r="O1045" s="94">
        <f t="shared" si="232"/>
        <v>9.85</v>
      </c>
      <c r="P1045" s="102"/>
      <c r="Q1045" s="94" t="str">
        <f t="shared" si="233"/>
        <v/>
      </c>
      <c r="R1045" s="122" t="str">
        <f>IF(Q1045="","",HLOOKUP(Q1045,Headline!$Z$5:$CJ$6,2,FALSE))</f>
        <v/>
      </c>
      <c r="S1045" s="100"/>
      <c r="T1045" s="100"/>
      <c r="U1045" s="100"/>
      <c r="V1045" s="100"/>
      <c r="W1045" s="100"/>
      <c r="X1045" s="96" t="str">
        <f t="shared" si="234"/>
        <v/>
      </c>
      <c r="Y1045" s="101"/>
      <c r="Z1045" s="445"/>
      <c r="AA1045" s="446"/>
      <c r="AB1045" s="446"/>
      <c r="AC1045" s="446"/>
      <c r="AD1045" s="62"/>
      <c r="AE1045" s="21"/>
      <c r="AF1045" s="22"/>
      <c r="AH1045" s="29"/>
      <c r="AI1045" s="29"/>
      <c r="AJ1045" s="29"/>
      <c r="AK1045" s="29"/>
      <c r="AL1045" s="29"/>
      <c r="AM1045" s="29"/>
      <c r="AN1045" s="29"/>
      <c r="AO1045" s="83"/>
      <c r="AP1045" s="83"/>
      <c r="AQ1045" s="83"/>
      <c r="AR1045" s="83"/>
      <c r="AS1045" s="83"/>
      <c r="AT1045" s="105"/>
      <c r="AU1045" s="105"/>
    </row>
    <row r="1046" spans="1:47" ht="26.25" customHeight="1" thickBot="1">
      <c r="A1046" s="27"/>
      <c r="B1046" s="466" t="s">
        <v>216</v>
      </c>
      <c r="C1046" s="467"/>
      <c r="D1046" s="467"/>
      <c r="E1046" s="467"/>
      <c r="F1046" s="467"/>
      <c r="G1046" s="467"/>
      <c r="H1046" s="467"/>
      <c r="I1046" s="467"/>
      <c r="J1046" s="467"/>
      <c r="K1046" s="467"/>
      <c r="L1046" s="467"/>
      <c r="M1046" s="467"/>
      <c r="N1046" s="467"/>
      <c r="O1046" s="467"/>
      <c r="P1046" s="467"/>
      <c r="Q1046" s="467"/>
      <c r="R1046" s="467"/>
      <c r="S1046" s="467"/>
      <c r="T1046" s="467"/>
      <c r="U1046" s="467"/>
      <c r="V1046" s="467"/>
      <c r="W1046" s="467"/>
      <c r="X1046" s="467"/>
      <c r="Y1046" s="467"/>
      <c r="Z1046" s="467"/>
      <c r="AA1046" s="467"/>
      <c r="AB1046" s="467"/>
      <c r="AC1046" s="467"/>
      <c r="AD1046" s="467"/>
      <c r="AE1046" s="467"/>
      <c r="AF1046" s="468"/>
      <c r="AH1046" s="29"/>
      <c r="AI1046" s="29"/>
      <c r="AJ1046" s="29"/>
      <c r="AK1046" s="29"/>
      <c r="AL1046" s="29"/>
      <c r="AM1046" s="29"/>
      <c r="AN1046" s="29"/>
      <c r="AO1046" s="83"/>
      <c r="AP1046" s="83"/>
      <c r="AQ1046" s="83"/>
      <c r="AR1046" s="83"/>
      <c r="AS1046" s="83"/>
      <c r="AT1046" s="105"/>
      <c r="AU1046" s="105"/>
    </row>
    <row r="1047" spans="1:47" ht="17.25" customHeight="1">
      <c r="A1047" s="27"/>
      <c r="B1047" s="98"/>
      <c r="C1047" s="104"/>
      <c r="D1047" s="90"/>
      <c r="E1047" s="111"/>
      <c r="F1047" s="442"/>
      <c r="G1047" s="443"/>
      <c r="H1047" s="444"/>
      <c r="I1047" s="99"/>
      <c r="J1047" s="99"/>
      <c r="K1047" s="94">
        <f t="shared" si="228"/>
        <v>0</v>
      </c>
      <c r="L1047" s="94">
        <f t="shared" si="229"/>
        <v>0</v>
      </c>
      <c r="M1047" s="94">
        <f t="shared" si="230"/>
        <v>0</v>
      </c>
      <c r="N1047" s="94">
        <f t="shared" si="231"/>
        <v>0</v>
      </c>
      <c r="O1047" s="94">
        <f t="shared" si="232"/>
        <v>0</v>
      </c>
      <c r="P1047" s="102"/>
      <c r="Q1047" s="94" t="str">
        <f t="shared" si="233"/>
        <v/>
      </c>
      <c r="R1047" s="122" t="str">
        <f>IF(Q1047="","",HLOOKUP(Q1047,Headline!$Z$5:$CJ$6,2,FALSE))</f>
        <v/>
      </c>
      <c r="S1047" s="100"/>
      <c r="T1047" s="100"/>
      <c r="U1047" s="100"/>
      <c r="V1047" s="100"/>
      <c r="W1047" s="100"/>
      <c r="X1047" s="96" t="str">
        <f t="shared" si="234"/>
        <v/>
      </c>
      <c r="Y1047" s="101"/>
      <c r="Z1047" s="445"/>
      <c r="AA1047" s="446"/>
      <c r="AB1047" s="446"/>
      <c r="AC1047" s="446"/>
      <c r="AD1047" s="62"/>
      <c r="AE1047" s="21"/>
      <c r="AF1047" s="22"/>
      <c r="AH1047" s="29"/>
      <c r="AI1047" s="29"/>
      <c r="AJ1047" s="29"/>
      <c r="AK1047" s="29"/>
      <c r="AL1047" s="29"/>
      <c r="AM1047" s="29"/>
      <c r="AN1047" s="29"/>
      <c r="AO1047" s="83"/>
      <c r="AP1047" s="83"/>
      <c r="AQ1047" s="83"/>
      <c r="AR1047" s="83"/>
      <c r="AS1047" s="83"/>
      <c r="AT1047" s="105"/>
      <c r="AU1047" s="105"/>
    </row>
    <row r="1048" spans="1:47" ht="17.25" customHeight="1">
      <c r="A1048" s="27"/>
      <c r="B1048" s="98">
        <v>930</v>
      </c>
      <c r="C1048" s="104"/>
      <c r="D1048" s="90"/>
      <c r="E1048" s="111"/>
      <c r="F1048" s="442">
        <v>0.3</v>
      </c>
      <c r="G1048" s="443"/>
      <c r="H1048" s="444"/>
      <c r="I1048" s="99">
        <v>-0.02</v>
      </c>
      <c r="J1048" s="99">
        <v>0.1</v>
      </c>
      <c r="K1048" s="94">
        <f>IF(Q1048=1,F1048,K1047)</f>
        <v>0.3</v>
      </c>
      <c r="L1048" s="94">
        <f t="shared" si="229"/>
        <v>-0.02</v>
      </c>
      <c r="M1048" s="94">
        <f t="shared" si="230"/>
        <v>0.1</v>
      </c>
      <c r="N1048" s="94">
        <f t="shared" si="231"/>
        <v>0.27999999999999997</v>
      </c>
      <c r="O1048" s="94">
        <f t="shared" si="232"/>
        <v>0.4</v>
      </c>
      <c r="P1048" s="102" t="s">
        <v>237</v>
      </c>
      <c r="Q1048" s="94">
        <f t="shared" si="233"/>
        <v>1</v>
      </c>
      <c r="R1048" s="122">
        <f>IF(Q1048="","",HLOOKUP(Q1048,Headline!$Z$5:$CJ$6,2,FALSE))</f>
        <v>1</v>
      </c>
      <c r="S1048" s="147">
        <v>0.31361423200000005</v>
      </c>
      <c r="T1048" s="147">
        <v>0.30771493750000001</v>
      </c>
      <c r="U1048" s="147">
        <v>0.30243044600000002</v>
      </c>
      <c r="V1048" s="147">
        <v>0.30469755949999999</v>
      </c>
      <c r="W1048" s="147">
        <v>0.299990586</v>
      </c>
      <c r="X1048" s="96" t="str">
        <f>IF(S1048="","",IF(AND(AM1048="-",AN1048="+"),"78",IF(AM1048="-","7",IF(AN1048="+","8",""))))</f>
        <v/>
      </c>
      <c r="Y1048" s="101">
        <v>13</v>
      </c>
      <c r="Z1048" s="445"/>
      <c r="AA1048" s="446"/>
      <c r="AB1048" s="446"/>
      <c r="AC1048" s="446"/>
      <c r="AD1048" s="62"/>
      <c r="AE1048" s="21"/>
      <c r="AF1048" s="22"/>
      <c r="AH1048" s="29"/>
      <c r="AI1048" s="29"/>
      <c r="AJ1048" s="29"/>
      <c r="AK1048" s="29"/>
      <c r="AL1048" s="29"/>
      <c r="AM1048" s="29"/>
      <c r="AN1048" s="29"/>
      <c r="AO1048" s="83"/>
      <c r="AP1048" s="83"/>
      <c r="AQ1048" s="83"/>
      <c r="AR1048" s="83"/>
      <c r="AS1048" s="83"/>
      <c r="AT1048" s="105"/>
      <c r="AU1048" s="105"/>
    </row>
    <row r="1049" spans="1:47" ht="17.25" customHeight="1">
      <c r="A1049" s="27"/>
      <c r="B1049" s="98"/>
      <c r="C1049" s="104"/>
      <c r="D1049" s="90"/>
      <c r="E1049" s="111"/>
      <c r="F1049" s="442"/>
      <c r="G1049" s="443"/>
      <c r="H1049" s="444"/>
      <c r="I1049" s="99"/>
      <c r="J1049" s="99"/>
      <c r="K1049" s="94">
        <f t="shared" si="228"/>
        <v>0.3</v>
      </c>
      <c r="L1049" s="94">
        <f t="shared" si="229"/>
        <v>-0.02</v>
      </c>
      <c r="M1049" s="94">
        <f t="shared" si="230"/>
        <v>0.1</v>
      </c>
      <c r="N1049" s="94">
        <f t="shared" si="231"/>
        <v>0.27999999999999997</v>
      </c>
      <c r="O1049" s="94">
        <f t="shared" si="232"/>
        <v>0.4</v>
      </c>
      <c r="P1049" s="102" t="s">
        <v>237</v>
      </c>
      <c r="Q1049" s="94">
        <f t="shared" si="233"/>
        <v>2</v>
      </c>
      <c r="R1049" s="122">
        <f>IF(Q1049="","",HLOOKUP(Q1049,Headline!$Z$5:$CJ$6,2,FALSE))</f>
        <v>2</v>
      </c>
      <c r="S1049" s="147">
        <v>0.29598526950000004</v>
      </c>
      <c r="T1049" s="147">
        <v>0.2881396095</v>
      </c>
      <c r="U1049" s="147"/>
      <c r="V1049" s="147"/>
      <c r="W1049" s="147"/>
      <c r="X1049" s="96" t="str">
        <f>IF(S1049="","",IF(AND(AM1049="-",AN1049="+"),"78",IF(AM1049="-","7",IF(AN1049="+","8",""))))</f>
        <v/>
      </c>
      <c r="Y1049" s="101">
        <v>15</v>
      </c>
      <c r="Z1049" s="445"/>
      <c r="AA1049" s="446"/>
      <c r="AB1049" s="446"/>
      <c r="AC1049" s="446"/>
      <c r="AD1049" s="62"/>
      <c r="AE1049" s="21"/>
      <c r="AF1049" s="22"/>
      <c r="AH1049" s="29"/>
      <c r="AI1049" s="29"/>
      <c r="AJ1049" s="29"/>
      <c r="AK1049" s="29"/>
      <c r="AL1049" s="29"/>
      <c r="AM1049" s="29"/>
      <c r="AN1049" s="29"/>
      <c r="AO1049" s="83"/>
      <c r="AP1049" s="83"/>
      <c r="AQ1049" s="83"/>
      <c r="AR1049" s="83"/>
      <c r="AS1049" s="83"/>
      <c r="AT1049" s="105"/>
      <c r="AU1049" s="105"/>
    </row>
    <row r="1050" spans="1:47" ht="17.25" customHeight="1">
      <c r="A1050" s="27"/>
      <c r="B1050" s="98"/>
      <c r="C1050" s="104"/>
      <c r="D1050" s="90"/>
      <c r="E1050" s="111"/>
      <c r="F1050" s="442"/>
      <c r="G1050" s="443"/>
      <c r="H1050" s="444"/>
      <c r="I1050" s="99"/>
      <c r="J1050" s="99"/>
      <c r="K1050" s="94">
        <f t="shared" si="228"/>
        <v>0.3</v>
      </c>
      <c r="L1050" s="94">
        <f t="shared" si="229"/>
        <v>-0.02</v>
      </c>
      <c r="M1050" s="94">
        <f t="shared" si="230"/>
        <v>0.1</v>
      </c>
      <c r="N1050" s="94">
        <f t="shared" si="231"/>
        <v>0.27999999999999997</v>
      </c>
      <c r="O1050" s="94">
        <f t="shared" si="232"/>
        <v>0.4</v>
      </c>
      <c r="P1050" s="102"/>
      <c r="Q1050" s="94" t="str">
        <f>IF(AND(F1050&lt;&gt;"",Q1049=""),1,IF(AND(Q1049&lt;emp,Q1049&lt;&gt;""),Q1049+1,""))</f>
        <v/>
      </c>
      <c r="R1050" s="122" t="str">
        <f>IF(Q1050="","",HLOOKUP(Q1050,Headline!$Z$5:$CJ$6,2,FALSE))</f>
        <v/>
      </c>
      <c r="S1050" s="147"/>
      <c r="T1050" s="147"/>
      <c r="U1050" s="147"/>
      <c r="V1050" s="147"/>
      <c r="W1050" s="147"/>
      <c r="X1050" s="96" t="str">
        <f>IF(S1050="","",IF(AND(AM1050="-",AN1050="+"),"78",IF(AM1050="-","7",IF(AN1050="+","8",""))))</f>
        <v/>
      </c>
      <c r="Y1050" s="101"/>
      <c r="Z1050" s="445"/>
      <c r="AA1050" s="446"/>
      <c r="AB1050" s="446"/>
      <c r="AC1050" s="446"/>
      <c r="AD1050" s="62"/>
      <c r="AE1050" s="21"/>
      <c r="AF1050" s="22"/>
      <c r="AH1050" s="29"/>
      <c r="AI1050" s="29"/>
      <c r="AJ1050" s="29"/>
      <c r="AK1050" s="29"/>
      <c r="AL1050" s="29"/>
      <c r="AM1050" s="29"/>
      <c r="AN1050" s="29"/>
      <c r="AO1050" s="83"/>
      <c r="AP1050" s="83"/>
      <c r="AQ1050" s="83"/>
      <c r="AR1050" s="83"/>
      <c r="AS1050" s="83"/>
      <c r="AT1050" s="105"/>
      <c r="AU1050" s="105"/>
    </row>
    <row r="1051" spans="1:47" ht="17.25" hidden="1" customHeight="1">
      <c r="A1051" s="27"/>
      <c r="B1051" s="98"/>
      <c r="C1051" s="104"/>
      <c r="D1051" s="90"/>
      <c r="E1051" s="111"/>
      <c r="F1051" s="442"/>
      <c r="G1051" s="443"/>
      <c r="H1051" s="444"/>
      <c r="I1051" s="99"/>
      <c r="J1051" s="99"/>
      <c r="K1051" s="94"/>
      <c r="L1051" s="94"/>
      <c r="M1051" s="94"/>
      <c r="N1051" s="94"/>
      <c r="O1051" s="94"/>
      <c r="P1051" s="102"/>
      <c r="Q1051" s="94"/>
      <c r="R1051" s="122"/>
      <c r="S1051" s="147"/>
      <c r="T1051" s="147"/>
      <c r="U1051" s="147"/>
      <c r="V1051" s="147"/>
      <c r="W1051" s="147"/>
      <c r="X1051" s="96"/>
      <c r="Y1051" s="101"/>
      <c r="Z1051" s="445"/>
      <c r="AA1051" s="446"/>
      <c r="AB1051" s="446"/>
      <c r="AC1051" s="446"/>
      <c r="AD1051" s="62"/>
      <c r="AE1051" s="21"/>
      <c r="AF1051" s="22"/>
      <c r="AH1051" s="29"/>
      <c r="AI1051" s="29"/>
      <c r="AJ1051" s="29"/>
      <c r="AK1051" s="29"/>
      <c r="AL1051" s="29"/>
      <c r="AM1051" s="29"/>
      <c r="AN1051" s="29"/>
      <c r="AO1051" s="83"/>
      <c r="AP1051" s="83"/>
      <c r="AQ1051" s="83"/>
      <c r="AR1051" s="83"/>
      <c r="AS1051" s="83"/>
      <c r="AT1051" s="105"/>
      <c r="AU1051" s="105"/>
    </row>
    <row r="1052" spans="1:47" ht="17.25" hidden="1" customHeight="1">
      <c r="A1052" s="27"/>
      <c r="B1052" s="98"/>
      <c r="C1052" s="104"/>
      <c r="D1052" s="90"/>
      <c r="E1052" s="111"/>
      <c r="F1052" s="442"/>
      <c r="G1052" s="443"/>
      <c r="H1052" s="444"/>
      <c r="I1052" s="99"/>
      <c r="J1052" s="99"/>
      <c r="K1052" s="94"/>
      <c r="L1052" s="94"/>
      <c r="M1052" s="94"/>
      <c r="N1052" s="94"/>
      <c r="O1052" s="94"/>
      <c r="P1052" s="102"/>
      <c r="Q1052" s="94"/>
      <c r="R1052" s="122"/>
      <c r="S1052" s="147"/>
      <c r="T1052" s="147"/>
      <c r="U1052" s="147"/>
      <c r="V1052" s="147"/>
      <c r="W1052" s="147"/>
      <c r="X1052" s="96"/>
      <c r="Y1052" s="101"/>
      <c r="Z1052" s="445"/>
      <c r="AA1052" s="446"/>
      <c r="AB1052" s="446"/>
      <c r="AC1052" s="446"/>
      <c r="AD1052" s="62"/>
      <c r="AE1052" s="21"/>
      <c r="AF1052" s="22"/>
      <c r="AH1052" s="29"/>
      <c r="AI1052" s="29"/>
      <c r="AJ1052" s="29"/>
      <c r="AK1052" s="29"/>
      <c r="AL1052" s="29"/>
      <c r="AM1052" s="29"/>
      <c r="AN1052" s="29"/>
      <c r="AO1052" s="83"/>
      <c r="AP1052" s="83"/>
      <c r="AQ1052" s="83"/>
      <c r="AR1052" s="83"/>
      <c r="AS1052" s="83"/>
      <c r="AT1052" s="105"/>
      <c r="AU1052" s="105"/>
    </row>
    <row r="1053" spans="1:47" ht="17.25" hidden="1" customHeight="1">
      <c r="A1053" s="27"/>
      <c r="B1053" s="98"/>
      <c r="C1053" s="104"/>
      <c r="D1053" s="90"/>
      <c r="E1053" s="111"/>
      <c r="F1053" s="442"/>
      <c r="G1053" s="443"/>
      <c r="H1053" s="444"/>
      <c r="I1053" s="99"/>
      <c r="J1053" s="99"/>
      <c r="K1053" s="94"/>
      <c r="L1053" s="94"/>
      <c r="M1053" s="94"/>
      <c r="N1053" s="94"/>
      <c r="O1053" s="94"/>
      <c r="P1053" s="102"/>
      <c r="Q1053" s="94"/>
      <c r="R1053" s="122"/>
      <c r="S1053" s="147"/>
      <c r="T1053" s="147"/>
      <c r="U1053" s="147"/>
      <c r="V1053" s="147"/>
      <c r="W1053" s="147"/>
      <c r="X1053" s="96"/>
      <c r="Y1053" s="101"/>
      <c r="Z1053" s="445"/>
      <c r="AA1053" s="446"/>
      <c r="AB1053" s="446"/>
      <c r="AC1053" s="446"/>
      <c r="AD1053" s="62"/>
      <c r="AE1053" s="21"/>
      <c r="AF1053" s="22"/>
      <c r="AH1053" s="29"/>
      <c r="AI1053" s="29"/>
      <c r="AJ1053" s="29"/>
      <c r="AK1053" s="29"/>
      <c r="AL1053" s="29"/>
      <c r="AM1053" s="29"/>
      <c r="AN1053" s="29"/>
      <c r="AO1053" s="83"/>
      <c r="AP1053" s="83"/>
      <c r="AQ1053" s="83"/>
      <c r="AR1053" s="83"/>
      <c r="AS1053" s="83"/>
      <c r="AT1053" s="105"/>
      <c r="AU1053" s="105"/>
    </row>
    <row r="1054" spans="1:47" ht="17.25" hidden="1" customHeight="1">
      <c r="A1054" s="27"/>
      <c r="B1054" s="98"/>
      <c r="C1054" s="104"/>
      <c r="D1054" s="90"/>
      <c r="E1054" s="111"/>
      <c r="F1054" s="442"/>
      <c r="G1054" s="443"/>
      <c r="H1054" s="444"/>
      <c r="I1054" s="99"/>
      <c r="J1054" s="99"/>
      <c r="K1054" s="94"/>
      <c r="L1054" s="94"/>
      <c r="M1054" s="94"/>
      <c r="N1054" s="94"/>
      <c r="O1054" s="94"/>
      <c r="P1054" s="102"/>
      <c r="Q1054" s="94"/>
      <c r="R1054" s="122"/>
      <c r="S1054" s="147"/>
      <c r="T1054" s="147"/>
      <c r="U1054" s="147"/>
      <c r="V1054" s="147"/>
      <c r="W1054" s="147"/>
      <c r="X1054" s="96"/>
      <c r="Y1054" s="101"/>
      <c r="Z1054" s="445"/>
      <c r="AA1054" s="446"/>
      <c r="AB1054" s="446"/>
      <c r="AC1054" s="446"/>
      <c r="AD1054" s="62"/>
      <c r="AE1054" s="21"/>
      <c r="AF1054" s="22"/>
      <c r="AH1054" s="29"/>
      <c r="AI1054" s="29"/>
      <c r="AJ1054" s="29"/>
      <c r="AK1054" s="29"/>
      <c r="AL1054" s="29"/>
      <c r="AM1054" s="29"/>
      <c r="AN1054" s="29"/>
      <c r="AO1054" s="83"/>
      <c r="AP1054" s="83"/>
      <c r="AQ1054" s="83"/>
      <c r="AR1054" s="83"/>
      <c r="AS1054" s="83"/>
      <c r="AT1054" s="105"/>
      <c r="AU1054" s="105"/>
    </row>
    <row r="1055" spans="1:47" ht="17.25" hidden="1" customHeight="1">
      <c r="A1055" s="27"/>
      <c r="B1055" s="98"/>
      <c r="C1055" s="104"/>
      <c r="D1055" s="90"/>
      <c r="E1055" s="111"/>
      <c r="F1055" s="442"/>
      <c r="G1055" s="443"/>
      <c r="H1055" s="444"/>
      <c r="I1055" s="99"/>
      <c r="J1055" s="99"/>
      <c r="K1055" s="94"/>
      <c r="L1055" s="94"/>
      <c r="M1055" s="94"/>
      <c r="N1055" s="94"/>
      <c r="O1055" s="94"/>
      <c r="P1055" s="102"/>
      <c r="Q1055" s="94"/>
      <c r="R1055" s="122"/>
      <c r="S1055" s="147"/>
      <c r="T1055" s="147"/>
      <c r="U1055" s="147"/>
      <c r="V1055" s="147"/>
      <c r="W1055" s="147"/>
      <c r="X1055" s="96"/>
      <c r="Y1055" s="101"/>
      <c r="Z1055" s="445"/>
      <c r="AA1055" s="446"/>
      <c r="AB1055" s="446"/>
      <c r="AC1055" s="446"/>
      <c r="AD1055" s="62"/>
      <c r="AE1055" s="21"/>
      <c r="AF1055" s="22"/>
      <c r="AH1055" s="29"/>
      <c r="AI1055" s="29"/>
      <c r="AJ1055" s="29"/>
      <c r="AK1055" s="29"/>
      <c r="AL1055" s="29"/>
      <c r="AM1055" s="29"/>
      <c r="AN1055" s="29"/>
      <c r="AO1055" s="83"/>
      <c r="AP1055" s="83"/>
      <c r="AQ1055" s="83"/>
      <c r="AR1055" s="83"/>
      <c r="AS1055" s="83"/>
      <c r="AT1055" s="105"/>
      <c r="AU1055" s="105"/>
    </row>
    <row r="1056" spans="1:47" ht="17.25" hidden="1" customHeight="1">
      <c r="A1056" s="27"/>
      <c r="B1056" s="98"/>
      <c r="C1056" s="104"/>
      <c r="D1056" s="90"/>
      <c r="E1056" s="111"/>
      <c r="F1056" s="442"/>
      <c r="G1056" s="443"/>
      <c r="H1056" s="444"/>
      <c r="I1056" s="99"/>
      <c r="J1056" s="99"/>
      <c r="K1056" s="94">
        <f>IF(Q1056=1,F1056,K1055)</f>
        <v>0</v>
      </c>
      <c r="L1056" s="94">
        <f>IF(Q1056=1,I1056,L1055)</f>
        <v>0</v>
      </c>
      <c r="M1056" s="94">
        <f>IF(Q1056=1,J1056,M1055)</f>
        <v>0</v>
      </c>
      <c r="N1056" s="94">
        <f>K1056+L1056</f>
        <v>0</v>
      </c>
      <c r="O1056" s="94">
        <f>K1056+M1056</f>
        <v>0</v>
      </c>
      <c r="P1056" s="102"/>
      <c r="Q1056" s="94" t="str">
        <f>IF(AND(F1056&lt;&gt;"",Q1055=""),1,IF(AND(Q1055&lt;emp,Q1055&lt;&gt;""),Q1055+1,""))</f>
        <v/>
      </c>
      <c r="R1056" s="122" t="str">
        <f>IF(Q1056="","",HLOOKUP(Q1056,Headline!$Z$5:$CJ$6,2,FALSE))</f>
        <v/>
      </c>
      <c r="S1056" s="100"/>
      <c r="T1056" s="100"/>
      <c r="U1056" s="100"/>
      <c r="V1056" s="100"/>
      <c r="W1056" s="100"/>
      <c r="X1056" s="96" t="str">
        <f>IF(S1056="","",IF(AND(AM1056="-",AN1056="+"),"78",IF(AM1056="-","7",IF(AN1056="+","8",""))))</f>
        <v/>
      </c>
      <c r="Y1056" s="101"/>
      <c r="Z1056" s="445"/>
      <c r="AA1056" s="446"/>
      <c r="AB1056" s="446"/>
      <c r="AC1056" s="446"/>
      <c r="AD1056" s="62"/>
      <c r="AE1056" s="21"/>
      <c r="AF1056" s="22"/>
      <c r="AH1056" s="29"/>
      <c r="AI1056" s="29"/>
      <c r="AJ1056" s="29"/>
      <c r="AK1056" s="29"/>
      <c r="AL1056" s="29"/>
      <c r="AM1056" s="29"/>
      <c r="AN1056" s="29"/>
      <c r="AO1056" s="83"/>
      <c r="AP1056" s="83"/>
      <c r="AQ1056" s="83"/>
      <c r="AR1056" s="83"/>
      <c r="AS1056" s="83"/>
      <c r="AT1056" s="105"/>
      <c r="AU1056" s="105"/>
    </row>
    <row r="1057" spans="1:47" ht="17.25" customHeight="1">
      <c r="A1057" s="27"/>
      <c r="B1057" s="98">
        <v>931</v>
      </c>
      <c r="C1057" s="104"/>
      <c r="D1057" s="144" t="s">
        <v>171</v>
      </c>
      <c r="E1057" s="111"/>
      <c r="F1057" s="442">
        <v>45</v>
      </c>
      <c r="G1057" s="443"/>
      <c r="H1057" s="444"/>
      <c r="I1057" s="99">
        <v>-2</v>
      </c>
      <c r="J1057" s="99">
        <v>2</v>
      </c>
      <c r="K1057" s="94">
        <f>IF(Q1057=1,F1057,K1053)</f>
        <v>45</v>
      </c>
      <c r="L1057" s="94">
        <f>IF(Q1057=1,I1057,L1053)</f>
        <v>-2</v>
      </c>
      <c r="M1057" s="94">
        <f>IF(Q1057=1,J1057,M1053)</f>
        <v>2</v>
      </c>
      <c r="N1057" s="94">
        <f t="shared" si="231"/>
        <v>43</v>
      </c>
      <c r="O1057" s="94">
        <f t="shared" si="232"/>
        <v>47</v>
      </c>
      <c r="P1057" s="102" t="s">
        <v>50</v>
      </c>
      <c r="Q1057" s="94">
        <f>IF(AND(F1057&lt;&gt;"",Q1053=""),1,IF(AND(Q1053&lt;emp,Q1053&lt;&gt;""),Q1053+1,""))</f>
        <v>1</v>
      </c>
      <c r="R1057" s="122">
        <f>IF(Q1057="","",HLOOKUP(Q1057,Headline!$Z$5:$CJ$6,2,FALSE))</f>
        <v>1</v>
      </c>
      <c r="S1057" s="237">
        <v>44.6</v>
      </c>
      <c r="T1057" s="237">
        <v>44.5</v>
      </c>
      <c r="U1057" s="237">
        <v>43.8</v>
      </c>
      <c r="V1057" s="237">
        <v>44.1</v>
      </c>
      <c r="W1057" s="237">
        <v>43.8</v>
      </c>
      <c r="X1057" s="96" t="str">
        <f t="shared" si="234"/>
        <v/>
      </c>
      <c r="Y1057" s="101">
        <v>13</v>
      </c>
      <c r="Z1057" s="479"/>
      <c r="AA1057" s="480"/>
      <c r="AB1057" s="480"/>
      <c r="AC1057" s="480"/>
      <c r="AD1057" s="62"/>
      <c r="AE1057" s="21"/>
      <c r="AF1057" s="22"/>
      <c r="AG1057" s="6"/>
      <c r="AH1057" s="29"/>
      <c r="AI1057" s="29"/>
      <c r="AJ1057" s="29"/>
      <c r="AK1057" s="29"/>
      <c r="AL1057" s="29"/>
      <c r="AM1057" s="29"/>
      <c r="AN1057" s="29"/>
      <c r="AO1057" s="83"/>
      <c r="AP1057" s="83"/>
      <c r="AQ1057" s="83"/>
      <c r="AR1057" s="83"/>
      <c r="AS1057" s="83"/>
      <c r="AT1057" s="105"/>
      <c r="AU1057" s="105"/>
    </row>
    <row r="1058" spans="1:47" ht="17.25" customHeight="1">
      <c r="A1058" s="27"/>
      <c r="B1058" s="98"/>
      <c r="C1058" s="104"/>
      <c r="D1058" s="90"/>
      <c r="E1058" s="111"/>
      <c r="F1058" s="442"/>
      <c r="G1058" s="443"/>
      <c r="H1058" s="444"/>
      <c r="I1058" s="99"/>
      <c r="J1058" s="99"/>
      <c r="K1058" s="94">
        <f t="shared" si="228"/>
        <v>45</v>
      </c>
      <c r="L1058" s="94">
        <f t="shared" si="229"/>
        <v>-2</v>
      </c>
      <c r="M1058" s="94">
        <f t="shared" si="230"/>
        <v>2</v>
      </c>
      <c r="N1058" s="94">
        <f t="shared" si="231"/>
        <v>43</v>
      </c>
      <c r="O1058" s="94">
        <f t="shared" si="232"/>
        <v>47</v>
      </c>
      <c r="P1058" s="102" t="s">
        <v>50</v>
      </c>
      <c r="Q1058" s="94">
        <f t="shared" si="233"/>
        <v>2</v>
      </c>
      <c r="R1058" s="122">
        <f>IF(Q1058="","",HLOOKUP(Q1058,Headline!$Z$5:$CJ$6,2,FALSE))</f>
        <v>2</v>
      </c>
      <c r="S1058" s="237">
        <v>45.984999999999999</v>
      </c>
      <c r="T1058" s="237">
        <v>46.345999999999997</v>
      </c>
      <c r="U1058" s="237">
        <v>46.206000000000003</v>
      </c>
      <c r="V1058" s="237">
        <v>45.642000000000003</v>
      </c>
      <c r="W1058" s="237">
        <v>46.156999999999996</v>
      </c>
      <c r="X1058" s="96" t="str">
        <f t="shared" si="234"/>
        <v/>
      </c>
      <c r="Y1058" s="101"/>
      <c r="Z1058" s="445"/>
      <c r="AA1058" s="446"/>
      <c r="AB1058" s="446"/>
      <c r="AC1058" s="446"/>
      <c r="AD1058" s="62"/>
      <c r="AE1058" s="21"/>
      <c r="AF1058" s="22"/>
      <c r="AH1058" s="29"/>
      <c r="AI1058" s="29"/>
      <c r="AJ1058" s="29"/>
      <c r="AK1058" s="29"/>
      <c r="AL1058" s="29"/>
      <c r="AM1058" s="29"/>
      <c r="AN1058" s="29"/>
      <c r="AO1058" s="83"/>
      <c r="AP1058" s="83"/>
      <c r="AQ1058" s="83"/>
      <c r="AR1058" s="83"/>
      <c r="AS1058" s="83"/>
      <c r="AT1058" s="105"/>
      <c r="AU1058" s="105"/>
    </row>
    <row r="1059" spans="1:47" ht="17.25" customHeight="1">
      <c r="A1059" s="27"/>
      <c r="B1059" s="98"/>
      <c r="C1059" s="104"/>
      <c r="D1059" s="90"/>
      <c r="E1059" s="111"/>
      <c r="F1059" s="442"/>
      <c r="G1059" s="443"/>
      <c r="H1059" s="444"/>
      <c r="I1059" s="99"/>
      <c r="J1059" s="99"/>
      <c r="K1059" s="94">
        <f t="shared" si="228"/>
        <v>45</v>
      </c>
      <c r="L1059" s="94">
        <f t="shared" si="229"/>
        <v>-2</v>
      </c>
      <c r="M1059" s="94">
        <f t="shared" si="230"/>
        <v>2</v>
      </c>
      <c r="N1059" s="94">
        <f t="shared" si="231"/>
        <v>43</v>
      </c>
      <c r="O1059" s="94">
        <f t="shared" si="232"/>
        <v>47</v>
      </c>
      <c r="P1059" s="102"/>
      <c r="Q1059" s="94" t="str">
        <f t="shared" si="233"/>
        <v/>
      </c>
      <c r="R1059" s="122" t="str">
        <f>IF(Q1059="","",HLOOKUP(Q1059,Headline!$Z$5:$CJ$6,2,FALSE))</f>
        <v/>
      </c>
      <c r="S1059" s="147"/>
      <c r="T1059" s="147"/>
      <c r="U1059" s="147"/>
      <c r="V1059" s="147"/>
      <c r="W1059" s="147"/>
      <c r="X1059" s="96" t="str">
        <f t="shared" si="234"/>
        <v/>
      </c>
      <c r="Y1059" s="101"/>
      <c r="Z1059" s="445"/>
      <c r="AA1059" s="446"/>
      <c r="AB1059" s="446"/>
      <c r="AC1059" s="446"/>
      <c r="AD1059" s="62"/>
      <c r="AE1059" s="21"/>
      <c r="AF1059" s="22"/>
      <c r="AH1059" s="29"/>
      <c r="AI1059" s="29"/>
      <c r="AJ1059" s="29"/>
      <c r="AK1059" s="29"/>
      <c r="AL1059" s="29"/>
      <c r="AM1059" s="29"/>
      <c r="AN1059" s="29"/>
      <c r="AO1059" s="83"/>
      <c r="AP1059" s="83"/>
      <c r="AQ1059" s="83"/>
      <c r="AR1059" s="83"/>
      <c r="AS1059" s="83"/>
      <c r="AT1059" s="105"/>
      <c r="AU1059" s="105"/>
    </row>
    <row r="1060" spans="1:47" ht="17.25" customHeight="1">
      <c r="A1060" s="27"/>
      <c r="B1060" s="98">
        <v>932</v>
      </c>
      <c r="C1060" s="104"/>
      <c r="D1060" s="90"/>
      <c r="E1060" s="111"/>
      <c r="F1060" s="442">
        <v>3.5</v>
      </c>
      <c r="G1060" s="443"/>
      <c r="H1060" s="443"/>
      <c r="I1060" s="99">
        <v>-0.18</v>
      </c>
      <c r="J1060" s="99">
        <v>0.18</v>
      </c>
      <c r="K1060" s="94">
        <f>IF(Q1060=1,F1060,K15)</f>
        <v>3.5</v>
      </c>
      <c r="L1060" s="94">
        <f>IF(Q1060=1,I1060,L15)</f>
        <v>-0.18</v>
      </c>
      <c r="M1060" s="94">
        <f>IF(Q1060=1,J1060,M15)</f>
        <v>0.18</v>
      </c>
      <c r="N1060" s="94">
        <f t="shared" si="231"/>
        <v>3.32</v>
      </c>
      <c r="O1060" s="94">
        <f t="shared" si="232"/>
        <v>3.68</v>
      </c>
      <c r="P1060" s="102" t="s">
        <v>50</v>
      </c>
      <c r="Q1060" s="94">
        <f t="shared" si="233"/>
        <v>1</v>
      </c>
      <c r="R1060" s="122">
        <f>IF(Q1060="","",HLOOKUP(Q1060,Headline!$Z$5:$CJ$6,2,FALSE))</f>
        <v>1</v>
      </c>
      <c r="S1060" s="147">
        <f>3.72-0.04</f>
        <v>3.68</v>
      </c>
      <c r="T1060" s="147">
        <f>3.71-0.04</f>
        <v>3.67</v>
      </c>
      <c r="U1060" s="147">
        <f>3.72-0.05</f>
        <v>3.6700000000000004</v>
      </c>
      <c r="V1060" s="147">
        <f>3.71-0.06</f>
        <v>3.65</v>
      </c>
      <c r="W1060" s="147">
        <f>3.72-0.05</f>
        <v>3.6700000000000004</v>
      </c>
      <c r="X1060" s="96" t="str">
        <f t="shared" si="234"/>
        <v/>
      </c>
      <c r="Y1060" s="101">
        <v>13</v>
      </c>
      <c r="Z1060" s="445"/>
      <c r="AA1060" s="446"/>
      <c r="AB1060" s="446"/>
      <c r="AC1060" s="446"/>
      <c r="AD1060" s="62"/>
      <c r="AE1060" s="21"/>
      <c r="AF1060" s="22"/>
      <c r="AH1060" s="29"/>
      <c r="AI1060" s="29"/>
      <c r="AJ1060" s="29"/>
      <c r="AK1060" s="29"/>
      <c r="AL1060" s="29"/>
      <c r="AM1060" s="29"/>
      <c r="AN1060" s="29"/>
      <c r="AO1060" s="83"/>
      <c r="AP1060" s="83"/>
      <c r="AQ1060" s="83"/>
      <c r="AR1060" s="83"/>
      <c r="AS1060" s="83"/>
      <c r="AT1060" s="105"/>
      <c r="AU1060" s="105"/>
    </row>
    <row r="1061" spans="1:47" ht="17.25" customHeight="1">
      <c r="A1061" s="27"/>
      <c r="B1061" s="98"/>
      <c r="C1061" s="104"/>
      <c r="D1061" s="90"/>
      <c r="E1061" s="111"/>
      <c r="F1061" s="442"/>
      <c r="G1061" s="443"/>
      <c r="H1061" s="443"/>
      <c r="I1061" s="99"/>
      <c r="J1061" s="99"/>
      <c r="K1061" s="94">
        <f t="shared" ref="K1061:K1124" si="235">IF(Q1061=1,F1061,K1060)</f>
        <v>3.5</v>
      </c>
      <c r="L1061" s="94">
        <f t="shared" ref="L1061:L1124" si="236">IF(Q1061=1,I1061,L1060)</f>
        <v>-0.18</v>
      </c>
      <c r="M1061" s="94">
        <f t="shared" ref="M1061:M1124" si="237">IF(Q1061=1,J1061,M1060)</f>
        <v>0.18</v>
      </c>
      <c r="N1061" s="94">
        <f t="shared" si="231"/>
        <v>3.32</v>
      </c>
      <c r="O1061" s="94">
        <f t="shared" si="232"/>
        <v>3.68</v>
      </c>
      <c r="P1061" s="102" t="s">
        <v>50</v>
      </c>
      <c r="Q1061" s="94">
        <f t="shared" si="233"/>
        <v>2</v>
      </c>
      <c r="R1061" s="122">
        <f>IF(Q1061="","",HLOOKUP(Q1061,Headline!$Z$5:$CJ$6,2,FALSE))</f>
        <v>2</v>
      </c>
      <c r="S1061" s="147">
        <v>3.33</v>
      </c>
      <c r="T1061" s="147">
        <v>3.35</v>
      </c>
      <c r="U1061" s="147">
        <v>3.34</v>
      </c>
      <c r="V1061" s="147">
        <v>3.35</v>
      </c>
      <c r="W1061" s="147">
        <v>3.34</v>
      </c>
      <c r="X1061" s="96" t="str">
        <f t="shared" si="234"/>
        <v/>
      </c>
      <c r="Y1061" s="101">
        <v>16</v>
      </c>
      <c r="Z1061" s="445"/>
      <c r="AA1061" s="446"/>
      <c r="AB1061" s="446"/>
      <c r="AC1061" s="446"/>
      <c r="AD1061" s="62"/>
      <c r="AE1061" s="21"/>
      <c r="AF1061" s="22"/>
      <c r="AH1061" s="29"/>
      <c r="AI1061" s="29"/>
      <c r="AJ1061" s="29"/>
      <c r="AK1061" s="29"/>
      <c r="AL1061" s="29"/>
      <c r="AM1061" s="29"/>
      <c r="AN1061" s="29"/>
      <c r="AO1061" s="83"/>
      <c r="AP1061" s="83"/>
      <c r="AQ1061" s="83"/>
      <c r="AR1061" s="83"/>
      <c r="AS1061" s="83"/>
      <c r="AT1061" s="105"/>
      <c r="AU1061" s="105"/>
    </row>
    <row r="1062" spans="1:47" ht="17.25" customHeight="1" thickBot="1">
      <c r="A1062" s="27"/>
      <c r="B1062" s="98"/>
      <c r="C1062" s="104"/>
      <c r="D1062" s="90"/>
      <c r="E1062" s="111"/>
      <c r="F1062" s="442"/>
      <c r="G1062" s="443"/>
      <c r="H1062" s="443"/>
      <c r="I1062" s="99"/>
      <c r="J1062" s="99"/>
      <c r="K1062" s="94">
        <f t="shared" si="235"/>
        <v>3.5</v>
      </c>
      <c r="L1062" s="94">
        <f t="shared" si="236"/>
        <v>-0.18</v>
      </c>
      <c r="M1062" s="94">
        <f t="shared" si="237"/>
        <v>0.18</v>
      </c>
      <c r="N1062" s="94">
        <f t="shared" si="231"/>
        <v>3.32</v>
      </c>
      <c r="O1062" s="94">
        <f t="shared" si="232"/>
        <v>3.68</v>
      </c>
      <c r="P1062" s="102"/>
      <c r="Q1062" s="94" t="str">
        <f t="shared" si="233"/>
        <v/>
      </c>
      <c r="R1062" s="122" t="str">
        <f>IF(Q1062="","",HLOOKUP(Q1062,Headline!$Z$5:$CJ$6,2,FALSE))</f>
        <v/>
      </c>
      <c r="S1062" s="100"/>
      <c r="T1062" s="100"/>
      <c r="U1062" s="100"/>
      <c r="V1062" s="100"/>
      <c r="W1062" s="100"/>
      <c r="X1062" s="96" t="str">
        <f t="shared" si="234"/>
        <v/>
      </c>
      <c r="Y1062" s="101"/>
      <c r="Z1062" s="445"/>
      <c r="AA1062" s="446"/>
      <c r="AB1062" s="446"/>
      <c r="AC1062" s="446"/>
      <c r="AD1062" s="62"/>
      <c r="AE1062" s="21"/>
      <c r="AF1062" s="22"/>
      <c r="AH1062" s="29"/>
      <c r="AI1062" s="29"/>
      <c r="AJ1062" s="29"/>
      <c r="AK1062" s="29"/>
      <c r="AL1062" s="29"/>
      <c r="AM1062" s="29"/>
      <c r="AN1062" s="29"/>
      <c r="AO1062" s="83"/>
      <c r="AP1062" s="83"/>
      <c r="AQ1062" s="83"/>
      <c r="AR1062" s="83"/>
      <c r="AS1062" s="83"/>
      <c r="AT1062" s="105"/>
      <c r="AU1062" s="105"/>
    </row>
    <row r="1063" spans="1:47" ht="26.25" customHeight="1" thickBot="1">
      <c r="A1063" s="27"/>
      <c r="B1063" s="466" t="s">
        <v>217</v>
      </c>
      <c r="C1063" s="467"/>
      <c r="D1063" s="467"/>
      <c r="E1063" s="467"/>
      <c r="F1063" s="467"/>
      <c r="G1063" s="467"/>
      <c r="H1063" s="467"/>
      <c r="I1063" s="467"/>
      <c r="J1063" s="467"/>
      <c r="K1063" s="467"/>
      <c r="L1063" s="467"/>
      <c r="M1063" s="467"/>
      <c r="N1063" s="467"/>
      <c r="O1063" s="467"/>
      <c r="P1063" s="467"/>
      <c r="Q1063" s="467"/>
      <c r="R1063" s="467"/>
      <c r="S1063" s="467"/>
      <c r="T1063" s="467"/>
      <c r="U1063" s="467"/>
      <c r="V1063" s="467"/>
      <c r="W1063" s="467"/>
      <c r="X1063" s="467"/>
      <c r="Y1063" s="467"/>
      <c r="Z1063" s="467"/>
      <c r="AA1063" s="467"/>
      <c r="AB1063" s="467"/>
      <c r="AC1063" s="467"/>
      <c r="AD1063" s="467"/>
      <c r="AE1063" s="467"/>
      <c r="AF1063" s="468"/>
      <c r="AH1063" s="29"/>
      <c r="AI1063" s="29"/>
      <c r="AJ1063" s="29"/>
      <c r="AK1063" s="29"/>
      <c r="AL1063" s="29"/>
      <c r="AM1063" s="29"/>
      <c r="AN1063" s="29"/>
      <c r="AO1063" s="83"/>
      <c r="AP1063" s="83"/>
      <c r="AQ1063" s="83"/>
      <c r="AR1063" s="83"/>
      <c r="AS1063" s="83"/>
      <c r="AT1063" s="105"/>
      <c r="AU1063" s="105"/>
    </row>
    <row r="1064" spans="1:47" ht="17.25" customHeight="1">
      <c r="A1064" s="27"/>
      <c r="B1064" s="98"/>
      <c r="C1064" s="104"/>
      <c r="D1064" s="90"/>
      <c r="E1064" s="111"/>
      <c r="F1064" s="442"/>
      <c r="G1064" s="443"/>
      <c r="H1064" s="444"/>
      <c r="I1064" s="99"/>
      <c r="J1064" s="99"/>
      <c r="K1064" s="94">
        <f t="shared" si="235"/>
        <v>0</v>
      </c>
      <c r="L1064" s="94">
        <f t="shared" si="236"/>
        <v>0</v>
      </c>
      <c r="M1064" s="94">
        <f t="shared" si="237"/>
        <v>0</v>
      </c>
      <c r="N1064" s="94">
        <f t="shared" si="231"/>
        <v>0</v>
      </c>
      <c r="O1064" s="94">
        <f t="shared" si="232"/>
        <v>0</v>
      </c>
      <c r="P1064" s="102"/>
      <c r="Q1064" s="94" t="str">
        <f t="shared" si="233"/>
        <v/>
      </c>
      <c r="R1064" s="122" t="str">
        <f>IF(Q1064="","",HLOOKUP(Q1064,Headline!$Z$5:$CJ$6,2,FALSE))</f>
        <v/>
      </c>
      <c r="S1064" s="100"/>
      <c r="T1064" s="100"/>
      <c r="U1064" s="100"/>
      <c r="V1064" s="100"/>
      <c r="W1064" s="100"/>
      <c r="X1064" s="96" t="str">
        <f t="shared" si="234"/>
        <v/>
      </c>
      <c r="Y1064" s="101"/>
      <c r="Z1064" s="445"/>
      <c r="AA1064" s="446"/>
      <c r="AB1064" s="446"/>
      <c r="AC1064" s="446"/>
      <c r="AD1064" s="62"/>
      <c r="AE1064" s="21"/>
      <c r="AF1064" s="22"/>
      <c r="AH1064" s="29"/>
      <c r="AI1064" s="29"/>
      <c r="AJ1064" s="29"/>
      <c r="AK1064" s="29"/>
      <c r="AL1064" s="29"/>
      <c r="AM1064" s="29"/>
      <c r="AN1064" s="29"/>
      <c r="AO1064" s="83"/>
      <c r="AP1064" s="83"/>
      <c r="AQ1064" s="83"/>
      <c r="AR1064" s="83"/>
      <c r="AS1064" s="83"/>
      <c r="AT1064" s="105"/>
      <c r="AU1064" s="105"/>
    </row>
    <row r="1065" spans="1:47" ht="17.25" customHeight="1">
      <c r="A1065" s="27"/>
      <c r="B1065" s="98">
        <v>940</v>
      </c>
      <c r="C1065" s="104"/>
      <c r="D1065" s="144" t="s">
        <v>192</v>
      </c>
      <c r="E1065" s="111"/>
      <c r="F1065" s="442">
        <v>0.3</v>
      </c>
      <c r="G1065" s="443"/>
      <c r="H1065" s="444"/>
      <c r="I1065" s="99">
        <v>-0.1</v>
      </c>
      <c r="J1065" s="99">
        <v>0.1</v>
      </c>
      <c r="K1065" s="94">
        <f t="shared" si="235"/>
        <v>0.3</v>
      </c>
      <c r="L1065" s="94">
        <f t="shared" si="236"/>
        <v>-0.1</v>
      </c>
      <c r="M1065" s="94">
        <f t="shared" si="237"/>
        <v>0.1</v>
      </c>
      <c r="N1065" s="94">
        <f t="shared" si="231"/>
        <v>0.19999999999999998</v>
      </c>
      <c r="O1065" s="94">
        <f t="shared" si="232"/>
        <v>0.4</v>
      </c>
      <c r="P1065" s="102" t="s">
        <v>50</v>
      </c>
      <c r="Q1065" s="94">
        <f t="shared" si="233"/>
        <v>1</v>
      </c>
      <c r="R1065" s="122">
        <f>IF(Q1065="","",HLOOKUP(Q1065,Headline!$Z$5:$CJ$6,2,FALSE))</f>
        <v>1</v>
      </c>
      <c r="S1065" s="147">
        <v>0.38</v>
      </c>
      <c r="T1065" s="147">
        <v>0.36</v>
      </c>
      <c r="U1065" s="147">
        <v>0.38</v>
      </c>
      <c r="V1065" s="147">
        <v>0.39</v>
      </c>
      <c r="W1065" s="147">
        <v>0.38</v>
      </c>
      <c r="X1065" s="96" t="str">
        <f t="shared" si="234"/>
        <v/>
      </c>
      <c r="Y1065" s="101">
        <v>13</v>
      </c>
      <c r="Z1065" s="445"/>
      <c r="AA1065" s="446"/>
      <c r="AB1065" s="446"/>
      <c r="AC1065" s="446"/>
      <c r="AD1065" s="62"/>
      <c r="AE1065" s="21"/>
      <c r="AF1065" s="22"/>
      <c r="AH1065" s="29"/>
      <c r="AI1065" s="29"/>
      <c r="AJ1065" s="29"/>
      <c r="AK1065" s="29"/>
      <c r="AL1065" s="29"/>
      <c r="AM1065" s="29"/>
      <c r="AN1065" s="29"/>
      <c r="AO1065" s="83"/>
      <c r="AP1065" s="83"/>
      <c r="AQ1065" s="83"/>
      <c r="AR1065" s="83"/>
      <c r="AS1065" s="83"/>
      <c r="AT1065" s="105"/>
      <c r="AU1065" s="105"/>
    </row>
    <row r="1066" spans="1:47" ht="17.25" customHeight="1">
      <c r="A1066" s="27"/>
      <c r="B1066" s="98"/>
      <c r="C1066" s="104"/>
      <c r="D1066" s="90"/>
      <c r="E1066" s="111"/>
      <c r="F1066" s="442"/>
      <c r="G1066" s="443"/>
      <c r="H1066" s="444"/>
      <c r="I1066" s="99"/>
      <c r="J1066" s="99"/>
      <c r="K1066" s="94">
        <f t="shared" si="235"/>
        <v>0.3</v>
      </c>
      <c r="L1066" s="94">
        <f t="shared" si="236"/>
        <v>-0.1</v>
      </c>
      <c r="M1066" s="94">
        <f t="shared" si="237"/>
        <v>0.1</v>
      </c>
      <c r="N1066" s="94">
        <f t="shared" si="231"/>
        <v>0.19999999999999998</v>
      </c>
      <c r="O1066" s="94">
        <f t="shared" si="232"/>
        <v>0.4</v>
      </c>
      <c r="P1066" s="102" t="s">
        <v>50</v>
      </c>
      <c r="Q1066" s="94">
        <f t="shared" si="233"/>
        <v>2</v>
      </c>
      <c r="R1066" s="122">
        <f>IF(Q1066="","",HLOOKUP(Q1066,Headline!$Z$5:$CJ$6,2,FALSE))</f>
        <v>2</v>
      </c>
      <c r="S1066" s="147">
        <v>0.49</v>
      </c>
      <c r="T1066" s="147">
        <v>0.48</v>
      </c>
      <c r="U1066" s="147">
        <v>0.49</v>
      </c>
      <c r="V1066" s="147">
        <v>0.49</v>
      </c>
      <c r="W1066" s="147">
        <v>0.5</v>
      </c>
      <c r="X1066" s="96" t="str">
        <f t="shared" si="234"/>
        <v/>
      </c>
      <c r="Y1066" s="101">
        <v>16</v>
      </c>
      <c r="Z1066" s="445"/>
      <c r="AA1066" s="446"/>
      <c r="AB1066" s="446"/>
      <c r="AC1066" s="446"/>
      <c r="AD1066" s="62"/>
      <c r="AE1066" s="316" t="s">
        <v>95</v>
      </c>
      <c r="AF1066" s="22"/>
      <c r="AH1066" s="29"/>
      <c r="AI1066" s="29"/>
      <c r="AJ1066" s="29"/>
      <c r="AK1066" s="29"/>
      <c r="AL1066" s="29"/>
      <c r="AM1066" s="29"/>
      <c r="AN1066" s="29"/>
      <c r="AO1066" s="83"/>
      <c r="AP1066" s="83"/>
      <c r="AQ1066" s="83"/>
      <c r="AR1066" s="83"/>
      <c r="AS1066" s="83"/>
      <c r="AT1066" s="105"/>
      <c r="AU1066" s="105"/>
    </row>
    <row r="1067" spans="1:47" ht="17.25" customHeight="1">
      <c r="A1067" s="27"/>
      <c r="B1067" s="98"/>
      <c r="C1067" s="104"/>
      <c r="D1067" s="90"/>
      <c r="E1067" s="111"/>
      <c r="F1067" s="442"/>
      <c r="G1067" s="443"/>
      <c r="H1067" s="444"/>
      <c r="I1067" s="99"/>
      <c r="J1067" s="99"/>
      <c r="K1067" s="94">
        <f t="shared" si="235"/>
        <v>0.3</v>
      </c>
      <c r="L1067" s="94">
        <f t="shared" si="236"/>
        <v>-0.1</v>
      </c>
      <c r="M1067" s="94">
        <f t="shared" si="237"/>
        <v>0.1</v>
      </c>
      <c r="N1067" s="94">
        <f t="shared" si="231"/>
        <v>0.19999999999999998</v>
      </c>
      <c r="O1067" s="94">
        <f t="shared" si="232"/>
        <v>0.4</v>
      </c>
      <c r="P1067" s="102"/>
      <c r="Q1067" s="94" t="str">
        <f t="shared" si="233"/>
        <v/>
      </c>
      <c r="R1067" s="122" t="str">
        <f>IF(Q1067="","",HLOOKUP(Q1067,Headline!$Z$5:$CJ$6,2,FALSE))</f>
        <v/>
      </c>
      <c r="S1067" s="147"/>
      <c r="T1067" s="147"/>
      <c r="U1067" s="147"/>
      <c r="V1067" s="147"/>
      <c r="W1067" s="147"/>
      <c r="X1067" s="96" t="str">
        <f t="shared" si="234"/>
        <v/>
      </c>
      <c r="Y1067" s="101"/>
      <c r="Z1067" s="445"/>
      <c r="AA1067" s="446"/>
      <c r="AB1067" s="446"/>
      <c r="AC1067" s="446"/>
      <c r="AD1067" s="62"/>
      <c r="AE1067" s="21"/>
      <c r="AF1067" s="22"/>
      <c r="AH1067" s="29"/>
      <c r="AI1067" s="29"/>
      <c r="AJ1067" s="29"/>
      <c r="AK1067" s="29"/>
      <c r="AL1067" s="29"/>
      <c r="AM1067" s="29"/>
      <c r="AN1067" s="29"/>
      <c r="AO1067" s="83"/>
      <c r="AP1067" s="83"/>
      <c r="AQ1067" s="83"/>
      <c r="AR1067" s="83"/>
      <c r="AS1067" s="83"/>
      <c r="AT1067" s="105"/>
      <c r="AU1067" s="105"/>
    </row>
    <row r="1068" spans="1:47" ht="17.25" customHeight="1">
      <c r="A1068" s="27"/>
      <c r="B1068" s="98">
        <v>940</v>
      </c>
      <c r="C1068" s="104"/>
      <c r="D1068" s="144" t="s">
        <v>192</v>
      </c>
      <c r="E1068" s="144" t="s">
        <v>171</v>
      </c>
      <c r="F1068" s="442">
        <v>45</v>
      </c>
      <c r="G1068" s="443"/>
      <c r="H1068" s="444"/>
      <c r="I1068" s="99">
        <v>-2</v>
      </c>
      <c r="J1068" s="99">
        <v>2</v>
      </c>
      <c r="K1068" s="94">
        <f t="shared" si="235"/>
        <v>45</v>
      </c>
      <c r="L1068" s="94">
        <f t="shared" si="236"/>
        <v>-2</v>
      </c>
      <c r="M1068" s="94">
        <f t="shared" si="237"/>
        <v>2</v>
      </c>
      <c r="N1068" s="94">
        <f t="shared" si="231"/>
        <v>43</v>
      </c>
      <c r="O1068" s="94">
        <f t="shared" si="232"/>
        <v>47</v>
      </c>
      <c r="P1068" s="102" t="s">
        <v>50</v>
      </c>
      <c r="Q1068" s="94">
        <f t="shared" si="233"/>
        <v>1</v>
      </c>
      <c r="R1068" s="122">
        <f>IF(Q1068="","",HLOOKUP(Q1068,Headline!$Z$5:$CJ$6,2,FALSE))</f>
        <v>1</v>
      </c>
      <c r="S1068" s="237">
        <v>45.5</v>
      </c>
      <c r="T1068" s="237">
        <v>46</v>
      </c>
      <c r="U1068" s="237">
        <v>45.6</v>
      </c>
      <c r="V1068" s="237">
        <v>45.5</v>
      </c>
      <c r="W1068" s="237">
        <v>46</v>
      </c>
      <c r="X1068" s="96" t="str">
        <f t="shared" si="234"/>
        <v/>
      </c>
      <c r="Y1068" s="101">
        <v>13</v>
      </c>
      <c r="Z1068" s="445"/>
      <c r="AA1068" s="446"/>
      <c r="AB1068" s="446"/>
      <c r="AC1068" s="446"/>
      <c r="AD1068" s="62"/>
      <c r="AE1068" s="21"/>
      <c r="AF1068" s="22"/>
      <c r="AH1068" s="29"/>
      <c r="AI1068" s="29"/>
      <c r="AJ1068" s="29"/>
      <c r="AK1068" s="29"/>
      <c r="AL1068" s="29"/>
      <c r="AM1068" s="29"/>
      <c r="AN1068" s="29"/>
      <c r="AO1068" s="83"/>
      <c r="AP1068" s="83"/>
      <c r="AQ1068" s="83"/>
      <c r="AR1068" s="83"/>
      <c r="AS1068" s="83"/>
      <c r="AT1068" s="105"/>
      <c r="AU1068" s="105"/>
    </row>
    <row r="1069" spans="1:47" ht="17.25" customHeight="1">
      <c r="A1069" s="27"/>
      <c r="B1069" s="98"/>
      <c r="C1069" s="104"/>
      <c r="D1069" s="90"/>
      <c r="E1069" s="111"/>
      <c r="F1069" s="442"/>
      <c r="G1069" s="443"/>
      <c r="H1069" s="444"/>
      <c r="I1069" s="99"/>
      <c r="J1069" s="99"/>
      <c r="K1069" s="94">
        <f t="shared" si="235"/>
        <v>45</v>
      </c>
      <c r="L1069" s="94">
        <f t="shared" si="236"/>
        <v>-2</v>
      </c>
      <c r="M1069" s="94">
        <f t="shared" si="237"/>
        <v>2</v>
      </c>
      <c r="N1069" s="94">
        <f t="shared" si="231"/>
        <v>43</v>
      </c>
      <c r="O1069" s="94">
        <f t="shared" si="232"/>
        <v>47</v>
      </c>
      <c r="P1069" s="102" t="s">
        <v>50</v>
      </c>
      <c r="Q1069" s="94">
        <f t="shared" si="233"/>
        <v>2</v>
      </c>
      <c r="R1069" s="122">
        <f>IF(Q1069="","",HLOOKUP(Q1069,Headline!$Z$5:$CJ$6,2,FALSE))</f>
        <v>2</v>
      </c>
      <c r="S1069" s="237">
        <v>46.21</v>
      </c>
      <c r="T1069" s="237">
        <v>45.61</v>
      </c>
      <c r="U1069" s="237">
        <v>46.07</v>
      </c>
      <c r="V1069" s="237">
        <v>45.84</v>
      </c>
      <c r="W1069" s="237">
        <v>45.5</v>
      </c>
      <c r="X1069" s="96" t="str">
        <f t="shared" si="234"/>
        <v/>
      </c>
      <c r="Y1069" s="101">
        <v>16</v>
      </c>
      <c r="Z1069" s="445"/>
      <c r="AA1069" s="446"/>
      <c r="AB1069" s="446"/>
      <c r="AC1069" s="446"/>
      <c r="AD1069" s="62"/>
      <c r="AE1069" s="21"/>
      <c r="AF1069" s="22"/>
      <c r="AH1069" s="29"/>
      <c r="AI1069" s="29"/>
      <c r="AJ1069" s="29"/>
      <c r="AK1069" s="29"/>
      <c r="AL1069" s="29"/>
      <c r="AM1069" s="29"/>
      <c r="AN1069" s="29"/>
      <c r="AO1069" s="83"/>
      <c r="AP1069" s="83"/>
      <c r="AQ1069" s="83"/>
      <c r="AR1069" s="83"/>
      <c r="AS1069" s="83"/>
      <c r="AT1069" s="105"/>
      <c r="AU1069" s="105"/>
    </row>
    <row r="1070" spans="1:47" ht="17.25" customHeight="1" thickBot="1">
      <c r="A1070" s="27"/>
      <c r="B1070" s="98"/>
      <c r="C1070" s="104"/>
      <c r="D1070" s="90"/>
      <c r="E1070" s="111"/>
      <c r="F1070" s="442"/>
      <c r="G1070" s="443"/>
      <c r="H1070" s="443"/>
      <c r="I1070" s="99"/>
      <c r="J1070" s="99"/>
      <c r="K1070" s="94">
        <f t="shared" si="235"/>
        <v>45</v>
      </c>
      <c r="L1070" s="94">
        <f t="shared" si="236"/>
        <v>-2</v>
      </c>
      <c r="M1070" s="94">
        <f t="shared" si="237"/>
        <v>2</v>
      </c>
      <c r="N1070" s="94">
        <f t="shared" si="231"/>
        <v>43</v>
      </c>
      <c r="O1070" s="94">
        <f t="shared" si="232"/>
        <v>47</v>
      </c>
      <c r="P1070" s="102"/>
      <c r="Q1070" s="94" t="str">
        <f t="shared" si="233"/>
        <v/>
      </c>
      <c r="R1070" s="122" t="str">
        <f>IF(Q1070="","",HLOOKUP(Q1070,Headline!$Z$5:$CJ$6,2,FALSE))</f>
        <v/>
      </c>
      <c r="S1070" s="100"/>
      <c r="T1070" s="100"/>
      <c r="U1070" s="100"/>
      <c r="V1070" s="100"/>
      <c r="W1070" s="100"/>
      <c r="X1070" s="96" t="str">
        <f t="shared" si="234"/>
        <v/>
      </c>
      <c r="Y1070" s="101"/>
      <c r="Z1070" s="445"/>
      <c r="AA1070" s="446"/>
      <c r="AB1070" s="446"/>
      <c r="AC1070" s="446"/>
      <c r="AD1070" s="62"/>
      <c r="AE1070" s="21"/>
      <c r="AF1070" s="22"/>
      <c r="AH1070" s="29"/>
      <c r="AI1070" s="29"/>
      <c r="AJ1070" s="29"/>
      <c r="AK1070" s="29"/>
      <c r="AL1070" s="29"/>
      <c r="AM1070" s="29"/>
      <c r="AN1070" s="29"/>
      <c r="AO1070" s="83"/>
      <c r="AP1070" s="83"/>
      <c r="AQ1070" s="83"/>
      <c r="AR1070" s="83"/>
      <c r="AS1070" s="83"/>
      <c r="AT1070" s="105"/>
      <c r="AU1070" s="105"/>
    </row>
    <row r="1071" spans="1:47" ht="26.25" customHeight="1" thickBot="1">
      <c r="A1071" s="27"/>
      <c r="B1071" s="466" t="s">
        <v>204</v>
      </c>
      <c r="C1071" s="467"/>
      <c r="D1071" s="467"/>
      <c r="E1071" s="467"/>
      <c r="F1071" s="467"/>
      <c r="G1071" s="467"/>
      <c r="H1071" s="467"/>
      <c r="I1071" s="467"/>
      <c r="J1071" s="467"/>
      <c r="K1071" s="467"/>
      <c r="L1071" s="467"/>
      <c r="M1071" s="467"/>
      <c r="N1071" s="467"/>
      <c r="O1071" s="467"/>
      <c r="P1071" s="467"/>
      <c r="Q1071" s="467"/>
      <c r="R1071" s="467"/>
      <c r="S1071" s="467"/>
      <c r="T1071" s="467"/>
      <c r="U1071" s="467"/>
      <c r="V1071" s="467"/>
      <c r="W1071" s="467"/>
      <c r="X1071" s="467"/>
      <c r="Y1071" s="467"/>
      <c r="Z1071" s="467"/>
      <c r="AA1071" s="467"/>
      <c r="AB1071" s="467"/>
      <c r="AC1071" s="467"/>
      <c r="AD1071" s="467"/>
      <c r="AE1071" s="467"/>
      <c r="AF1071" s="468"/>
      <c r="AH1071" s="29"/>
      <c r="AI1071" s="29"/>
      <c r="AJ1071" s="29"/>
      <c r="AK1071" s="29"/>
      <c r="AL1071" s="29"/>
      <c r="AM1071" s="29"/>
      <c r="AN1071" s="29"/>
      <c r="AO1071" s="83"/>
      <c r="AP1071" s="83"/>
      <c r="AQ1071" s="83"/>
      <c r="AR1071" s="83"/>
      <c r="AS1071" s="83"/>
      <c r="AT1071" s="105"/>
      <c r="AU1071" s="105"/>
    </row>
    <row r="1072" spans="1:47" ht="17.25" customHeight="1">
      <c r="A1072" s="27"/>
      <c r="B1072" s="98"/>
      <c r="C1072" s="104"/>
      <c r="D1072" s="90"/>
      <c r="E1072" s="111"/>
      <c r="F1072" s="442"/>
      <c r="G1072" s="443"/>
      <c r="H1072" s="443"/>
      <c r="I1072" s="99"/>
      <c r="J1072" s="99"/>
      <c r="K1072" s="94">
        <f t="shared" si="235"/>
        <v>0</v>
      </c>
      <c r="L1072" s="94">
        <f t="shared" si="236"/>
        <v>0</v>
      </c>
      <c r="M1072" s="94">
        <f t="shared" si="237"/>
        <v>0</v>
      </c>
      <c r="N1072" s="94">
        <f t="shared" si="231"/>
        <v>0</v>
      </c>
      <c r="O1072" s="94">
        <f t="shared" si="232"/>
        <v>0</v>
      </c>
      <c r="P1072" s="102"/>
      <c r="Q1072" s="94" t="str">
        <f t="shared" si="233"/>
        <v/>
      </c>
      <c r="R1072" s="122" t="str">
        <f>IF(Q1072="","",HLOOKUP(Q1072,Headline!$Z$5:$CJ$6,2,FALSE))</f>
        <v/>
      </c>
      <c r="S1072" s="100"/>
      <c r="T1072" s="100"/>
      <c r="U1072" s="100"/>
      <c r="V1072" s="100"/>
      <c r="W1072" s="100"/>
      <c r="X1072" s="96" t="str">
        <f t="shared" si="234"/>
        <v/>
      </c>
      <c r="Y1072" s="101"/>
      <c r="Z1072" s="445"/>
      <c r="AA1072" s="446"/>
      <c r="AB1072" s="446"/>
      <c r="AC1072" s="446"/>
      <c r="AD1072" s="62"/>
      <c r="AE1072" s="21"/>
      <c r="AF1072" s="22"/>
      <c r="AH1072" s="29"/>
      <c r="AI1072" s="29"/>
      <c r="AJ1072" s="29"/>
      <c r="AK1072" s="29"/>
      <c r="AL1072" s="29"/>
      <c r="AM1072" s="29"/>
      <c r="AN1072" s="29"/>
      <c r="AO1072" s="83"/>
      <c r="AP1072" s="83"/>
      <c r="AQ1072" s="83"/>
      <c r="AR1072" s="83"/>
      <c r="AS1072" s="83"/>
      <c r="AT1072" s="105"/>
      <c r="AU1072" s="105"/>
    </row>
    <row r="1073" spans="1:47" ht="17.25" customHeight="1">
      <c r="A1073" s="27"/>
      <c r="B1073" s="98">
        <v>951</v>
      </c>
      <c r="C1073" s="104"/>
      <c r="D1073" s="90"/>
      <c r="E1073" s="111"/>
      <c r="F1073" s="442">
        <v>2.8</v>
      </c>
      <c r="G1073" s="443"/>
      <c r="H1073" s="443"/>
      <c r="I1073" s="99">
        <v>-0.1</v>
      </c>
      <c r="J1073" s="99">
        <v>0</v>
      </c>
      <c r="K1073" s="94">
        <f t="shared" si="235"/>
        <v>2.8</v>
      </c>
      <c r="L1073" s="94">
        <f t="shared" si="236"/>
        <v>-0.1</v>
      </c>
      <c r="M1073" s="94">
        <f t="shared" si="237"/>
        <v>0</v>
      </c>
      <c r="N1073" s="94">
        <f t="shared" si="231"/>
        <v>2.6999999999999997</v>
      </c>
      <c r="O1073" s="94">
        <f t="shared" si="232"/>
        <v>2.8</v>
      </c>
      <c r="P1073" s="102" t="s">
        <v>234</v>
      </c>
      <c r="Q1073" s="94">
        <f t="shared" si="233"/>
        <v>1</v>
      </c>
      <c r="R1073" s="122">
        <f>IF(Q1073="","",HLOOKUP(Q1073,Headline!$Z$5:$CJ$6,2,FALSE))</f>
        <v>1</v>
      </c>
      <c r="S1073" s="147">
        <v>2.7</v>
      </c>
      <c r="T1073" s="147">
        <v>2.69</v>
      </c>
      <c r="U1073" s="147"/>
      <c r="V1073" s="147"/>
      <c r="W1073" s="147"/>
      <c r="X1073" s="96" t="str">
        <f t="shared" si="234"/>
        <v/>
      </c>
      <c r="Y1073" s="101">
        <v>17</v>
      </c>
      <c r="Z1073" s="445"/>
      <c r="AA1073" s="446"/>
      <c r="AB1073" s="446"/>
      <c r="AC1073" s="446"/>
      <c r="AD1073" s="62"/>
      <c r="AE1073" s="316" t="s">
        <v>95</v>
      </c>
      <c r="AF1073" s="21"/>
      <c r="AH1073" s="29"/>
      <c r="AI1073" s="29"/>
      <c r="AJ1073" s="29"/>
      <c r="AK1073" s="29"/>
      <c r="AL1073" s="29"/>
      <c r="AM1073" s="29"/>
      <c r="AN1073" s="29"/>
      <c r="AO1073" s="83"/>
      <c r="AP1073" s="83"/>
      <c r="AQ1073" s="83"/>
      <c r="AR1073" s="83"/>
      <c r="AS1073" s="83"/>
      <c r="AT1073" s="105"/>
      <c r="AU1073" s="105"/>
    </row>
    <row r="1074" spans="1:47" ht="17.25" customHeight="1">
      <c r="A1074" s="27"/>
      <c r="B1074" s="98"/>
      <c r="C1074" s="104"/>
      <c r="D1074" s="90"/>
      <c r="E1074" s="111"/>
      <c r="F1074" s="447">
        <v>1</v>
      </c>
      <c r="G1074" s="448"/>
      <c r="H1074" s="449"/>
      <c r="I1074" s="99"/>
      <c r="J1074" s="99"/>
      <c r="K1074" s="94">
        <f t="shared" si="235"/>
        <v>2.8</v>
      </c>
      <c r="L1074" s="94">
        <f t="shared" si="236"/>
        <v>-0.1</v>
      </c>
      <c r="M1074" s="94">
        <f t="shared" si="237"/>
        <v>0</v>
      </c>
      <c r="N1074" s="94">
        <f t="shared" si="231"/>
        <v>2.6999999999999997</v>
      </c>
      <c r="O1074" s="94">
        <f t="shared" si="232"/>
        <v>2.8</v>
      </c>
      <c r="P1074" s="102" t="s">
        <v>234</v>
      </c>
      <c r="Q1074" s="94">
        <f t="shared" si="233"/>
        <v>2</v>
      </c>
      <c r="R1074" s="122">
        <f>IF(Q1074="","",HLOOKUP(Q1074,Headline!$Z$5:$CJ$6,2,FALSE))</f>
        <v>2</v>
      </c>
      <c r="S1074" s="147">
        <v>2.52</v>
      </c>
      <c r="T1074" s="147">
        <v>2.52</v>
      </c>
      <c r="U1074" s="147"/>
      <c r="V1074" s="147"/>
      <c r="W1074" s="147"/>
      <c r="X1074" s="96" t="str">
        <f t="shared" si="234"/>
        <v/>
      </c>
      <c r="Y1074" s="101">
        <v>17</v>
      </c>
      <c r="Z1074" s="445"/>
      <c r="AA1074" s="446"/>
      <c r="AB1074" s="446"/>
      <c r="AC1074" s="446"/>
      <c r="AD1074" s="62"/>
      <c r="AE1074" s="21"/>
      <c r="AF1074" s="249" t="s">
        <v>331</v>
      </c>
      <c r="AH1074" s="29"/>
      <c r="AI1074" s="29"/>
      <c r="AJ1074" s="29"/>
      <c r="AK1074" s="29"/>
      <c r="AL1074" s="29"/>
      <c r="AM1074" s="29"/>
      <c r="AN1074" s="29"/>
      <c r="AO1074" s="83"/>
      <c r="AP1074" s="83"/>
      <c r="AQ1074" s="83"/>
      <c r="AR1074" s="83"/>
      <c r="AS1074" s="83"/>
      <c r="AT1074" s="105"/>
      <c r="AU1074" s="105"/>
    </row>
    <row r="1075" spans="1:47" ht="17.25" customHeight="1">
      <c r="A1075" s="27"/>
      <c r="B1075" s="98"/>
      <c r="C1075" s="104"/>
      <c r="D1075" s="90"/>
      <c r="E1075" s="111"/>
      <c r="F1075" s="442"/>
      <c r="G1075" s="443"/>
      <c r="H1075" s="444"/>
      <c r="I1075" s="99"/>
      <c r="J1075" s="99"/>
      <c r="K1075" s="94">
        <f>IF(Q1075=1,F1075,K1074)</f>
        <v>2.8</v>
      </c>
      <c r="L1075" s="94">
        <f>IF(Q1075=1,I1075,L1074)</f>
        <v>-0.1</v>
      </c>
      <c r="M1075" s="94">
        <f>IF(Q1075=1,J1075,M1074)</f>
        <v>0</v>
      </c>
      <c r="N1075" s="94">
        <f t="shared" ref="N1075:N1167" si="238">K1075+L1075</f>
        <v>2.6999999999999997</v>
      </c>
      <c r="O1075" s="94">
        <f t="shared" ref="O1075:O1167" si="239">K1075+M1075</f>
        <v>2.8</v>
      </c>
      <c r="P1075" s="102"/>
      <c r="Q1075" s="94" t="str">
        <f>IF(AND(F1075&lt;&gt;"",Q1074=""),1,IF(AND(Q1074&lt;emp,Q1074&lt;&gt;""),Q1074+1,""))</f>
        <v/>
      </c>
      <c r="R1075" s="122" t="str">
        <f>IF(Q1075="","",HLOOKUP(Q1075,Headline!$Z$5:$CJ$6,2,FALSE))</f>
        <v/>
      </c>
      <c r="S1075" s="100"/>
      <c r="T1075" s="100"/>
      <c r="U1075" s="100"/>
      <c r="V1075" s="100"/>
      <c r="W1075" s="100"/>
      <c r="X1075" s="96" t="str">
        <f t="shared" ref="X1075:X1167" si="240">IF(S1075="","",IF(AND(AM1075="-",AN1075="+"),"78",IF(AM1075="-","7",IF(AN1075="+","8",""))))</f>
        <v/>
      </c>
      <c r="Y1075" s="101"/>
      <c r="Z1075" s="445"/>
      <c r="AA1075" s="446"/>
      <c r="AB1075" s="446"/>
      <c r="AC1075" s="446"/>
      <c r="AD1075" s="62"/>
      <c r="AE1075" s="21"/>
      <c r="AF1075" s="22"/>
      <c r="AH1075" s="29"/>
      <c r="AI1075" s="29"/>
      <c r="AJ1075" s="29"/>
      <c r="AK1075" s="29"/>
      <c r="AL1075" s="29"/>
      <c r="AM1075" s="29"/>
      <c r="AN1075" s="29"/>
      <c r="AO1075" s="83"/>
      <c r="AP1075" s="83"/>
      <c r="AQ1075" s="83"/>
      <c r="AR1075" s="83"/>
      <c r="AS1075" s="83"/>
      <c r="AT1075" s="105"/>
      <c r="AU1075" s="105"/>
    </row>
    <row r="1076" spans="1:47" ht="17.25" customHeight="1">
      <c r="A1076" s="27"/>
      <c r="B1076" s="98">
        <v>951</v>
      </c>
      <c r="C1076" s="104"/>
      <c r="D1076" s="90"/>
      <c r="E1076" s="111"/>
      <c r="F1076" s="442">
        <v>2.8</v>
      </c>
      <c r="G1076" s="443"/>
      <c r="H1076" s="443"/>
      <c r="I1076" s="99">
        <v>-0.1</v>
      </c>
      <c r="J1076" s="99">
        <v>0</v>
      </c>
      <c r="K1076" s="94">
        <f t="shared" ref="K1076:K1077" si="241">IF(Q1076=1,F1076,K1075)</f>
        <v>2.8</v>
      </c>
      <c r="L1076" s="94">
        <f t="shared" ref="L1076:L1077" si="242">IF(Q1076=1,I1076,L1075)</f>
        <v>-0.1</v>
      </c>
      <c r="M1076" s="94">
        <f t="shared" ref="M1076:M1077" si="243">IF(Q1076=1,J1076,M1075)</f>
        <v>0</v>
      </c>
      <c r="N1076" s="94">
        <f t="shared" si="238"/>
        <v>2.6999999999999997</v>
      </c>
      <c r="O1076" s="94">
        <f t="shared" si="239"/>
        <v>2.8</v>
      </c>
      <c r="P1076" s="102" t="s">
        <v>234</v>
      </c>
      <c r="Q1076" s="94">
        <f t="shared" ref="Q1076:Q1077" si="244">IF(AND(F1076&lt;&gt;"",Q1075=""),1,IF(AND(Q1075&lt;emp,Q1075&lt;&gt;""),Q1075+1,""))</f>
        <v>1</v>
      </c>
      <c r="R1076" s="122">
        <f>IF(Q1076="","",HLOOKUP(Q1076,Headline!$Z$5:$CJ$6,2,FALSE))</f>
        <v>1</v>
      </c>
      <c r="S1076" s="147">
        <v>2.65</v>
      </c>
      <c r="T1076" s="147">
        <v>2.65</v>
      </c>
      <c r="U1076" s="147"/>
      <c r="V1076" s="147"/>
      <c r="W1076" s="147"/>
      <c r="X1076" s="96" t="str">
        <f t="shared" si="240"/>
        <v/>
      </c>
      <c r="Y1076" s="101">
        <v>17</v>
      </c>
      <c r="Z1076" s="445"/>
      <c r="AA1076" s="446"/>
      <c r="AB1076" s="446"/>
      <c r="AC1076" s="446"/>
      <c r="AD1076" s="62"/>
      <c r="AE1076" s="316" t="s">
        <v>95</v>
      </c>
      <c r="AF1076" s="22"/>
      <c r="AH1076" s="29"/>
      <c r="AI1076" s="29"/>
      <c r="AJ1076" s="29"/>
      <c r="AK1076" s="29"/>
      <c r="AL1076" s="29"/>
      <c r="AM1076" s="29"/>
      <c r="AN1076" s="29"/>
      <c r="AO1076" s="83"/>
      <c r="AP1076" s="83"/>
      <c r="AQ1076" s="83"/>
      <c r="AR1076" s="83"/>
      <c r="AS1076" s="83"/>
      <c r="AT1076" s="105"/>
      <c r="AU1076" s="105"/>
    </row>
    <row r="1077" spans="1:47" ht="17.25" customHeight="1">
      <c r="A1077" s="27"/>
      <c r="B1077" s="98"/>
      <c r="C1077" s="104"/>
      <c r="D1077" s="90"/>
      <c r="E1077" s="111"/>
      <c r="F1077" s="447">
        <v>2</v>
      </c>
      <c r="G1077" s="448"/>
      <c r="H1077" s="449"/>
      <c r="I1077" s="99"/>
      <c r="J1077" s="99"/>
      <c r="K1077" s="94">
        <f t="shared" si="241"/>
        <v>2.8</v>
      </c>
      <c r="L1077" s="94">
        <f t="shared" si="242"/>
        <v>-0.1</v>
      </c>
      <c r="M1077" s="94">
        <f t="shared" si="243"/>
        <v>0</v>
      </c>
      <c r="N1077" s="94">
        <f t="shared" si="238"/>
        <v>2.6999999999999997</v>
      </c>
      <c r="O1077" s="94">
        <f t="shared" si="239"/>
        <v>2.8</v>
      </c>
      <c r="P1077" s="102" t="s">
        <v>234</v>
      </c>
      <c r="Q1077" s="94">
        <f t="shared" si="244"/>
        <v>2</v>
      </c>
      <c r="R1077" s="122">
        <f>IF(Q1077="","",HLOOKUP(Q1077,Headline!$Z$5:$CJ$6,2,FALSE))</f>
        <v>2</v>
      </c>
      <c r="S1077" s="147">
        <v>2.57</v>
      </c>
      <c r="T1077" s="147">
        <v>2.57</v>
      </c>
      <c r="U1077" s="147"/>
      <c r="V1077" s="147"/>
      <c r="W1077" s="147"/>
      <c r="X1077" s="96" t="str">
        <f t="shared" si="240"/>
        <v/>
      </c>
      <c r="Y1077" s="101">
        <v>17</v>
      </c>
      <c r="Z1077" s="445"/>
      <c r="AA1077" s="446"/>
      <c r="AB1077" s="446"/>
      <c r="AC1077" s="446"/>
      <c r="AD1077" s="62"/>
      <c r="AE1077" s="21"/>
      <c r="AF1077" s="249" t="s">
        <v>331</v>
      </c>
      <c r="AH1077" s="29"/>
      <c r="AI1077" s="29"/>
      <c r="AJ1077" s="29"/>
      <c r="AK1077" s="29"/>
      <c r="AL1077" s="29"/>
      <c r="AM1077" s="29"/>
      <c r="AN1077" s="29"/>
      <c r="AO1077" s="83"/>
      <c r="AP1077" s="83"/>
      <c r="AQ1077" s="83"/>
      <c r="AR1077" s="83"/>
      <c r="AS1077" s="83"/>
      <c r="AT1077" s="105"/>
      <c r="AU1077" s="105"/>
    </row>
    <row r="1078" spans="1:47" ht="17.25" customHeight="1">
      <c r="A1078" s="27"/>
      <c r="B1078" s="98"/>
      <c r="C1078" s="104"/>
      <c r="D1078" s="90"/>
      <c r="E1078" s="111"/>
      <c r="F1078" s="442"/>
      <c r="G1078" s="443"/>
      <c r="H1078" s="444"/>
      <c r="I1078" s="99"/>
      <c r="J1078" s="99"/>
      <c r="K1078" s="94">
        <f>IF(Q1078=1,F1078,K1077)</f>
        <v>2.8</v>
      </c>
      <c r="L1078" s="94">
        <f>IF(Q1078=1,I1078,L1077)</f>
        <v>-0.1</v>
      </c>
      <c r="M1078" s="94">
        <f>IF(Q1078=1,J1078,M1077)</f>
        <v>0</v>
      </c>
      <c r="N1078" s="94">
        <f t="shared" si="238"/>
        <v>2.6999999999999997</v>
      </c>
      <c r="O1078" s="94">
        <f t="shared" si="239"/>
        <v>2.8</v>
      </c>
      <c r="P1078" s="102"/>
      <c r="Q1078" s="94" t="str">
        <f>IF(AND(F1078&lt;&gt;"",Q1077=""),1,IF(AND(Q1077&lt;emp,Q1077&lt;&gt;""),Q1077+1,""))</f>
        <v/>
      </c>
      <c r="R1078" s="122" t="str">
        <f>IF(Q1078="","",HLOOKUP(Q1078,Headline!$Z$5:$CJ$6,2,FALSE))</f>
        <v/>
      </c>
      <c r="S1078" s="100"/>
      <c r="T1078" s="100"/>
      <c r="U1078" s="100"/>
      <c r="V1078" s="100"/>
      <c r="W1078" s="100"/>
      <c r="X1078" s="96" t="str">
        <f t="shared" si="240"/>
        <v/>
      </c>
      <c r="Y1078" s="101"/>
      <c r="Z1078" s="445"/>
      <c r="AA1078" s="446"/>
      <c r="AB1078" s="446"/>
      <c r="AC1078" s="446"/>
      <c r="AD1078" s="62"/>
      <c r="AE1078" s="21"/>
      <c r="AF1078" s="22"/>
      <c r="AH1078" s="29"/>
      <c r="AI1078" s="29"/>
      <c r="AJ1078" s="29"/>
      <c r="AK1078" s="29"/>
      <c r="AL1078" s="29"/>
      <c r="AM1078" s="29"/>
      <c r="AN1078" s="29"/>
      <c r="AO1078" s="83"/>
      <c r="AP1078" s="83"/>
      <c r="AQ1078" s="83"/>
      <c r="AR1078" s="83"/>
      <c r="AS1078" s="83"/>
      <c r="AT1078" s="105"/>
      <c r="AU1078" s="105"/>
    </row>
    <row r="1079" spans="1:47" ht="17.25" customHeight="1">
      <c r="A1079" s="27"/>
      <c r="B1079" s="98">
        <v>951</v>
      </c>
      <c r="C1079" s="104"/>
      <c r="D1079" s="90"/>
      <c r="E1079" s="111"/>
      <c r="F1079" s="442">
        <v>2.8</v>
      </c>
      <c r="G1079" s="443"/>
      <c r="H1079" s="443"/>
      <c r="I1079" s="99">
        <v>-0.1</v>
      </c>
      <c r="J1079" s="99">
        <v>0</v>
      </c>
      <c r="K1079" s="94">
        <f t="shared" ref="K1079:K1080" si="245">IF(Q1079=1,F1079,K1078)</f>
        <v>2.8</v>
      </c>
      <c r="L1079" s="94">
        <f t="shared" ref="L1079:L1080" si="246">IF(Q1079=1,I1079,L1078)</f>
        <v>-0.1</v>
      </c>
      <c r="M1079" s="94">
        <f t="shared" ref="M1079:M1080" si="247">IF(Q1079=1,J1079,M1078)</f>
        <v>0</v>
      </c>
      <c r="N1079" s="94">
        <f t="shared" si="238"/>
        <v>2.6999999999999997</v>
      </c>
      <c r="O1079" s="94">
        <f t="shared" si="239"/>
        <v>2.8</v>
      </c>
      <c r="P1079" s="102" t="s">
        <v>234</v>
      </c>
      <c r="Q1079" s="94">
        <f t="shared" ref="Q1079:Q1080" si="248">IF(AND(F1079&lt;&gt;"",Q1078=""),1,IF(AND(Q1078&lt;emp,Q1078&lt;&gt;""),Q1078+1,""))</f>
        <v>1</v>
      </c>
      <c r="R1079" s="122">
        <f>IF(Q1079="","",HLOOKUP(Q1079,Headline!$Z$5:$CJ$6,2,FALSE))</f>
        <v>1</v>
      </c>
      <c r="S1079" s="147">
        <v>2.66</v>
      </c>
      <c r="T1079" s="147">
        <v>2.66</v>
      </c>
      <c r="U1079" s="147"/>
      <c r="V1079" s="147"/>
      <c r="W1079" s="147"/>
      <c r="X1079" s="96" t="str">
        <f t="shared" si="240"/>
        <v/>
      </c>
      <c r="Y1079" s="101">
        <v>17</v>
      </c>
      <c r="Z1079" s="445"/>
      <c r="AA1079" s="446"/>
      <c r="AB1079" s="446"/>
      <c r="AC1079" s="446"/>
      <c r="AD1079" s="62"/>
      <c r="AE1079" s="316" t="s">
        <v>95</v>
      </c>
      <c r="AF1079" s="22"/>
      <c r="AH1079" s="29"/>
      <c r="AI1079" s="29"/>
      <c r="AJ1079" s="29"/>
      <c r="AK1079" s="29"/>
      <c r="AL1079" s="29"/>
      <c r="AM1079" s="29"/>
      <c r="AN1079" s="29"/>
      <c r="AO1079" s="83"/>
      <c r="AP1079" s="83"/>
      <c r="AQ1079" s="83"/>
      <c r="AR1079" s="83"/>
      <c r="AS1079" s="83"/>
      <c r="AT1079" s="105"/>
      <c r="AU1079" s="105"/>
    </row>
    <row r="1080" spans="1:47" ht="17.25" customHeight="1">
      <c r="A1080" s="27"/>
      <c r="B1080" s="98"/>
      <c r="C1080" s="104"/>
      <c r="D1080" s="90"/>
      <c r="E1080" s="111"/>
      <c r="F1080" s="447">
        <v>3</v>
      </c>
      <c r="G1080" s="448"/>
      <c r="H1080" s="449"/>
      <c r="I1080" s="99"/>
      <c r="J1080" s="99"/>
      <c r="K1080" s="94">
        <f t="shared" si="245"/>
        <v>2.8</v>
      </c>
      <c r="L1080" s="94">
        <f t="shared" si="246"/>
        <v>-0.1</v>
      </c>
      <c r="M1080" s="94">
        <f t="shared" si="247"/>
        <v>0</v>
      </c>
      <c r="N1080" s="94">
        <f t="shared" si="238"/>
        <v>2.6999999999999997</v>
      </c>
      <c r="O1080" s="94">
        <f t="shared" si="239"/>
        <v>2.8</v>
      </c>
      <c r="P1080" s="102" t="s">
        <v>234</v>
      </c>
      <c r="Q1080" s="94">
        <f t="shared" si="248"/>
        <v>2</v>
      </c>
      <c r="R1080" s="122">
        <f>IF(Q1080="","",HLOOKUP(Q1080,Headline!$Z$5:$CJ$6,2,FALSE))</f>
        <v>2</v>
      </c>
      <c r="S1080" s="147">
        <v>2.6</v>
      </c>
      <c r="T1080" s="147">
        <v>2.6</v>
      </c>
      <c r="U1080" s="147"/>
      <c r="V1080" s="147"/>
      <c r="W1080" s="147"/>
      <c r="X1080" s="96" t="str">
        <f t="shared" si="240"/>
        <v/>
      </c>
      <c r="Y1080" s="101">
        <v>17</v>
      </c>
      <c r="Z1080" s="445"/>
      <c r="AA1080" s="446"/>
      <c r="AB1080" s="446"/>
      <c r="AC1080" s="446"/>
      <c r="AD1080" s="62"/>
      <c r="AE1080" s="21"/>
      <c r="AF1080" s="249" t="s">
        <v>331</v>
      </c>
      <c r="AH1080" s="29"/>
      <c r="AI1080" s="29"/>
      <c r="AJ1080" s="29"/>
      <c r="AK1080" s="29"/>
      <c r="AL1080" s="29"/>
      <c r="AM1080" s="29"/>
      <c r="AN1080" s="29"/>
      <c r="AO1080" s="83"/>
      <c r="AP1080" s="83"/>
      <c r="AQ1080" s="83"/>
      <c r="AR1080" s="83"/>
      <c r="AS1080" s="83"/>
      <c r="AT1080" s="105"/>
      <c r="AU1080" s="105"/>
    </row>
    <row r="1081" spans="1:47" ht="17.25" customHeight="1">
      <c r="A1081" s="27"/>
      <c r="B1081" s="98"/>
      <c r="C1081" s="104"/>
      <c r="D1081" s="90"/>
      <c r="E1081" s="111"/>
      <c r="F1081" s="442"/>
      <c r="G1081" s="443"/>
      <c r="H1081" s="444"/>
      <c r="I1081" s="99"/>
      <c r="J1081" s="99"/>
      <c r="K1081" s="94">
        <f>IF(Q1081=1,F1081,K1080)</f>
        <v>2.8</v>
      </c>
      <c r="L1081" s="94">
        <f>IF(Q1081=1,I1081,L1080)</f>
        <v>-0.1</v>
      </c>
      <c r="M1081" s="94">
        <f>IF(Q1081=1,J1081,M1080)</f>
        <v>0</v>
      </c>
      <c r="N1081" s="94">
        <f t="shared" si="238"/>
        <v>2.6999999999999997</v>
      </c>
      <c r="O1081" s="94">
        <f t="shared" si="239"/>
        <v>2.8</v>
      </c>
      <c r="P1081" s="102"/>
      <c r="Q1081" s="94" t="str">
        <f>IF(AND(F1081&lt;&gt;"",Q1080=""),1,IF(AND(Q1080&lt;emp,Q1080&lt;&gt;""),Q1080+1,""))</f>
        <v/>
      </c>
      <c r="R1081" s="122" t="str">
        <f>IF(Q1081="","",HLOOKUP(Q1081,Headline!$Z$5:$CJ$6,2,FALSE))</f>
        <v/>
      </c>
      <c r="S1081" s="100"/>
      <c r="T1081" s="100"/>
      <c r="U1081" s="100"/>
      <c r="V1081" s="100"/>
      <c r="W1081" s="100"/>
      <c r="X1081" s="96" t="str">
        <f t="shared" si="240"/>
        <v/>
      </c>
      <c r="Y1081" s="101"/>
      <c r="Z1081" s="445"/>
      <c r="AA1081" s="446"/>
      <c r="AB1081" s="446"/>
      <c r="AC1081" s="446"/>
      <c r="AD1081" s="62"/>
      <c r="AE1081" s="21"/>
      <c r="AF1081" s="22"/>
      <c r="AH1081" s="29"/>
      <c r="AI1081" s="29"/>
      <c r="AJ1081" s="29"/>
      <c r="AK1081" s="29"/>
      <c r="AL1081" s="29"/>
      <c r="AM1081" s="29"/>
      <c r="AN1081" s="29"/>
      <c r="AO1081" s="83"/>
      <c r="AP1081" s="83"/>
      <c r="AQ1081" s="83"/>
      <c r="AR1081" s="83"/>
      <c r="AS1081" s="83"/>
      <c r="AT1081" s="105"/>
      <c r="AU1081" s="105"/>
    </row>
    <row r="1082" spans="1:47" ht="17.25" customHeight="1">
      <c r="A1082" s="27"/>
      <c r="B1082" s="98">
        <v>951</v>
      </c>
      <c r="C1082" s="104"/>
      <c r="D1082" s="90"/>
      <c r="E1082" s="111"/>
      <c r="F1082" s="442">
        <v>2.8</v>
      </c>
      <c r="G1082" s="443"/>
      <c r="H1082" s="443"/>
      <c r="I1082" s="99">
        <v>-0.1</v>
      </c>
      <c r="J1082" s="99">
        <v>0</v>
      </c>
      <c r="K1082" s="94">
        <f t="shared" ref="K1082:K1083" si="249">IF(Q1082=1,F1082,K1081)</f>
        <v>2.8</v>
      </c>
      <c r="L1082" s="94">
        <f t="shared" ref="L1082:L1083" si="250">IF(Q1082=1,I1082,L1081)</f>
        <v>-0.1</v>
      </c>
      <c r="M1082" s="94">
        <f t="shared" ref="M1082:M1083" si="251">IF(Q1082=1,J1082,M1081)</f>
        <v>0</v>
      </c>
      <c r="N1082" s="94">
        <f t="shared" si="238"/>
        <v>2.6999999999999997</v>
      </c>
      <c r="O1082" s="94">
        <f t="shared" si="239"/>
        <v>2.8</v>
      </c>
      <c r="P1082" s="102" t="s">
        <v>234</v>
      </c>
      <c r="Q1082" s="94">
        <f t="shared" ref="Q1082:Q1083" si="252">IF(AND(F1082&lt;&gt;"",Q1081=""),1,IF(AND(Q1081&lt;emp,Q1081&lt;&gt;""),Q1081+1,""))</f>
        <v>1</v>
      </c>
      <c r="R1082" s="122">
        <f>IF(Q1082="","",HLOOKUP(Q1082,Headline!$Z$5:$CJ$6,2,FALSE))</f>
        <v>1</v>
      </c>
      <c r="S1082" s="147">
        <v>2.67</v>
      </c>
      <c r="T1082" s="147">
        <v>2.66</v>
      </c>
      <c r="U1082" s="147"/>
      <c r="V1082" s="147"/>
      <c r="W1082" s="147"/>
      <c r="X1082" s="96" t="str">
        <f t="shared" si="240"/>
        <v/>
      </c>
      <c r="Y1082" s="101">
        <v>17</v>
      </c>
      <c r="Z1082" s="445"/>
      <c r="AA1082" s="446"/>
      <c r="AB1082" s="446"/>
      <c r="AC1082" s="446"/>
      <c r="AD1082" s="62"/>
      <c r="AE1082" s="316" t="s">
        <v>95</v>
      </c>
      <c r="AF1082" s="22"/>
      <c r="AH1082" s="29"/>
      <c r="AI1082" s="29"/>
      <c r="AJ1082" s="29"/>
      <c r="AK1082" s="29"/>
      <c r="AL1082" s="29"/>
      <c r="AM1082" s="29"/>
      <c r="AN1082" s="29"/>
      <c r="AO1082" s="83"/>
      <c r="AP1082" s="83"/>
      <c r="AQ1082" s="83"/>
      <c r="AR1082" s="83"/>
      <c r="AS1082" s="83"/>
      <c r="AT1082" s="105"/>
      <c r="AU1082" s="105"/>
    </row>
    <row r="1083" spans="1:47" ht="17.25" customHeight="1">
      <c r="A1083" s="27"/>
      <c r="B1083" s="98"/>
      <c r="C1083" s="104"/>
      <c r="D1083" s="90"/>
      <c r="E1083" s="111"/>
      <c r="F1083" s="447">
        <v>4</v>
      </c>
      <c r="G1083" s="448"/>
      <c r="H1083" s="449"/>
      <c r="I1083" s="99"/>
      <c r="J1083" s="99"/>
      <c r="K1083" s="94">
        <f t="shared" si="249"/>
        <v>2.8</v>
      </c>
      <c r="L1083" s="94">
        <f t="shared" si="250"/>
        <v>-0.1</v>
      </c>
      <c r="M1083" s="94">
        <f t="shared" si="251"/>
        <v>0</v>
      </c>
      <c r="N1083" s="94">
        <f t="shared" si="238"/>
        <v>2.6999999999999997</v>
      </c>
      <c r="O1083" s="94">
        <f t="shared" si="239"/>
        <v>2.8</v>
      </c>
      <c r="P1083" s="102" t="s">
        <v>234</v>
      </c>
      <c r="Q1083" s="94">
        <f t="shared" si="252"/>
        <v>2</v>
      </c>
      <c r="R1083" s="122">
        <f>IF(Q1083="","",HLOOKUP(Q1083,Headline!$Z$5:$CJ$6,2,FALSE))</f>
        <v>2</v>
      </c>
      <c r="S1083" s="147">
        <v>2.6</v>
      </c>
      <c r="T1083" s="147">
        <v>2.6</v>
      </c>
      <c r="U1083" s="147"/>
      <c r="V1083" s="147"/>
      <c r="W1083" s="147"/>
      <c r="X1083" s="96" t="str">
        <f t="shared" si="240"/>
        <v/>
      </c>
      <c r="Y1083" s="101">
        <v>17</v>
      </c>
      <c r="Z1083" s="445"/>
      <c r="AA1083" s="446"/>
      <c r="AB1083" s="446"/>
      <c r="AC1083" s="446"/>
      <c r="AD1083" s="62"/>
      <c r="AE1083" s="21"/>
      <c r="AF1083" s="249" t="s">
        <v>331</v>
      </c>
      <c r="AH1083" s="29"/>
      <c r="AI1083" s="29"/>
      <c r="AJ1083" s="29"/>
      <c r="AK1083" s="29"/>
      <c r="AL1083" s="29"/>
      <c r="AM1083" s="29"/>
      <c r="AN1083" s="29"/>
      <c r="AO1083" s="83"/>
      <c r="AP1083" s="83"/>
      <c r="AQ1083" s="83"/>
      <c r="AR1083" s="83"/>
      <c r="AS1083" s="83"/>
      <c r="AT1083" s="105"/>
      <c r="AU1083" s="105"/>
    </row>
    <row r="1084" spans="1:47" ht="17.25" customHeight="1">
      <c r="A1084" s="27"/>
      <c r="B1084" s="98"/>
      <c r="C1084" s="104"/>
      <c r="D1084" s="90"/>
      <c r="E1084" s="111"/>
      <c r="F1084" s="442"/>
      <c r="G1084" s="443"/>
      <c r="H1084" s="444"/>
      <c r="I1084" s="99"/>
      <c r="J1084" s="99"/>
      <c r="K1084" s="94">
        <f>IF(Q1084=1,F1084,K1083)</f>
        <v>2.8</v>
      </c>
      <c r="L1084" s="94">
        <f>IF(Q1084=1,I1084,L1083)</f>
        <v>-0.1</v>
      </c>
      <c r="M1084" s="94">
        <f>IF(Q1084=1,J1084,M1083)</f>
        <v>0</v>
      </c>
      <c r="N1084" s="94">
        <f t="shared" si="238"/>
        <v>2.6999999999999997</v>
      </c>
      <c r="O1084" s="94">
        <f t="shared" si="239"/>
        <v>2.8</v>
      </c>
      <c r="P1084" s="102"/>
      <c r="Q1084" s="94" t="str">
        <f>IF(AND(F1084&lt;&gt;"",Q1083=""),1,IF(AND(Q1083&lt;emp,Q1083&lt;&gt;""),Q1083+1,""))</f>
        <v/>
      </c>
      <c r="R1084" s="122" t="str">
        <f>IF(Q1084="","",HLOOKUP(Q1084,Headline!$Z$5:$CJ$6,2,FALSE))</f>
        <v/>
      </c>
      <c r="S1084" s="100"/>
      <c r="T1084" s="100"/>
      <c r="U1084" s="100"/>
      <c r="V1084" s="100"/>
      <c r="W1084" s="100"/>
      <c r="X1084" s="96" t="str">
        <f t="shared" si="240"/>
        <v/>
      </c>
      <c r="Y1084" s="101"/>
      <c r="Z1084" s="445"/>
      <c r="AA1084" s="446"/>
      <c r="AB1084" s="446"/>
      <c r="AC1084" s="446"/>
      <c r="AD1084" s="62"/>
      <c r="AE1084" s="21"/>
      <c r="AF1084" s="22"/>
      <c r="AH1084" s="29"/>
      <c r="AI1084" s="29"/>
      <c r="AJ1084" s="29"/>
      <c r="AK1084" s="29"/>
      <c r="AL1084" s="29"/>
      <c r="AM1084" s="29"/>
      <c r="AN1084" s="29"/>
      <c r="AO1084" s="83"/>
      <c r="AP1084" s="83"/>
      <c r="AQ1084" s="83"/>
      <c r="AR1084" s="83"/>
      <c r="AS1084" s="83"/>
      <c r="AT1084" s="105"/>
      <c r="AU1084" s="105"/>
    </row>
    <row r="1085" spans="1:47" ht="17.25" customHeight="1">
      <c r="A1085" s="27"/>
      <c r="B1085" s="98">
        <v>951</v>
      </c>
      <c r="C1085" s="104"/>
      <c r="D1085" s="90"/>
      <c r="E1085" s="111"/>
      <c r="F1085" s="442">
        <v>2.8</v>
      </c>
      <c r="G1085" s="443"/>
      <c r="H1085" s="443"/>
      <c r="I1085" s="99">
        <v>-0.1</v>
      </c>
      <c r="J1085" s="99">
        <v>0</v>
      </c>
      <c r="K1085" s="94">
        <f t="shared" ref="K1085:K1086" si="253">IF(Q1085=1,F1085,K1084)</f>
        <v>2.8</v>
      </c>
      <c r="L1085" s="94">
        <f t="shared" ref="L1085:L1086" si="254">IF(Q1085=1,I1085,L1084)</f>
        <v>-0.1</v>
      </c>
      <c r="M1085" s="94">
        <f t="shared" ref="M1085:M1086" si="255">IF(Q1085=1,J1085,M1084)</f>
        <v>0</v>
      </c>
      <c r="N1085" s="94">
        <f t="shared" si="238"/>
        <v>2.6999999999999997</v>
      </c>
      <c r="O1085" s="94">
        <f t="shared" si="239"/>
        <v>2.8</v>
      </c>
      <c r="P1085" s="102" t="s">
        <v>234</v>
      </c>
      <c r="Q1085" s="94">
        <f t="shared" ref="Q1085:Q1086" si="256">IF(AND(F1085&lt;&gt;"",Q1084=""),1,IF(AND(Q1084&lt;emp,Q1084&lt;&gt;""),Q1084+1,""))</f>
        <v>1</v>
      </c>
      <c r="R1085" s="122">
        <f>IF(Q1085="","",HLOOKUP(Q1085,Headline!$Z$5:$CJ$6,2,FALSE))</f>
        <v>1</v>
      </c>
      <c r="S1085" s="147">
        <v>2.66</v>
      </c>
      <c r="T1085" s="147">
        <v>2.65</v>
      </c>
      <c r="U1085" s="147"/>
      <c r="V1085" s="147"/>
      <c r="W1085" s="147"/>
      <c r="X1085" s="96" t="str">
        <f t="shared" si="240"/>
        <v/>
      </c>
      <c r="Y1085" s="101">
        <v>17</v>
      </c>
      <c r="Z1085" s="445"/>
      <c r="AA1085" s="446"/>
      <c r="AB1085" s="446"/>
      <c r="AC1085" s="446"/>
      <c r="AD1085" s="62"/>
      <c r="AE1085" s="316" t="s">
        <v>95</v>
      </c>
      <c r="AF1085" s="22"/>
      <c r="AH1085" s="29"/>
      <c r="AI1085" s="29"/>
      <c r="AJ1085" s="29"/>
      <c r="AK1085" s="29"/>
      <c r="AL1085" s="29"/>
      <c r="AM1085" s="29"/>
      <c r="AN1085" s="29"/>
      <c r="AO1085" s="83"/>
      <c r="AP1085" s="83"/>
      <c r="AQ1085" s="83"/>
      <c r="AR1085" s="83"/>
      <c r="AS1085" s="83"/>
      <c r="AT1085" s="105"/>
      <c r="AU1085" s="105"/>
    </row>
    <row r="1086" spans="1:47" ht="17.25" customHeight="1">
      <c r="A1086" s="27"/>
      <c r="B1086" s="98"/>
      <c r="C1086" s="104"/>
      <c r="D1086" s="90"/>
      <c r="E1086" s="111"/>
      <c r="F1086" s="447">
        <v>5</v>
      </c>
      <c r="G1086" s="448"/>
      <c r="H1086" s="449"/>
      <c r="I1086" s="99"/>
      <c r="J1086" s="99"/>
      <c r="K1086" s="94">
        <f t="shared" si="253"/>
        <v>2.8</v>
      </c>
      <c r="L1086" s="94">
        <f t="shared" si="254"/>
        <v>-0.1</v>
      </c>
      <c r="M1086" s="94">
        <f t="shared" si="255"/>
        <v>0</v>
      </c>
      <c r="N1086" s="94">
        <f t="shared" si="238"/>
        <v>2.6999999999999997</v>
      </c>
      <c r="O1086" s="94">
        <f t="shared" si="239"/>
        <v>2.8</v>
      </c>
      <c r="P1086" s="102" t="s">
        <v>234</v>
      </c>
      <c r="Q1086" s="94">
        <f t="shared" si="256"/>
        <v>2</v>
      </c>
      <c r="R1086" s="122">
        <f>IF(Q1086="","",HLOOKUP(Q1086,Headline!$Z$5:$CJ$6,2,FALSE))</f>
        <v>2</v>
      </c>
      <c r="S1086" s="147">
        <v>2.6</v>
      </c>
      <c r="T1086" s="147">
        <v>2.6</v>
      </c>
      <c r="U1086" s="147"/>
      <c r="V1086" s="147"/>
      <c r="W1086" s="147"/>
      <c r="X1086" s="96" t="str">
        <f t="shared" si="240"/>
        <v/>
      </c>
      <c r="Y1086" s="101">
        <v>17</v>
      </c>
      <c r="Z1086" s="445"/>
      <c r="AA1086" s="446"/>
      <c r="AB1086" s="446"/>
      <c r="AC1086" s="446"/>
      <c r="AD1086" s="62"/>
      <c r="AE1086" s="21"/>
      <c r="AF1086" s="249" t="s">
        <v>331</v>
      </c>
      <c r="AH1086" s="29"/>
      <c r="AI1086" s="29"/>
      <c r="AJ1086" s="29"/>
      <c r="AK1086" s="29"/>
      <c r="AL1086" s="29"/>
      <c r="AM1086" s="29"/>
      <c r="AN1086" s="29"/>
      <c r="AO1086" s="83"/>
      <c r="AP1086" s="83"/>
      <c r="AQ1086" s="83"/>
      <c r="AR1086" s="83"/>
      <c r="AS1086" s="83"/>
      <c r="AT1086" s="105"/>
      <c r="AU1086" s="105"/>
    </row>
    <row r="1087" spans="1:47" ht="17.25" customHeight="1">
      <c r="A1087" s="27"/>
      <c r="B1087" s="98"/>
      <c r="C1087" s="104"/>
      <c r="D1087" s="90"/>
      <c r="E1087" s="111"/>
      <c r="F1087" s="442"/>
      <c r="G1087" s="443"/>
      <c r="H1087" s="444"/>
      <c r="I1087" s="99"/>
      <c r="J1087" s="99"/>
      <c r="K1087" s="94">
        <f>IF(Q1087=1,F1087,K1086)</f>
        <v>2.8</v>
      </c>
      <c r="L1087" s="94">
        <f>IF(Q1087=1,I1087,L1086)</f>
        <v>-0.1</v>
      </c>
      <c r="M1087" s="94">
        <f>IF(Q1087=1,J1087,M1086)</f>
        <v>0</v>
      </c>
      <c r="N1087" s="94">
        <f t="shared" si="238"/>
        <v>2.6999999999999997</v>
      </c>
      <c r="O1087" s="94">
        <f t="shared" si="239"/>
        <v>2.8</v>
      </c>
      <c r="P1087" s="102"/>
      <c r="Q1087" s="94" t="str">
        <f>IF(AND(F1087&lt;&gt;"",Q1086=""),1,IF(AND(Q1086&lt;emp,Q1086&lt;&gt;""),Q1086+1,""))</f>
        <v/>
      </c>
      <c r="R1087" s="122" t="str">
        <f>IF(Q1087="","",HLOOKUP(Q1087,Headline!$Z$5:$CJ$6,2,FALSE))</f>
        <v/>
      </c>
      <c r="S1087" s="100"/>
      <c r="T1087" s="100"/>
      <c r="U1087" s="100"/>
      <c r="V1087" s="100"/>
      <c r="W1087" s="100"/>
      <c r="X1087" s="96" t="str">
        <f t="shared" si="240"/>
        <v/>
      </c>
      <c r="Y1087" s="101"/>
      <c r="Z1087" s="445"/>
      <c r="AA1087" s="446"/>
      <c r="AB1087" s="446"/>
      <c r="AC1087" s="446"/>
      <c r="AD1087" s="62"/>
      <c r="AE1087" s="21"/>
      <c r="AF1087" s="22"/>
      <c r="AH1087" s="29"/>
      <c r="AI1087" s="29"/>
      <c r="AJ1087" s="29"/>
      <c r="AK1087" s="29"/>
      <c r="AL1087" s="29"/>
      <c r="AM1087" s="29"/>
      <c r="AN1087" s="29"/>
      <c r="AO1087" s="83"/>
      <c r="AP1087" s="83"/>
      <c r="AQ1087" s="83"/>
      <c r="AR1087" s="83"/>
      <c r="AS1087" s="83"/>
      <c r="AT1087" s="105"/>
      <c r="AU1087" s="105"/>
    </row>
    <row r="1088" spans="1:47" ht="17.25" customHeight="1">
      <c r="A1088" s="27"/>
      <c r="B1088" s="98">
        <v>951</v>
      </c>
      <c r="C1088" s="104"/>
      <c r="D1088" s="90"/>
      <c r="E1088" s="111"/>
      <c r="F1088" s="442">
        <v>2.8</v>
      </c>
      <c r="G1088" s="443"/>
      <c r="H1088" s="443"/>
      <c r="I1088" s="99">
        <v>-0.1</v>
      </c>
      <c r="J1088" s="99">
        <v>0</v>
      </c>
      <c r="K1088" s="94">
        <f t="shared" ref="K1088:K1089" si="257">IF(Q1088=1,F1088,K1087)</f>
        <v>2.8</v>
      </c>
      <c r="L1088" s="94">
        <f t="shared" ref="L1088:L1089" si="258">IF(Q1088=1,I1088,L1087)</f>
        <v>-0.1</v>
      </c>
      <c r="M1088" s="94">
        <f t="shared" ref="M1088:M1089" si="259">IF(Q1088=1,J1088,M1087)</f>
        <v>0</v>
      </c>
      <c r="N1088" s="94">
        <f t="shared" si="238"/>
        <v>2.6999999999999997</v>
      </c>
      <c r="O1088" s="94">
        <f t="shared" si="239"/>
        <v>2.8</v>
      </c>
      <c r="P1088" s="102" t="s">
        <v>234</v>
      </c>
      <c r="Q1088" s="94">
        <f t="shared" ref="Q1088:Q1089" si="260">IF(AND(F1088&lt;&gt;"",Q1087=""),1,IF(AND(Q1087&lt;emp,Q1087&lt;&gt;""),Q1087+1,""))</f>
        <v>1</v>
      </c>
      <c r="R1088" s="122">
        <f>IF(Q1088="","",HLOOKUP(Q1088,Headline!$Z$5:$CJ$6,2,FALSE))</f>
        <v>1</v>
      </c>
      <c r="S1088" s="147">
        <v>2.7</v>
      </c>
      <c r="T1088" s="147">
        <v>2.7</v>
      </c>
      <c r="U1088" s="147"/>
      <c r="V1088" s="147"/>
      <c r="W1088" s="147"/>
      <c r="X1088" s="96" t="str">
        <f t="shared" si="240"/>
        <v/>
      </c>
      <c r="Y1088" s="101">
        <v>17</v>
      </c>
      <c r="Z1088" s="445"/>
      <c r="AA1088" s="446"/>
      <c r="AB1088" s="446"/>
      <c r="AC1088" s="446"/>
      <c r="AD1088" s="62"/>
      <c r="AE1088" s="21"/>
      <c r="AF1088" s="22"/>
      <c r="AH1088" s="29"/>
      <c r="AI1088" s="29"/>
      <c r="AJ1088" s="29"/>
      <c r="AK1088" s="29"/>
      <c r="AL1088" s="29"/>
      <c r="AM1088" s="29"/>
      <c r="AN1088" s="29"/>
      <c r="AO1088" s="83"/>
      <c r="AP1088" s="83"/>
      <c r="AQ1088" s="83"/>
      <c r="AR1088" s="83"/>
      <c r="AS1088" s="83"/>
      <c r="AT1088" s="105"/>
      <c r="AU1088" s="105"/>
    </row>
    <row r="1089" spans="1:47" ht="17.25" customHeight="1">
      <c r="A1089" s="27"/>
      <c r="B1089" s="98"/>
      <c r="C1089" s="104"/>
      <c r="D1089" s="90"/>
      <c r="E1089" s="111"/>
      <c r="F1089" s="447">
        <v>6</v>
      </c>
      <c r="G1089" s="448"/>
      <c r="H1089" s="449"/>
      <c r="I1089" s="99"/>
      <c r="J1089" s="99"/>
      <c r="K1089" s="94">
        <f t="shared" si="257"/>
        <v>2.8</v>
      </c>
      <c r="L1089" s="94">
        <f t="shared" si="258"/>
        <v>-0.1</v>
      </c>
      <c r="M1089" s="94">
        <f t="shared" si="259"/>
        <v>0</v>
      </c>
      <c r="N1089" s="94">
        <f t="shared" si="238"/>
        <v>2.6999999999999997</v>
      </c>
      <c r="O1089" s="94">
        <f t="shared" si="239"/>
        <v>2.8</v>
      </c>
      <c r="P1089" s="102" t="s">
        <v>234</v>
      </c>
      <c r="Q1089" s="94">
        <f t="shared" si="260"/>
        <v>2</v>
      </c>
      <c r="R1089" s="122">
        <f>IF(Q1089="","",HLOOKUP(Q1089,Headline!$Z$5:$CJ$6,2,FALSE))</f>
        <v>2</v>
      </c>
      <c r="S1089" s="147">
        <v>2.63</v>
      </c>
      <c r="T1089" s="147">
        <v>2.62</v>
      </c>
      <c r="U1089" s="147"/>
      <c r="V1089" s="147"/>
      <c r="W1089" s="147"/>
      <c r="X1089" s="96" t="str">
        <f t="shared" si="240"/>
        <v/>
      </c>
      <c r="Y1089" s="101">
        <v>17</v>
      </c>
      <c r="Z1089" s="445"/>
      <c r="AA1089" s="446"/>
      <c r="AB1089" s="446"/>
      <c r="AC1089" s="446"/>
      <c r="AD1089" s="62"/>
      <c r="AE1089" s="21"/>
      <c r="AF1089" s="249" t="s">
        <v>331</v>
      </c>
      <c r="AH1089" s="29"/>
      <c r="AI1089" s="29"/>
      <c r="AJ1089" s="29"/>
      <c r="AK1089" s="29"/>
      <c r="AL1089" s="29"/>
      <c r="AM1089" s="29"/>
      <c r="AN1089" s="29"/>
      <c r="AO1089" s="83"/>
      <c r="AP1089" s="83"/>
      <c r="AQ1089" s="83"/>
      <c r="AR1089" s="83"/>
      <c r="AS1089" s="83"/>
      <c r="AT1089" s="105"/>
      <c r="AU1089" s="105"/>
    </row>
    <row r="1090" spans="1:47" ht="17.25" customHeight="1">
      <c r="A1090" s="27"/>
      <c r="B1090" s="98"/>
      <c r="C1090" s="104"/>
      <c r="D1090" s="90"/>
      <c r="E1090" s="111"/>
      <c r="F1090" s="442"/>
      <c r="G1090" s="443"/>
      <c r="H1090" s="444"/>
      <c r="I1090" s="99"/>
      <c r="J1090" s="99"/>
      <c r="K1090" s="94">
        <f>IF(Q1090=1,F1090,K1089)</f>
        <v>2.8</v>
      </c>
      <c r="L1090" s="94">
        <f>IF(Q1090=1,I1090,L1089)</f>
        <v>-0.1</v>
      </c>
      <c r="M1090" s="94">
        <f>IF(Q1090=1,J1090,M1089)</f>
        <v>0</v>
      </c>
      <c r="N1090" s="94">
        <f t="shared" si="238"/>
        <v>2.6999999999999997</v>
      </c>
      <c r="O1090" s="94">
        <f t="shared" si="239"/>
        <v>2.8</v>
      </c>
      <c r="P1090" s="102"/>
      <c r="Q1090" s="94" t="str">
        <f>IF(AND(F1090&lt;&gt;"",Q1089=""),1,IF(AND(Q1089&lt;emp,Q1089&lt;&gt;""),Q1089+1,""))</f>
        <v/>
      </c>
      <c r="R1090" s="122" t="str">
        <f>IF(Q1090="","",HLOOKUP(Q1090,Headline!$Z$5:$CJ$6,2,FALSE))</f>
        <v/>
      </c>
      <c r="S1090" s="100"/>
      <c r="T1090" s="100"/>
      <c r="U1090" s="100"/>
      <c r="V1090" s="100"/>
      <c r="W1090" s="100"/>
      <c r="X1090" s="96" t="str">
        <f t="shared" si="240"/>
        <v/>
      </c>
      <c r="Y1090" s="101"/>
      <c r="Z1090" s="445"/>
      <c r="AA1090" s="446"/>
      <c r="AB1090" s="446"/>
      <c r="AC1090" s="446"/>
      <c r="AD1090" s="62"/>
      <c r="AE1090" s="21"/>
      <c r="AF1090" s="22"/>
      <c r="AH1090" s="29"/>
      <c r="AI1090" s="29"/>
      <c r="AJ1090" s="29"/>
      <c r="AK1090" s="29"/>
      <c r="AL1090" s="29"/>
      <c r="AM1090" s="29"/>
      <c r="AN1090" s="29"/>
      <c r="AO1090" s="83"/>
      <c r="AP1090" s="83"/>
      <c r="AQ1090" s="83"/>
      <c r="AR1090" s="83"/>
      <c r="AS1090" s="83"/>
      <c r="AT1090" s="105"/>
      <c r="AU1090" s="105"/>
    </row>
    <row r="1091" spans="1:47" ht="17.25" customHeight="1">
      <c r="A1091" s="27"/>
      <c r="B1091" s="98">
        <v>951</v>
      </c>
      <c r="C1091" s="104"/>
      <c r="D1091" s="90"/>
      <c r="E1091" s="111"/>
      <c r="F1091" s="442">
        <v>2.8</v>
      </c>
      <c r="G1091" s="443"/>
      <c r="H1091" s="443"/>
      <c r="I1091" s="99">
        <v>-0.1</v>
      </c>
      <c r="J1091" s="99">
        <v>0</v>
      </c>
      <c r="K1091" s="94">
        <f t="shared" ref="K1091:K1092" si="261">IF(Q1091=1,F1091,K1090)</f>
        <v>2.8</v>
      </c>
      <c r="L1091" s="94">
        <f t="shared" ref="L1091:L1092" si="262">IF(Q1091=1,I1091,L1090)</f>
        <v>-0.1</v>
      </c>
      <c r="M1091" s="94">
        <f t="shared" ref="M1091:M1092" si="263">IF(Q1091=1,J1091,M1090)</f>
        <v>0</v>
      </c>
      <c r="N1091" s="94">
        <f t="shared" si="238"/>
        <v>2.6999999999999997</v>
      </c>
      <c r="O1091" s="94">
        <f t="shared" si="239"/>
        <v>2.8</v>
      </c>
      <c r="P1091" s="102" t="s">
        <v>234</v>
      </c>
      <c r="Q1091" s="94">
        <f t="shared" ref="Q1091:Q1092" si="264">IF(AND(F1091&lt;&gt;"",Q1090=""),1,IF(AND(Q1090&lt;emp,Q1090&lt;&gt;""),Q1090+1,""))</f>
        <v>1</v>
      </c>
      <c r="R1091" s="122">
        <f>IF(Q1091="","",HLOOKUP(Q1091,Headline!$Z$5:$CJ$6,2,FALSE))</f>
        <v>1</v>
      </c>
      <c r="S1091" s="147">
        <v>2.75</v>
      </c>
      <c r="T1091" s="147">
        <v>2.75</v>
      </c>
      <c r="U1091" s="147"/>
      <c r="V1091" s="147"/>
      <c r="W1091" s="147"/>
      <c r="X1091" s="96" t="str">
        <f t="shared" si="240"/>
        <v/>
      </c>
      <c r="Y1091" s="101">
        <v>17</v>
      </c>
      <c r="Z1091" s="445"/>
      <c r="AA1091" s="446"/>
      <c r="AB1091" s="446"/>
      <c r="AC1091" s="446"/>
      <c r="AD1091" s="62"/>
      <c r="AE1091" s="21"/>
      <c r="AF1091" s="22"/>
      <c r="AH1091" s="29"/>
      <c r="AI1091" s="29"/>
      <c r="AJ1091" s="29"/>
      <c r="AK1091" s="29"/>
      <c r="AL1091" s="29"/>
      <c r="AM1091" s="29"/>
      <c r="AN1091" s="29"/>
      <c r="AO1091" s="83"/>
      <c r="AP1091" s="83"/>
      <c r="AQ1091" s="83"/>
      <c r="AR1091" s="83"/>
      <c r="AS1091" s="83"/>
      <c r="AT1091" s="105"/>
      <c r="AU1091" s="105"/>
    </row>
    <row r="1092" spans="1:47" ht="17.25" customHeight="1">
      <c r="A1092" s="27"/>
      <c r="B1092" s="98"/>
      <c r="C1092" s="104"/>
      <c r="D1092" s="90"/>
      <c r="E1092" s="111"/>
      <c r="F1092" s="447">
        <v>7</v>
      </c>
      <c r="G1092" s="448"/>
      <c r="H1092" s="449"/>
      <c r="I1092" s="99"/>
      <c r="J1092" s="99"/>
      <c r="K1092" s="94">
        <f t="shared" si="261"/>
        <v>2.8</v>
      </c>
      <c r="L1092" s="94">
        <f t="shared" si="262"/>
        <v>-0.1</v>
      </c>
      <c r="M1092" s="94">
        <f t="shared" si="263"/>
        <v>0</v>
      </c>
      <c r="N1092" s="94">
        <f t="shared" si="238"/>
        <v>2.6999999999999997</v>
      </c>
      <c r="O1092" s="94">
        <f t="shared" si="239"/>
        <v>2.8</v>
      </c>
      <c r="P1092" s="102" t="s">
        <v>234</v>
      </c>
      <c r="Q1092" s="94">
        <f t="shared" si="264"/>
        <v>2</v>
      </c>
      <c r="R1092" s="122">
        <f>IF(Q1092="","",HLOOKUP(Q1092,Headline!$Z$5:$CJ$6,2,FALSE))</f>
        <v>2</v>
      </c>
      <c r="S1092" s="147">
        <v>2.61</v>
      </c>
      <c r="T1092" s="147">
        <v>2.61</v>
      </c>
      <c r="U1092" s="147"/>
      <c r="V1092" s="147"/>
      <c r="W1092" s="147"/>
      <c r="X1092" s="96" t="str">
        <f t="shared" si="240"/>
        <v/>
      </c>
      <c r="Y1092" s="101">
        <v>17</v>
      </c>
      <c r="Z1092" s="445"/>
      <c r="AA1092" s="446"/>
      <c r="AB1092" s="446"/>
      <c r="AC1092" s="446"/>
      <c r="AD1092" s="62"/>
      <c r="AE1092" s="21"/>
      <c r="AF1092" s="249" t="s">
        <v>331</v>
      </c>
      <c r="AH1092" s="29"/>
      <c r="AI1092" s="29"/>
      <c r="AJ1092" s="29"/>
      <c r="AK1092" s="29"/>
      <c r="AL1092" s="29"/>
      <c r="AM1092" s="29"/>
      <c r="AN1092" s="29"/>
      <c r="AO1092" s="83"/>
      <c r="AP1092" s="83"/>
      <c r="AQ1092" s="83"/>
      <c r="AR1092" s="83"/>
      <c r="AS1092" s="83"/>
      <c r="AT1092" s="105"/>
      <c r="AU1092" s="105"/>
    </row>
    <row r="1093" spans="1:47" ht="17.25" customHeight="1">
      <c r="A1093" s="27"/>
      <c r="B1093" s="98"/>
      <c r="C1093" s="104"/>
      <c r="D1093" s="90"/>
      <c r="E1093" s="111"/>
      <c r="F1093" s="442"/>
      <c r="G1093" s="443"/>
      <c r="H1093" s="444"/>
      <c r="I1093" s="99"/>
      <c r="J1093" s="99"/>
      <c r="K1093" s="94">
        <f>IF(Q1093=1,F1093,K1092)</f>
        <v>2.8</v>
      </c>
      <c r="L1093" s="94">
        <f>IF(Q1093=1,I1093,L1092)</f>
        <v>-0.1</v>
      </c>
      <c r="M1093" s="94">
        <f>IF(Q1093=1,J1093,M1092)</f>
        <v>0</v>
      </c>
      <c r="N1093" s="94">
        <f t="shared" si="238"/>
        <v>2.6999999999999997</v>
      </c>
      <c r="O1093" s="94">
        <f t="shared" si="239"/>
        <v>2.8</v>
      </c>
      <c r="P1093" s="102"/>
      <c r="Q1093" s="94" t="str">
        <f>IF(AND(F1093&lt;&gt;"",Q1092=""),1,IF(AND(Q1092&lt;emp,Q1092&lt;&gt;""),Q1092+1,""))</f>
        <v/>
      </c>
      <c r="R1093" s="122" t="str">
        <f>IF(Q1093="","",HLOOKUP(Q1093,Headline!$Z$5:$CJ$6,2,FALSE))</f>
        <v/>
      </c>
      <c r="S1093" s="100"/>
      <c r="T1093" s="100"/>
      <c r="U1093" s="100"/>
      <c r="V1093" s="100"/>
      <c r="W1093" s="100"/>
      <c r="X1093" s="96" t="str">
        <f t="shared" si="240"/>
        <v/>
      </c>
      <c r="Y1093" s="101"/>
      <c r="Z1093" s="445"/>
      <c r="AA1093" s="446"/>
      <c r="AB1093" s="446"/>
      <c r="AC1093" s="446"/>
      <c r="AD1093" s="62"/>
      <c r="AE1093" s="21"/>
      <c r="AF1093" s="22"/>
      <c r="AH1093" s="29"/>
      <c r="AI1093" s="29"/>
      <c r="AJ1093" s="29"/>
      <c r="AK1093" s="29"/>
      <c r="AL1093" s="29"/>
      <c r="AM1093" s="29"/>
      <c r="AN1093" s="29"/>
      <c r="AO1093" s="83"/>
      <c r="AP1093" s="83"/>
      <c r="AQ1093" s="83"/>
      <c r="AR1093" s="83"/>
      <c r="AS1093" s="83"/>
      <c r="AT1093" s="105"/>
      <c r="AU1093" s="105"/>
    </row>
    <row r="1094" spans="1:47" ht="17.25" customHeight="1">
      <c r="A1094" s="27"/>
      <c r="B1094" s="98">
        <v>951</v>
      </c>
      <c r="C1094" s="104"/>
      <c r="D1094" s="90"/>
      <c r="E1094" s="111"/>
      <c r="F1094" s="442">
        <v>2.8</v>
      </c>
      <c r="G1094" s="443"/>
      <c r="H1094" s="443"/>
      <c r="I1094" s="99">
        <v>-0.1</v>
      </c>
      <c r="J1094" s="99">
        <v>0</v>
      </c>
      <c r="K1094" s="94">
        <f t="shared" ref="K1094:K1095" si="265">IF(Q1094=1,F1094,K1093)</f>
        <v>2.8</v>
      </c>
      <c r="L1094" s="94">
        <f t="shared" ref="L1094:L1095" si="266">IF(Q1094=1,I1094,L1093)</f>
        <v>-0.1</v>
      </c>
      <c r="M1094" s="94">
        <f t="shared" ref="M1094:M1095" si="267">IF(Q1094=1,J1094,M1093)</f>
        <v>0</v>
      </c>
      <c r="N1094" s="94">
        <f t="shared" si="238"/>
        <v>2.6999999999999997</v>
      </c>
      <c r="O1094" s="94">
        <f t="shared" si="239"/>
        <v>2.8</v>
      </c>
      <c r="P1094" s="102" t="s">
        <v>234</v>
      </c>
      <c r="Q1094" s="94">
        <f t="shared" ref="Q1094:Q1095" si="268">IF(AND(F1094&lt;&gt;"",Q1093=""),1,IF(AND(Q1093&lt;emp,Q1093&lt;&gt;""),Q1093+1,""))</f>
        <v>1</v>
      </c>
      <c r="R1094" s="122">
        <f>IF(Q1094="","",HLOOKUP(Q1094,Headline!$Z$5:$CJ$6,2,FALSE))</f>
        <v>1</v>
      </c>
      <c r="S1094" s="147">
        <v>2.77</v>
      </c>
      <c r="T1094" s="147">
        <v>2.77</v>
      </c>
      <c r="U1094" s="147"/>
      <c r="V1094" s="147"/>
      <c r="W1094" s="147"/>
      <c r="X1094" s="96" t="str">
        <f t="shared" si="240"/>
        <v/>
      </c>
      <c r="Y1094" s="101">
        <v>17</v>
      </c>
      <c r="Z1094" s="445"/>
      <c r="AA1094" s="446"/>
      <c r="AB1094" s="446"/>
      <c r="AC1094" s="446"/>
      <c r="AD1094" s="62"/>
      <c r="AE1094" s="21"/>
      <c r="AF1094" s="22"/>
      <c r="AH1094" s="29"/>
      <c r="AI1094" s="29"/>
      <c r="AJ1094" s="29"/>
      <c r="AK1094" s="29"/>
      <c r="AL1094" s="29"/>
      <c r="AM1094" s="29"/>
      <c r="AN1094" s="29"/>
      <c r="AO1094" s="83"/>
      <c r="AP1094" s="83"/>
      <c r="AQ1094" s="83"/>
      <c r="AR1094" s="83"/>
      <c r="AS1094" s="83"/>
      <c r="AT1094" s="105"/>
      <c r="AU1094" s="105"/>
    </row>
    <row r="1095" spans="1:47" ht="17.25" customHeight="1">
      <c r="A1095" s="27"/>
      <c r="B1095" s="98"/>
      <c r="C1095" s="104"/>
      <c r="D1095" s="90"/>
      <c r="E1095" s="111"/>
      <c r="F1095" s="447">
        <v>8</v>
      </c>
      <c r="G1095" s="448"/>
      <c r="H1095" s="449"/>
      <c r="I1095" s="99"/>
      <c r="J1095" s="99"/>
      <c r="K1095" s="94">
        <f t="shared" si="265"/>
        <v>2.8</v>
      </c>
      <c r="L1095" s="94">
        <f t="shared" si="266"/>
        <v>-0.1</v>
      </c>
      <c r="M1095" s="94">
        <f t="shared" si="267"/>
        <v>0</v>
      </c>
      <c r="N1095" s="94">
        <f t="shared" si="238"/>
        <v>2.6999999999999997</v>
      </c>
      <c r="O1095" s="94">
        <f t="shared" si="239"/>
        <v>2.8</v>
      </c>
      <c r="P1095" s="102" t="s">
        <v>234</v>
      </c>
      <c r="Q1095" s="94">
        <f t="shared" si="268"/>
        <v>2</v>
      </c>
      <c r="R1095" s="122">
        <f>IF(Q1095="","",HLOOKUP(Q1095,Headline!$Z$5:$CJ$6,2,FALSE))</f>
        <v>2</v>
      </c>
      <c r="S1095" s="147">
        <v>2.56</v>
      </c>
      <c r="T1095" s="147">
        <v>2.56</v>
      </c>
      <c r="U1095" s="147"/>
      <c r="V1095" s="147"/>
      <c r="W1095" s="147"/>
      <c r="X1095" s="96" t="str">
        <f t="shared" si="240"/>
        <v/>
      </c>
      <c r="Y1095" s="101">
        <v>17</v>
      </c>
      <c r="Z1095" s="445"/>
      <c r="AA1095" s="446"/>
      <c r="AB1095" s="446"/>
      <c r="AC1095" s="446"/>
      <c r="AD1095" s="62"/>
      <c r="AE1095" s="21"/>
      <c r="AF1095" s="249" t="s">
        <v>331</v>
      </c>
      <c r="AH1095" s="29"/>
      <c r="AI1095" s="29"/>
      <c r="AJ1095" s="29"/>
      <c r="AK1095" s="29"/>
      <c r="AL1095" s="29"/>
      <c r="AM1095" s="29"/>
      <c r="AN1095" s="29"/>
      <c r="AO1095" s="83"/>
      <c r="AP1095" s="83"/>
      <c r="AQ1095" s="83"/>
      <c r="AR1095" s="83"/>
      <c r="AS1095" s="83"/>
      <c r="AT1095" s="105"/>
      <c r="AU1095" s="105"/>
    </row>
    <row r="1096" spans="1:47" ht="17.25" customHeight="1">
      <c r="A1096" s="27"/>
      <c r="B1096" s="98"/>
      <c r="C1096" s="104"/>
      <c r="D1096" s="90"/>
      <c r="E1096" s="111"/>
      <c r="F1096" s="442"/>
      <c r="G1096" s="443"/>
      <c r="H1096" s="444"/>
      <c r="I1096" s="99"/>
      <c r="J1096" s="99"/>
      <c r="K1096" s="94">
        <f>IF(Q1096=1,F1096,K1095)</f>
        <v>2.8</v>
      </c>
      <c r="L1096" s="94">
        <f>IF(Q1096=1,I1096,L1095)</f>
        <v>-0.1</v>
      </c>
      <c r="M1096" s="94">
        <f>IF(Q1096=1,J1096,M1095)</f>
        <v>0</v>
      </c>
      <c r="N1096" s="94">
        <f t="shared" si="238"/>
        <v>2.6999999999999997</v>
      </c>
      <c r="O1096" s="94">
        <f t="shared" si="239"/>
        <v>2.8</v>
      </c>
      <c r="P1096" s="102"/>
      <c r="Q1096" s="94" t="str">
        <f>IF(AND(F1096&lt;&gt;"",Q1095=""),1,IF(AND(Q1095&lt;emp,Q1095&lt;&gt;""),Q1095+1,""))</f>
        <v/>
      </c>
      <c r="R1096" s="122" t="str">
        <f>IF(Q1096="","",HLOOKUP(Q1096,Headline!$Z$5:$CJ$6,2,FALSE))</f>
        <v/>
      </c>
      <c r="S1096" s="100"/>
      <c r="T1096" s="100"/>
      <c r="U1096" s="100"/>
      <c r="V1096" s="100"/>
      <c r="W1096" s="100"/>
      <c r="X1096" s="96" t="str">
        <f t="shared" si="240"/>
        <v/>
      </c>
      <c r="Y1096" s="101"/>
      <c r="Z1096" s="445"/>
      <c r="AA1096" s="446"/>
      <c r="AB1096" s="446"/>
      <c r="AC1096" s="446"/>
      <c r="AD1096" s="62"/>
      <c r="AE1096" s="21"/>
      <c r="AF1096" s="22"/>
      <c r="AH1096" s="29"/>
      <c r="AI1096" s="29"/>
      <c r="AJ1096" s="29"/>
      <c r="AK1096" s="29"/>
      <c r="AL1096" s="29"/>
      <c r="AM1096" s="29"/>
      <c r="AN1096" s="29"/>
      <c r="AO1096" s="83"/>
      <c r="AP1096" s="83"/>
      <c r="AQ1096" s="83"/>
      <c r="AR1096" s="83"/>
      <c r="AS1096" s="83"/>
      <c r="AT1096" s="105"/>
      <c r="AU1096" s="105"/>
    </row>
    <row r="1097" spans="1:47" ht="17.25" customHeight="1">
      <c r="A1097" s="27"/>
      <c r="B1097" s="98">
        <v>951</v>
      </c>
      <c r="C1097" s="104"/>
      <c r="D1097" s="90"/>
      <c r="E1097" s="111"/>
      <c r="F1097" s="442">
        <v>2.8</v>
      </c>
      <c r="G1097" s="443"/>
      <c r="H1097" s="443"/>
      <c r="I1097" s="99">
        <v>-0.1</v>
      </c>
      <c r="J1097" s="99">
        <v>0</v>
      </c>
      <c r="K1097" s="94">
        <f t="shared" ref="K1097:K1098" si="269">IF(Q1097=1,F1097,K1096)</f>
        <v>2.8</v>
      </c>
      <c r="L1097" s="94">
        <f t="shared" ref="L1097:L1098" si="270">IF(Q1097=1,I1097,L1096)</f>
        <v>-0.1</v>
      </c>
      <c r="M1097" s="94">
        <f t="shared" ref="M1097:M1098" si="271">IF(Q1097=1,J1097,M1096)</f>
        <v>0</v>
      </c>
      <c r="N1097" s="94">
        <f t="shared" si="238"/>
        <v>2.6999999999999997</v>
      </c>
      <c r="O1097" s="94">
        <f t="shared" si="239"/>
        <v>2.8</v>
      </c>
      <c r="P1097" s="102" t="s">
        <v>234</v>
      </c>
      <c r="Q1097" s="94">
        <f t="shared" ref="Q1097:Q1098" si="272">IF(AND(F1097&lt;&gt;"",Q1096=""),1,IF(AND(Q1096&lt;emp,Q1096&lt;&gt;""),Q1096+1,""))</f>
        <v>1</v>
      </c>
      <c r="R1097" s="122">
        <f>IF(Q1097="","",HLOOKUP(Q1097,Headline!$Z$5:$CJ$6,2,FALSE))</f>
        <v>1</v>
      </c>
      <c r="S1097" s="147">
        <v>2.78</v>
      </c>
      <c r="T1097" s="147">
        <v>2.77</v>
      </c>
      <c r="U1097" s="147"/>
      <c r="V1097" s="147"/>
      <c r="W1097" s="147"/>
      <c r="X1097" s="96" t="str">
        <f t="shared" si="240"/>
        <v/>
      </c>
      <c r="Y1097" s="101">
        <v>17</v>
      </c>
      <c r="Z1097" s="445"/>
      <c r="AA1097" s="446"/>
      <c r="AB1097" s="446"/>
      <c r="AC1097" s="446"/>
      <c r="AD1097" s="62"/>
      <c r="AE1097" s="21"/>
      <c r="AF1097" s="22"/>
      <c r="AH1097" s="29"/>
      <c r="AI1097" s="29"/>
      <c r="AJ1097" s="29"/>
      <c r="AK1097" s="29"/>
      <c r="AL1097" s="29"/>
      <c r="AM1097" s="29"/>
      <c r="AN1097" s="29"/>
      <c r="AO1097" s="83"/>
      <c r="AP1097" s="83"/>
      <c r="AQ1097" s="83"/>
      <c r="AR1097" s="83"/>
      <c r="AS1097" s="83"/>
      <c r="AT1097" s="105"/>
      <c r="AU1097" s="105"/>
    </row>
    <row r="1098" spans="1:47" ht="17.25" customHeight="1">
      <c r="A1098" s="27"/>
      <c r="B1098" s="98"/>
      <c r="C1098" s="104"/>
      <c r="D1098" s="90"/>
      <c r="E1098" s="111"/>
      <c r="F1098" s="447">
        <v>9</v>
      </c>
      <c r="G1098" s="448"/>
      <c r="H1098" s="449"/>
      <c r="I1098" s="99"/>
      <c r="J1098" s="99"/>
      <c r="K1098" s="94">
        <f t="shared" si="269"/>
        <v>2.8</v>
      </c>
      <c r="L1098" s="94">
        <f t="shared" si="270"/>
        <v>-0.1</v>
      </c>
      <c r="M1098" s="94">
        <f t="shared" si="271"/>
        <v>0</v>
      </c>
      <c r="N1098" s="94">
        <f t="shared" si="238"/>
        <v>2.6999999999999997</v>
      </c>
      <c r="O1098" s="94">
        <f t="shared" si="239"/>
        <v>2.8</v>
      </c>
      <c r="P1098" s="102" t="s">
        <v>234</v>
      </c>
      <c r="Q1098" s="94">
        <f t="shared" si="272"/>
        <v>2</v>
      </c>
      <c r="R1098" s="122">
        <f>IF(Q1098="","",HLOOKUP(Q1098,Headline!$Z$5:$CJ$6,2,FALSE))</f>
        <v>2</v>
      </c>
      <c r="S1098" s="147">
        <v>2.5299999999999998</v>
      </c>
      <c r="T1098" s="147">
        <v>2.5299999999999998</v>
      </c>
      <c r="U1098" s="147"/>
      <c r="V1098" s="147"/>
      <c r="W1098" s="147"/>
      <c r="X1098" s="96" t="str">
        <f t="shared" si="240"/>
        <v/>
      </c>
      <c r="Y1098" s="101">
        <v>17</v>
      </c>
      <c r="Z1098" s="445"/>
      <c r="AA1098" s="446"/>
      <c r="AB1098" s="446"/>
      <c r="AC1098" s="446"/>
      <c r="AD1098" s="62"/>
      <c r="AE1098" s="21"/>
      <c r="AF1098" s="249" t="s">
        <v>331</v>
      </c>
      <c r="AH1098" s="29"/>
      <c r="AI1098" s="29"/>
      <c r="AJ1098" s="29"/>
      <c r="AK1098" s="29"/>
      <c r="AL1098" s="29"/>
      <c r="AM1098" s="29"/>
      <c r="AN1098" s="29"/>
      <c r="AO1098" s="83"/>
      <c r="AP1098" s="83"/>
      <c r="AQ1098" s="83"/>
      <c r="AR1098" s="83"/>
      <c r="AS1098" s="83"/>
      <c r="AT1098" s="105"/>
      <c r="AU1098" s="105"/>
    </row>
    <row r="1099" spans="1:47" ht="17.25" customHeight="1">
      <c r="A1099" s="27"/>
      <c r="B1099" s="98"/>
      <c r="C1099" s="104"/>
      <c r="D1099" s="90"/>
      <c r="E1099" s="111"/>
      <c r="F1099" s="442"/>
      <c r="G1099" s="443"/>
      <c r="H1099" s="444"/>
      <c r="I1099" s="99"/>
      <c r="J1099" s="99"/>
      <c r="K1099" s="94">
        <f>IF(Q1099=1,F1099,K1098)</f>
        <v>2.8</v>
      </c>
      <c r="L1099" s="94">
        <f>IF(Q1099=1,I1099,L1098)</f>
        <v>-0.1</v>
      </c>
      <c r="M1099" s="94">
        <f>IF(Q1099=1,J1099,M1098)</f>
        <v>0</v>
      </c>
      <c r="N1099" s="94">
        <f t="shared" si="238"/>
        <v>2.6999999999999997</v>
      </c>
      <c r="O1099" s="94">
        <f t="shared" si="239"/>
        <v>2.8</v>
      </c>
      <c r="P1099" s="102"/>
      <c r="Q1099" s="94" t="str">
        <f>IF(AND(F1099&lt;&gt;"",Q1098=""),1,IF(AND(Q1098&lt;emp,Q1098&lt;&gt;""),Q1098+1,""))</f>
        <v/>
      </c>
      <c r="R1099" s="122" t="str">
        <f>IF(Q1099="","",HLOOKUP(Q1099,Headline!$Z$5:$CJ$6,2,FALSE))</f>
        <v/>
      </c>
      <c r="S1099" s="100"/>
      <c r="T1099" s="100"/>
      <c r="U1099" s="100"/>
      <c r="V1099" s="100"/>
      <c r="W1099" s="100"/>
      <c r="X1099" s="96" t="str">
        <f t="shared" si="240"/>
        <v/>
      </c>
      <c r="Y1099" s="101"/>
      <c r="Z1099" s="445"/>
      <c r="AA1099" s="446"/>
      <c r="AB1099" s="446"/>
      <c r="AC1099" s="446"/>
      <c r="AD1099" s="62"/>
      <c r="AE1099" s="21"/>
      <c r="AF1099" s="22"/>
      <c r="AH1099" s="29"/>
      <c r="AI1099" s="29"/>
      <c r="AJ1099" s="29"/>
      <c r="AK1099" s="29"/>
      <c r="AL1099" s="29"/>
      <c r="AM1099" s="29"/>
      <c r="AN1099" s="29"/>
      <c r="AO1099" s="83"/>
      <c r="AP1099" s="83"/>
      <c r="AQ1099" s="83"/>
      <c r="AR1099" s="83"/>
      <c r="AS1099" s="83"/>
      <c r="AT1099" s="105"/>
      <c r="AU1099" s="105"/>
    </row>
    <row r="1100" spans="1:47" ht="17.25" customHeight="1">
      <c r="A1100" s="27"/>
      <c r="B1100" s="98">
        <v>951</v>
      </c>
      <c r="C1100" s="104"/>
      <c r="D1100" s="90"/>
      <c r="E1100" s="111"/>
      <c r="F1100" s="442">
        <v>2.8</v>
      </c>
      <c r="G1100" s="443"/>
      <c r="H1100" s="443"/>
      <c r="I1100" s="99">
        <v>-0.1</v>
      </c>
      <c r="J1100" s="99">
        <v>0</v>
      </c>
      <c r="K1100" s="94">
        <f t="shared" ref="K1100:K1101" si="273">IF(Q1100=1,F1100,K1099)</f>
        <v>2.8</v>
      </c>
      <c r="L1100" s="94">
        <f t="shared" ref="L1100:L1101" si="274">IF(Q1100=1,I1100,L1099)</f>
        <v>-0.1</v>
      </c>
      <c r="M1100" s="94">
        <f t="shared" ref="M1100:M1101" si="275">IF(Q1100=1,J1100,M1099)</f>
        <v>0</v>
      </c>
      <c r="N1100" s="94">
        <f t="shared" si="238"/>
        <v>2.6999999999999997</v>
      </c>
      <c r="O1100" s="94">
        <f t="shared" si="239"/>
        <v>2.8</v>
      </c>
      <c r="P1100" s="102" t="s">
        <v>234</v>
      </c>
      <c r="Q1100" s="94">
        <f t="shared" ref="Q1100:Q1101" si="276">IF(AND(F1100&lt;&gt;"",Q1099=""),1,IF(AND(Q1099&lt;emp,Q1099&lt;&gt;""),Q1099+1,""))</f>
        <v>1</v>
      </c>
      <c r="R1100" s="122">
        <f>IF(Q1100="","",HLOOKUP(Q1100,Headline!$Z$5:$CJ$6,2,FALSE))</f>
        <v>1</v>
      </c>
      <c r="S1100" s="147">
        <v>2.78</v>
      </c>
      <c r="T1100" s="147">
        <v>2.78</v>
      </c>
      <c r="U1100" s="147"/>
      <c r="V1100" s="147"/>
      <c r="W1100" s="147"/>
      <c r="X1100" s="96" t="str">
        <f t="shared" si="240"/>
        <v/>
      </c>
      <c r="Y1100" s="101">
        <v>17</v>
      </c>
      <c r="Z1100" s="445"/>
      <c r="AA1100" s="446"/>
      <c r="AB1100" s="446"/>
      <c r="AC1100" s="446"/>
      <c r="AD1100" s="62"/>
      <c r="AE1100" s="21"/>
      <c r="AF1100" s="22"/>
      <c r="AH1100" s="29"/>
      <c r="AI1100" s="29"/>
      <c r="AJ1100" s="29"/>
      <c r="AK1100" s="29"/>
      <c r="AL1100" s="29"/>
      <c r="AM1100" s="29"/>
      <c r="AN1100" s="29"/>
      <c r="AO1100" s="83"/>
      <c r="AP1100" s="83"/>
      <c r="AQ1100" s="83"/>
      <c r="AR1100" s="83"/>
      <c r="AS1100" s="83"/>
      <c r="AT1100" s="105"/>
      <c r="AU1100" s="105"/>
    </row>
    <row r="1101" spans="1:47" ht="17.25" customHeight="1">
      <c r="A1101" s="27"/>
      <c r="B1101" s="98"/>
      <c r="C1101" s="104"/>
      <c r="D1101" s="90"/>
      <c r="E1101" s="111"/>
      <c r="F1101" s="447">
        <v>10</v>
      </c>
      <c r="G1101" s="448"/>
      <c r="H1101" s="449"/>
      <c r="I1101" s="99"/>
      <c r="J1101" s="99"/>
      <c r="K1101" s="94">
        <f t="shared" si="273"/>
        <v>2.8</v>
      </c>
      <c r="L1101" s="94">
        <f t="shared" si="274"/>
        <v>-0.1</v>
      </c>
      <c r="M1101" s="94">
        <f t="shared" si="275"/>
        <v>0</v>
      </c>
      <c r="N1101" s="94">
        <f t="shared" si="238"/>
        <v>2.6999999999999997</v>
      </c>
      <c r="O1101" s="94">
        <f t="shared" si="239"/>
        <v>2.8</v>
      </c>
      <c r="P1101" s="102" t="s">
        <v>234</v>
      </c>
      <c r="Q1101" s="94">
        <f t="shared" si="276"/>
        <v>2</v>
      </c>
      <c r="R1101" s="122">
        <f>IF(Q1101="","",HLOOKUP(Q1101,Headline!$Z$5:$CJ$6,2,FALSE))</f>
        <v>2</v>
      </c>
      <c r="S1101" s="147">
        <v>2.4900000000000002</v>
      </c>
      <c r="T1101" s="147">
        <v>2.4900000000000002</v>
      </c>
      <c r="U1101" s="147"/>
      <c r="V1101" s="147"/>
      <c r="W1101" s="147"/>
      <c r="X1101" s="96" t="str">
        <f t="shared" si="240"/>
        <v/>
      </c>
      <c r="Y1101" s="101">
        <v>17</v>
      </c>
      <c r="Z1101" s="445"/>
      <c r="AA1101" s="446"/>
      <c r="AB1101" s="446"/>
      <c r="AC1101" s="446"/>
      <c r="AD1101" s="62"/>
      <c r="AE1101" s="21"/>
      <c r="AF1101" s="249" t="s">
        <v>331</v>
      </c>
      <c r="AH1101" s="29"/>
      <c r="AI1101" s="29"/>
      <c r="AJ1101" s="29"/>
      <c r="AK1101" s="29"/>
      <c r="AL1101" s="29"/>
      <c r="AM1101" s="29"/>
      <c r="AN1101" s="29"/>
      <c r="AO1101" s="83"/>
      <c r="AP1101" s="83"/>
      <c r="AQ1101" s="83"/>
      <c r="AR1101" s="83"/>
      <c r="AS1101" s="83"/>
      <c r="AT1101" s="105"/>
      <c r="AU1101" s="105"/>
    </row>
    <row r="1102" spans="1:47" ht="17.25" customHeight="1">
      <c r="A1102" s="27"/>
      <c r="B1102" s="98"/>
      <c r="C1102" s="104"/>
      <c r="D1102" s="90"/>
      <c r="E1102" s="111"/>
      <c r="F1102" s="442"/>
      <c r="G1102" s="443"/>
      <c r="H1102" s="444"/>
      <c r="I1102" s="99"/>
      <c r="J1102" s="99"/>
      <c r="K1102" s="94">
        <f>IF(Q1102=1,F1102,K1101)</f>
        <v>2.8</v>
      </c>
      <c r="L1102" s="94">
        <f>IF(Q1102=1,I1102,L1101)</f>
        <v>-0.1</v>
      </c>
      <c r="M1102" s="94">
        <f>IF(Q1102=1,J1102,M1101)</f>
        <v>0</v>
      </c>
      <c r="N1102" s="94">
        <f t="shared" si="238"/>
        <v>2.6999999999999997</v>
      </c>
      <c r="O1102" s="94">
        <f t="shared" si="239"/>
        <v>2.8</v>
      </c>
      <c r="P1102" s="102"/>
      <c r="Q1102" s="94" t="str">
        <f>IF(AND(F1102&lt;&gt;"",Q1101=""),1,IF(AND(Q1101&lt;emp,Q1101&lt;&gt;""),Q1101+1,""))</f>
        <v/>
      </c>
      <c r="R1102" s="122" t="str">
        <f>IF(Q1102="","",HLOOKUP(Q1102,Headline!$Z$5:$CJ$6,2,FALSE))</f>
        <v/>
      </c>
      <c r="S1102" s="100"/>
      <c r="T1102" s="100"/>
      <c r="U1102" s="100"/>
      <c r="V1102" s="100"/>
      <c r="W1102" s="100"/>
      <c r="X1102" s="96" t="str">
        <f t="shared" si="240"/>
        <v/>
      </c>
      <c r="Y1102" s="101"/>
      <c r="Z1102" s="445"/>
      <c r="AA1102" s="446"/>
      <c r="AB1102" s="446"/>
      <c r="AC1102" s="446"/>
      <c r="AD1102" s="62"/>
      <c r="AE1102" s="21"/>
      <c r="AF1102" s="22"/>
      <c r="AH1102" s="29"/>
      <c r="AI1102" s="29"/>
      <c r="AJ1102" s="29"/>
      <c r="AK1102" s="29"/>
      <c r="AL1102" s="29"/>
      <c r="AM1102" s="29"/>
      <c r="AN1102" s="29"/>
      <c r="AO1102" s="83"/>
      <c r="AP1102" s="83"/>
      <c r="AQ1102" s="83"/>
      <c r="AR1102" s="83"/>
      <c r="AS1102" s="83"/>
      <c r="AT1102" s="105"/>
      <c r="AU1102" s="105"/>
    </row>
    <row r="1103" spans="1:47" ht="17.25" customHeight="1">
      <c r="A1103" s="27"/>
      <c r="B1103" s="98">
        <v>951</v>
      </c>
      <c r="C1103" s="104"/>
      <c r="D1103" s="90"/>
      <c r="E1103" s="111"/>
      <c r="F1103" s="442">
        <v>2.8</v>
      </c>
      <c r="G1103" s="443"/>
      <c r="H1103" s="443"/>
      <c r="I1103" s="99">
        <v>-0.1</v>
      </c>
      <c r="J1103" s="99">
        <v>0</v>
      </c>
      <c r="K1103" s="94">
        <f t="shared" ref="K1103:K1104" si="277">IF(Q1103=1,F1103,K1102)</f>
        <v>2.8</v>
      </c>
      <c r="L1103" s="94">
        <f t="shared" ref="L1103:L1104" si="278">IF(Q1103=1,I1103,L1102)</f>
        <v>-0.1</v>
      </c>
      <c r="M1103" s="94">
        <f t="shared" ref="M1103:M1104" si="279">IF(Q1103=1,J1103,M1102)</f>
        <v>0</v>
      </c>
      <c r="N1103" s="94">
        <f t="shared" si="238"/>
        <v>2.6999999999999997</v>
      </c>
      <c r="O1103" s="94">
        <f t="shared" si="239"/>
        <v>2.8</v>
      </c>
      <c r="P1103" s="102" t="s">
        <v>234</v>
      </c>
      <c r="Q1103" s="94">
        <f t="shared" ref="Q1103:Q1104" si="280">IF(AND(F1103&lt;&gt;"",Q1102=""),1,IF(AND(Q1102&lt;emp,Q1102&lt;&gt;""),Q1102+1,""))</f>
        <v>1</v>
      </c>
      <c r="R1103" s="122">
        <f>IF(Q1103="","",HLOOKUP(Q1103,Headline!$Z$5:$CJ$6,2,FALSE))</f>
        <v>1</v>
      </c>
      <c r="S1103" s="147">
        <v>2.74</v>
      </c>
      <c r="T1103" s="147">
        <v>2.74</v>
      </c>
      <c r="U1103" s="147"/>
      <c r="V1103" s="147"/>
      <c r="W1103" s="147"/>
      <c r="X1103" s="96" t="str">
        <f t="shared" si="240"/>
        <v/>
      </c>
      <c r="Y1103" s="101">
        <v>17</v>
      </c>
      <c r="Z1103" s="445"/>
      <c r="AA1103" s="446"/>
      <c r="AB1103" s="446"/>
      <c r="AC1103" s="446"/>
      <c r="AD1103" s="62"/>
      <c r="AE1103" s="21"/>
      <c r="AF1103" s="22"/>
      <c r="AH1103" s="29"/>
      <c r="AI1103" s="29"/>
      <c r="AJ1103" s="29"/>
      <c r="AK1103" s="29"/>
      <c r="AL1103" s="29"/>
      <c r="AM1103" s="29"/>
      <c r="AN1103" s="29"/>
      <c r="AO1103" s="83"/>
      <c r="AP1103" s="83"/>
      <c r="AQ1103" s="83"/>
      <c r="AR1103" s="83"/>
      <c r="AS1103" s="83"/>
      <c r="AT1103" s="105"/>
      <c r="AU1103" s="105"/>
    </row>
    <row r="1104" spans="1:47" ht="17.25" customHeight="1">
      <c r="A1104" s="27"/>
      <c r="B1104" s="98"/>
      <c r="C1104" s="104"/>
      <c r="D1104" s="90"/>
      <c r="E1104" s="111"/>
      <c r="F1104" s="447">
        <v>11</v>
      </c>
      <c r="G1104" s="448"/>
      <c r="H1104" s="449"/>
      <c r="I1104" s="99"/>
      <c r="J1104" s="99"/>
      <c r="K1104" s="94">
        <f t="shared" si="277"/>
        <v>2.8</v>
      </c>
      <c r="L1104" s="94">
        <f t="shared" si="278"/>
        <v>-0.1</v>
      </c>
      <c r="M1104" s="94">
        <f t="shared" si="279"/>
        <v>0</v>
      </c>
      <c r="N1104" s="94">
        <f t="shared" si="238"/>
        <v>2.6999999999999997</v>
      </c>
      <c r="O1104" s="94">
        <f t="shared" si="239"/>
        <v>2.8</v>
      </c>
      <c r="P1104" s="102" t="s">
        <v>234</v>
      </c>
      <c r="Q1104" s="94">
        <f t="shared" si="280"/>
        <v>2</v>
      </c>
      <c r="R1104" s="122">
        <f>IF(Q1104="","",HLOOKUP(Q1104,Headline!$Z$5:$CJ$6,2,FALSE))</f>
        <v>2</v>
      </c>
      <c r="S1104" s="147">
        <v>2.4900000000000002</v>
      </c>
      <c r="T1104" s="147">
        <v>2.4900000000000002</v>
      </c>
      <c r="U1104" s="147"/>
      <c r="V1104" s="147"/>
      <c r="W1104" s="147"/>
      <c r="X1104" s="96" t="str">
        <f t="shared" si="240"/>
        <v/>
      </c>
      <c r="Y1104" s="101">
        <v>17</v>
      </c>
      <c r="Z1104" s="445"/>
      <c r="AA1104" s="446"/>
      <c r="AB1104" s="446"/>
      <c r="AC1104" s="446"/>
      <c r="AD1104" s="62"/>
      <c r="AE1104" s="21"/>
      <c r="AF1104" s="249" t="s">
        <v>331</v>
      </c>
      <c r="AH1104" s="29"/>
      <c r="AI1104" s="29"/>
      <c r="AJ1104" s="29"/>
      <c r="AK1104" s="29"/>
      <c r="AL1104" s="29"/>
      <c r="AM1104" s="29"/>
      <c r="AN1104" s="29"/>
      <c r="AO1104" s="83"/>
      <c r="AP1104" s="83"/>
      <c r="AQ1104" s="83"/>
      <c r="AR1104" s="83"/>
      <c r="AS1104" s="83"/>
      <c r="AT1104" s="105"/>
      <c r="AU1104" s="105"/>
    </row>
    <row r="1105" spans="1:47" ht="17.25" customHeight="1">
      <c r="A1105" s="27"/>
      <c r="B1105" s="98"/>
      <c r="C1105" s="104"/>
      <c r="D1105" s="90"/>
      <c r="E1105" s="111"/>
      <c r="F1105" s="442"/>
      <c r="G1105" s="443"/>
      <c r="H1105" s="444"/>
      <c r="I1105" s="99"/>
      <c r="J1105" s="99"/>
      <c r="K1105" s="94">
        <f>IF(Q1105=1,F1105,K1104)</f>
        <v>2.8</v>
      </c>
      <c r="L1105" s="94">
        <f>IF(Q1105=1,I1105,L1104)</f>
        <v>-0.1</v>
      </c>
      <c r="M1105" s="94">
        <f>IF(Q1105=1,J1105,M1104)</f>
        <v>0</v>
      </c>
      <c r="N1105" s="94">
        <f t="shared" si="238"/>
        <v>2.6999999999999997</v>
      </c>
      <c r="O1105" s="94">
        <f t="shared" si="239"/>
        <v>2.8</v>
      </c>
      <c r="P1105" s="102"/>
      <c r="Q1105" s="94" t="str">
        <f>IF(AND(F1105&lt;&gt;"",Q1104=""),1,IF(AND(Q1104&lt;emp,Q1104&lt;&gt;""),Q1104+1,""))</f>
        <v/>
      </c>
      <c r="R1105" s="122" t="str">
        <f>IF(Q1105="","",HLOOKUP(Q1105,Headline!$Z$5:$CJ$6,2,FALSE))</f>
        <v/>
      </c>
      <c r="S1105" s="100"/>
      <c r="T1105" s="100"/>
      <c r="U1105" s="100"/>
      <c r="V1105" s="100"/>
      <c r="W1105" s="100"/>
      <c r="X1105" s="96" t="str">
        <f t="shared" si="240"/>
        <v/>
      </c>
      <c r="Y1105" s="101"/>
      <c r="Z1105" s="445"/>
      <c r="AA1105" s="446"/>
      <c r="AB1105" s="446"/>
      <c r="AC1105" s="446"/>
      <c r="AD1105" s="62"/>
      <c r="AE1105" s="21"/>
      <c r="AF1105" s="22"/>
      <c r="AH1105" s="29"/>
      <c r="AI1105" s="29"/>
      <c r="AJ1105" s="29"/>
      <c r="AK1105" s="29"/>
      <c r="AL1105" s="29"/>
      <c r="AM1105" s="29"/>
      <c r="AN1105" s="29"/>
      <c r="AO1105" s="83"/>
      <c r="AP1105" s="83"/>
      <c r="AQ1105" s="83"/>
      <c r="AR1105" s="83"/>
      <c r="AS1105" s="83"/>
      <c r="AT1105" s="105"/>
      <c r="AU1105" s="105"/>
    </row>
    <row r="1106" spans="1:47" ht="17.25" customHeight="1">
      <c r="A1106" s="27"/>
      <c r="B1106" s="98">
        <v>951</v>
      </c>
      <c r="C1106" s="104"/>
      <c r="D1106" s="90"/>
      <c r="E1106" s="111"/>
      <c r="F1106" s="442">
        <v>2.8</v>
      </c>
      <c r="G1106" s="443"/>
      <c r="H1106" s="443"/>
      <c r="I1106" s="99">
        <v>-0.1</v>
      </c>
      <c r="J1106" s="99">
        <v>0</v>
      </c>
      <c r="K1106" s="94">
        <f t="shared" ref="K1106:K1107" si="281">IF(Q1106=1,F1106,K1105)</f>
        <v>2.8</v>
      </c>
      <c r="L1106" s="94">
        <f t="shared" ref="L1106:L1107" si="282">IF(Q1106=1,I1106,L1105)</f>
        <v>-0.1</v>
      </c>
      <c r="M1106" s="94">
        <f t="shared" ref="M1106:M1107" si="283">IF(Q1106=1,J1106,M1105)</f>
        <v>0</v>
      </c>
      <c r="N1106" s="94">
        <f t="shared" si="238"/>
        <v>2.6999999999999997</v>
      </c>
      <c r="O1106" s="94">
        <f t="shared" si="239"/>
        <v>2.8</v>
      </c>
      <c r="P1106" s="102" t="s">
        <v>234</v>
      </c>
      <c r="Q1106" s="94">
        <f t="shared" ref="Q1106:Q1107" si="284">IF(AND(F1106&lt;&gt;"",Q1105=""),1,IF(AND(Q1105&lt;emp,Q1105&lt;&gt;""),Q1105+1,""))</f>
        <v>1</v>
      </c>
      <c r="R1106" s="122">
        <f>IF(Q1106="","",HLOOKUP(Q1106,Headline!$Z$5:$CJ$6,2,FALSE))</f>
        <v>1</v>
      </c>
      <c r="S1106" s="147">
        <v>2.7</v>
      </c>
      <c r="T1106" s="147">
        <v>2.7</v>
      </c>
      <c r="U1106" s="147"/>
      <c r="V1106" s="147"/>
      <c r="W1106" s="147"/>
      <c r="X1106" s="96" t="str">
        <f t="shared" si="240"/>
        <v/>
      </c>
      <c r="Y1106" s="101">
        <v>17</v>
      </c>
      <c r="Z1106" s="445"/>
      <c r="AA1106" s="446"/>
      <c r="AB1106" s="446"/>
      <c r="AC1106" s="446"/>
      <c r="AD1106" s="62"/>
      <c r="AE1106" s="21"/>
      <c r="AF1106" s="22"/>
      <c r="AH1106" s="29"/>
      <c r="AI1106" s="29"/>
      <c r="AJ1106" s="29"/>
      <c r="AK1106" s="29"/>
      <c r="AL1106" s="29"/>
      <c r="AM1106" s="29"/>
      <c r="AN1106" s="29"/>
      <c r="AO1106" s="83"/>
      <c r="AP1106" s="83"/>
      <c r="AQ1106" s="83"/>
      <c r="AR1106" s="83"/>
      <c r="AS1106" s="83"/>
      <c r="AT1106" s="105"/>
      <c r="AU1106" s="105"/>
    </row>
    <row r="1107" spans="1:47" ht="17.25" customHeight="1">
      <c r="A1107" s="27"/>
      <c r="B1107" s="98"/>
      <c r="C1107" s="104"/>
      <c r="D1107" s="90"/>
      <c r="E1107" s="111"/>
      <c r="F1107" s="447">
        <v>12</v>
      </c>
      <c r="G1107" s="448"/>
      <c r="H1107" s="449"/>
      <c r="I1107" s="99"/>
      <c r="J1107" s="99"/>
      <c r="K1107" s="94">
        <f t="shared" si="281"/>
        <v>2.8</v>
      </c>
      <c r="L1107" s="94">
        <f t="shared" si="282"/>
        <v>-0.1</v>
      </c>
      <c r="M1107" s="94">
        <f t="shared" si="283"/>
        <v>0</v>
      </c>
      <c r="N1107" s="94">
        <f t="shared" si="238"/>
        <v>2.6999999999999997</v>
      </c>
      <c r="O1107" s="94">
        <f t="shared" si="239"/>
        <v>2.8</v>
      </c>
      <c r="P1107" s="102" t="s">
        <v>234</v>
      </c>
      <c r="Q1107" s="94">
        <f t="shared" si="284"/>
        <v>2</v>
      </c>
      <c r="R1107" s="122">
        <f>IF(Q1107="","",HLOOKUP(Q1107,Headline!$Z$5:$CJ$6,2,FALSE))</f>
        <v>2</v>
      </c>
      <c r="S1107" s="147">
        <v>2.4700000000000002</v>
      </c>
      <c r="T1107" s="147">
        <v>2.4700000000000002</v>
      </c>
      <c r="U1107" s="147"/>
      <c r="V1107" s="147"/>
      <c r="W1107" s="147"/>
      <c r="X1107" s="96" t="str">
        <f t="shared" si="240"/>
        <v/>
      </c>
      <c r="Y1107" s="101">
        <v>17</v>
      </c>
      <c r="Z1107" s="445"/>
      <c r="AA1107" s="446"/>
      <c r="AB1107" s="446"/>
      <c r="AC1107" s="446"/>
      <c r="AD1107" s="62"/>
      <c r="AE1107" s="21"/>
      <c r="AF1107" s="249" t="s">
        <v>331</v>
      </c>
      <c r="AH1107" s="29"/>
      <c r="AI1107" s="29"/>
      <c r="AJ1107" s="29"/>
      <c r="AK1107" s="29"/>
      <c r="AL1107" s="29"/>
      <c r="AM1107" s="29"/>
      <c r="AN1107" s="29"/>
      <c r="AO1107" s="83"/>
      <c r="AP1107" s="83"/>
      <c r="AQ1107" s="83"/>
      <c r="AR1107" s="83"/>
      <c r="AS1107" s="83"/>
      <c r="AT1107" s="105"/>
      <c r="AU1107" s="105"/>
    </row>
    <row r="1108" spans="1:47" ht="17.25" customHeight="1">
      <c r="A1108" s="27"/>
      <c r="B1108" s="98"/>
      <c r="C1108" s="104"/>
      <c r="D1108" s="90"/>
      <c r="E1108" s="111"/>
      <c r="F1108" s="442"/>
      <c r="G1108" s="443"/>
      <c r="H1108" s="444"/>
      <c r="I1108" s="99"/>
      <c r="J1108" s="99"/>
      <c r="K1108" s="94">
        <f>IF(Q1108=1,F1108,K1107)</f>
        <v>2.8</v>
      </c>
      <c r="L1108" s="94">
        <f>IF(Q1108=1,I1108,L1107)</f>
        <v>-0.1</v>
      </c>
      <c r="M1108" s="94">
        <f>IF(Q1108=1,J1108,M1107)</f>
        <v>0</v>
      </c>
      <c r="N1108" s="94">
        <f t="shared" si="238"/>
        <v>2.6999999999999997</v>
      </c>
      <c r="O1108" s="94">
        <f t="shared" si="239"/>
        <v>2.8</v>
      </c>
      <c r="P1108" s="102"/>
      <c r="Q1108" s="94" t="str">
        <f>IF(AND(F1108&lt;&gt;"",Q1107=""),1,IF(AND(Q1107&lt;emp,Q1107&lt;&gt;""),Q1107+1,""))</f>
        <v/>
      </c>
      <c r="R1108" s="122" t="str">
        <f>IF(Q1108="","",HLOOKUP(Q1108,Headline!$Z$5:$CJ$6,2,FALSE))</f>
        <v/>
      </c>
      <c r="S1108" s="100"/>
      <c r="T1108" s="100"/>
      <c r="U1108" s="100"/>
      <c r="V1108" s="100"/>
      <c r="W1108" s="100"/>
      <c r="X1108" s="96" t="str">
        <f t="shared" si="240"/>
        <v/>
      </c>
      <c r="Y1108" s="101"/>
      <c r="Z1108" s="445"/>
      <c r="AA1108" s="446"/>
      <c r="AB1108" s="446"/>
      <c r="AC1108" s="446"/>
      <c r="AD1108" s="62"/>
      <c r="AE1108" s="21"/>
      <c r="AF1108" s="22"/>
      <c r="AH1108" s="29"/>
      <c r="AI1108" s="29"/>
      <c r="AJ1108" s="29"/>
      <c r="AK1108" s="29"/>
      <c r="AL1108" s="29"/>
      <c r="AM1108" s="29"/>
      <c r="AN1108" s="29"/>
      <c r="AO1108" s="83"/>
      <c r="AP1108" s="83"/>
      <c r="AQ1108" s="83"/>
      <c r="AR1108" s="83"/>
      <c r="AS1108" s="83"/>
      <c r="AT1108" s="105"/>
      <c r="AU1108" s="105"/>
    </row>
    <row r="1109" spans="1:47" ht="17.25" customHeight="1">
      <c r="A1109" s="27"/>
      <c r="B1109" s="98"/>
      <c r="C1109" s="104"/>
      <c r="D1109" s="144" t="s">
        <v>210</v>
      </c>
      <c r="E1109" s="111"/>
      <c r="F1109" s="442">
        <v>9.6999999999999993</v>
      </c>
      <c r="G1109" s="443"/>
      <c r="H1109" s="444"/>
      <c r="I1109" s="99">
        <v>0</v>
      </c>
      <c r="J1109" s="99">
        <v>0.1</v>
      </c>
      <c r="K1109" s="94">
        <f>IF(Q1109=1,F1109,K1075)</f>
        <v>9.6999999999999993</v>
      </c>
      <c r="L1109" s="94">
        <f>IF(Q1109=1,I1109,L1075)</f>
        <v>0</v>
      </c>
      <c r="M1109" s="94">
        <f>IF(Q1109=1,J1109,M1075)</f>
        <v>0.1</v>
      </c>
      <c r="N1109" s="94">
        <f t="shared" si="238"/>
        <v>9.6999999999999993</v>
      </c>
      <c r="O1109" s="94">
        <f t="shared" si="239"/>
        <v>9.7999999999999989</v>
      </c>
      <c r="P1109" s="102" t="s">
        <v>238</v>
      </c>
      <c r="Q1109" s="94">
        <f>IF(AND(F1109&lt;&gt;"",Q1075=""),1,IF(AND(Q1075&lt;emp,Q1075&lt;&gt;""),Q1075+1,""))</f>
        <v>1</v>
      </c>
      <c r="R1109" s="122">
        <f>IF(Q1109="","",HLOOKUP(Q1109,Headline!$Z$5:$CJ$6,2,FALSE))</f>
        <v>1</v>
      </c>
      <c r="S1109" s="502" t="s">
        <v>251</v>
      </c>
      <c r="T1109" s="503"/>
      <c r="U1109" s="503"/>
      <c r="V1109" s="503"/>
      <c r="W1109" s="504"/>
      <c r="X1109" s="96"/>
      <c r="Y1109" s="101"/>
      <c r="Z1109" s="445"/>
      <c r="AA1109" s="446"/>
      <c r="AB1109" s="446"/>
      <c r="AC1109" s="446"/>
      <c r="AD1109" s="62"/>
      <c r="AE1109" s="21"/>
      <c r="AF1109" s="22"/>
      <c r="AH1109" s="29"/>
      <c r="AI1109" s="29"/>
      <c r="AJ1109" s="29"/>
      <c r="AK1109" s="29"/>
      <c r="AL1109" s="29"/>
      <c r="AM1109" s="29"/>
      <c r="AN1109" s="29"/>
      <c r="AO1109" s="83"/>
      <c r="AP1109" s="83"/>
      <c r="AQ1109" s="83"/>
      <c r="AR1109" s="83"/>
      <c r="AS1109" s="83"/>
      <c r="AT1109" s="105"/>
      <c r="AU1109" s="105"/>
    </row>
    <row r="1110" spans="1:47" ht="17.25" customHeight="1">
      <c r="A1110" s="27"/>
      <c r="B1110" s="98"/>
      <c r="C1110" s="104"/>
      <c r="D1110" s="90"/>
      <c r="E1110" s="111"/>
      <c r="F1110" s="442"/>
      <c r="G1110" s="443"/>
      <c r="H1110" s="444"/>
      <c r="I1110" s="99"/>
      <c r="J1110" s="99"/>
      <c r="K1110" s="94">
        <f t="shared" si="235"/>
        <v>9.6999999999999993</v>
      </c>
      <c r="L1110" s="94">
        <f t="shared" si="236"/>
        <v>0</v>
      </c>
      <c r="M1110" s="94">
        <f t="shared" si="237"/>
        <v>0.1</v>
      </c>
      <c r="N1110" s="94">
        <f t="shared" si="238"/>
        <v>9.6999999999999993</v>
      </c>
      <c r="O1110" s="94">
        <f t="shared" si="239"/>
        <v>9.7999999999999989</v>
      </c>
      <c r="P1110" s="102" t="s">
        <v>238</v>
      </c>
      <c r="Q1110" s="94">
        <f>IF(AND(F1110&lt;&gt;"",Q1109=""),1,IF(AND(Q1109&lt;emp,Q1109&lt;&gt;""),Q1109+1,""))</f>
        <v>2</v>
      </c>
      <c r="R1110" s="122">
        <f>IF(Q1110="","",HLOOKUP(Q1110,Headline!$Z$5:$CJ$6,2,FALSE))</f>
        <v>2</v>
      </c>
      <c r="S1110" s="505"/>
      <c r="T1110" s="506"/>
      <c r="U1110" s="506"/>
      <c r="V1110" s="506"/>
      <c r="W1110" s="507"/>
      <c r="X1110" s="96" t="str">
        <f t="shared" si="240"/>
        <v/>
      </c>
      <c r="Y1110" s="101"/>
      <c r="Z1110" s="445"/>
      <c r="AA1110" s="446"/>
      <c r="AB1110" s="446"/>
      <c r="AC1110" s="446"/>
      <c r="AD1110" s="62"/>
      <c r="AE1110" s="21"/>
      <c r="AF1110" s="22"/>
      <c r="AH1110" s="29"/>
      <c r="AI1110" s="29"/>
      <c r="AJ1110" s="29"/>
      <c r="AK1110" s="29"/>
      <c r="AL1110" s="29"/>
      <c r="AM1110" s="29"/>
      <c r="AN1110" s="29"/>
      <c r="AO1110" s="83"/>
      <c r="AP1110" s="83"/>
      <c r="AQ1110" s="83"/>
      <c r="AR1110" s="83"/>
      <c r="AS1110" s="83"/>
      <c r="AT1110" s="105"/>
      <c r="AU1110" s="105"/>
    </row>
    <row r="1111" spans="1:47" ht="17.25" customHeight="1" thickBot="1">
      <c r="A1111" s="27"/>
      <c r="B1111" s="98"/>
      <c r="C1111" s="104"/>
      <c r="D1111" s="90"/>
      <c r="E1111" s="111"/>
      <c r="F1111" s="442"/>
      <c r="G1111" s="443"/>
      <c r="H1111" s="444"/>
      <c r="I1111" s="99"/>
      <c r="J1111" s="99"/>
      <c r="K1111" s="94">
        <f t="shared" si="235"/>
        <v>9.6999999999999993</v>
      </c>
      <c r="L1111" s="94">
        <f t="shared" si="236"/>
        <v>0</v>
      </c>
      <c r="M1111" s="94">
        <f t="shared" si="237"/>
        <v>0.1</v>
      </c>
      <c r="N1111" s="94">
        <f t="shared" si="238"/>
        <v>9.6999999999999993</v>
      </c>
      <c r="O1111" s="94">
        <f t="shared" si="239"/>
        <v>9.7999999999999989</v>
      </c>
      <c r="P1111" s="102"/>
      <c r="Q1111" s="94" t="str">
        <f t="shared" ref="Q1111:Q1125" si="285">IF(AND(F1111&lt;&gt;"",Q1110=""),1,IF(AND(Q1110&lt;emp,Q1110&lt;&gt;""),Q1110+1,""))</f>
        <v/>
      </c>
      <c r="R1111" s="122" t="str">
        <f>IF(Q1111="","",HLOOKUP(Q1111,Headline!$Z$5:$CJ$6,2,FALSE))</f>
        <v/>
      </c>
      <c r="S1111" s="100"/>
      <c r="T1111" s="100"/>
      <c r="U1111" s="100"/>
      <c r="V1111" s="100"/>
      <c r="W1111" s="100"/>
      <c r="X1111" s="96" t="str">
        <f t="shared" si="240"/>
        <v/>
      </c>
      <c r="Y1111" s="101"/>
      <c r="Z1111" s="445"/>
      <c r="AA1111" s="446"/>
      <c r="AB1111" s="446"/>
      <c r="AC1111" s="446"/>
      <c r="AD1111" s="62"/>
      <c r="AE1111" s="21"/>
      <c r="AF1111" s="22"/>
      <c r="AH1111" s="29"/>
      <c r="AI1111" s="29"/>
      <c r="AJ1111" s="29"/>
      <c r="AK1111" s="29"/>
      <c r="AL1111" s="29"/>
      <c r="AM1111" s="29"/>
      <c r="AN1111" s="29"/>
      <c r="AO1111" s="83"/>
      <c r="AP1111" s="83"/>
      <c r="AQ1111" s="83"/>
      <c r="AR1111" s="83"/>
      <c r="AS1111" s="83"/>
      <c r="AT1111" s="105"/>
      <c r="AU1111" s="105"/>
    </row>
    <row r="1112" spans="1:47" ht="26.25" customHeight="1" thickBot="1">
      <c r="A1112" s="27"/>
      <c r="B1112" s="466" t="s">
        <v>218</v>
      </c>
      <c r="C1112" s="467"/>
      <c r="D1112" s="467"/>
      <c r="E1112" s="467"/>
      <c r="F1112" s="467"/>
      <c r="G1112" s="467"/>
      <c r="H1112" s="467"/>
      <c r="I1112" s="467"/>
      <c r="J1112" s="467"/>
      <c r="K1112" s="467"/>
      <c r="L1112" s="467"/>
      <c r="M1112" s="467"/>
      <c r="N1112" s="467"/>
      <c r="O1112" s="467"/>
      <c r="P1112" s="467"/>
      <c r="Q1112" s="467"/>
      <c r="R1112" s="467"/>
      <c r="S1112" s="467"/>
      <c r="T1112" s="467"/>
      <c r="U1112" s="467"/>
      <c r="V1112" s="467"/>
      <c r="W1112" s="467"/>
      <c r="X1112" s="467"/>
      <c r="Y1112" s="467"/>
      <c r="Z1112" s="467"/>
      <c r="AA1112" s="467"/>
      <c r="AB1112" s="467"/>
      <c r="AC1112" s="467"/>
      <c r="AD1112" s="467"/>
      <c r="AE1112" s="467"/>
      <c r="AF1112" s="468"/>
      <c r="AH1112" s="29"/>
      <c r="AI1112" s="29"/>
      <c r="AJ1112" s="29"/>
      <c r="AK1112" s="29"/>
      <c r="AL1112" s="29"/>
      <c r="AM1112" s="29"/>
      <c r="AN1112" s="29"/>
      <c r="AO1112" s="83"/>
      <c r="AP1112" s="83"/>
      <c r="AQ1112" s="83"/>
      <c r="AR1112" s="83"/>
      <c r="AS1112" s="83"/>
      <c r="AT1112" s="105"/>
      <c r="AU1112" s="105"/>
    </row>
    <row r="1113" spans="1:47" ht="17.25" customHeight="1">
      <c r="A1113" s="27"/>
      <c r="B1113" s="98"/>
      <c r="C1113" s="104"/>
      <c r="D1113" s="90"/>
      <c r="E1113" s="111"/>
      <c r="F1113" s="442"/>
      <c r="G1113" s="443"/>
      <c r="H1113" s="444"/>
      <c r="I1113" s="99"/>
      <c r="J1113" s="99"/>
      <c r="K1113" s="94">
        <f t="shared" si="235"/>
        <v>0</v>
      </c>
      <c r="L1113" s="94">
        <f t="shared" si="236"/>
        <v>0</v>
      </c>
      <c r="M1113" s="94">
        <f t="shared" si="237"/>
        <v>0</v>
      </c>
      <c r="N1113" s="94">
        <f t="shared" si="238"/>
        <v>0</v>
      </c>
      <c r="O1113" s="94">
        <f t="shared" si="239"/>
        <v>0</v>
      </c>
      <c r="P1113" s="102"/>
      <c r="Q1113" s="94" t="str">
        <f t="shared" si="285"/>
        <v/>
      </c>
      <c r="R1113" s="122" t="str">
        <f>IF(Q1113="","",HLOOKUP(Q1113,Headline!$Z$5:$CJ$6,2,FALSE))</f>
        <v/>
      </c>
      <c r="S1113" s="100"/>
      <c r="T1113" s="100"/>
      <c r="U1113" s="100"/>
      <c r="V1113" s="100"/>
      <c r="W1113" s="100"/>
      <c r="X1113" s="96" t="str">
        <f t="shared" si="240"/>
        <v/>
      </c>
      <c r="Y1113" s="101"/>
      <c r="Z1113" s="445"/>
      <c r="AA1113" s="446"/>
      <c r="AB1113" s="446"/>
      <c r="AC1113" s="446"/>
      <c r="AD1113" s="62"/>
      <c r="AE1113" s="21"/>
      <c r="AF1113" s="22"/>
      <c r="AH1113" s="29"/>
      <c r="AI1113" s="29"/>
      <c r="AJ1113" s="29"/>
      <c r="AK1113" s="29"/>
      <c r="AL1113" s="29"/>
      <c r="AM1113" s="29"/>
      <c r="AN1113" s="29"/>
      <c r="AO1113" s="83"/>
      <c r="AP1113" s="83"/>
      <c r="AQ1113" s="83"/>
      <c r="AR1113" s="83"/>
      <c r="AS1113" s="83"/>
      <c r="AT1113" s="105"/>
      <c r="AU1113" s="105"/>
    </row>
    <row r="1114" spans="1:47" ht="17.25" customHeight="1">
      <c r="A1114" s="27"/>
      <c r="B1114" s="98">
        <v>960</v>
      </c>
      <c r="C1114" s="104"/>
      <c r="D1114" s="90"/>
      <c r="E1114" s="111"/>
      <c r="F1114" s="442">
        <v>2.46</v>
      </c>
      <c r="G1114" s="443"/>
      <c r="H1114" s="443"/>
      <c r="I1114" s="99">
        <v>-0.1</v>
      </c>
      <c r="J1114" s="99">
        <v>0.1</v>
      </c>
      <c r="K1114" s="94">
        <v>2.46</v>
      </c>
      <c r="L1114" s="94">
        <v>-0.1</v>
      </c>
      <c r="M1114" s="94">
        <f>IF(Q1114=1,J1114,M1110)</f>
        <v>0.1</v>
      </c>
      <c r="N1114" s="94">
        <f>K1114+L1114</f>
        <v>2.36</v>
      </c>
      <c r="O1114" s="94">
        <f>K1114+M1114</f>
        <v>2.56</v>
      </c>
      <c r="P1114" s="102" t="s">
        <v>50</v>
      </c>
      <c r="Q1114" s="94">
        <v>1</v>
      </c>
      <c r="R1114" s="122">
        <f>IF(Q1114="","",HLOOKUP(Q1114,Headline!$Z$5:$CJ$6,2,FALSE))</f>
        <v>1</v>
      </c>
      <c r="S1114" s="147">
        <v>2.4</v>
      </c>
      <c r="T1114" s="147">
        <v>2.42</v>
      </c>
      <c r="U1114" s="147">
        <v>2.4</v>
      </c>
      <c r="V1114" s="147">
        <v>2.41</v>
      </c>
      <c r="W1114" s="147">
        <v>2.4300000000000002</v>
      </c>
      <c r="X1114" s="96" t="str">
        <f t="shared" si="240"/>
        <v/>
      </c>
      <c r="Y1114" s="101">
        <v>13</v>
      </c>
      <c r="Z1114" s="445"/>
      <c r="AA1114" s="446"/>
      <c r="AB1114" s="446"/>
      <c r="AC1114" s="446"/>
      <c r="AD1114" s="62"/>
      <c r="AE1114" s="21"/>
      <c r="AF1114" s="22"/>
      <c r="AH1114" s="29"/>
      <c r="AI1114" s="29"/>
      <c r="AJ1114" s="29"/>
      <c r="AK1114" s="29"/>
      <c r="AL1114" s="29"/>
      <c r="AM1114" s="29"/>
      <c r="AN1114" s="29"/>
      <c r="AO1114" s="83"/>
      <c r="AP1114" s="83"/>
      <c r="AQ1114" s="83"/>
      <c r="AR1114" s="83"/>
      <c r="AS1114" s="83"/>
      <c r="AT1114" s="105"/>
      <c r="AU1114" s="105"/>
    </row>
    <row r="1115" spans="1:47" ht="17.25" customHeight="1">
      <c r="A1115" s="27"/>
      <c r="B1115" s="98"/>
      <c r="C1115" s="104"/>
      <c r="D1115" s="90"/>
      <c r="E1115" s="111"/>
      <c r="F1115" s="519" t="s">
        <v>718</v>
      </c>
      <c r="G1115" s="520"/>
      <c r="H1115" s="521"/>
      <c r="I1115" s="99"/>
      <c r="J1115" s="99"/>
      <c r="K1115" s="94">
        <f>IF(Q1115=1,F1115,K1114)</f>
        <v>2.46</v>
      </c>
      <c r="L1115" s="94">
        <f>IF(Q1115=1,I1115,L1114)</f>
        <v>-0.1</v>
      </c>
      <c r="M1115" s="94">
        <f>IF(Q1115=1,J1115,M1114)</f>
        <v>0.1</v>
      </c>
      <c r="N1115" s="94">
        <f>K1115+L1115</f>
        <v>2.36</v>
      </c>
      <c r="O1115" s="94">
        <f>K1115+M1115</f>
        <v>2.56</v>
      </c>
      <c r="P1115" s="102" t="s">
        <v>50</v>
      </c>
      <c r="Q1115" s="94">
        <f>IF(AND(F1115&lt;&gt;"",Q1114=""),1,IF(AND(Q1114&lt;emp,Q1114&lt;&gt;""),Q1114+1,""))</f>
        <v>2</v>
      </c>
      <c r="R1115" s="122">
        <f>IF(Q1115="","",HLOOKUP(Q1115,Headline!$Z$5:$CJ$6,2,FALSE))</f>
        <v>2</v>
      </c>
      <c r="S1115" s="147">
        <v>2.4300000000000002</v>
      </c>
      <c r="T1115" s="147">
        <v>2.4300000000000002</v>
      </c>
      <c r="U1115" s="147">
        <v>2.42</v>
      </c>
      <c r="V1115" s="147">
        <v>2.42</v>
      </c>
      <c r="W1115" s="147">
        <v>2.44</v>
      </c>
      <c r="X1115" s="96" t="str">
        <f t="shared" si="240"/>
        <v/>
      </c>
      <c r="Y1115" s="101">
        <v>16</v>
      </c>
      <c r="Z1115" s="445"/>
      <c r="AA1115" s="446"/>
      <c r="AB1115" s="446"/>
      <c r="AC1115" s="446"/>
      <c r="AD1115" s="62"/>
      <c r="AE1115" s="21"/>
      <c r="AF1115" s="22"/>
      <c r="AH1115" s="29"/>
      <c r="AI1115" s="29"/>
      <c r="AJ1115" s="29"/>
      <c r="AK1115" s="29"/>
      <c r="AL1115" s="29"/>
      <c r="AM1115" s="29"/>
      <c r="AN1115" s="29"/>
      <c r="AO1115" s="83"/>
      <c r="AP1115" s="83"/>
      <c r="AQ1115" s="83"/>
      <c r="AR1115" s="83"/>
      <c r="AS1115" s="83"/>
      <c r="AT1115" s="105"/>
      <c r="AU1115" s="105"/>
    </row>
    <row r="1116" spans="1:47" ht="17.25" customHeight="1">
      <c r="A1116" s="27"/>
      <c r="B1116" s="98"/>
      <c r="C1116" s="104"/>
      <c r="D1116" s="90"/>
      <c r="E1116" s="111"/>
      <c r="F1116" s="442"/>
      <c r="G1116" s="443"/>
      <c r="H1116" s="443"/>
      <c r="I1116" s="99"/>
      <c r="J1116" s="99"/>
      <c r="K1116" s="94">
        <f>IF(Q1116=1,F1116,K1115)</f>
        <v>2.46</v>
      </c>
      <c r="L1116" s="94">
        <f>IF(Q1116=1,I1116,L1115)</f>
        <v>-0.1</v>
      </c>
      <c r="M1116" s="94">
        <f>IF(Q1116=1,J1116,M1115)</f>
        <v>0.1</v>
      </c>
      <c r="N1116" s="94">
        <f>K1116+L1116</f>
        <v>2.36</v>
      </c>
      <c r="O1116" s="94">
        <f>K1116+M1116</f>
        <v>2.56</v>
      </c>
      <c r="P1116" s="102"/>
      <c r="Q1116" s="94" t="str">
        <f>IF(AND(F1116&lt;&gt;"",Q1115=""),1,IF(AND(Q1115&lt;emp,Q1115&lt;&gt;""),Q1115+1,""))</f>
        <v/>
      </c>
      <c r="R1116" s="122" t="str">
        <f>IF(Q1116="","",HLOOKUP(Q1116,Headline!$Z$5:$CJ$6,2,FALSE))</f>
        <v/>
      </c>
      <c r="S1116" s="147"/>
      <c r="T1116" s="147"/>
      <c r="U1116" s="147"/>
      <c r="V1116" s="147"/>
      <c r="W1116" s="147"/>
      <c r="X1116" s="96" t="str">
        <f t="shared" si="240"/>
        <v/>
      </c>
      <c r="Y1116" s="101"/>
      <c r="Z1116" s="445"/>
      <c r="AA1116" s="446"/>
      <c r="AB1116" s="446"/>
      <c r="AC1116" s="446"/>
      <c r="AD1116" s="62"/>
      <c r="AE1116" s="21"/>
      <c r="AF1116" s="22"/>
      <c r="AH1116" s="29"/>
      <c r="AI1116" s="29"/>
      <c r="AJ1116" s="29"/>
      <c r="AK1116" s="29"/>
      <c r="AL1116" s="29"/>
      <c r="AM1116" s="29"/>
      <c r="AN1116" s="29"/>
      <c r="AO1116" s="83"/>
      <c r="AP1116" s="83"/>
      <c r="AQ1116" s="83"/>
      <c r="AR1116" s="83"/>
      <c r="AS1116" s="83"/>
      <c r="AT1116" s="105"/>
      <c r="AU1116" s="105"/>
    </row>
    <row r="1117" spans="1:47" ht="17.25" customHeight="1">
      <c r="A1117" s="27"/>
      <c r="B1117" s="98">
        <v>960</v>
      </c>
      <c r="C1117" s="104"/>
      <c r="D1117" s="90"/>
      <c r="E1117" s="111"/>
      <c r="F1117" s="442">
        <v>2.46</v>
      </c>
      <c r="G1117" s="443"/>
      <c r="H1117" s="443"/>
      <c r="I1117" s="99">
        <v>-0.1</v>
      </c>
      <c r="J1117" s="99">
        <v>0.1</v>
      </c>
      <c r="K1117" s="94">
        <f>IF(Q1117=1,F1117,K1113)</f>
        <v>2.46</v>
      </c>
      <c r="L1117" s="94">
        <f>IF(Q1117=1,I1117,L1113)</f>
        <v>-0.1</v>
      </c>
      <c r="M1117" s="94">
        <f>IF(Q1117=1,J1117,M1113)</f>
        <v>0.1</v>
      </c>
      <c r="N1117" s="94">
        <f t="shared" si="238"/>
        <v>2.36</v>
      </c>
      <c r="O1117" s="94">
        <f t="shared" si="239"/>
        <v>2.56</v>
      </c>
      <c r="P1117" s="102" t="s">
        <v>50</v>
      </c>
      <c r="Q1117" s="94">
        <f>IF(AND(F1117&lt;&gt;"",Q1113=""),1,IF(AND(Q1113&lt;emp,Q1113&lt;&gt;""),Q1113+1,""))</f>
        <v>1</v>
      </c>
      <c r="R1117" s="122">
        <f>IF(Q1117="","",HLOOKUP(Q1117,Headline!$Z$5:$CJ$6,2,FALSE))</f>
        <v>1</v>
      </c>
      <c r="S1117" s="147">
        <v>2.48</v>
      </c>
      <c r="T1117" s="147">
        <v>2.4700000000000002</v>
      </c>
      <c r="U1117" s="147">
        <v>2.4900000000000002</v>
      </c>
      <c r="V1117" s="147">
        <v>2.48</v>
      </c>
      <c r="W1117" s="147">
        <v>2.4700000000000002</v>
      </c>
      <c r="X1117" s="96" t="str">
        <f t="shared" si="240"/>
        <v/>
      </c>
      <c r="Y1117" s="101">
        <v>13</v>
      </c>
      <c r="Z1117" s="445"/>
      <c r="AA1117" s="446"/>
      <c r="AB1117" s="446"/>
      <c r="AC1117" s="446"/>
      <c r="AD1117" s="62"/>
      <c r="AE1117" s="21"/>
      <c r="AF1117" s="22"/>
      <c r="AH1117" s="29"/>
      <c r="AI1117" s="29"/>
      <c r="AJ1117" s="29"/>
      <c r="AK1117" s="29"/>
      <c r="AL1117" s="29"/>
      <c r="AM1117" s="29"/>
      <c r="AN1117" s="29"/>
      <c r="AO1117" s="83"/>
      <c r="AP1117" s="83"/>
      <c r="AQ1117" s="83"/>
      <c r="AR1117" s="83"/>
      <c r="AS1117" s="83"/>
      <c r="AT1117" s="105"/>
      <c r="AU1117" s="105"/>
    </row>
    <row r="1118" spans="1:47" ht="17.25" customHeight="1">
      <c r="A1118" s="27"/>
      <c r="B1118" s="98"/>
      <c r="C1118" s="104"/>
      <c r="D1118" s="90"/>
      <c r="E1118" s="111"/>
      <c r="F1118" s="519" t="s">
        <v>719</v>
      </c>
      <c r="G1118" s="520"/>
      <c r="H1118" s="521"/>
      <c r="I1118" s="99"/>
      <c r="J1118" s="99"/>
      <c r="K1118" s="94">
        <f t="shared" si="235"/>
        <v>2.46</v>
      </c>
      <c r="L1118" s="94">
        <f t="shared" si="236"/>
        <v>-0.1</v>
      </c>
      <c r="M1118" s="94">
        <f t="shared" si="237"/>
        <v>0.1</v>
      </c>
      <c r="N1118" s="94">
        <f t="shared" si="238"/>
        <v>2.36</v>
      </c>
      <c r="O1118" s="94">
        <f t="shared" si="239"/>
        <v>2.56</v>
      </c>
      <c r="P1118" s="102" t="s">
        <v>50</v>
      </c>
      <c r="Q1118" s="94">
        <f t="shared" si="285"/>
        <v>2</v>
      </c>
      <c r="R1118" s="122">
        <f>IF(Q1118="","",HLOOKUP(Q1118,Headline!$Z$5:$CJ$6,2,FALSE))</f>
        <v>2</v>
      </c>
      <c r="S1118" s="147">
        <v>2.46</v>
      </c>
      <c r="T1118" s="147">
        <v>2.46</v>
      </c>
      <c r="U1118" s="147">
        <v>2.46</v>
      </c>
      <c r="V1118" s="147">
        <v>2.4500000000000002</v>
      </c>
      <c r="W1118" s="147">
        <v>2.46</v>
      </c>
      <c r="X1118" s="96" t="str">
        <f t="shared" si="240"/>
        <v/>
      </c>
      <c r="Y1118" s="101">
        <v>16</v>
      </c>
      <c r="Z1118" s="445"/>
      <c r="AA1118" s="446"/>
      <c r="AB1118" s="446"/>
      <c r="AC1118" s="446"/>
      <c r="AD1118" s="62"/>
      <c r="AE1118" s="21"/>
      <c r="AF1118" s="22"/>
      <c r="AH1118" s="29"/>
      <c r="AI1118" s="29"/>
      <c r="AJ1118" s="29"/>
      <c r="AK1118" s="29"/>
      <c r="AL1118" s="29"/>
      <c r="AM1118" s="29"/>
      <c r="AN1118" s="29"/>
      <c r="AO1118" s="83"/>
      <c r="AP1118" s="83"/>
      <c r="AQ1118" s="83"/>
      <c r="AR1118" s="83"/>
      <c r="AS1118" s="83"/>
      <c r="AT1118" s="105"/>
      <c r="AU1118" s="105"/>
    </row>
    <row r="1119" spans="1:47" ht="17.25" customHeight="1">
      <c r="A1119" s="27"/>
      <c r="B1119" s="98"/>
      <c r="C1119" s="104"/>
      <c r="D1119" s="90"/>
      <c r="E1119" s="111"/>
      <c r="F1119" s="442"/>
      <c r="G1119" s="443"/>
      <c r="H1119" s="443"/>
      <c r="I1119" s="99"/>
      <c r="J1119" s="99"/>
      <c r="K1119" s="94">
        <f t="shared" si="235"/>
        <v>2.46</v>
      </c>
      <c r="L1119" s="94">
        <f t="shared" si="236"/>
        <v>-0.1</v>
      </c>
      <c r="M1119" s="94">
        <f t="shared" si="237"/>
        <v>0.1</v>
      </c>
      <c r="N1119" s="94">
        <f t="shared" si="238"/>
        <v>2.36</v>
      </c>
      <c r="O1119" s="94">
        <f t="shared" si="239"/>
        <v>2.56</v>
      </c>
      <c r="P1119" s="102"/>
      <c r="Q1119" s="94" t="str">
        <f t="shared" si="285"/>
        <v/>
      </c>
      <c r="R1119" s="122" t="str">
        <f>IF(Q1119="","",HLOOKUP(Q1119,Headline!$Z$5:$CJ$6,2,FALSE))</f>
        <v/>
      </c>
      <c r="S1119" s="147"/>
      <c r="T1119" s="147"/>
      <c r="U1119" s="147"/>
      <c r="V1119" s="147"/>
      <c r="W1119" s="147"/>
      <c r="X1119" s="96" t="str">
        <f t="shared" si="240"/>
        <v/>
      </c>
      <c r="Y1119" s="101"/>
      <c r="Z1119" s="445"/>
      <c r="AA1119" s="446"/>
      <c r="AB1119" s="446"/>
      <c r="AC1119" s="446"/>
      <c r="AD1119" s="62"/>
      <c r="AE1119" s="21"/>
      <c r="AF1119" s="22"/>
      <c r="AH1119" s="29"/>
      <c r="AI1119" s="29"/>
      <c r="AJ1119" s="29"/>
      <c r="AK1119" s="29"/>
      <c r="AL1119" s="29"/>
      <c r="AM1119" s="29"/>
      <c r="AN1119" s="29"/>
      <c r="AO1119" s="83"/>
      <c r="AP1119" s="83"/>
      <c r="AQ1119" s="83"/>
      <c r="AR1119" s="83"/>
      <c r="AS1119" s="83"/>
      <c r="AT1119" s="105"/>
      <c r="AU1119" s="105"/>
    </row>
    <row r="1120" spans="1:47" ht="17.25" customHeight="1">
      <c r="A1120" s="27"/>
      <c r="B1120" s="98">
        <v>961</v>
      </c>
      <c r="C1120" s="104"/>
      <c r="D1120" s="144" t="s">
        <v>171</v>
      </c>
      <c r="E1120" s="111"/>
      <c r="F1120" s="442">
        <v>30</v>
      </c>
      <c r="G1120" s="443"/>
      <c r="H1120" s="444"/>
      <c r="I1120" s="168">
        <v>-2</v>
      </c>
      <c r="J1120" s="168">
        <v>0.5</v>
      </c>
      <c r="K1120" s="94">
        <f>IF(Q1120=1,F1120,K1113)</f>
        <v>30</v>
      </c>
      <c r="L1120" s="94">
        <f>IF(Q1120=1,I1120,L1113)</f>
        <v>-2</v>
      </c>
      <c r="M1120" s="94">
        <f>IF(Q1120=1,J1120,M1113)</f>
        <v>0.5</v>
      </c>
      <c r="N1120" s="94">
        <f>K1120+L1120</f>
        <v>28</v>
      </c>
      <c r="O1120" s="94">
        <f>K1120+M1120</f>
        <v>30.5</v>
      </c>
      <c r="P1120" s="102" t="s">
        <v>50</v>
      </c>
      <c r="Q1120" s="94">
        <f>IF(AND(F1120&lt;&gt;"",Q1113=""),1,IF(AND(Q1113&lt;emp,Q1113&lt;&gt;""),Q1113+1,""))</f>
        <v>1</v>
      </c>
      <c r="R1120" s="122">
        <f>IF(Q1120="","",HLOOKUP(Q1120,Headline!$Z$5:$CJ$6,2,FALSE))</f>
        <v>1</v>
      </c>
      <c r="S1120" s="230">
        <v>28</v>
      </c>
      <c r="T1120" s="230">
        <f>27.86+0.14</f>
        <v>28</v>
      </c>
      <c r="U1120" s="230">
        <v>28.1</v>
      </c>
      <c r="V1120" s="230">
        <v>28.3</v>
      </c>
      <c r="W1120" s="230">
        <f>27.94+0.06</f>
        <v>28</v>
      </c>
      <c r="X1120" s="96" t="str">
        <f t="shared" si="240"/>
        <v/>
      </c>
      <c r="Y1120" s="101">
        <v>13</v>
      </c>
      <c r="Z1120" s="451" t="s">
        <v>332</v>
      </c>
      <c r="AA1120" s="452"/>
      <c r="AB1120" s="452"/>
      <c r="AC1120" s="452"/>
      <c r="AD1120" s="62"/>
      <c r="AE1120" s="169" t="s">
        <v>331</v>
      </c>
      <c r="AF1120" s="22"/>
      <c r="AH1120" s="29"/>
      <c r="AI1120" s="29"/>
      <c r="AJ1120" s="29"/>
      <c r="AK1120" s="29"/>
      <c r="AL1120" s="29"/>
      <c r="AM1120" s="29"/>
      <c r="AN1120" s="29"/>
      <c r="AO1120" s="83"/>
      <c r="AP1120" s="83"/>
      <c r="AQ1120" s="83"/>
      <c r="AR1120" s="83"/>
      <c r="AS1120" s="83"/>
      <c r="AT1120" s="105"/>
      <c r="AU1120" s="105"/>
    </row>
    <row r="1121" spans="1:47" ht="17.25" customHeight="1">
      <c r="A1121" s="27"/>
      <c r="B1121" s="98"/>
      <c r="C1121" s="104"/>
      <c r="D1121" s="90"/>
      <c r="E1121" s="111"/>
      <c r="F1121" s="519" t="s">
        <v>718</v>
      </c>
      <c r="G1121" s="520"/>
      <c r="H1121" s="521"/>
      <c r="I1121" s="99"/>
      <c r="J1121" s="99"/>
      <c r="K1121" s="94">
        <f>IF(Q1121=1,F1121,K1120)</f>
        <v>30</v>
      </c>
      <c r="L1121" s="94">
        <f>IF(Q1121=1,I1121,L1120)</f>
        <v>-2</v>
      </c>
      <c r="M1121" s="94">
        <f>IF(Q1121=1,J1121,M1120)</f>
        <v>0.5</v>
      </c>
      <c r="N1121" s="94">
        <f>K1121+L1121</f>
        <v>28</v>
      </c>
      <c r="O1121" s="94">
        <f>K1121+M1121</f>
        <v>30.5</v>
      </c>
      <c r="P1121" s="102" t="s">
        <v>50</v>
      </c>
      <c r="Q1121" s="94">
        <f>IF(AND(F1121&lt;&gt;"",Q1120=""),1,IF(AND(Q1120&lt;emp,Q1120&lt;&gt;""),Q1120+1,""))</f>
        <v>2</v>
      </c>
      <c r="R1121" s="122">
        <f>IF(Q1121="","",HLOOKUP(Q1121,Headline!$Z$5:$CJ$6,2,FALSE))</f>
        <v>2</v>
      </c>
      <c r="S1121" s="230">
        <v>29.54</v>
      </c>
      <c r="T1121" s="230">
        <v>28.97</v>
      </c>
      <c r="U1121" s="230">
        <v>29.81</v>
      </c>
      <c r="V1121" s="230">
        <v>29.31</v>
      </c>
      <c r="W1121" s="230">
        <v>29.28</v>
      </c>
      <c r="X1121" s="96" t="str">
        <f t="shared" si="240"/>
        <v/>
      </c>
      <c r="Y1121" s="101">
        <v>16</v>
      </c>
      <c r="Z1121" s="451" t="s">
        <v>366</v>
      </c>
      <c r="AA1121" s="452"/>
      <c r="AB1121" s="452"/>
      <c r="AC1121" s="452"/>
      <c r="AD1121" s="62"/>
      <c r="AE1121" s="21"/>
      <c r="AF1121" s="22"/>
      <c r="AH1121" s="29"/>
      <c r="AI1121" s="29"/>
      <c r="AJ1121" s="29"/>
      <c r="AK1121" s="29"/>
      <c r="AL1121" s="29"/>
      <c r="AM1121" s="29"/>
      <c r="AN1121" s="29"/>
      <c r="AO1121" s="83"/>
      <c r="AP1121" s="83"/>
      <c r="AQ1121" s="83"/>
      <c r="AR1121" s="83"/>
      <c r="AS1121" s="83"/>
      <c r="AT1121" s="105"/>
      <c r="AU1121" s="105"/>
    </row>
    <row r="1122" spans="1:47" ht="17.25" customHeight="1">
      <c r="A1122" s="27"/>
      <c r="B1122" s="98"/>
      <c r="C1122" s="104"/>
      <c r="D1122" s="90"/>
      <c r="E1122" s="111"/>
      <c r="F1122" s="442"/>
      <c r="G1122" s="443"/>
      <c r="H1122" s="444"/>
      <c r="I1122" s="99"/>
      <c r="J1122" s="99"/>
      <c r="K1122" s="94">
        <f>IF(Q1122=1,F1122,K1121)</f>
        <v>30</v>
      </c>
      <c r="L1122" s="94">
        <f>IF(Q1122=1,I1122,L1121)</f>
        <v>-2</v>
      </c>
      <c r="M1122" s="94">
        <f>IF(Q1122=1,J1122,M1121)</f>
        <v>0.5</v>
      </c>
      <c r="N1122" s="94">
        <f>K1122+L1122</f>
        <v>28</v>
      </c>
      <c r="O1122" s="94">
        <f>K1122+M1122</f>
        <v>30.5</v>
      </c>
      <c r="P1122" s="102"/>
      <c r="Q1122" s="94" t="str">
        <f>IF(AND(F1122&lt;&gt;"",Q1121=""),1,IF(AND(Q1121&lt;emp,Q1121&lt;&gt;""),Q1121+1,""))</f>
        <v/>
      </c>
      <c r="R1122" s="122" t="str">
        <f>IF(Q1122="","",HLOOKUP(Q1122,Headline!$Z$5:$CJ$6,2,FALSE))</f>
        <v/>
      </c>
      <c r="S1122" s="230"/>
      <c r="T1122" s="230"/>
      <c r="U1122" s="230"/>
      <c r="V1122" s="230"/>
      <c r="W1122" s="230"/>
      <c r="X1122" s="96" t="str">
        <f t="shared" si="240"/>
        <v/>
      </c>
      <c r="Y1122" s="101"/>
      <c r="Z1122" s="445"/>
      <c r="AA1122" s="446"/>
      <c r="AB1122" s="446"/>
      <c r="AC1122" s="446"/>
      <c r="AD1122" s="62"/>
      <c r="AE1122" s="21"/>
      <c r="AF1122" s="22"/>
      <c r="AH1122" s="29"/>
      <c r="AI1122" s="29"/>
      <c r="AJ1122" s="29"/>
      <c r="AK1122" s="29"/>
      <c r="AL1122" s="29"/>
      <c r="AM1122" s="29"/>
      <c r="AN1122" s="29"/>
      <c r="AO1122" s="83"/>
      <c r="AP1122" s="83"/>
      <c r="AQ1122" s="83"/>
      <c r="AR1122" s="83"/>
      <c r="AS1122" s="83"/>
      <c r="AT1122" s="105"/>
      <c r="AU1122" s="105"/>
    </row>
    <row r="1123" spans="1:47" ht="17.25" customHeight="1">
      <c r="A1123" s="27"/>
      <c r="B1123" s="98">
        <v>961</v>
      </c>
      <c r="C1123" s="104"/>
      <c r="D1123" s="144" t="s">
        <v>171</v>
      </c>
      <c r="E1123" s="111"/>
      <c r="F1123" s="442">
        <v>30</v>
      </c>
      <c r="G1123" s="443"/>
      <c r="H1123" s="444"/>
      <c r="I1123" s="168">
        <v>-2</v>
      </c>
      <c r="J1123" s="168">
        <v>0.5</v>
      </c>
      <c r="K1123" s="94">
        <f>IF(Q1123=1,F1123,K1119)</f>
        <v>30</v>
      </c>
      <c r="L1123" s="94">
        <f>IF(Q1123=1,I1123,L1119)</f>
        <v>-2</v>
      </c>
      <c r="M1123" s="94">
        <f>IF(Q1123=1,J1123,M1119)</f>
        <v>0.5</v>
      </c>
      <c r="N1123" s="94">
        <f t="shared" si="238"/>
        <v>28</v>
      </c>
      <c r="O1123" s="94">
        <f t="shared" si="239"/>
        <v>30.5</v>
      </c>
      <c r="P1123" s="102" t="s">
        <v>50</v>
      </c>
      <c r="Q1123" s="94">
        <f>IF(AND(F1123&lt;&gt;"",Q1119=""),1,IF(AND(Q1119&lt;emp,Q1119&lt;&gt;""),Q1119+1,""))</f>
        <v>1</v>
      </c>
      <c r="R1123" s="122">
        <f>IF(Q1123="","",HLOOKUP(Q1123,Headline!$Z$5:$CJ$6,2,FALSE))</f>
        <v>1</v>
      </c>
      <c r="S1123" s="230">
        <v>30</v>
      </c>
      <c r="T1123" s="230">
        <v>30.1</v>
      </c>
      <c r="U1123" s="230">
        <v>29.8</v>
      </c>
      <c r="V1123" s="230">
        <v>28.408000000000001</v>
      </c>
      <c r="W1123" s="230">
        <f>27.94+0.06</f>
        <v>28</v>
      </c>
      <c r="X1123" s="96" t="str">
        <f t="shared" si="240"/>
        <v/>
      </c>
      <c r="Y1123" s="101">
        <v>13</v>
      </c>
      <c r="Z1123" s="451" t="s">
        <v>332</v>
      </c>
      <c r="AA1123" s="452"/>
      <c r="AB1123" s="452"/>
      <c r="AC1123" s="452"/>
      <c r="AD1123" s="62"/>
      <c r="AE1123" s="169" t="s">
        <v>331</v>
      </c>
      <c r="AF1123" s="22"/>
      <c r="AH1123" s="29"/>
      <c r="AI1123" s="29"/>
      <c r="AJ1123" s="29"/>
      <c r="AK1123" s="29"/>
      <c r="AL1123" s="29"/>
      <c r="AM1123" s="29"/>
      <c r="AN1123" s="29"/>
      <c r="AO1123" s="83"/>
      <c r="AP1123" s="83"/>
      <c r="AQ1123" s="83"/>
      <c r="AR1123" s="83"/>
      <c r="AS1123" s="83"/>
      <c r="AT1123" s="105"/>
      <c r="AU1123" s="105"/>
    </row>
    <row r="1124" spans="1:47" ht="17.25" customHeight="1">
      <c r="A1124" s="27"/>
      <c r="B1124" s="98"/>
      <c r="C1124" s="104"/>
      <c r="D1124" s="90"/>
      <c r="E1124" s="111"/>
      <c r="F1124" s="519" t="s">
        <v>719</v>
      </c>
      <c r="G1124" s="520"/>
      <c r="H1124" s="521"/>
      <c r="I1124" s="99"/>
      <c r="J1124" s="99"/>
      <c r="K1124" s="94">
        <f t="shared" si="235"/>
        <v>30</v>
      </c>
      <c r="L1124" s="94">
        <f t="shared" si="236"/>
        <v>-2</v>
      </c>
      <c r="M1124" s="94">
        <f t="shared" si="237"/>
        <v>0.5</v>
      </c>
      <c r="N1124" s="94">
        <f t="shared" si="238"/>
        <v>28</v>
      </c>
      <c r="O1124" s="94">
        <f t="shared" si="239"/>
        <v>30.5</v>
      </c>
      <c r="P1124" s="102" t="s">
        <v>50</v>
      </c>
      <c r="Q1124" s="94">
        <f t="shared" si="285"/>
        <v>2</v>
      </c>
      <c r="R1124" s="122">
        <f>IF(Q1124="","",HLOOKUP(Q1124,Headline!$Z$5:$CJ$6,2,FALSE))</f>
        <v>2</v>
      </c>
      <c r="S1124" s="230">
        <v>28.99</v>
      </c>
      <c r="T1124" s="230">
        <v>29.17</v>
      </c>
      <c r="U1124" s="230">
        <v>29.31</v>
      </c>
      <c r="V1124" s="230">
        <v>29.44</v>
      </c>
      <c r="W1124" s="230">
        <v>29.5</v>
      </c>
      <c r="X1124" s="96" t="str">
        <f t="shared" si="240"/>
        <v/>
      </c>
      <c r="Y1124" s="101">
        <v>16</v>
      </c>
      <c r="Z1124" s="451" t="s">
        <v>366</v>
      </c>
      <c r="AA1124" s="452"/>
      <c r="AB1124" s="452"/>
      <c r="AC1124" s="452"/>
      <c r="AD1124" s="62"/>
      <c r="AE1124" s="21"/>
      <c r="AF1124" s="22"/>
      <c r="AH1124" s="29"/>
      <c r="AI1124" s="29"/>
      <c r="AJ1124" s="29"/>
      <c r="AK1124" s="29"/>
      <c r="AL1124" s="29"/>
      <c r="AM1124" s="29"/>
      <c r="AN1124" s="29"/>
      <c r="AO1124" s="83"/>
      <c r="AP1124" s="83"/>
      <c r="AQ1124" s="83"/>
      <c r="AR1124" s="83"/>
      <c r="AS1124" s="83"/>
      <c r="AT1124" s="105"/>
      <c r="AU1124" s="105"/>
    </row>
    <row r="1125" spans="1:47" ht="17.25" customHeight="1">
      <c r="A1125" s="27"/>
      <c r="B1125" s="98"/>
      <c r="C1125" s="104"/>
      <c r="D1125" s="90"/>
      <c r="E1125" s="111"/>
      <c r="F1125" s="442"/>
      <c r="G1125" s="443"/>
      <c r="H1125" s="444"/>
      <c r="I1125" s="99"/>
      <c r="J1125" s="99"/>
      <c r="K1125" s="94">
        <f t="shared" ref="K1125:K1139" si="286">IF(Q1125=1,F1125,K1124)</f>
        <v>30</v>
      </c>
      <c r="L1125" s="94">
        <f t="shared" ref="L1125:L1147" si="287">IF(Q1125=1,I1125,L1124)</f>
        <v>-2</v>
      </c>
      <c r="M1125" s="94">
        <f t="shared" ref="M1125:M1139" si="288">IF(Q1125=1,J1125,M1124)</f>
        <v>0.5</v>
      </c>
      <c r="N1125" s="94">
        <f t="shared" si="238"/>
        <v>28</v>
      </c>
      <c r="O1125" s="94">
        <f t="shared" si="239"/>
        <v>30.5</v>
      </c>
      <c r="P1125" s="102"/>
      <c r="Q1125" s="94" t="str">
        <f t="shared" si="285"/>
        <v/>
      </c>
      <c r="R1125" s="122" t="str">
        <f>IF(Q1125="","",HLOOKUP(Q1125,Headline!$Z$5:$CJ$6,2,FALSE))</f>
        <v/>
      </c>
      <c r="S1125" s="147"/>
      <c r="T1125" s="147"/>
      <c r="U1125" s="147"/>
      <c r="V1125" s="147"/>
      <c r="W1125" s="147"/>
      <c r="X1125" s="96" t="str">
        <f t="shared" si="240"/>
        <v/>
      </c>
      <c r="Y1125" s="101"/>
      <c r="Z1125" s="445"/>
      <c r="AA1125" s="446"/>
      <c r="AB1125" s="446"/>
      <c r="AC1125" s="446"/>
      <c r="AD1125" s="62"/>
      <c r="AE1125" s="21"/>
      <c r="AF1125" s="22"/>
      <c r="AH1125" s="29"/>
      <c r="AI1125" s="29"/>
      <c r="AJ1125" s="29"/>
      <c r="AK1125" s="29"/>
      <c r="AL1125" s="29"/>
      <c r="AM1125" s="29"/>
      <c r="AN1125" s="29"/>
      <c r="AO1125" s="83"/>
      <c r="AP1125" s="83"/>
      <c r="AQ1125" s="83"/>
      <c r="AR1125" s="83"/>
      <c r="AS1125" s="83"/>
      <c r="AT1125" s="105"/>
      <c r="AU1125" s="105"/>
    </row>
    <row r="1126" spans="1:47" ht="17.25" customHeight="1">
      <c r="A1126" s="27"/>
      <c r="B1126" s="98">
        <v>962</v>
      </c>
      <c r="C1126" s="104"/>
      <c r="D1126" s="90"/>
      <c r="E1126" s="111"/>
      <c r="F1126" s="442">
        <v>1.45</v>
      </c>
      <c r="G1126" s="443"/>
      <c r="H1126" s="444"/>
      <c r="I1126" s="168">
        <v>-0.15</v>
      </c>
      <c r="J1126" s="168">
        <v>0.15</v>
      </c>
      <c r="K1126" s="94">
        <f>IF(Q1126=1,F1126,K1122)</f>
        <v>1.45</v>
      </c>
      <c r="L1126" s="94">
        <f>IF(Q1126=1,I1126,L1122)</f>
        <v>-0.15</v>
      </c>
      <c r="M1126" s="94">
        <f>IF(Q1126=1,J1126,M1122)</f>
        <v>0.15</v>
      </c>
      <c r="N1126" s="94">
        <f>K1126+L1126</f>
        <v>1.3</v>
      </c>
      <c r="O1126" s="94">
        <f>K1126+M1126</f>
        <v>1.5999999999999999</v>
      </c>
      <c r="P1126" s="102" t="s">
        <v>50</v>
      </c>
      <c r="Q1126" s="94">
        <f>IF(AND(F1126&lt;&gt;"",Q1122=""),1,IF(AND(Q1122&lt;emp,Q1122&lt;&gt;""),Q1122+1,""))</f>
        <v>1</v>
      </c>
      <c r="R1126" s="122">
        <f>IF(Q1126="","",HLOOKUP(Q1126,Headline!$Z$5:$CJ$6,2,FALSE))</f>
        <v>1</v>
      </c>
      <c r="S1126" s="147">
        <v>1.44</v>
      </c>
      <c r="T1126" s="147">
        <v>1.46</v>
      </c>
      <c r="U1126" s="147">
        <v>1.43</v>
      </c>
      <c r="V1126" s="147">
        <v>1.45</v>
      </c>
      <c r="W1126" s="147">
        <v>1.46</v>
      </c>
      <c r="X1126" s="96" t="str">
        <f t="shared" si="240"/>
        <v/>
      </c>
      <c r="Y1126" s="101">
        <v>13</v>
      </c>
      <c r="Z1126" s="451" t="s">
        <v>332</v>
      </c>
      <c r="AA1126" s="452"/>
      <c r="AB1126" s="452"/>
      <c r="AC1126" s="452"/>
      <c r="AD1126" s="62"/>
      <c r="AE1126" s="169" t="s">
        <v>331</v>
      </c>
      <c r="AF1126" s="22"/>
      <c r="AH1126" s="29"/>
      <c r="AI1126" s="29"/>
      <c r="AJ1126" s="29"/>
      <c r="AK1126" s="29"/>
      <c r="AL1126" s="29"/>
      <c r="AM1126" s="29"/>
      <c r="AN1126" s="29"/>
      <c r="AO1126" s="83"/>
      <c r="AP1126" s="83"/>
      <c r="AQ1126" s="83"/>
      <c r="AR1126" s="83"/>
      <c r="AS1126" s="83"/>
      <c r="AT1126" s="105"/>
      <c r="AU1126" s="105"/>
    </row>
    <row r="1127" spans="1:47" ht="17.25" customHeight="1">
      <c r="A1127" s="27"/>
      <c r="B1127" s="98"/>
      <c r="C1127" s="104"/>
      <c r="D1127" s="90"/>
      <c r="E1127" s="111"/>
      <c r="F1127" s="519" t="s">
        <v>718</v>
      </c>
      <c r="G1127" s="520"/>
      <c r="H1127" s="521"/>
      <c r="I1127" s="99"/>
      <c r="J1127" s="99"/>
      <c r="K1127" s="94">
        <f>IF(Q1127=1,F1127,K1126)</f>
        <v>1.45</v>
      </c>
      <c r="L1127" s="94">
        <f>IF(Q1127=1,I1127,L1126)</f>
        <v>-0.15</v>
      </c>
      <c r="M1127" s="94">
        <f>IF(Q1127=1,J1127,M1126)</f>
        <v>0.15</v>
      </c>
      <c r="N1127" s="94">
        <f>K1127+L1127</f>
        <v>1.3</v>
      </c>
      <c r="O1127" s="94">
        <f>K1127+M1127</f>
        <v>1.5999999999999999</v>
      </c>
      <c r="P1127" s="102" t="s">
        <v>50</v>
      </c>
      <c r="Q1127" s="94">
        <f>IF(AND(F1127&lt;&gt;"",Q1126=""),1,IF(AND(Q1126&lt;emp,Q1126&lt;&gt;""),Q1126+1,""))</f>
        <v>2</v>
      </c>
      <c r="R1127" s="122">
        <f>IF(Q1127="","",HLOOKUP(Q1127,Headline!$Z$5:$CJ$6,2,FALSE))</f>
        <v>2</v>
      </c>
      <c r="S1127" s="147">
        <v>1.4</v>
      </c>
      <c r="T1127" s="147">
        <v>1.4</v>
      </c>
      <c r="U1127" s="147">
        <v>1.41</v>
      </c>
      <c r="V1127" s="147">
        <v>1.41</v>
      </c>
      <c r="W1127" s="147">
        <v>1.4</v>
      </c>
      <c r="X1127" s="96" t="str">
        <f t="shared" si="240"/>
        <v/>
      </c>
      <c r="Y1127" s="101">
        <v>16</v>
      </c>
      <c r="Z1127" s="451" t="s">
        <v>366</v>
      </c>
      <c r="AA1127" s="452"/>
      <c r="AB1127" s="452"/>
      <c r="AC1127" s="452"/>
      <c r="AD1127" s="62"/>
      <c r="AE1127" s="21"/>
      <c r="AF1127" s="22"/>
      <c r="AH1127" s="29"/>
      <c r="AI1127" s="29"/>
      <c r="AJ1127" s="29"/>
      <c r="AK1127" s="29"/>
      <c r="AL1127" s="29"/>
      <c r="AM1127" s="29"/>
      <c r="AN1127" s="29"/>
      <c r="AO1127" s="83"/>
      <c r="AP1127" s="83"/>
      <c r="AQ1127" s="83"/>
      <c r="AR1127" s="83"/>
      <c r="AS1127" s="83"/>
      <c r="AT1127" s="105"/>
      <c r="AU1127" s="105"/>
    </row>
    <row r="1128" spans="1:47" ht="17.25" customHeight="1">
      <c r="A1128" s="27"/>
      <c r="B1128" s="98"/>
      <c r="C1128" s="104"/>
      <c r="D1128" s="90"/>
      <c r="E1128" s="111"/>
      <c r="F1128" s="442"/>
      <c r="G1128" s="443"/>
      <c r="H1128" s="444"/>
      <c r="I1128" s="99"/>
      <c r="J1128" s="99"/>
      <c r="K1128" s="94">
        <f>IF(Q1128=1,F1128,K1127)</f>
        <v>1.45</v>
      </c>
      <c r="L1128" s="94">
        <f>IF(Q1128=1,I1128,L1127)</f>
        <v>-0.15</v>
      </c>
      <c r="M1128" s="94">
        <f>IF(Q1128=1,J1128,M1127)</f>
        <v>0.15</v>
      </c>
      <c r="N1128" s="94">
        <f>K1128+L1128</f>
        <v>1.3</v>
      </c>
      <c r="O1128" s="94">
        <f>K1128+M1128</f>
        <v>1.5999999999999999</v>
      </c>
      <c r="P1128" s="102"/>
      <c r="Q1128" s="94" t="str">
        <f>IF(AND(F1128&lt;&gt;"",Q1127=""),1,IF(AND(Q1127&lt;emp,Q1127&lt;&gt;""),Q1127+1,""))</f>
        <v/>
      </c>
      <c r="R1128" s="122" t="str">
        <f>IF(Q1128="","",HLOOKUP(Q1128,Headline!$Z$5:$CJ$6,2,FALSE))</f>
        <v/>
      </c>
      <c r="S1128" s="147"/>
      <c r="T1128" s="147"/>
      <c r="U1128" s="147"/>
      <c r="V1128" s="147"/>
      <c r="W1128" s="147"/>
      <c r="X1128" s="96" t="str">
        <f t="shared" si="240"/>
        <v/>
      </c>
      <c r="Y1128" s="101"/>
      <c r="Z1128" s="445"/>
      <c r="AA1128" s="446"/>
      <c r="AB1128" s="446"/>
      <c r="AC1128" s="446"/>
      <c r="AD1128" s="62"/>
      <c r="AE1128" s="21"/>
      <c r="AF1128" s="22"/>
      <c r="AH1128" s="29"/>
      <c r="AI1128" s="29"/>
      <c r="AJ1128" s="29"/>
      <c r="AK1128" s="29"/>
      <c r="AL1128" s="29"/>
      <c r="AM1128" s="29"/>
      <c r="AN1128" s="29"/>
      <c r="AO1128" s="83"/>
      <c r="AP1128" s="83"/>
      <c r="AQ1128" s="83"/>
      <c r="AR1128" s="83"/>
      <c r="AS1128" s="83"/>
      <c r="AT1128" s="105"/>
      <c r="AU1128" s="105"/>
    </row>
    <row r="1129" spans="1:47" ht="17.25" customHeight="1">
      <c r="A1129" s="27"/>
      <c r="B1129" s="98">
        <v>962</v>
      </c>
      <c r="C1129" s="104"/>
      <c r="D1129" s="90"/>
      <c r="E1129" s="111"/>
      <c r="F1129" s="442">
        <v>1.45</v>
      </c>
      <c r="G1129" s="443"/>
      <c r="H1129" s="444"/>
      <c r="I1129" s="168">
        <v>-0.15</v>
      </c>
      <c r="J1129" s="168">
        <v>0.15</v>
      </c>
      <c r="K1129" s="94">
        <f>IF(Q1129=1,F1129,K1125)</f>
        <v>1.45</v>
      </c>
      <c r="L1129" s="94">
        <f>IF(Q1129=1,I1129,L1125)</f>
        <v>-0.15</v>
      </c>
      <c r="M1129" s="94">
        <f>IF(Q1129=1,J1129,M1125)</f>
        <v>0.15</v>
      </c>
      <c r="N1129" s="94">
        <f t="shared" si="238"/>
        <v>1.3</v>
      </c>
      <c r="O1129" s="94">
        <f t="shared" si="239"/>
        <v>1.5999999999999999</v>
      </c>
      <c r="P1129" s="102" t="s">
        <v>50</v>
      </c>
      <c r="Q1129" s="94">
        <f>IF(AND(F1129&lt;&gt;"",Q1125=""),1,IF(AND(Q1125&lt;emp,Q1125&lt;&gt;""),Q1125+1,""))</f>
        <v>1</v>
      </c>
      <c r="R1129" s="122">
        <f>IF(Q1129="","",HLOOKUP(Q1129,Headline!$Z$5:$CJ$6,2,FALSE))</f>
        <v>1</v>
      </c>
      <c r="S1129" s="147">
        <f>1.65-0.05</f>
        <v>1.5999999999999999</v>
      </c>
      <c r="T1129" s="147">
        <f>1.63-0.04</f>
        <v>1.5899999999999999</v>
      </c>
      <c r="U1129" s="147">
        <f>1.64-0.05</f>
        <v>1.5899999999999999</v>
      </c>
      <c r="V1129" s="147">
        <f>1.63-0.05</f>
        <v>1.5799999999999998</v>
      </c>
      <c r="W1129" s="147">
        <f>1.65-0.05</f>
        <v>1.5999999999999999</v>
      </c>
      <c r="X1129" s="96" t="str">
        <f t="shared" si="240"/>
        <v/>
      </c>
      <c r="Y1129" s="101">
        <v>13</v>
      </c>
      <c r="Z1129" s="451" t="s">
        <v>332</v>
      </c>
      <c r="AA1129" s="452"/>
      <c r="AB1129" s="452"/>
      <c r="AC1129" s="452"/>
      <c r="AD1129" s="62"/>
      <c r="AE1129" s="169" t="s">
        <v>331</v>
      </c>
      <c r="AF1129" s="22"/>
      <c r="AH1129" s="29"/>
      <c r="AI1129" s="29"/>
      <c r="AJ1129" s="29"/>
      <c r="AK1129" s="29"/>
      <c r="AL1129" s="29"/>
      <c r="AM1129" s="29"/>
      <c r="AN1129" s="29"/>
      <c r="AO1129" s="83"/>
      <c r="AP1129" s="83"/>
      <c r="AQ1129" s="83"/>
      <c r="AR1129" s="83"/>
      <c r="AS1129" s="83"/>
      <c r="AT1129" s="105"/>
      <c r="AU1129" s="105"/>
    </row>
    <row r="1130" spans="1:47" ht="17.25" customHeight="1">
      <c r="A1130" s="27"/>
      <c r="B1130" s="98"/>
      <c r="C1130" s="104"/>
      <c r="D1130" s="90"/>
      <c r="E1130" s="111"/>
      <c r="F1130" s="519" t="s">
        <v>719</v>
      </c>
      <c r="G1130" s="520"/>
      <c r="H1130" s="521"/>
      <c r="I1130" s="99"/>
      <c r="J1130" s="99"/>
      <c r="K1130" s="94">
        <f t="shared" si="286"/>
        <v>1.45</v>
      </c>
      <c r="L1130" s="94">
        <f t="shared" si="287"/>
        <v>-0.15</v>
      </c>
      <c r="M1130" s="94">
        <f t="shared" si="288"/>
        <v>0.15</v>
      </c>
      <c r="N1130" s="94">
        <f t="shared" si="238"/>
        <v>1.3</v>
      </c>
      <c r="O1130" s="94">
        <f t="shared" si="239"/>
        <v>1.5999999999999999</v>
      </c>
      <c r="P1130" s="102" t="s">
        <v>50</v>
      </c>
      <c r="Q1130" s="94">
        <f t="shared" ref="Q1130:Q1167" si="289">IF(AND(F1130&lt;&gt;"",Q1129=""),1,IF(AND(Q1129&lt;emp,Q1129&lt;&gt;""),Q1129+1,""))</f>
        <v>2</v>
      </c>
      <c r="R1130" s="122">
        <f>IF(Q1130="","",HLOOKUP(Q1130,Headline!$Z$5:$CJ$6,2,FALSE))</f>
        <v>2</v>
      </c>
      <c r="S1130" s="147">
        <v>1.42</v>
      </c>
      <c r="T1130" s="147">
        <v>1.41</v>
      </c>
      <c r="U1130" s="147">
        <v>1.41</v>
      </c>
      <c r="V1130" s="147">
        <v>1.42</v>
      </c>
      <c r="W1130" s="147">
        <v>1.42</v>
      </c>
      <c r="X1130" s="96" t="str">
        <f t="shared" si="240"/>
        <v/>
      </c>
      <c r="Y1130" s="101">
        <v>16</v>
      </c>
      <c r="Z1130" s="451" t="s">
        <v>366</v>
      </c>
      <c r="AA1130" s="452"/>
      <c r="AB1130" s="452"/>
      <c r="AC1130" s="452"/>
      <c r="AD1130" s="62"/>
      <c r="AE1130" s="21"/>
      <c r="AF1130" s="22"/>
      <c r="AH1130" s="29"/>
      <c r="AI1130" s="29"/>
      <c r="AJ1130" s="29"/>
      <c r="AK1130" s="29"/>
      <c r="AL1130" s="29"/>
      <c r="AM1130" s="29"/>
      <c r="AN1130" s="29"/>
      <c r="AO1130" s="83"/>
      <c r="AP1130" s="83"/>
      <c r="AQ1130" s="83"/>
      <c r="AR1130" s="83"/>
      <c r="AS1130" s="83"/>
      <c r="AT1130" s="105"/>
      <c r="AU1130" s="105"/>
    </row>
    <row r="1131" spans="1:47" ht="17.25" customHeight="1" thickBot="1">
      <c r="A1131" s="27"/>
      <c r="B1131" s="98"/>
      <c r="C1131" s="104"/>
      <c r="D1131" s="90"/>
      <c r="E1131" s="111"/>
      <c r="F1131" s="442"/>
      <c r="G1131" s="443"/>
      <c r="H1131" s="444"/>
      <c r="I1131" s="99"/>
      <c r="J1131" s="99"/>
      <c r="K1131" s="94">
        <f t="shared" si="286"/>
        <v>1.45</v>
      </c>
      <c r="L1131" s="94">
        <f t="shared" si="287"/>
        <v>-0.15</v>
      </c>
      <c r="M1131" s="94">
        <f t="shared" si="288"/>
        <v>0.15</v>
      </c>
      <c r="N1131" s="94">
        <f t="shared" si="238"/>
        <v>1.3</v>
      </c>
      <c r="O1131" s="94">
        <f t="shared" si="239"/>
        <v>1.5999999999999999</v>
      </c>
      <c r="P1131" s="102"/>
      <c r="Q1131" s="94" t="str">
        <f t="shared" si="289"/>
        <v/>
      </c>
      <c r="R1131" s="122" t="str">
        <f>IF(Q1131="","",HLOOKUP(Q1131,Headline!$Z$5:$CJ$6,2,FALSE))</f>
        <v/>
      </c>
      <c r="S1131" s="100"/>
      <c r="T1131" s="100"/>
      <c r="U1131" s="100"/>
      <c r="V1131" s="100"/>
      <c r="W1131" s="100"/>
      <c r="X1131" s="96" t="str">
        <f t="shared" si="240"/>
        <v/>
      </c>
      <c r="Y1131" s="101"/>
      <c r="Z1131" s="445"/>
      <c r="AA1131" s="446"/>
      <c r="AB1131" s="446"/>
      <c r="AC1131" s="446"/>
      <c r="AD1131" s="62"/>
      <c r="AE1131" s="21"/>
      <c r="AF1131" s="22"/>
      <c r="AH1131" s="29"/>
      <c r="AI1131" s="29"/>
      <c r="AJ1131" s="29"/>
      <c r="AK1131" s="29"/>
      <c r="AL1131" s="29"/>
      <c r="AM1131" s="29"/>
      <c r="AN1131" s="29"/>
      <c r="AO1131" s="83"/>
      <c r="AP1131" s="83"/>
      <c r="AQ1131" s="83"/>
      <c r="AR1131" s="83"/>
      <c r="AS1131" s="83"/>
      <c r="AT1131" s="105"/>
      <c r="AU1131" s="105"/>
    </row>
    <row r="1132" spans="1:47" ht="26.25" customHeight="1" thickBot="1">
      <c r="A1132" s="27"/>
      <c r="B1132" s="466" t="s">
        <v>219</v>
      </c>
      <c r="C1132" s="467"/>
      <c r="D1132" s="467"/>
      <c r="E1132" s="467"/>
      <c r="F1132" s="467"/>
      <c r="G1132" s="467"/>
      <c r="H1132" s="467"/>
      <c r="I1132" s="467"/>
      <c r="J1132" s="467"/>
      <c r="K1132" s="467"/>
      <c r="L1132" s="467"/>
      <c r="M1132" s="467"/>
      <c r="N1132" s="467"/>
      <c r="O1132" s="467"/>
      <c r="P1132" s="467"/>
      <c r="Q1132" s="467"/>
      <c r="R1132" s="467"/>
      <c r="S1132" s="467"/>
      <c r="T1132" s="467"/>
      <c r="U1132" s="467"/>
      <c r="V1132" s="467"/>
      <c r="W1132" s="467"/>
      <c r="X1132" s="467"/>
      <c r="Y1132" s="467"/>
      <c r="Z1132" s="467"/>
      <c r="AA1132" s="467"/>
      <c r="AB1132" s="467"/>
      <c r="AC1132" s="467"/>
      <c r="AD1132" s="467"/>
      <c r="AE1132" s="467"/>
      <c r="AF1132" s="468"/>
      <c r="AH1132" s="29"/>
      <c r="AI1132" s="29"/>
      <c r="AJ1132" s="29"/>
      <c r="AK1132" s="29"/>
      <c r="AL1132" s="29"/>
      <c r="AM1132" s="29"/>
      <c r="AN1132" s="29"/>
      <c r="AO1132" s="83"/>
      <c r="AP1132" s="83"/>
      <c r="AQ1132" s="83"/>
      <c r="AR1132" s="83"/>
      <c r="AS1132" s="83"/>
      <c r="AT1132" s="105"/>
      <c r="AU1132" s="105"/>
    </row>
    <row r="1133" spans="1:47" ht="17.25" customHeight="1">
      <c r="A1133" s="27"/>
      <c r="B1133" s="98"/>
      <c r="C1133" s="104"/>
      <c r="D1133" s="90"/>
      <c r="E1133" s="111"/>
      <c r="F1133" s="442"/>
      <c r="G1133" s="443"/>
      <c r="H1133" s="443"/>
      <c r="I1133" s="99"/>
      <c r="J1133" s="99"/>
      <c r="K1133" s="94">
        <f t="shared" si="286"/>
        <v>0</v>
      </c>
      <c r="L1133" s="94">
        <f t="shared" si="287"/>
        <v>0</v>
      </c>
      <c r="M1133" s="94">
        <f t="shared" si="288"/>
        <v>0</v>
      </c>
      <c r="N1133" s="94">
        <f t="shared" si="238"/>
        <v>0</v>
      </c>
      <c r="O1133" s="94">
        <f t="shared" si="239"/>
        <v>0</v>
      </c>
      <c r="P1133" s="102"/>
      <c r="Q1133" s="94" t="str">
        <f t="shared" si="289"/>
        <v/>
      </c>
      <c r="R1133" s="122" t="str">
        <f>IF(Q1133="","",HLOOKUP(Q1133,Headline!$Z$5:$CJ$6,2,FALSE))</f>
        <v/>
      </c>
      <c r="S1133" s="100"/>
      <c r="T1133" s="100"/>
      <c r="U1133" s="100"/>
      <c r="V1133" s="100"/>
      <c r="W1133" s="100"/>
      <c r="X1133" s="96" t="str">
        <f t="shared" si="240"/>
        <v/>
      </c>
      <c r="Y1133" s="101"/>
      <c r="Z1133" s="445"/>
      <c r="AA1133" s="446"/>
      <c r="AB1133" s="446"/>
      <c r="AC1133" s="446"/>
      <c r="AD1133" s="62"/>
      <c r="AE1133" s="21"/>
      <c r="AF1133" s="22"/>
      <c r="AH1133" s="29"/>
      <c r="AI1133" s="29"/>
      <c r="AJ1133" s="29"/>
      <c r="AK1133" s="29"/>
      <c r="AL1133" s="29"/>
      <c r="AM1133" s="29"/>
      <c r="AN1133" s="29"/>
      <c r="AO1133" s="83"/>
      <c r="AP1133" s="83"/>
      <c r="AQ1133" s="83"/>
      <c r="AR1133" s="83"/>
      <c r="AS1133" s="83"/>
      <c r="AT1133" s="105"/>
      <c r="AU1133" s="105"/>
    </row>
    <row r="1134" spans="1:47" ht="17.25" customHeight="1">
      <c r="A1134" s="27"/>
      <c r="B1134" s="98">
        <v>970</v>
      </c>
      <c r="C1134" s="104"/>
      <c r="D1134" s="90"/>
      <c r="E1134" s="111"/>
      <c r="F1134" s="442">
        <v>0.45</v>
      </c>
      <c r="G1134" s="443"/>
      <c r="H1134" s="444"/>
      <c r="I1134" s="99">
        <v>0</v>
      </c>
      <c r="J1134" s="99">
        <v>0.3</v>
      </c>
      <c r="K1134" s="94">
        <f t="shared" si="286"/>
        <v>0.45</v>
      </c>
      <c r="L1134" s="94">
        <f t="shared" si="287"/>
        <v>0</v>
      </c>
      <c r="M1134" s="94">
        <f t="shared" si="288"/>
        <v>0.3</v>
      </c>
      <c r="N1134" s="94">
        <f t="shared" si="238"/>
        <v>0.45</v>
      </c>
      <c r="O1134" s="94">
        <f t="shared" si="239"/>
        <v>0.75</v>
      </c>
      <c r="P1134" s="102" t="s">
        <v>52</v>
      </c>
      <c r="Q1134" s="94">
        <f t="shared" si="289"/>
        <v>1</v>
      </c>
      <c r="R1134" s="122">
        <f>IF(Q1134="","",HLOOKUP(Q1134,Headline!$Z$5:$CJ$6,2,FALSE))</f>
        <v>1</v>
      </c>
      <c r="S1134" s="147">
        <v>0.72</v>
      </c>
      <c r="T1134" s="147">
        <v>0.71</v>
      </c>
      <c r="U1134" s="147">
        <v>0.73</v>
      </c>
      <c r="V1134" s="147">
        <v>0.72</v>
      </c>
      <c r="W1134" s="147">
        <v>0.73</v>
      </c>
      <c r="X1134" s="96" t="str">
        <f t="shared" si="240"/>
        <v/>
      </c>
      <c r="Y1134" s="101">
        <v>13</v>
      </c>
      <c r="Z1134" s="445"/>
      <c r="AA1134" s="446"/>
      <c r="AB1134" s="446"/>
      <c r="AC1134" s="446"/>
      <c r="AD1134" s="62"/>
      <c r="AE1134" s="21"/>
      <c r="AF1134" s="22"/>
      <c r="AH1134" s="29"/>
      <c r="AI1134" s="29"/>
      <c r="AJ1134" s="29"/>
      <c r="AK1134" s="29"/>
      <c r="AL1134" s="29"/>
      <c r="AM1134" s="29"/>
      <c r="AN1134" s="29"/>
      <c r="AO1134" s="83"/>
      <c r="AP1134" s="83"/>
      <c r="AQ1134" s="83"/>
      <c r="AR1134" s="83"/>
      <c r="AS1134" s="83"/>
      <c r="AT1134" s="105"/>
      <c r="AU1134" s="105"/>
    </row>
    <row r="1135" spans="1:47" ht="17.25" customHeight="1">
      <c r="A1135" s="27"/>
      <c r="B1135" s="98"/>
      <c r="C1135" s="104"/>
      <c r="D1135" s="90"/>
      <c r="E1135" s="111"/>
      <c r="F1135" s="442"/>
      <c r="G1135" s="443"/>
      <c r="H1135" s="443"/>
      <c r="I1135" s="99"/>
      <c r="J1135" s="99"/>
      <c r="K1135" s="94">
        <f t="shared" si="286"/>
        <v>0.45</v>
      </c>
      <c r="L1135" s="94">
        <f t="shared" si="287"/>
        <v>0</v>
      </c>
      <c r="M1135" s="94">
        <f t="shared" si="288"/>
        <v>0.3</v>
      </c>
      <c r="N1135" s="94">
        <f t="shared" si="238"/>
        <v>0.45</v>
      </c>
      <c r="O1135" s="94">
        <f t="shared" si="239"/>
        <v>0.75</v>
      </c>
      <c r="P1135" s="102" t="s">
        <v>52</v>
      </c>
      <c r="Q1135" s="94">
        <f t="shared" si="289"/>
        <v>2</v>
      </c>
      <c r="R1135" s="122">
        <f>IF(Q1135="","",HLOOKUP(Q1135,Headline!$Z$5:$CJ$6,2,FALSE))</f>
        <v>2</v>
      </c>
      <c r="S1135" s="147">
        <v>0.63</v>
      </c>
      <c r="T1135" s="147">
        <v>0.62</v>
      </c>
      <c r="U1135" s="147">
        <v>0.63</v>
      </c>
      <c r="V1135" s="147">
        <v>0.63</v>
      </c>
      <c r="W1135" s="147">
        <v>0.63</v>
      </c>
      <c r="X1135" s="96" t="str">
        <f t="shared" si="240"/>
        <v/>
      </c>
      <c r="Y1135" s="101">
        <v>16</v>
      </c>
      <c r="Z1135" s="445"/>
      <c r="AA1135" s="446"/>
      <c r="AB1135" s="446"/>
      <c r="AC1135" s="446"/>
      <c r="AD1135" s="62"/>
      <c r="AE1135" s="21"/>
      <c r="AF1135" s="22"/>
      <c r="AH1135" s="29"/>
      <c r="AI1135" s="29"/>
      <c r="AJ1135" s="29"/>
      <c r="AK1135" s="29"/>
      <c r="AL1135" s="29"/>
      <c r="AM1135" s="29"/>
      <c r="AN1135" s="29"/>
      <c r="AO1135" s="83"/>
      <c r="AP1135" s="83"/>
      <c r="AQ1135" s="83"/>
      <c r="AR1135" s="83"/>
      <c r="AS1135" s="83"/>
      <c r="AT1135" s="105"/>
      <c r="AU1135" s="105"/>
    </row>
    <row r="1136" spans="1:47" ht="17.25" customHeight="1" thickBot="1">
      <c r="A1136" s="27"/>
      <c r="B1136" s="98"/>
      <c r="C1136" s="104"/>
      <c r="D1136" s="90"/>
      <c r="E1136" s="111"/>
      <c r="F1136" s="442"/>
      <c r="G1136" s="443"/>
      <c r="H1136" s="443"/>
      <c r="I1136" s="99"/>
      <c r="J1136" s="99"/>
      <c r="K1136" s="94">
        <f t="shared" si="286"/>
        <v>0.45</v>
      </c>
      <c r="L1136" s="94">
        <f t="shared" si="287"/>
        <v>0</v>
      </c>
      <c r="M1136" s="94">
        <f t="shared" si="288"/>
        <v>0.3</v>
      </c>
      <c r="N1136" s="94">
        <f t="shared" si="238"/>
        <v>0.45</v>
      </c>
      <c r="O1136" s="94">
        <f t="shared" si="239"/>
        <v>0.75</v>
      </c>
      <c r="P1136" s="102"/>
      <c r="Q1136" s="94" t="str">
        <f t="shared" si="289"/>
        <v/>
      </c>
      <c r="R1136" s="122" t="str">
        <f>IF(Q1136="","",HLOOKUP(Q1136,Headline!$Z$5:$CJ$6,2,FALSE))</f>
        <v/>
      </c>
      <c r="S1136" s="100"/>
      <c r="T1136" s="100"/>
      <c r="U1136" s="100"/>
      <c r="V1136" s="100"/>
      <c r="W1136" s="100"/>
      <c r="X1136" s="96" t="str">
        <f t="shared" si="240"/>
        <v/>
      </c>
      <c r="Y1136" s="101"/>
      <c r="Z1136" s="445"/>
      <c r="AA1136" s="446"/>
      <c r="AB1136" s="446"/>
      <c r="AC1136" s="446"/>
      <c r="AD1136" s="62"/>
      <c r="AE1136" s="21"/>
      <c r="AF1136" s="22"/>
      <c r="AH1136" s="29"/>
      <c r="AI1136" s="29"/>
      <c r="AJ1136" s="29"/>
      <c r="AK1136" s="29"/>
      <c r="AL1136" s="29"/>
      <c r="AM1136" s="29"/>
      <c r="AN1136" s="29"/>
      <c r="AO1136" s="83"/>
      <c r="AP1136" s="83"/>
      <c r="AQ1136" s="83"/>
      <c r="AR1136" s="83"/>
      <c r="AS1136" s="83"/>
      <c r="AT1136" s="105"/>
      <c r="AU1136" s="105"/>
    </row>
    <row r="1137" spans="1:47" ht="26.25" customHeight="1" thickBot="1">
      <c r="A1137" s="27"/>
      <c r="B1137" s="466" t="s">
        <v>220</v>
      </c>
      <c r="C1137" s="467"/>
      <c r="D1137" s="467"/>
      <c r="E1137" s="467"/>
      <c r="F1137" s="467"/>
      <c r="G1137" s="467"/>
      <c r="H1137" s="467"/>
      <c r="I1137" s="467"/>
      <c r="J1137" s="467"/>
      <c r="K1137" s="467"/>
      <c r="L1137" s="467"/>
      <c r="M1137" s="467"/>
      <c r="N1137" s="467"/>
      <c r="O1137" s="467"/>
      <c r="P1137" s="467"/>
      <c r="Q1137" s="467"/>
      <c r="R1137" s="467"/>
      <c r="S1137" s="467"/>
      <c r="T1137" s="467"/>
      <c r="U1137" s="467"/>
      <c r="V1137" s="467"/>
      <c r="W1137" s="467"/>
      <c r="X1137" s="467"/>
      <c r="Y1137" s="467"/>
      <c r="Z1137" s="467"/>
      <c r="AA1137" s="467"/>
      <c r="AB1137" s="467"/>
      <c r="AC1137" s="467"/>
      <c r="AD1137" s="467"/>
      <c r="AE1137" s="467"/>
      <c r="AF1137" s="468"/>
      <c r="AH1137" s="29"/>
      <c r="AI1137" s="29"/>
      <c r="AJ1137" s="29"/>
      <c r="AK1137" s="29"/>
      <c r="AL1137" s="29"/>
      <c r="AM1137" s="29"/>
      <c r="AN1137" s="29"/>
      <c r="AO1137" s="83"/>
      <c r="AP1137" s="83"/>
      <c r="AQ1137" s="83"/>
      <c r="AR1137" s="83"/>
      <c r="AS1137" s="83"/>
      <c r="AT1137" s="105"/>
      <c r="AU1137" s="105"/>
    </row>
    <row r="1138" spans="1:47" ht="17.25" customHeight="1">
      <c r="A1138" s="27"/>
      <c r="B1138" s="98"/>
      <c r="C1138" s="104"/>
      <c r="D1138" s="90"/>
      <c r="E1138" s="111"/>
      <c r="F1138" s="442"/>
      <c r="G1138" s="443"/>
      <c r="H1138" s="444"/>
      <c r="I1138" s="99"/>
      <c r="J1138" s="99"/>
      <c r="K1138" s="94">
        <f t="shared" si="286"/>
        <v>0</v>
      </c>
      <c r="L1138" s="94">
        <f t="shared" si="287"/>
        <v>0</v>
      </c>
      <c r="M1138" s="94">
        <f t="shared" si="288"/>
        <v>0</v>
      </c>
      <c r="N1138" s="94">
        <f t="shared" si="238"/>
        <v>0</v>
      </c>
      <c r="O1138" s="94">
        <f t="shared" si="239"/>
        <v>0</v>
      </c>
      <c r="P1138" s="102"/>
      <c r="Q1138" s="94" t="str">
        <f t="shared" si="289"/>
        <v/>
      </c>
      <c r="R1138" s="122" t="str">
        <f>IF(Q1138="","",HLOOKUP(Q1138,Headline!$Z$5:$CJ$6,2,FALSE))</f>
        <v/>
      </c>
      <c r="S1138" s="100"/>
      <c r="T1138" s="100"/>
      <c r="U1138" s="100"/>
      <c r="V1138" s="100"/>
      <c r="W1138" s="100"/>
      <c r="X1138" s="96" t="str">
        <f t="shared" si="240"/>
        <v/>
      </c>
      <c r="Y1138" s="101"/>
      <c r="Z1138" s="445"/>
      <c r="AA1138" s="446"/>
      <c r="AB1138" s="446"/>
      <c r="AC1138" s="446"/>
      <c r="AD1138" s="62"/>
      <c r="AE1138" s="21"/>
      <c r="AF1138" s="22"/>
      <c r="AH1138" s="29"/>
      <c r="AI1138" s="29"/>
      <c r="AJ1138" s="29"/>
      <c r="AK1138" s="29"/>
      <c r="AL1138" s="29"/>
      <c r="AM1138" s="29"/>
      <c r="AN1138" s="29"/>
      <c r="AO1138" s="83"/>
      <c r="AP1138" s="83"/>
      <c r="AQ1138" s="83"/>
      <c r="AR1138" s="83"/>
      <c r="AS1138" s="83"/>
      <c r="AT1138" s="105"/>
      <c r="AU1138" s="105"/>
    </row>
    <row r="1139" spans="1:47" ht="17.25" customHeight="1">
      <c r="A1139" s="27"/>
      <c r="B1139" s="98">
        <v>980</v>
      </c>
      <c r="C1139" s="104"/>
      <c r="D1139" s="144" t="s">
        <v>187</v>
      </c>
      <c r="E1139" s="111"/>
      <c r="F1139" s="442">
        <v>3.2</v>
      </c>
      <c r="G1139" s="443"/>
      <c r="H1139" s="444"/>
      <c r="I1139" s="99">
        <v>-3.2</v>
      </c>
      <c r="J1139" s="99">
        <v>0</v>
      </c>
      <c r="K1139" s="94">
        <f t="shared" si="286"/>
        <v>3.2</v>
      </c>
      <c r="L1139" s="94">
        <f t="shared" si="287"/>
        <v>-3.2</v>
      </c>
      <c r="M1139" s="94">
        <f t="shared" si="288"/>
        <v>0</v>
      </c>
      <c r="N1139" s="94">
        <f t="shared" si="238"/>
        <v>0</v>
      </c>
      <c r="O1139" s="94">
        <f t="shared" si="239"/>
        <v>3.2</v>
      </c>
      <c r="P1139" s="102" t="s">
        <v>236</v>
      </c>
      <c r="Q1139" s="94">
        <f t="shared" si="289"/>
        <v>1</v>
      </c>
      <c r="R1139" s="122">
        <f>IF(Q1139="","",HLOOKUP(Q1139,Headline!$Z$5:$CJ$6,2,FALSE))</f>
        <v>1</v>
      </c>
      <c r="S1139" s="100">
        <v>2.3370000000000002</v>
      </c>
      <c r="T1139" s="100">
        <v>2.226</v>
      </c>
      <c r="U1139" s="100">
        <v>2.1840000000000002</v>
      </c>
      <c r="V1139" s="100">
        <v>3.0259999999999998</v>
      </c>
      <c r="W1139" s="100">
        <v>2.4500000000000002</v>
      </c>
      <c r="X1139" s="96" t="str">
        <f t="shared" si="240"/>
        <v/>
      </c>
      <c r="Y1139" s="101">
        <v>13</v>
      </c>
      <c r="Z1139" s="445"/>
      <c r="AA1139" s="446"/>
      <c r="AB1139" s="446"/>
      <c r="AC1139" s="446"/>
      <c r="AD1139" s="62"/>
      <c r="AE1139" s="21"/>
      <c r="AF1139" s="22"/>
      <c r="AH1139" s="29"/>
      <c r="AI1139" s="29"/>
      <c r="AJ1139" s="29"/>
      <c r="AK1139" s="29"/>
      <c r="AL1139" s="29"/>
      <c r="AM1139" s="29"/>
      <c r="AN1139" s="29"/>
      <c r="AO1139" s="83"/>
      <c r="AP1139" s="83"/>
      <c r="AQ1139" s="83"/>
      <c r="AR1139" s="83"/>
      <c r="AS1139" s="83"/>
      <c r="AT1139" s="105"/>
      <c r="AU1139" s="105"/>
    </row>
    <row r="1140" spans="1:47" ht="17.25" customHeight="1">
      <c r="A1140" s="27"/>
      <c r="B1140" s="98"/>
      <c r="C1140" s="104"/>
      <c r="D1140" s="90"/>
      <c r="E1140" s="111"/>
      <c r="F1140" s="442"/>
      <c r="G1140" s="443"/>
      <c r="H1140" s="444"/>
      <c r="I1140" s="99"/>
      <c r="J1140" s="99"/>
      <c r="K1140" s="94">
        <f>IF(Q1140=1,F1140,K1017)</f>
        <v>3.7</v>
      </c>
      <c r="L1140" s="94">
        <f t="shared" si="287"/>
        <v>-3.2</v>
      </c>
      <c r="M1140" s="94">
        <f>IF(Q1140=1,J1140,M1017)</f>
        <v>0.1</v>
      </c>
      <c r="N1140" s="94">
        <f t="shared" si="238"/>
        <v>0.5</v>
      </c>
      <c r="O1140" s="94">
        <f t="shared" si="239"/>
        <v>3.8000000000000003</v>
      </c>
      <c r="P1140" s="102" t="s">
        <v>236</v>
      </c>
      <c r="Q1140" s="94">
        <f t="shared" si="289"/>
        <v>2</v>
      </c>
      <c r="R1140" s="122">
        <f>IF(Q1140="","",HLOOKUP(Q1140,Headline!$Z$5:$CJ$6,2,FALSE))</f>
        <v>2</v>
      </c>
      <c r="S1140" s="100">
        <v>1.0109999999999999</v>
      </c>
      <c r="T1140" s="100">
        <v>1.425</v>
      </c>
      <c r="U1140" s="100">
        <v>1.329</v>
      </c>
      <c r="V1140" s="100">
        <v>1.4079999999999999</v>
      </c>
      <c r="W1140" s="100">
        <v>1.3149999999999999</v>
      </c>
      <c r="X1140" s="96" t="str">
        <f t="shared" si="240"/>
        <v/>
      </c>
      <c r="Y1140" s="101">
        <v>16</v>
      </c>
      <c r="Z1140" s="445"/>
      <c r="AA1140" s="446"/>
      <c r="AB1140" s="446"/>
      <c r="AC1140" s="446"/>
      <c r="AD1140" s="62"/>
      <c r="AE1140" s="21"/>
      <c r="AF1140" s="22"/>
      <c r="AH1140" s="29"/>
      <c r="AI1140" s="29"/>
      <c r="AJ1140" s="29"/>
      <c r="AK1140" s="29"/>
      <c r="AL1140" s="29"/>
      <c r="AM1140" s="29"/>
      <c r="AN1140" s="29"/>
      <c r="AO1140" s="83"/>
      <c r="AP1140" s="83"/>
      <c r="AQ1140" s="83"/>
      <c r="AR1140" s="83"/>
      <c r="AS1140" s="83"/>
      <c r="AT1140" s="105"/>
      <c r="AU1140" s="105"/>
    </row>
    <row r="1141" spans="1:47" ht="17.25" customHeight="1">
      <c r="A1141" s="27"/>
      <c r="B1141" s="98"/>
      <c r="C1141" s="104"/>
      <c r="D1141" s="90"/>
      <c r="E1141" s="111"/>
      <c r="F1141" s="442"/>
      <c r="G1141" s="443"/>
      <c r="H1141" s="444"/>
      <c r="I1141" s="99"/>
      <c r="J1141" s="99"/>
      <c r="K1141" s="94">
        <f t="shared" ref="K1141:K1147" si="290">IF(Q1141=1,F1141,K1140)</f>
        <v>3.7</v>
      </c>
      <c r="L1141" s="94">
        <f t="shared" si="287"/>
        <v>-3.2</v>
      </c>
      <c r="M1141" s="94">
        <f t="shared" ref="M1141:M1147" si="291">IF(Q1141=1,J1141,M1140)</f>
        <v>0.1</v>
      </c>
      <c r="N1141" s="94">
        <f t="shared" si="238"/>
        <v>0.5</v>
      </c>
      <c r="O1141" s="94">
        <f t="shared" si="239"/>
        <v>3.8000000000000003</v>
      </c>
      <c r="P1141" s="102"/>
      <c r="Q1141" s="94" t="str">
        <f t="shared" si="289"/>
        <v/>
      </c>
      <c r="R1141" s="122" t="str">
        <f>IF(Q1141="","",HLOOKUP(Q1141,Headline!$Z$5:$CJ$6,2,FALSE))</f>
        <v/>
      </c>
      <c r="S1141" s="100"/>
      <c r="T1141" s="100"/>
      <c r="U1141" s="100" t="s">
        <v>255</v>
      </c>
      <c r="V1141" s="100" t="s">
        <v>255</v>
      </c>
      <c r="W1141" s="100" t="s">
        <v>255</v>
      </c>
      <c r="X1141" s="96" t="str">
        <f t="shared" si="240"/>
        <v/>
      </c>
      <c r="Y1141" s="101"/>
      <c r="Z1141" s="445"/>
      <c r="AA1141" s="446"/>
      <c r="AB1141" s="446"/>
      <c r="AC1141" s="446"/>
      <c r="AD1141" s="62"/>
      <c r="AE1141" s="21"/>
      <c r="AF1141" s="22"/>
      <c r="AH1141" s="29"/>
      <c r="AI1141" s="29"/>
      <c r="AJ1141" s="29"/>
      <c r="AK1141" s="29"/>
      <c r="AL1141" s="29"/>
      <c r="AM1141" s="29"/>
      <c r="AN1141" s="29"/>
      <c r="AO1141" s="83"/>
      <c r="AP1141" s="83"/>
      <c r="AQ1141" s="83"/>
      <c r="AR1141" s="83"/>
      <c r="AS1141" s="83"/>
      <c r="AT1141" s="105"/>
      <c r="AU1141" s="105"/>
    </row>
    <row r="1142" spans="1:47" ht="17.25" customHeight="1">
      <c r="A1142" s="27"/>
      <c r="B1142" s="98">
        <v>980</v>
      </c>
      <c r="C1142" s="104"/>
      <c r="D1142" s="144" t="s">
        <v>197</v>
      </c>
      <c r="E1142" s="111"/>
      <c r="F1142" s="442">
        <v>22</v>
      </c>
      <c r="G1142" s="443"/>
      <c r="H1142" s="444"/>
      <c r="I1142" s="143">
        <v>-22</v>
      </c>
      <c r="J1142" s="99">
        <v>0</v>
      </c>
      <c r="K1142" s="94">
        <f t="shared" si="290"/>
        <v>22</v>
      </c>
      <c r="L1142" s="94">
        <f t="shared" si="287"/>
        <v>-22</v>
      </c>
      <c r="M1142" s="94">
        <f t="shared" si="291"/>
        <v>0</v>
      </c>
      <c r="N1142" s="94">
        <f t="shared" si="238"/>
        <v>0</v>
      </c>
      <c r="O1142" s="94">
        <f t="shared" si="239"/>
        <v>22</v>
      </c>
      <c r="P1142" s="102" t="s">
        <v>236</v>
      </c>
      <c r="Q1142" s="94">
        <f t="shared" si="289"/>
        <v>1</v>
      </c>
      <c r="R1142" s="122">
        <f>IF(Q1142="","",HLOOKUP(Q1142,Headline!$Z$5:$CJ$6,2,FALSE))</f>
        <v>1</v>
      </c>
      <c r="S1142" s="100">
        <v>13.459</v>
      </c>
      <c r="T1142" s="100">
        <v>12.641</v>
      </c>
      <c r="U1142" s="100">
        <v>10.802</v>
      </c>
      <c r="V1142" s="100">
        <v>11.888</v>
      </c>
      <c r="W1142" s="100">
        <v>10.707000000000001</v>
      </c>
      <c r="X1142" s="96" t="str">
        <f t="shared" si="240"/>
        <v/>
      </c>
      <c r="Y1142" s="101">
        <v>13</v>
      </c>
      <c r="Z1142" s="445"/>
      <c r="AA1142" s="446"/>
      <c r="AB1142" s="446"/>
      <c r="AC1142" s="446"/>
      <c r="AD1142" s="62"/>
      <c r="AE1142" s="21"/>
      <c r="AF1142" s="22"/>
      <c r="AH1142" s="29"/>
      <c r="AI1142" s="29"/>
      <c r="AJ1142" s="29"/>
      <c r="AK1142" s="29"/>
      <c r="AL1142" s="29"/>
      <c r="AM1142" s="29"/>
      <c r="AN1142" s="29"/>
      <c r="AO1142" s="83"/>
      <c r="AP1142" s="83"/>
      <c r="AQ1142" s="83"/>
      <c r="AR1142" s="83"/>
      <c r="AS1142" s="83"/>
      <c r="AT1142" s="105"/>
      <c r="AU1142" s="105"/>
    </row>
    <row r="1143" spans="1:47" ht="17.25" customHeight="1">
      <c r="A1143" s="27"/>
      <c r="B1143" s="98"/>
      <c r="C1143" s="104"/>
      <c r="D1143" s="90"/>
      <c r="E1143" s="111"/>
      <c r="F1143" s="442"/>
      <c r="G1143" s="443"/>
      <c r="H1143" s="444"/>
      <c r="I1143" s="99"/>
      <c r="J1143" s="99"/>
      <c r="K1143" s="94">
        <f t="shared" si="290"/>
        <v>22</v>
      </c>
      <c r="L1143" s="94">
        <f t="shared" si="287"/>
        <v>-22</v>
      </c>
      <c r="M1143" s="94">
        <f t="shared" si="291"/>
        <v>0</v>
      </c>
      <c r="N1143" s="94">
        <f t="shared" si="238"/>
        <v>0</v>
      </c>
      <c r="O1143" s="94">
        <f t="shared" si="239"/>
        <v>22</v>
      </c>
      <c r="P1143" s="102" t="s">
        <v>236</v>
      </c>
      <c r="Q1143" s="94">
        <f t="shared" si="289"/>
        <v>2</v>
      </c>
      <c r="R1143" s="122">
        <f>IF(Q1143="","",HLOOKUP(Q1143,Headline!$Z$5:$CJ$6,2,FALSE))</f>
        <v>2</v>
      </c>
      <c r="S1143" s="100">
        <v>6.4550000000000001</v>
      </c>
      <c r="T1143" s="100">
        <v>9.532</v>
      </c>
      <c r="U1143" s="100">
        <v>12.494999999999999</v>
      </c>
      <c r="V1143" s="100">
        <v>7.7949999999999999</v>
      </c>
      <c r="W1143" s="100">
        <v>6.742</v>
      </c>
      <c r="X1143" s="96" t="str">
        <f t="shared" si="240"/>
        <v/>
      </c>
      <c r="Y1143" s="101">
        <v>16</v>
      </c>
      <c r="Z1143" s="445"/>
      <c r="AA1143" s="446"/>
      <c r="AB1143" s="446"/>
      <c r="AC1143" s="446"/>
      <c r="AD1143" s="62"/>
      <c r="AE1143" s="21"/>
      <c r="AF1143" s="22"/>
      <c r="AH1143" s="29"/>
      <c r="AI1143" s="29"/>
      <c r="AJ1143" s="29"/>
      <c r="AK1143" s="29"/>
      <c r="AL1143" s="29"/>
      <c r="AM1143" s="29"/>
      <c r="AN1143" s="29"/>
      <c r="AO1143" s="83"/>
      <c r="AP1143" s="83"/>
      <c r="AQ1143" s="83"/>
      <c r="AR1143" s="83"/>
      <c r="AS1143" s="83"/>
      <c r="AT1143" s="105"/>
      <c r="AU1143" s="105"/>
    </row>
    <row r="1144" spans="1:47" ht="17.25" customHeight="1">
      <c r="A1144" s="27"/>
      <c r="B1144" s="98"/>
      <c r="C1144" s="104"/>
      <c r="D1144" s="90"/>
      <c r="E1144" s="111"/>
      <c r="F1144" s="442"/>
      <c r="G1144" s="443"/>
      <c r="H1144" s="443"/>
      <c r="I1144" s="99"/>
      <c r="J1144" s="99"/>
      <c r="K1144" s="94">
        <f>IF(Q1144=1,F1144,K1143)</f>
        <v>22</v>
      </c>
      <c r="L1144" s="94">
        <f>IF(Q1144=1,I1144,L1143)</f>
        <v>-22</v>
      </c>
      <c r="M1144" s="94">
        <f>IF(Q1144=1,J1144,M1143)</f>
        <v>0</v>
      </c>
      <c r="N1144" s="94">
        <f>K1144+L1144</f>
        <v>0</v>
      </c>
      <c r="O1144" s="94">
        <f>K1144+M1144</f>
        <v>22</v>
      </c>
      <c r="P1144" s="102"/>
      <c r="Q1144" s="94" t="str">
        <f t="shared" si="289"/>
        <v/>
      </c>
      <c r="R1144" s="122" t="str">
        <f>IF(Q1144="","",HLOOKUP(Q1144,Headline!$Z$5:$CJ$6,2,FALSE))</f>
        <v/>
      </c>
      <c r="S1144" s="100"/>
      <c r="T1144" s="100"/>
      <c r="U1144" s="100" t="s">
        <v>255</v>
      </c>
      <c r="V1144" s="100" t="s">
        <v>255</v>
      </c>
      <c r="W1144" s="100" t="s">
        <v>255</v>
      </c>
      <c r="X1144" s="96" t="str">
        <f t="shared" si="240"/>
        <v/>
      </c>
      <c r="Y1144" s="101"/>
      <c r="Z1144" s="445"/>
      <c r="AA1144" s="446"/>
      <c r="AB1144" s="446"/>
      <c r="AC1144" s="446"/>
      <c r="AD1144" s="62"/>
      <c r="AE1144" s="21"/>
      <c r="AF1144" s="22"/>
      <c r="AH1144" s="29"/>
      <c r="AI1144" s="29"/>
      <c r="AJ1144" s="29"/>
      <c r="AK1144" s="29"/>
      <c r="AL1144" s="29"/>
      <c r="AM1144" s="29"/>
      <c r="AN1144" s="29"/>
      <c r="AO1144" s="83"/>
      <c r="AP1144" s="83"/>
      <c r="AQ1144" s="83"/>
      <c r="AR1144" s="83"/>
      <c r="AS1144" s="83"/>
      <c r="AT1144" s="105"/>
      <c r="AU1144" s="105"/>
    </row>
    <row r="1145" spans="1:47" ht="17.25" customHeight="1">
      <c r="A1145" s="27"/>
      <c r="B1145" s="98">
        <v>981</v>
      </c>
      <c r="C1145" s="104"/>
      <c r="D1145" s="144" t="s">
        <v>189</v>
      </c>
      <c r="E1145" s="111"/>
      <c r="F1145" s="442">
        <v>3.3</v>
      </c>
      <c r="G1145" s="443"/>
      <c r="H1145" s="443"/>
      <c r="I1145" s="99">
        <v>-0.1</v>
      </c>
      <c r="J1145" s="99">
        <v>0</v>
      </c>
      <c r="K1145" s="94">
        <f t="shared" si="290"/>
        <v>3.3</v>
      </c>
      <c r="L1145" s="94">
        <f t="shared" si="287"/>
        <v>-0.1</v>
      </c>
      <c r="M1145" s="94">
        <f t="shared" si="291"/>
        <v>0</v>
      </c>
      <c r="N1145" s="94">
        <f t="shared" si="238"/>
        <v>3.1999999999999997</v>
      </c>
      <c r="O1145" s="94">
        <f t="shared" si="239"/>
        <v>3.3</v>
      </c>
      <c r="P1145" s="102" t="s">
        <v>234</v>
      </c>
      <c r="Q1145" s="94">
        <f t="shared" si="289"/>
        <v>1</v>
      </c>
      <c r="R1145" s="122">
        <f>IF(Q1145="","",HLOOKUP(Q1145,Headline!$Z$5:$CJ$6,2,FALSE))</f>
        <v>1</v>
      </c>
      <c r="S1145" s="147">
        <v>3.2</v>
      </c>
      <c r="T1145" s="147">
        <v>3.2</v>
      </c>
      <c r="U1145" s="147">
        <v>3.2</v>
      </c>
      <c r="V1145" s="147">
        <v>3.2</v>
      </c>
      <c r="W1145" s="147">
        <v>3.2</v>
      </c>
      <c r="X1145" s="96" t="str">
        <f t="shared" si="240"/>
        <v/>
      </c>
      <c r="Y1145" s="101">
        <v>13</v>
      </c>
      <c r="Z1145" s="445"/>
      <c r="AA1145" s="446"/>
      <c r="AB1145" s="446"/>
      <c r="AC1145" s="446"/>
      <c r="AD1145" s="62"/>
      <c r="AE1145" s="21"/>
      <c r="AF1145" s="22"/>
      <c r="AH1145" s="29"/>
      <c r="AI1145" s="29"/>
      <c r="AJ1145" s="29"/>
      <c r="AK1145" s="29"/>
      <c r="AL1145" s="29"/>
      <c r="AM1145" s="29"/>
      <c r="AN1145" s="29"/>
      <c r="AO1145" s="83"/>
      <c r="AP1145" s="83"/>
      <c r="AQ1145" s="83"/>
      <c r="AR1145" s="83"/>
      <c r="AS1145" s="83"/>
      <c r="AT1145" s="105"/>
      <c r="AU1145" s="105"/>
    </row>
    <row r="1146" spans="1:47" ht="17.25" customHeight="1">
      <c r="A1146" s="27"/>
      <c r="B1146" s="98"/>
      <c r="C1146" s="104"/>
      <c r="D1146" s="90"/>
      <c r="E1146" s="111"/>
      <c r="F1146" s="442"/>
      <c r="G1146" s="443"/>
      <c r="H1146" s="444"/>
      <c r="I1146" s="99"/>
      <c r="J1146" s="99"/>
      <c r="K1146" s="94">
        <f t="shared" si="290"/>
        <v>3.3</v>
      </c>
      <c r="L1146" s="94">
        <f t="shared" si="287"/>
        <v>-0.1</v>
      </c>
      <c r="M1146" s="94">
        <f t="shared" si="291"/>
        <v>0</v>
      </c>
      <c r="N1146" s="94">
        <f t="shared" si="238"/>
        <v>3.1999999999999997</v>
      </c>
      <c r="O1146" s="94">
        <f t="shared" si="239"/>
        <v>3.3</v>
      </c>
      <c r="P1146" s="102" t="s">
        <v>234</v>
      </c>
      <c r="Q1146" s="94">
        <f t="shared" si="289"/>
        <v>2</v>
      </c>
      <c r="R1146" s="122">
        <f>IF(Q1146="","",HLOOKUP(Q1146,Headline!$Z$5:$CJ$6,2,FALSE))</f>
        <v>2</v>
      </c>
      <c r="S1146" s="147">
        <v>3.25</v>
      </c>
      <c r="T1146" s="147">
        <v>3.25</v>
      </c>
      <c r="U1146" s="147">
        <v>3.25</v>
      </c>
      <c r="V1146" s="147">
        <v>3.26</v>
      </c>
      <c r="W1146" s="147">
        <v>3.25</v>
      </c>
      <c r="X1146" s="96" t="str">
        <f t="shared" si="240"/>
        <v/>
      </c>
      <c r="Y1146" s="101">
        <v>16</v>
      </c>
      <c r="Z1146" s="445"/>
      <c r="AA1146" s="446"/>
      <c r="AB1146" s="446"/>
      <c r="AC1146" s="446"/>
      <c r="AD1146" s="62"/>
      <c r="AE1146" s="21"/>
      <c r="AF1146" s="22"/>
      <c r="AH1146" s="29"/>
      <c r="AI1146" s="29"/>
      <c r="AJ1146" s="29"/>
      <c r="AK1146" s="29"/>
      <c r="AL1146" s="29"/>
      <c r="AM1146" s="29"/>
      <c r="AN1146" s="29"/>
      <c r="AO1146" s="83"/>
      <c r="AP1146" s="83"/>
      <c r="AQ1146" s="83"/>
      <c r="AR1146" s="83"/>
      <c r="AS1146" s="83"/>
      <c r="AT1146" s="105"/>
      <c r="AU1146" s="105"/>
    </row>
    <row r="1147" spans="1:47" ht="17.25" customHeight="1">
      <c r="A1147" s="27"/>
      <c r="B1147" s="98"/>
      <c r="C1147" s="104"/>
      <c r="D1147" s="90"/>
      <c r="E1147" s="111"/>
      <c r="F1147" s="442"/>
      <c r="G1147" s="443"/>
      <c r="H1147" s="443"/>
      <c r="I1147" s="99"/>
      <c r="J1147" s="99"/>
      <c r="K1147" s="94">
        <f t="shared" si="290"/>
        <v>3.3</v>
      </c>
      <c r="L1147" s="94">
        <f t="shared" si="287"/>
        <v>-0.1</v>
      </c>
      <c r="M1147" s="94">
        <f t="shared" si="291"/>
        <v>0</v>
      </c>
      <c r="N1147" s="94">
        <f t="shared" si="238"/>
        <v>3.1999999999999997</v>
      </c>
      <c r="O1147" s="94">
        <f t="shared" si="239"/>
        <v>3.3</v>
      </c>
      <c r="P1147" s="102"/>
      <c r="Q1147" s="94" t="str">
        <f t="shared" si="289"/>
        <v/>
      </c>
      <c r="R1147" s="122" t="str">
        <f>IF(Q1147="","",HLOOKUP(Q1147,Headline!$Z$5:$CJ$6,2,FALSE))</f>
        <v/>
      </c>
      <c r="S1147" s="100"/>
      <c r="T1147" s="100"/>
      <c r="U1147" s="100"/>
      <c r="V1147" s="100"/>
      <c r="W1147" s="100"/>
      <c r="X1147" s="96" t="str">
        <f t="shared" si="240"/>
        <v/>
      </c>
      <c r="Y1147" s="101"/>
      <c r="Z1147" s="445"/>
      <c r="AA1147" s="446"/>
      <c r="AB1147" s="446"/>
      <c r="AC1147" s="446"/>
      <c r="AD1147" s="62"/>
      <c r="AE1147" s="21"/>
      <c r="AF1147" s="22"/>
      <c r="AH1147" s="29"/>
      <c r="AI1147" s="29"/>
      <c r="AJ1147" s="29"/>
      <c r="AK1147" s="29"/>
      <c r="AL1147" s="29"/>
      <c r="AM1147" s="29"/>
      <c r="AN1147" s="29"/>
      <c r="AO1147" s="83"/>
      <c r="AP1147" s="83"/>
      <c r="AQ1147" s="83"/>
      <c r="AR1147" s="83"/>
      <c r="AS1147" s="83"/>
      <c r="AT1147" s="105"/>
      <c r="AU1147" s="105"/>
    </row>
    <row r="1148" spans="1:47" ht="17.25" customHeight="1">
      <c r="A1148" s="27"/>
      <c r="B1148" s="98">
        <v>982</v>
      </c>
      <c r="C1148" s="104"/>
      <c r="D1148" s="144" t="s">
        <v>171</v>
      </c>
      <c r="E1148" s="111"/>
      <c r="F1148" s="442">
        <v>20</v>
      </c>
      <c r="G1148" s="443"/>
      <c r="H1148" s="443"/>
      <c r="I1148" s="99">
        <v>-2</v>
      </c>
      <c r="J1148" s="99">
        <v>2</v>
      </c>
      <c r="K1148" s="94">
        <f>IF(Q1148=1,F1148,K1144)</f>
        <v>20</v>
      </c>
      <c r="L1148" s="94">
        <f>IF(Q1148=1,I1148,L1144)</f>
        <v>-2</v>
      </c>
      <c r="M1148" s="94">
        <f>IF(Q1148=1,J1148,M1144)</f>
        <v>2</v>
      </c>
      <c r="N1148" s="94">
        <f t="shared" si="238"/>
        <v>18</v>
      </c>
      <c r="O1148" s="94">
        <f t="shared" si="239"/>
        <v>22</v>
      </c>
      <c r="P1148" s="102" t="s">
        <v>50</v>
      </c>
      <c r="Q1148" s="94">
        <f t="shared" si="289"/>
        <v>1</v>
      </c>
      <c r="R1148" s="122">
        <f>IF(Q1148="","",HLOOKUP(Q1148,Headline!$Z$5:$CJ$6,2,FALSE))</f>
        <v>1</v>
      </c>
      <c r="S1148" s="147">
        <v>21</v>
      </c>
      <c r="T1148" s="147">
        <v>21.2</v>
      </c>
      <c r="U1148" s="147">
        <v>21.3</v>
      </c>
      <c r="V1148" s="147">
        <v>21.5</v>
      </c>
      <c r="W1148" s="147">
        <v>21.4</v>
      </c>
      <c r="X1148" s="96" t="str">
        <f t="shared" si="240"/>
        <v/>
      </c>
      <c r="Y1148" s="101">
        <v>13</v>
      </c>
      <c r="Z1148" s="445"/>
      <c r="AA1148" s="446"/>
      <c r="AB1148" s="446"/>
      <c r="AC1148" s="446"/>
      <c r="AD1148" s="62"/>
      <c r="AE1148" s="21"/>
      <c r="AF1148" s="22"/>
      <c r="AH1148" s="29"/>
      <c r="AI1148" s="29"/>
      <c r="AJ1148" s="29"/>
      <c r="AK1148" s="29"/>
      <c r="AL1148" s="29"/>
      <c r="AM1148" s="29"/>
      <c r="AN1148" s="29"/>
      <c r="AO1148" s="83"/>
      <c r="AP1148" s="83"/>
      <c r="AQ1148" s="83"/>
      <c r="AR1148" s="83"/>
      <c r="AS1148" s="83"/>
      <c r="AT1148" s="105"/>
      <c r="AU1148" s="105"/>
    </row>
    <row r="1149" spans="1:47" ht="17.25" customHeight="1">
      <c r="A1149" s="27"/>
      <c r="B1149" s="98"/>
      <c r="C1149" s="104"/>
      <c r="D1149" s="90"/>
      <c r="E1149" s="111"/>
      <c r="F1149" s="442"/>
      <c r="G1149" s="443"/>
      <c r="H1149" s="444"/>
      <c r="I1149" s="99"/>
      <c r="J1149" s="99"/>
      <c r="K1149" s="94">
        <f t="shared" ref="K1149:K1167" si="292">IF(Q1149=1,F1149,K1148)</f>
        <v>20</v>
      </c>
      <c r="L1149" s="94">
        <f t="shared" ref="L1149:L1167" si="293">IF(Q1149=1,I1149,L1148)</f>
        <v>-2</v>
      </c>
      <c r="M1149" s="94">
        <f t="shared" ref="M1149:M1167" si="294">IF(Q1149=1,J1149,M1148)</f>
        <v>2</v>
      </c>
      <c r="N1149" s="94">
        <f t="shared" si="238"/>
        <v>18</v>
      </c>
      <c r="O1149" s="94">
        <f t="shared" si="239"/>
        <v>22</v>
      </c>
      <c r="P1149" s="102" t="s">
        <v>50</v>
      </c>
      <c r="Q1149" s="94">
        <f t="shared" si="289"/>
        <v>2</v>
      </c>
      <c r="R1149" s="122">
        <f>IF(Q1149="","",HLOOKUP(Q1149,Headline!$Z$5:$CJ$6,2,FALSE))</f>
        <v>2</v>
      </c>
      <c r="S1149" s="147">
        <v>19.032</v>
      </c>
      <c r="T1149" s="147">
        <v>19.050999999999998</v>
      </c>
      <c r="U1149" s="147">
        <v>19.045000000000002</v>
      </c>
      <c r="V1149" s="147">
        <v>19.081</v>
      </c>
      <c r="W1149" s="147">
        <v>19.068999999999999</v>
      </c>
      <c r="X1149" s="96" t="str">
        <f t="shared" si="240"/>
        <v/>
      </c>
      <c r="Y1149" s="101"/>
      <c r="Z1149" s="445"/>
      <c r="AA1149" s="446"/>
      <c r="AB1149" s="446"/>
      <c r="AC1149" s="446"/>
      <c r="AD1149" s="62"/>
      <c r="AE1149" s="21"/>
      <c r="AF1149" s="22"/>
      <c r="AH1149" s="29"/>
      <c r="AI1149" s="29"/>
      <c r="AJ1149" s="29"/>
      <c r="AK1149" s="29"/>
      <c r="AL1149" s="29"/>
      <c r="AM1149" s="29"/>
      <c r="AN1149" s="29"/>
      <c r="AO1149" s="83"/>
      <c r="AP1149" s="83"/>
      <c r="AQ1149" s="83"/>
      <c r="AR1149" s="83"/>
      <c r="AS1149" s="83"/>
      <c r="AT1149" s="105"/>
      <c r="AU1149" s="105"/>
    </row>
    <row r="1150" spans="1:47" ht="17.25" customHeight="1">
      <c r="A1150" s="27"/>
      <c r="B1150" s="98"/>
      <c r="C1150" s="104"/>
      <c r="D1150" s="90"/>
      <c r="E1150" s="111"/>
      <c r="F1150" s="442"/>
      <c r="G1150" s="443"/>
      <c r="H1150" s="444"/>
      <c r="I1150" s="99"/>
      <c r="J1150" s="99"/>
      <c r="K1150" s="94">
        <f t="shared" si="292"/>
        <v>20</v>
      </c>
      <c r="L1150" s="94">
        <f t="shared" si="293"/>
        <v>-2</v>
      </c>
      <c r="M1150" s="94">
        <f t="shared" si="294"/>
        <v>2</v>
      </c>
      <c r="N1150" s="94">
        <f t="shared" si="238"/>
        <v>18</v>
      </c>
      <c r="O1150" s="94">
        <f t="shared" si="239"/>
        <v>22</v>
      </c>
      <c r="P1150" s="102"/>
      <c r="Q1150" s="94" t="str">
        <f t="shared" si="289"/>
        <v/>
      </c>
      <c r="R1150" s="122" t="str">
        <f>IF(Q1150="","",HLOOKUP(Q1150,Headline!$Z$5:$CJ$6,2,FALSE))</f>
        <v/>
      </c>
      <c r="S1150" s="100"/>
      <c r="T1150" s="100"/>
      <c r="U1150" s="100"/>
      <c r="V1150" s="100"/>
      <c r="W1150" s="100"/>
      <c r="X1150" s="96" t="str">
        <f t="shared" si="240"/>
        <v/>
      </c>
      <c r="Y1150" s="101"/>
      <c r="Z1150" s="445"/>
      <c r="AA1150" s="446"/>
      <c r="AB1150" s="446"/>
      <c r="AC1150" s="446"/>
      <c r="AD1150" s="62"/>
      <c r="AE1150" s="21"/>
      <c r="AF1150" s="22"/>
      <c r="AH1150" s="29"/>
      <c r="AI1150" s="29"/>
      <c r="AJ1150" s="29"/>
      <c r="AK1150" s="29"/>
      <c r="AL1150" s="29"/>
      <c r="AM1150" s="29"/>
      <c r="AN1150" s="29"/>
      <c r="AO1150" s="83"/>
      <c r="AP1150" s="83"/>
      <c r="AQ1150" s="83"/>
      <c r="AR1150" s="83"/>
      <c r="AS1150" s="83"/>
      <c r="AT1150" s="105"/>
      <c r="AU1150" s="105"/>
    </row>
    <row r="1151" spans="1:47" ht="17.25" customHeight="1">
      <c r="A1151" s="27"/>
      <c r="B1151" s="98">
        <v>983</v>
      </c>
      <c r="C1151" s="104"/>
      <c r="D1151" s="144" t="s">
        <v>187</v>
      </c>
      <c r="E1151" s="111"/>
      <c r="F1151" s="442">
        <v>3.2</v>
      </c>
      <c r="G1151" s="443"/>
      <c r="H1151" s="444"/>
      <c r="I1151" s="99">
        <v>-3.2</v>
      </c>
      <c r="J1151" s="99">
        <v>0</v>
      </c>
      <c r="K1151" s="94">
        <f t="shared" si="292"/>
        <v>3.2</v>
      </c>
      <c r="L1151" s="94">
        <f t="shared" si="293"/>
        <v>-3.2</v>
      </c>
      <c r="M1151" s="94">
        <f t="shared" si="294"/>
        <v>0</v>
      </c>
      <c r="N1151" s="94">
        <f t="shared" si="238"/>
        <v>0</v>
      </c>
      <c r="O1151" s="94">
        <f t="shared" si="239"/>
        <v>3.2</v>
      </c>
      <c r="P1151" s="102" t="s">
        <v>236</v>
      </c>
      <c r="Q1151" s="94">
        <f t="shared" si="289"/>
        <v>1</v>
      </c>
      <c r="R1151" s="122">
        <f>IF(Q1151="","",HLOOKUP(Q1151,Headline!$Z$5:$CJ$6,2,FALSE))</f>
        <v>1</v>
      </c>
      <c r="S1151" s="100">
        <v>1.7370000000000001</v>
      </c>
      <c r="T1151" s="100">
        <v>1.8660000000000001</v>
      </c>
      <c r="U1151" s="100">
        <v>2.456</v>
      </c>
      <c r="V1151" s="100">
        <v>2.1850000000000001</v>
      </c>
      <c r="W1151" s="100">
        <v>1.7609999999999999</v>
      </c>
      <c r="X1151" s="96" t="str">
        <f t="shared" si="240"/>
        <v/>
      </c>
      <c r="Y1151" s="101">
        <v>13</v>
      </c>
      <c r="Z1151" s="445"/>
      <c r="AA1151" s="446"/>
      <c r="AB1151" s="446"/>
      <c r="AC1151" s="446"/>
      <c r="AD1151" s="62"/>
      <c r="AE1151" s="21"/>
      <c r="AF1151" s="22"/>
      <c r="AH1151" s="29"/>
      <c r="AI1151" s="29"/>
      <c r="AJ1151" s="29"/>
      <c r="AK1151" s="29"/>
      <c r="AL1151" s="29"/>
      <c r="AM1151" s="29"/>
      <c r="AN1151" s="29"/>
      <c r="AO1151" s="83"/>
      <c r="AP1151" s="83"/>
      <c r="AQ1151" s="83"/>
      <c r="AR1151" s="83"/>
      <c r="AS1151" s="83"/>
      <c r="AT1151" s="105"/>
      <c r="AU1151" s="105"/>
    </row>
    <row r="1152" spans="1:47" ht="17.25" customHeight="1">
      <c r="A1152" s="27"/>
      <c r="B1152" s="98"/>
      <c r="C1152" s="104"/>
      <c r="D1152" s="90"/>
      <c r="E1152" s="111"/>
      <c r="F1152" s="442"/>
      <c r="G1152" s="443"/>
      <c r="H1152" s="444"/>
      <c r="I1152" s="99"/>
      <c r="J1152" s="99"/>
      <c r="K1152" s="94">
        <f t="shared" si="292"/>
        <v>3.2</v>
      </c>
      <c r="L1152" s="94">
        <f t="shared" si="293"/>
        <v>-3.2</v>
      </c>
      <c r="M1152" s="94">
        <f t="shared" si="294"/>
        <v>0</v>
      </c>
      <c r="N1152" s="94">
        <f t="shared" si="238"/>
        <v>0</v>
      </c>
      <c r="O1152" s="94">
        <f t="shared" si="239"/>
        <v>3.2</v>
      </c>
      <c r="P1152" s="102" t="s">
        <v>236</v>
      </c>
      <c r="Q1152" s="94">
        <f t="shared" si="289"/>
        <v>2</v>
      </c>
      <c r="R1152" s="122">
        <f>IF(Q1152="","",HLOOKUP(Q1152,Headline!$Z$5:$CJ$6,2,FALSE))</f>
        <v>2</v>
      </c>
      <c r="S1152" s="100">
        <v>1.7470000000000001</v>
      </c>
      <c r="T1152" s="100">
        <v>1.452</v>
      </c>
      <c r="U1152" s="100">
        <v>1.625</v>
      </c>
      <c r="V1152" s="100">
        <v>1.548</v>
      </c>
      <c r="W1152" s="100">
        <v>1.629</v>
      </c>
      <c r="X1152" s="96" t="str">
        <f t="shared" si="240"/>
        <v/>
      </c>
      <c r="Y1152" s="101">
        <v>16</v>
      </c>
      <c r="Z1152" s="445"/>
      <c r="AA1152" s="446"/>
      <c r="AB1152" s="446"/>
      <c r="AC1152" s="446"/>
      <c r="AD1152" s="62"/>
      <c r="AE1152" s="21"/>
      <c r="AF1152" s="22"/>
      <c r="AH1152" s="29"/>
      <c r="AI1152" s="29"/>
      <c r="AJ1152" s="29"/>
      <c r="AK1152" s="29"/>
      <c r="AL1152" s="29"/>
      <c r="AM1152" s="29"/>
      <c r="AN1152" s="29"/>
      <c r="AO1152" s="83"/>
      <c r="AP1152" s="83"/>
      <c r="AQ1152" s="83"/>
      <c r="AR1152" s="83"/>
      <c r="AS1152" s="83"/>
      <c r="AT1152" s="105"/>
      <c r="AU1152" s="105"/>
    </row>
    <row r="1153" spans="1:47" ht="17.25" customHeight="1">
      <c r="A1153" s="27"/>
      <c r="B1153" s="98"/>
      <c r="C1153" s="104"/>
      <c r="D1153" s="90"/>
      <c r="E1153" s="111"/>
      <c r="F1153" s="442"/>
      <c r="G1153" s="443"/>
      <c r="H1153" s="444"/>
      <c r="I1153" s="99"/>
      <c r="J1153" s="99"/>
      <c r="K1153" s="94">
        <f t="shared" si="292"/>
        <v>3.2</v>
      </c>
      <c r="L1153" s="94">
        <f t="shared" si="293"/>
        <v>-3.2</v>
      </c>
      <c r="M1153" s="94">
        <f t="shared" si="294"/>
        <v>0</v>
      </c>
      <c r="N1153" s="94">
        <f t="shared" si="238"/>
        <v>0</v>
      </c>
      <c r="O1153" s="94">
        <f t="shared" si="239"/>
        <v>3.2</v>
      </c>
      <c r="P1153" s="102"/>
      <c r="Q1153" s="94" t="str">
        <f t="shared" si="289"/>
        <v/>
      </c>
      <c r="R1153" s="122" t="str">
        <f>IF(Q1153="","",HLOOKUP(Q1153,Headline!$Z$5:$CJ$6,2,FALSE))</f>
        <v/>
      </c>
      <c r="S1153" s="100"/>
      <c r="T1153" s="100"/>
      <c r="U1153" s="100" t="s">
        <v>255</v>
      </c>
      <c r="V1153" s="100" t="s">
        <v>255</v>
      </c>
      <c r="W1153" s="100" t="s">
        <v>255</v>
      </c>
      <c r="X1153" s="96" t="str">
        <f t="shared" si="240"/>
        <v/>
      </c>
      <c r="Y1153" s="101"/>
      <c r="Z1153" s="445"/>
      <c r="AA1153" s="446"/>
      <c r="AB1153" s="446"/>
      <c r="AC1153" s="446"/>
      <c r="AD1153" s="62"/>
      <c r="AE1153" s="21"/>
      <c r="AF1153" s="22"/>
      <c r="AH1153" s="29"/>
      <c r="AI1153" s="29"/>
      <c r="AJ1153" s="29"/>
      <c r="AK1153" s="29"/>
      <c r="AL1153" s="29"/>
      <c r="AM1153" s="29"/>
      <c r="AN1153" s="29"/>
      <c r="AO1153" s="83"/>
      <c r="AP1153" s="83"/>
      <c r="AQ1153" s="83"/>
      <c r="AR1153" s="83"/>
      <c r="AS1153" s="83"/>
      <c r="AT1153" s="105"/>
      <c r="AU1153" s="105"/>
    </row>
    <row r="1154" spans="1:47" ht="17.25" customHeight="1">
      <c r="A1154" s="27"/>
      <c r="B1154" s="98">
        <v>983</v>
      </c>
      <c r="C1154" s="104"/>
      <c r="D1154" s="144" t="s">
        <v>197</v>
      </c>
      <c r="E1154" s="111"/>
      <c r="F1154" s="442">
        <v>22</v>
      </c>
      <c r="G1154" s="443"/>
      <c r="H1154" s="444"/>
      <c r="I1154" s="143">
        <v>-22</v>
      </c>
      <c r="J1154" s="99">
        <v>0</v>
      </c>
      <c r="K1154" s="94">
        <f t="shared" si="292"/>
        <v>22</v>
      </c>
      <c r="L1154" s="94">
        <f t="shared" si="293"/>
        <v>-22</v>
      </c>
      <c r="M1154" s="94">
        <f t="shared" si="294"/>
        <v>0</v>
      </c>
      <c r="N1154" s="94">
        <f t="shared" si="238"/>
        <v>0</v>
      </c>
      <c r="O1154" s="94">
        <f t="shared" si="239"/>
        <v>22</v>
      </c>
      <c r="P1154" s="102" t="s">
        <v>236</v>
      </c>
      <c r="Q1154" s="94">
        <f t="shared" si="289"/>
        <v>1</v>
      </c>
      <c r="R1154" s="122">
        <f>IF(Q1154="","",HLOOKUP(Q1154,Headline!$Z$5:$CJ$6,2,FALSE))</f>
        <v>1</v>
      </c>
      <c r="S1154" s="100">
        <v>12.965999999999999</v>
      </c>
      <c r="T1154" s="100">
        <v>11.864000000000001</v>
      </c>
      <c r="U1154" s="100">
        <v>13.909000000000001</v>
      </c>
      <c r="V1154" s="100">
        <v>14.712</v>
      </c>
      <c r="W1154" s="100">
        <v>14.563000000000001</v>
      </c>
      <c r="X1154" s="96" t="str">
        <f t="shared" si="240"/>
        <v/>
      </c>
      <c r="Y1154" s="101">
        <v>13</v>
      </c>
      <c r="Z1154" s="445"/>
      <c r="AA1154" s="446"/>
      <c r="AB1154" s="446"/>
      <c r="AC1154" s="446"/>
      <c r="AD1154" s="62"/>
      <c r="AE1154" s="21"/>
      <c r="AF1154" s="22"/>
      <c r="AH1154" s="29"/>
      <c r="AI1154" s="29"/>
      <c r="AJ1154" s="29"/>
      <c r="AK1154" s="29"/>
      <c r="AL1154" s="29"/>
      <c r="AM1154" s="29"/>
      <c r="AN1154" s="29"/>
      <c r="AO1154" s="83"/>
      <c r="AP1154" s="83"/>
      <c r="AQ1154" s="83"/>
      <c r="AR1154" s="83"/>
      <c r="AS1154" s="83"/>
      <c r="AT1154" s="105"/>
      <c r="AU1154" s="105"/>
    </row>
    <row r="1155" spans="1:47" ht="17.25" customHeight="1">
      <c r="A1155" s="27"/>
      <c r="B1155" s="98"/>
      <c r="C1155" s="104"/>
      <c r="D1155" s="90"/>
      <c r="E1155" s="111"/>
      <c r="F1155" s="442"/>
      <c r="G1155" s="443"/>
      <c r="H1155" s="444"/>
      <c r="I1155" s="99"/>
      <c r="J1155" s="99"/>
      <c r="K1155" s="94">
        <f t="shared" si="292"/>
        <v>22</v>
      </c>
      <c r="L1155" s="94">
        <f t="shared" si="293"/>
        <v>-22</v>
      </c>
      <c r="M1155" s="94">
        <f t="shared" si="294"/>
        <v>0</v>
      </c>
      <c r="N1155" s="94">
        <f t="shared" si="238"/>
        <v>0</v>
      </c>
      <c r="O1155" s="94">
        <f t="shared" si="239"/>
        <v>22</v>
      </c>
      <c r="P1155" s="102" t="s">
        <v>236</v>
      </c>
      <c r="Q1155" s="94">
        <f t="shared" si="289"/>
        <v>2</v>
      </c>
      <c r="R1155" s="122">
        <f>IF(Q1155="","",HLOOKUP(Q1155,Headline!$Z$5:$CJ$6,2,FALSE))</f>
        <v>2</v>
      </c>
      <c r="S1155" s="100">
        <v>10.164999999999999</v>
      </c>
      <c r="T1155" s="100">
        <v>11.917</v>
      </c>
      <c r="U1155" s="100">
        <v>12.004</v>
      </c>
      <c r="V1155" s="100">
        <v>9.5630000000000006</v>
      </c>
      <c r="W1155" s="100">
        <v>10.487</v>
      </c>
      <c r="X1155" s="96" t="str">
        <f t="shared" si="240"/>
        <v/>
      </c>
      <c r="Y1155" s="101">
        <v>16</v>
      </c>
      <c r="Z1155" s="445"/>
      <c r="AA1155" s="446"/>
      <c r="AB1155" s="446"/>
      <c r="AC1155" s="446"/>
      <c r="AD1155" s="62"/>
      <c r="AE1155" s="21"/>
      <c r="AF1155" s="22"/>
      <c r="AH1155" s="29"/>
      <c r="AI1155" s="29"/>
      <c r="AJ1155" s="29"/>
      <c r="AK1155" s="29"/>
      <c r="AL1155" s="29"/>
      <c r="AM1155" s="29"/>
      <c r="AN1155" s="29"/>
      <c r="AO1155" s="83"/>
      <c r="AP1155" s="83"/>
      <c r="AQ1155" s="83"/>
      <c r="AR1155" s="83"/>
      <c r="AS1155" s="83"/>
      <c r="AT1155" s="105"/>
      <c r="AU1155" s="105"/>
    </row>
    <row r="1156" spans="1:47" ht="17.25" customHeight="1">
      <c r="A1156" s="27"/>
      <c r="B1156" s="98"/>
      <c r="C1156" s="104"/>
      <c r="D1156" s="90"/>
      <c r="E1156" s="111"/>
      <c r="F1156" s="442"/>
      <c r="G1156" s="443"/>
      <c r="H1156" s="443"/>
      <c r="I1156" s="99"/>
      <c r="J1156" s="99"/>
      <c r="K1156" s="94">
        <f t="shared" si="292"/>
        <v>22</v>
      </c>
      <c r="L1156" s="94">
        <f t="shared" si="293"/>
        <v>-22</v>
      </c>
      <c r="M1156" s="94">
        <f t="shared" si="294"/>
        <v>0</v>
      </c>
      <c r="N1156" s="94">
        <f t="shared" si="238"/>
        <v>0</v>
      </c>
      <c r="O1156" s="94">
        <f t="shared" si="239"/>
        <v>22</v>
      </c>
      <c r="P1156" s="102"/>
      <c r="Q1156" s="94" t="str">
        <f t="shared" si="289"/>
        <v/>
      </c>
      <c r="R1156" s="122" t="str">
        <f>IF(Q1156="","",HLOOKUP(Q1156,Headline!$Z$5:$CJ$6,2,FALSE))</f>
        <v/>
      </c>
      <c r="S1156" s="100"/>
      <c r="T1156" s="100"/>
      <c r="U1156" s="100"/>
      <c r="V1156" s="100"/>
      <c r="W1156" s="100"/>
      <c r="X1156" s="96" t="str">
        <f t="shared" si="240"/>
        <v/>
      </c>
      <c r="Y1156" s="101"/>
      <c r="Z1156" s="445"/>
      <c r="AA1156" s="446"/>
      <c r="AB1156" s="446"/>
      <c r="AC1156" s="446"/>
      <c r="AD1156" s="62"/>
      <c r="AE1156" s="21"/>
      <c r="AF1156" s="22"/>
      <c r="AH1156" s="29"/>
      <c r="AI1156" s="29"/>
      <c r="AJ1156" s="29"/>
      <c r="AK1156" s="29"/>
      <c r="AL1156" s="29"/>
      <c r="AM1156" s="29"/>
      <c r="AN1156" s="29"/>
      <c r="AO1156" s="83"/>
      <c r="AP1156" s="83"/>
      <c r="AQ1156" s="83"/>
      <c r="AR1156" s="83"/>
      <c r="AS1156" s="83"/>
      <c r="AT1156" s="105"/>
      <c r="AU1156" s="105"/>
    </row>
    <row r="1157" spans="1:47" ht="17.25" customHeight="1">
      <c r="A1157" s="27"/>
      <c r="B1157" s="98">
        <v>984</v>
      </c>
      <c r="C1157" s="104"/>
      <c r="D1157" s="144" t="s">
        <v>189</v>
      </c>
      <c r="E1157" s="111"/>
      <c r="F1157" s="442">
        <v>4.5</v>
      </c>
      <c r="G1157" s="443"/>
      <c r="H1157" s="443"/>
      <c r="I1157" s="99">
        <v>0</v>
      </c>
      <c r="J1157" s="99">
        <v>0.2</v>
      </c>
      <c r="K1157" s="94">
        <f t="shared" si="292"/>
        <v>4.5</v>
      </c>
      <c r="L1157" s="94">
        <f t="shared" si="293"/>
        <v>0</v>
      </c>
      <c r="M1157" s="94">
        <f t="shared" si="294"/>
        <v>0.2</v>
      </c>
      <c r="N1157" s="94">
        <f t="shared" si="238"/>
        <v>4.5</v>
      </c>
      <c r="O1157" s="94">
        <f t="shared" si="239"/>
        <v>4.7</v>
      </c>
      <c r="P1157" s="102" t="s">
        <v>234</v>
      </c>
      <c r="Q1157" s="94">
        <f t="shared" si="289"/>
        <v>1</v>
      </c>
      <c r="R1157" s="122">
        <f>IF(Q1157="","",HLOOKUP(Q1157,Headline!$Z$5:$CJ$6,2,FALSE))</f>
        <v>1</v>
      </c>
      <c r="S1157" s="147">
        <v>4.6500000000000004</v>
      </c>
      <c r="T1157" s="147">
        <v>4.6500000000000004</v>
      </c>
      <c r="U1157" s="147">
        <v>4.6500000000000004</v>
      </c>
      <c r="V1157" s="147">
        <v>4.6500000000000004</v>
      </c>
      <c r="W1157" s="147">
        <v>4.6500000000000004</v>
      </c>
      <c r="X1157" s="96" t="str">
        <f t="shared" si="240"/>
        <v/>
      </c>
      <c r="Y1157" s="101">
        <v>13</v>
      </c>
      <c r="Z1157" s="445"/>
      <c r="AA1157" s="446"/>
      <c r="AB1157" s="446"/>
      <c r="AC1157" s="446"/>
      <c r="AD1157" s="62"/>
      <c r="AE1157" s="21"/>
      <c r="AF1157" s="22"/>
      <c r="AH1157" s="29"/>
      <c r="AI1157" s="29"/>
      <c r="AJ1157" s="29"/>
      <c r="AK1157" s="29"/>
      <c r="AL1157" s="29"/>
      <c r="AM1157" s="29"/>
      <c r="AN1157" s="29"/>
      <c r="AO1157" s="83"/>
      <c r="AP1157" s="83"/>
      <c r="AQ1157" s="83"/>
      <c r="AR1157" s="83"/>
      <c r="AS1157" s="83"/>
      <c r="AT1157" s="105"/>
      <c r="AU1157" s="105"/>
    </row>
    <row r="1158" spans="1:47" ht="17.25" customHeight="1">
      <c r="A1158" s="27"/>
      <c r="B1158" s="98"/>
      <c r="C1158" s="104"/>
      <c r="D1158" s="90"/>
      <c r="E1158" s="111"/>
      <c r="F1158" s="442"/>
      <c r="G1158" s="443"/>
      <c r="H1158" s="443"/>
      <c r="I1158" s="99"/>
      <c r="J1158" s="99"/>
      <c r="K1158" s="94">
        <f t="shared" si="292"/>
        <v>4.5</v>
      </c>
      <c r="L1158" s="94">
        <f t="shared" si="293"/>
        <v>0</v>
      </c>
      <c r="M1158" s="94">
        <f t="shared" si="294"/>
        <v>0.2</v>
      </c>
      <c r="N1158" s="94">
        <f t="shared" si="238"/>
        <v>4.5</v>
      </c>
      <c r="O1158" s="94">
        <f t="shared" si="239"/>
        <v>4.7</v>
      </c>
      <c r="P1158" s="102" t="s">
        <v>234</v>
      </c>
      <c r="Q1158" s="94">
        <f t="shared" si="289"/>
        <v>2</v>
      </c>
      <c r="R1158" s="122">
        <f>IF(Q1158="","",HLOOKUP(Q1158,Headline!$Z$5:$CJ$6,2,FALSE))</f>
        <v>2</v>
      </c>
      <c r="S1158" s="147">
        <v>4.66</v>
      </c>
      <c r="T1158" s="147">
        <v>4.66</v>
      </c>
      <c r="U1158" s="147">
        <v>4.67</v>
      </c>
      <c r="V1158" s="147">
        <v>4.6500000000000004</v>
      </c>
      <c r="W1158" s="147">
        <v>4.67</v>
      </c>
      <c r="X1158" s="96" t="str">
        <f t="shared" si="240"/>
        <v/>
      </c>
      <c r="Y1158" s="101"/>
      <c r="Z1158" s="445"/>
      <c r="AA1158" s="446"/>
      <c r="AB1158" s="446"/>
      <c r="AC1158" s="446"/>
      <c r="AD1158" s="62"/>
      <c r="AE1158" s="21"/>
      <c r="AF1158" s="22"/>
      <c r="AH1158" s="29"/>
      <c r="AI1158" s="29"/>
      <c r="AJ1158" s="29"/>
      <c r="AK1158" s="29"/>
      <c r="AL1158" s="29"/>
      <c r="AM1158" s="29"/>
      <c r="AN1158" s="29"/>
      <c r="AO1158" s="83"/>
      <c r="AP1158" s="83"/>
      <c r="AQ1158" s="83"/>
      <c r="AR1158" s="83"/>
      <c r="AS1158" s="83"/>
      <c r="AT1158" s="105"/>
      <c r="AU1158" s="105"/>
    </row>
    <row r="1159" spans="1:47" ht="17.25" customHeight="1">
      <c r="A1159" s="27"/>
      <c r="B1159" s="98"/>
      <c r="C1159" s="104"/>
      <c r="D1159" s="90"/>
      <c r="E1159" s="111"/>
      <c r="F1159" s="442"/>
      <c r="G1159" s="443"/>
      <c r="H1159" s="444"/>
      <c r="I1159" s="99"/>
      <c r="J1159" s="99"/>
      <c r="K1159" s="94">
        <f t="shared" si="292"/>
        <v>4.5</v>
      </c>
      <c r="L1159" s="94">
        <f t="shared" si="293"/>
        <v>0</v>
      </c>
      <c r="M1159" s="94">
        <f t="shared" si="294"/>
        <v>0.2</v>
      </c>
      <c r="N1159" s="94">
        <f t="shared" si="238"/>
        <v>4.5</v>
      </c>
      <c r="O1159" s="94">
        <f t="shared" si="239"/>
        <v>4.7</v>
      </c>
      <c r="P1159" s="102"/>
      <c r="Q1159" s="94" t="str">
        <f t="shared" si="289"/>
        <v/>
      </c>
      <c r="R1159" s="122" t="str">
        <f>IF(Q1159="","",HLOOKUP(Q1159,Headline!$Z$5:$CJ$6,2,FALSE))</f>
        <v/>
      </c>
      <c r="S1159" s="147"/>
      <c r="T1159" s="147"/>
      <c r="U1159" s="147"/>
      <c r="V1159" s="147"/>
      <c r="W1159" s="147"/>
      <c r="X1159" s="96" t="str">
        <f t="shared" si="240"/>
        <v/>
      </c>
      <c r="Y1159" s="101"/>
      <c r="Z1159" s="445"/>
      <c r="AA1159" s="446"/>
      <c r="AB1159" s="446"/>
      <c r="AC1159" s="446"/>
      <c r="AD1159" s="62"/>
      <c r="AE1159" s="21"/>
      <c r="AF1159" s="22"/>
      <c r="AH1159" s="29"/>
      <c r="AI1159" s="29"/>
      <c r="AJ1159" s="29"/>
      <c r="AK1159" s="29"/>
      <c r="AL1159" s="29"/>
      <c r="AM1159" s="29"/>
      <c r="AN1159" s="29"/>
      <c r="AO1159" s="83"/>
      <c r="AP1159" s="83"/>
      <c r="AQ1159" s="83"/>
      <c r="AR1159" s="83"/>
      <c r="AS1159" s="83"/>
      <c r="AT1159" s="105"/>
      <c r="AU1159" s="105"/>
    </row>
    <row r="1160" spans="1:47" ht="17.25" customHeight="1">
      <c r="A1160" s="27"/>
      <c r="B1160" s="98">
        <v>985</v>
      </c>
      <c r="C1160" s="104"/>
      <c r="D1160" s="90"/>
      <c r="E1160" s="111"/>
      <c r="F1160" s="442">
        <v>3.1</v>
      </c>
      <c r="G1160" s="443"/>
      <c r="H1160" s="444"/>
      <c r="I1160" s="99">
        <v>0</v>
      </c>
      <c r="J1160" s="99">
        <v>0.1</v>
      </c>
      <c r="K1160" s="94">
        <f t="shared" si="292"/>
        <v>3.1</v>
      </c>
      <c r="L1160" s="94">
        <f t="shared" si="293"/>
        <v>0</v>
      </c>
      <c r="M1160" s="94">
        <f t="shared" si="294"/>
        <v>0.1</v>
      </c>
      <c r="N1160" s="94">
        <f t="shared" si="238"/>
        <v>3.1</v>
      </c>
      <c r="O1160" s="94">
        <f t="shared" si="239"/>
        <v>3.2</v>
      </c>
      <c r="P1160" s="102" t="s">
        <v>51</v>
      </c>
      <c r="Q1160" s="94">
        <f t="shared" si="289"/>
        <v>1</v>
      </c>
      <c r="R1160" s="122">
        <f>IF(Q1160="","",HLOOKUP(Q1160,Headline!$Z$5:$CJ$6,2,FALSE))</f>
        <v>1</v>
      </c>
      <c r="S1160" s="147">
        <v>3.13</v>
      </c>
      <c r="T1160" s="147">
        <v>3.14</v>
      </c>
      <c r="U1160" s="147">
        <v>3.13</v>
      </c>
      <c r="V1160" s="147">
        <v>3.15</v>
      </c>
      <c r="W1160" s="147">
        <v>3.14</v>
      </c>
      <c r="X1160" s="96" t="str">
        <f t="shared" si="240"/>
        <v/>
      </c>
      <c r="Y1160" s="101">
        <v>13</v>
      </c>
      <c r="Z1160" s="445" t="s">
        <v>723</v>
      </c>
      <c r="AA1160" s="446"/>
      <c r="AB1160" s="446"/>
      <c r="AC1160" s="446"/>
      <c r="AD1160" s="62"/>
      <c r="AE1160" s="21"/>
      <c r="AF1160" s="22"/>
      <c r="AH1160" s="29"/>
      <c r="AI1160" s="29"/>
      <c r="AJ1160" s="29"/>
      <c r="AK1160" s="29"/>
      <c r="AL1160" s="29"/>
      <c r="AM1160" s="29"/>
      <c r="AN1160" s="29"/>
      <c r="AO1160" s="83"/>
      <c r="AP1160" s="83"/>
      <c r="AQ1160" s="83"/>
      <c r="AR1160" s="83"/>
      <c r="AS1160" s="83"/>
      <c r="AT1160" s="105"/>
      <c r="AU1160" s="105"/>
    </row>
    <row r="1161" spans="1:47" ht="17.25" customHeight="1">
      <c r="A1161" s="27"/>
      <c r="B1161" s="98"/>
      <c r="C1161" s="104"/>
      <c r="D1161" s="90"/>
      <c r="E1161" s="111"/>
      <c r="F1161" s="442"/>
      <c r="G1161" s="443"/>
      <c r="H1161" s="444"/>
      <c r="I1161" s="99"/>
      <c r="J1161" s="99"/>
      <c r="K1161" s="94">
        <f t="shared" si="292"/>
        <v>3.1</v>
      </c>
      <c r="L1161" s="94">
        <f t="shared" si="293"/>
        <v>0</v>
      </c>
      <c r="M1161" s="94">
        <f t="shared" si="294"/>
        <v>0.1</v>
      </c>
      <c r="N1161" s="94">
        <f t="shared" si="238"/>
        <v>3.1</v>
      </c>
      <c r="O1161" s="94">
        <f t="shared" si="239"/>
        <v>3.2</v>
      </c>
      <c r="P1161" s="102" t="s">
        <v>51</v>
      </c>
      <c r="Q1161" s="94">
        <f t="shared" si="289"/>
        <v>2</v>
      </c>
      <c r="R1161" s="122">
        <f>IF(Q1161="","",HLOOKUP(Q1161,Headline!$Z$5:$CJ$6,2,FALSE))</f>
        <v>2</v>
      </c>
      <c r="S1161" s="147">
        <v>3.22</v>
      </c>
      <c r="T1161" s="147">
        <v>3.2</v>
      </c>
      <c r="U1161" s="147">
        <v>3.19</v>
      </c>
      <c r="V1161" s="147">
        <v>3.21</v>
      </c>
      <c r="W1161" s="147">
        <v>3.2</v>
      </c>
      <c r="X1161" s="96" t="str">
        <f t="shared" si="240"/>
        <v/>
      </c>
      <c r="Y1161" s="101">
        <v>16</v>
      </c>
      <c r="Z1161" s="445"/>
      <c r="AA1161" s="446"/>
      <c r="AB1161" s="446"/>
      <c r="AC1161" s="446"/>
      <c r="AD1161" s="62"/>
      <c r="AE1161" s="21"/>
      <c r="AF1161" s="249" t="s">
        <v>95</v>
      </c>
      <c r="AH1161" s="29"/>
      <c r="AI1161" s="29"/>
      <c r="AJ1161" s="29"/>
      <c r="AK1161" s="29"/>
      <c r="AL1161" s="29"/>
      <c r="AM1161" s="29"/>
      <c r="AN1161" s="29"/>
      <c r="AO1161" s="83"/>
      <c r="AP1161" s="83"/>
      <c r="AQ1161" s="83"/>
      <c r="AR1161" s="83"/>
      <c r="AS1161" s="83"/>
      <c r="AT1161" s="105"/>
      <c r="AU1161" s="105"/>
    </row>
    <row r="1162" spans="1:47" ht="17.25" customHeight="1">
      <c r="A1162" s="27"/>
      <c r="B1162" s="98"/>
      <c r="C1162" s="104"/>
      <c r="D1162" s="90"/>
      <c r="E1162" s="111"/>
      <c r="F1162" s="442"/>
      <c r="G1162" s="443"/>
      <c r="H1162" s="444"/>
      <c r="I1162" s="99"/>
      <c r="J1162" s="99"/>
      <c r="K1162" s="94">
        <f t="shared" si="292"/>
        <v>3.1</v>
      </c>
      <c r="L1162" s="94">
        <f t="shared" si="293"/>
        <v>0</v>
      </c>
      <c r="M1162" s="94">
        <f t="shared" si="294"/>
        <v>0.1</v>
      </c>
      <c r="N1162" s="94">
        <f t="shared" si="238"/>
        <v>3.1</v>
      </c>
      <c r="O1162" s="94">
        <f t="shared" si="239"/>
        <v>3.2</v>
      </c>
      <c r="P1162" s="102"/>
      <c r="Q1162" s="94" t="str">
        <f t="shared" si="289"/>
        <v/>
      </c>
      <c r="R1162" s="122" t="str">
        <f>IF(Q1162="","",HLOOKUP(Q1162,Headline!$Z$5:$CJ$6,2,FALSE))</f>
        <v/>
      </c>
      <c r="S1162" s="147"/>
      <c r="T1162" s="147"/>
      <c r="U1162" s="147"/>
      <c r="V1162" s="147"/>
      <c r="W1162" s="147"/>
      <c r="X1162" s="96" t="str">
        <f t="shared" si="240"/>
        <v/>
      </c>
      <c r="Y1162" s="101"/>
      <c r="Z1162" s="445"/>
      <c r="AA1162" s="446"/>
      <c r="AB1162" s="446"/>
      <c r="AC1162" s="446"/>
      <c r="AD1162" s="62"/>
      <c r="AE1162" s="21"/>
      <c r="AF1162" s="22"/>
      <c r="AH1162" s="29"/>
      <c r="AI1162" s="29"/>
      <c r="AJ1162" s="29"/>
      <c r="AK1162" s="29"/>
      <c r="AL1162" s="29"/>
      <c r="AM1162" s="29"/>
      <c r="AN1162" s="29"/>
      <c r="AO1162" s="83"/>
      <c r="AP1162" s="83"/>
      <c r="AQ1162" s="83"/>
      <c r="AR1162" s="83"/>
      <c r="AS1162" s="83"/>
      <c r="AT1162" s="105"/>
      <c r="AU1162" s="105"/>
    </row>
    <row r="1163" spans="1:47" ht="17.25" customHeight="1">
      <c r="A1163" s="27"/>
      <c r="B1163" s="98">
        <v>986</v>
      </c>
      <c r="C1163" s="104"/>
      <c r="D1163" s="90"/>
      <c r="E1163" s="111"/>
      <c r="F1163" s="442">
        <v>0.5</v>
      </c>
      <c r="G1163" s="443"/>
      <c r="H1163" s="444"/>
      <c r="I1163" s="99">
        <v>-0.1</v>
      </c>
      <c r="J1163" s="99">
        <v>0.1</v>
      </c>
      <c r="K1163" s="94">
        <f t="shared" si="292"/>
        <v>0.5</v>
      </c>
      <c r="L1163" s="94">
        <f t="shared" si="293"/>
        <v>-0.1</v>
      </c>
      <c r="M1163" s="94">
        <f t="shared" si="294"/>
        <v>0.1</v>
      </c>
      <c r="N1163" s="94">
        <f t="shared" si="238"/>
        <v>0.4</v>
      </c>
      <c r="O1163" s="94">
        <f t="shared" si="239"/>
        <v>0.6</v>
      </c>
      <c r="P1163" s="102" t="s">
        <v>50</v>
      </c>
      <c r="Q1163" s="94">
        <f t="shared" si="289"/>
        <v>1</v>
      </c>
      <c r="R1163" s="122">
        <f>IF(Q1163="","",HLOOKUP(Q1163,Headline!$Z$5:$CJ$6,2,FALSE))</f>
        <v>1</v>
      </c>
      <c r="S1163" s="147">
        <v>0.48</v>
      </c>
      <c r="T1163" s="147">
        <v>0.46</v>
      </c>
      <c r="U1163" s="147">
        <v>0.45</v>
      </c>
      <c r="V1163" s="147">
        <v>0.47</v>
      </c>
      <c r="W1163" s="147">
        <v>0.48</v>
      </c>
      <c r="X1163" s="96" t="str">
        <f t="shared" si="240"/>
        <v/>
      </c>
      <c r="Y1163" s="101">
        <v>13</v>
      </c>
      <c r="Z1163" s="445"/>
      <c r="AA1163" s="446"/>
      <c r="AB1163" s="446"/>
      <c r="AC1163" s="446"/>
      <c r="AD1163" s="62"/>
      <c r="AE1163" s="21"/>
      <c r="AF1163" s="22"/>
      <c r="AH1163" s="29"/>
      <c r="AI1163" s="29"/>
      <c r="AJ1163" s="29"/>
      <c r="AK1163" s="29"/>
      <c r="AL1163" s="29"/>
      <c r="AM1163" s="29"/>
      <c r="AN1163" s="29"/>
      <c r="AO1163" s="83"/>
      <c r="AP1163" s="83"/>
      <c r="AQ1163" s="83"/>
      <c r="AR1163" s="83"/>
      <c r="AS1163" s="83"/>
      <c r="AT1163" s="105"/>
      <c r="AU1163" s="105"/>
    </row>
    <row r="1164" spans="1:47" ht="17.25" customHeight="1">
      <c r="A1164" s="27"/>
      <c r="B1164" s="98"/>
      <c r="C1164" s="104"/>
      <c r="D1164" s="90"/>
      <c r="E1164" s="111"/>
      <c r="F1164" s="442"/>
      <c r="G1164" s="443"/>
      <c r="H1164" s="444"/>
      <c r="I1164" s="99"/>
      <c r="J1164" s="99"/>
      <c r="K1164" s="94">
        <f t="shared" si="292"/>
        <v>0.5</v>
      </c>
      <c r="L1164" s="94">
        <f t="shared" si="293"/>
        <v>-0.1</v>
      </c>
      <c r="M1164" s="94">
        <f t="shared" si="294"/>
        <v>0.1</v>
      </c>
      <c r="N1164" s="94">
        <f t="shared" si="238"/>
        <v>0.4</v>
      </c>
      <c r="O1164" s="94">
        <f t="shared" si="239"/>
        <v>0.6</v>
      </c>
      <c r="P1164" s="102" t="s">
        <v>50</v>
      </c>
      <c r="Q1164" s="94">
        <f t="shared" si="289"/>
        <v>2</v>
      </c>
      <c r="R1164" s="122">
        <f>IF(Q1164="","",HLOOKUP(Q1164,Headline!$Z$5:$CJ$6,2,FALSE))</f>
        <v>2</v>
      </c>
      <c r="S1164" s="147">
        <v>0.48</v>
      </c>
      <c r="T1164" s="147">
        <v>0.48</v>
      </c>
      <c r="U1164" s="147">
        <v>0.49</v>
      </c>
      <c r="V1164" s="147">
        <v>0.48</v>
      </c>
      <c r="W1164" s="147">
        <v>0.48</v>
      </c>
      <c r="X1164" s="96" t="str">
        <f t="shared" si="240"/>
        <v/>
      </c>
      <c r="Y1164" s="101">
        <v>16</v>
      </c>
      <c r="Z1164" s="445"/>
      <c r="AA1164" s="446"/>
      <c r="AB1164" s="446"/>
      <c r="AC1164" s="446"/>
      <c r="AD1164" s="62"/>
      <c r="AE1164" s="21"/>
      <c r="AF1164" s="22"/>
      <c r="AH1164" s="29"/>
      <c r="AI1164" s="29"/>
      <c r="AJ1164" s="29"/>
      <c r="AK1164" s="29"/>
      <c r="AL1164" s="29"/>
      <c r="AM1164" s="29"/>
      <c r="AN1164" s="29"/>
      <c r="AO1164" s="83"/>
      <c r="AP1164" s="83"/>
      <c r="AQ1164" s="83"/>
      <c r="AR1164" s="83"/>
      <c r="AS1164" s="83"/>
      <c r="AT1164" s="105"/>
      <c r="AU1164" s="105"/>
    </row>
    <row r="1165" spans="1:47" ht="17.25" customHeight="1">
      <c r="A1165" s="27"/>
      <c r="B1165" s="98"/>
      <c r="C1165" s="104"/>
      <c r="D1165" s="90"/>
      <c r="E1165" s="111"/>
      <c r="F1165" s="442"/>
      <c r="G1165" s="443"/>
      <c r="H1165" s="444"/>
      <c r="I1165" s="99"/>
      <c r="J1165" s="99"/>
      <c r="K1165" s="94">
        <f t="shared" si="292"/>
        <v>0.5</v>
      </c>
      <c r="L1165" s="94">
        <f t="shared" si="293"/>
        <v>-0.1</v>
      </c>
      <c r="M1165" s="94">
        <f t="shared" si="294"/>
        <v>0.1</v>
      </c>
      <c r="N1165" s="94">
        <f t="shared" si="238"/>
        <v>0.4</v>
      </c>
      <c r="O1165" s="94">
        <f t="shared" si="239"/>
        <v>0.6</v>
      </c>
      <c r="P1165" s="102"/>
      <c r="Q1165" s="94" t="str">
        <f t="shared" si="289"/>
        <v/>
      </c>
      <c r="R1165" s="122" t="str">
        <f>IF(Q1165="","",HLOOKUP(Q1165,Headline!$Z$5:$CJ$6,2,FALSE))</f>
        <v/>
      </c>
      <c r="S1165" s="147"/>
      <c r="T1165" s="147"/>
      <c r="U1165" s="147"/>
      <c r="V1165" s="147"/>
      <c r="W1165" s="147"/>
      <c r="X1165" s="96" t="str">
        <f t="shared" si="240"/>
        <v/>
      </c>
      <c r="Y1165" s="101"/>
      <c r="Z1165" s="445"/>
      <c r="AA1165" s="446"/>
      <c r="AB1165" s="446"/>
      <c r="AC1165" s="446"/>
      <c r="AD1165" s="62"/>
      <c r="AE1165" s="21"/>
      <c r="AF1165" s="22"/>
      <c r="AH1165" s="29"/>
      <c r="AI1165" s="29"/>
      <c r="AJ1165" s="29"/>
      <c r="AK1165" s="29"/>
      <c r="AL1165" s="29"/>
      <c r="AM1165" s="29"/>
      <c r="AN1165" s="29"/>
      <c r="AO1165" s="83"/>
      <c r="AP1165" s="83"/>
      <c r="AQ1165" s="83"/>
      <c r="AR1165" s="83"/>
      <c r="AS1165" s="83"/>
      <c r="AT1165" s="105"/>
      <c r="AU1165" s="105"/>
    </row>
    <row r="1166" spans="1:47" ht="17.25" customHeight="1">
      <c r="A1166" s="27"/>
      <c r="B1166" s="98">
        <v>987</v>
      </c>
      <c r="C1166" s="104"/>
      <c r="D1166" s="144" t="s">
        <v>188</v>
      </c>
      <c r="E1166" s="111"/>
      <c r="F1166" s="442">
        <v>0.5</v>
      </c>
      <c r="G1166" s="443"/>
      <c r="H1166" s="443"/>
      <c r="I1166" s="99">
        <v>-0.2</v>
      </c>
      <c r="J1166" s="99">
        <v>0.2</v>
      </c>
      <c r="K1166" s="94">
        <f t="shared" si="292"/>
        <v>0.5</v>
      </c>
      <c r="L1166" s="94">
        <f t="shared" si="293"/>
        <v>-0.2</v>
      </c>
      <c r="M1166" s="94">
        <f t="shared" si="294"/>
        <v>0.2</v>
      </c>
      <c r="N1166" s="94">
        <f t="shared" si="238"/>
        <v>0.3</v>
      </c>
      <c r="O1166" s="94">
        <f t="shared" si="239"/>
        <v>0.7</v>
      </c>
      <c r="P1166" s="102" t="s">
        <v>50</v>
      </c>
      <c r="Q1166" s="94">
        <f t="shared" si="289"/>
        <v>1</v>
      </c>
      <c r="R1166" s="122">
        <f>IF(Q1166="","",HLOOKUP(Q1166,Headline!$Z$5:$CJ$6,2,FALSE))</f>
        <v>1</v>
      </c>
      <c r="S1166" s="147">
        <v>0.55000000000000004</v>
      </c>
      <c r="T1166" s="147">
        <v>0.55000000000000004</v>
      </c>
      <c r="U1166" s="147">
        <v>0.52</v>
      </c>
      <c r="V1166" s="147">
        <v>0.54</v>
      </c>
      <c r="W1166" s="147">
        <v>0.55000000000000004</v>
      </c>
      <c r="X1166" s="96" t="str">
        <f t="shared" si="240"/>
        <v/>
      </c>
      <c r="Y1166" s="101">
        <v>13</v>
      </c>
      <c r="Z1166" s="445"/>
      <c r="AA1166" s="446"/>
      <c r="AB1166" s="446"/>
      <c r="AC1166" s="446"/>
      <c r="AD1166" s="62"/>
      <c r="AE1166" s="21"/>
      <c r="AF1166" s="22"/>
      <c r="AH1166" s="29"/>
      <c r="AI1166" s="29"/>
      <c r="AJ1166" s="29"/>
      <c r="AK1166" s="29"/>
      <c r="AL1166" s="29"/>
      <c r="AM1166" s="29"/>
      <c r="AN1166" s="29"/>
      <c r="AO1166" s="83"/>
      <c r="AP1166" s="83"/>
      <c r="AQ1166" s="83"/>
      <c r="AR1166" s="83"/>
      <c r="AS1166" s="83"/>
      <c r="AT1166" s="105"/>
      <c r="AU1166" s="105"/>
    </row>
    <row r="1167" spans="1:47" ht="17.25" customHeight="1">
      <c r="A1167" s="27"/>
      <c r="B1167" s="98"/>
      <c r="C1167" s="104"/>
      <c r="D1167" s="90"/>
      <c r="E1167" s="111"/>
      <c r="F1167" s="442"/>
      <c r="G1167" s="443"/>
      <c r="H1167" s="444"/>
      <c r="I1167" s="99"/>
      <c r="J1167" s="99"/>
      <c r="K1167" s="94">
        <f t="shared" si="292"/>
        <v>0.5</v>
      </c>
      <c r="L1167" s="94">
        <f t="shared" si="293"/>
        <v>-0.2</v>
      </c>
      <c r="M1167" s="94">
        <f t="shared" si="294"/>
        <v>0.2</v>
      </c>
      <c r="N1167" s="94">
        <f t="shared" si="238"/>
        <v>0.3</v>
      </c>
      <c r="O1167" s="94">
        <f t="shared" si="239"/>
        <v>0.7</v>
      </c>
      <c r="P1167" s="102" t="s">
        <v>50</v>
      </c>
      <c r="Q1167" s="94">
        <f t="shared" si="289"/>
        <v>2</v>
      </c>
      <c r="R1167" s="122">
        <f>IF(Q1167="","",HLOOKUP(Q1167,Headline!$Z$5:$CJ$6,2,FALSE))</f>
        <v>2</v>
      </c>
      <c r="S1167" s="147">
        <v>0.5</v>
      </c>
      <c r="T1167" s="147">
        <v>0.53</v>
      </c>
      <c r="U1167" s="147">
        <v>0.51</v>
      </c>
      <c r="V1167" s="147">
        <v>0.52</v>
      </c>
      <c r="W1167" s="147">
        <v>0.53</v>
      </c>
      <c r="X1167" s="96" t="str">
        <f t="shared" si="240"/>
        <v/>
      </c>
      <c r="Y1167" s="101">
        <v>16</v>
      </c>
      <c r="Z1167" s="445"/>
      <c r="AA1167" s="446"/>
      <c r="AB1167" s="446"/>
      <c r="AC1167" s="446"/>
      <c r="AD1167" s="62"/>
      <c r="AE1167" s="21"/>
      <c r="AF1167" s="22"/>
      <c r="AH1167" s="29"/>
      <c r="AI1167" s="29"/>
      <c r="AJ1167" s="29"/>
      <c r="AK1167" s="29"/>
      <c r="AL1167" s="29"/>
      <c r="AM1167" s="29"/>
      <c r="AN1167" s="29"/>
      <c r="AO1167" s="83"/>
      <c r="AP1167" s="83"/>
      <c r="AQ1167" s="83"/>
      <c r="AR1167" s="83"/>
      <c r="AS1167" s="83"/>
      <c r="AT1167" s="105"/>
      <c r="AU1167" s="105"/>
    </row>
    <row r="1168" spans="1:47" ht="17.25" customHeight="1">
      <c r="AH1168" s="29"/>
      <c r="AI1168" s="29"/>
      <c r="AJ1168" s="29"/>
      <c r="AK1168" s="29"/>
      <c r="AL1168" s="29"/>
      <c r="AM1168" s="29"/>
      <c r="AN1168" s="29"/>
      <c r="AO1168" s="30"/>
      <c r="AP1168" s="30"/>
      <c r="AQ1168" s="30"/>
    </row>
    <row r="1169" spans="34:43" ht="17.25" customHeight="1">
      <c r="AH1169" s="29"/>
      <c r="AI1169" s="29"/>
      <c r="AJ1169" s="29"/>
      <c r="AK1169" s="29"/>
      <c r="AL1169" s="29"/>
      <c r="AM1169" s="29"/>
      <c r="AN1169" s="29"/>
      <c r="AO1169" s="30"/>
      <c r="AP1169" s="30"/>
      <c r="AQ1169" s="30"/>
    </row>
    <row r="1170" spans="34:43" ht="17.25" customHeight="1">
      <c r="AH1170" s="29"/>
      <c r="AI1170" s="29"/>
      <c r="AJ1170" s="29"/>
      <c r="AK1170" s="29"/>
      <c r="AL1170" s="29"/>
      <c r="AM1170" s="29"/>
      <c r="AN1170" s="29"/>
      <c r="AO1170" s="30"/>
      <c r="AP1170" s="30"/>
      <c r="AQ1170" s="30"/>
    </row>
    <row r="1171" spans="34:43" ht="17.25" customHeight="1">
      <c r="AH1171" s="29"/>
      <c r="AI1171" s="29"/>
      <c r="AJ1171" s="29"/>
      <c r="AK1171" s="29"/>
      <c r="AL1171" s="29"/>
      <c r="AM1171" s="29"/>
      <c r="AN1171" s="29"/>
      <c r="AO1171" s="30"/>
      <c r="AP1171" s="30"/>
      <c r="AQ1171" s="30"/>
    </row>
    <row r="1172" spans="34:43" ht="17.25" customHeight="1">
      <c r="AH1172" s="29"/>
      <c r="AI1172" s="29"/>
      <c r="AJ1172" s="29"/>
      <c r="AK1172" s="29"/>
      <c r="AL1172" s="29"/>
      <c r="AM1172" s="29"/>
      <c r="AN1172" s="29"/>
      <c r="AO1172" s="30"/>
      <c r="AP1172" s="30"/>
      <c r="AQ1172" s="30"/>
    </row>
    <row r="1173" spans="34:43" ht="17.25" customHeight="1">
      <c r="AH1173" s="29"/>
      <c r="AI1173" s="29"/>
      <c r="AJ1173" s="29"/>
      <c r="AK1173" s="29"/>
      <c r="AL1173" s="29"/>
      <c r="AM1173" s="29"/>
      <c r="AN1173" s="29"/>
      <c r="AO1173" s="30"/>
      <c r="AP1173" s="30"/>
      <c r="AQ1173" s="30"/>
    </row>
    <row r="1174" spans="34:43" ht="17.25" customHeight="1">
      <c r="AH1174" s="29"/>
      <c r="AI1174" s="29"/>
      <c r="AJ1174" s="29"/>
      <c r="AK1174" s="29"/>
      <c r="AL1174" s="29"/>
      <c r="AM1174" s="29"/>
      <c r="AN1174" s="29"/>
      <c r="AO1174" s="30"/>
      <c r="AP1174" s="30"/>
      <c r="AQ1174" s="30"/>
    </row>
    <row r="1175" spans="34:43" ht="17.25" customHeight="1">
      <c r="AH1175" s="29"/>
      <c r="AI1175" s="29"/>
      <c r="AJ1175" s="29"/>
      <c r="AK1175" s="29"/>
      <c r="AL1175" s="29"/>
      <c r="AM1175" s="29"/>
      <c r="AN1175" s="29"/>
      <c r="AO1175" s="30"/>
      <c r="AP1175" s="30"/>
      <c r="AQ1175" s="30"/>
    </row>
    <row r="1176" spans="34:43" ht="17.25" customHeight="1">
      <c r="AH1176" s="29"/>
      <c r="AI1176" s="29"/>
      <c r="AJ1176" s="29"/>
      <c r="AK1176" s="29"/>
      <c r="AL1176" s="29"/>
      <c r="AM1176" s="29"/>
      <c r="AN1176" s="29"/>
      <c r="AO1176" s="30"/>
      <c r="AP1176" s="30"/>
      <c r="AQ1176" s="30"/>
    </row>
    <row r="1177" spans="34:43" ht="17.25" customHeight="1">
      <c r="AH1177" s="29"/>
      <c r="AI1177" s="29"/>
      <c r="AJ1177" s="29"/>
      <c r="AK1177" s="29"/>
      <c r="AL1177" s="29"/>
      <c r="AM1177" s="29"/>
      <c r="AN1177" s="29"/>
      <c r="AO1177" s="30"/>
      <c r="AP1177" s="30"/>
      <c r="AQ1177" s="30"/>
    </row>
    <row r="1178" spans="34:43" ht="17.25" customHeight="1">
      <c r="AH1178" s="29"/>
      <c r="AI1178" s="29"/>
      <c r="AJ1178" s="29"/>
      <c r="AK1178" s="29"/>
      <c r="AL1178" s="29"/>
      <c r="AM1178" s="29"/>
      <c r="AN1178" s="29"/>
      <c r="AO1178" s="30"/>
      <c r="AP1178" s="30"/>
      <c r="AQ1178" s="30"/>
    </row>
    <row r="1179" spans="34:43" ht="17.25" customHeight="1">
      <c r="AH1179" s="29"/>
      <c r="AI1179" s="29"/>
      <c r="AJ1179" s="29"/>
      <c r="AK1179" s="29"/>
      <c r="AL1179" s="29"/>
      <c r="AM1179" s="29"/>
      <c r="AN1179" s="29"/>
      <c r="AO1179" s="30"/>
      <c r="AP1179" s="30"/>
      <c r="AQ1179" s="30"/>
    </row>
    <row r="1180" spans="34:43" ht="17.25" customHeight="1">
      <c r="AH1180" s="29"/>
      <c r="AI1180" s="29"/>
      <c r="AJ1180" s="29"/>
      <c r="AK1180" s="29"/>
      <c r="AL1180" s="29"/>
      <c r="AM1180" s="29"/>
      <c r="AN1180" s="29"/>
      <c r="AO1180" s="30"/>
      <c r="AP1180" s="30"/>
      <c r="AQ1180" s="30"/>
    </row>
    <row r="1181" spans="34:43" ht="17.25" customHeight="1">
      <c r="AH1181" s="29"/>
      <c r="AI1181" s="29"/>
      <c r="AJ1181" s="29"/>
      <c r="AK1181" s="29"/>
      <c r="AL1181" s="29"/>
      <c r="AM1181" s="29"/>
      <c r="AN1181" s="29"/>
      <c r="AO1181" s="30"/>
      <c r="AP1181" s="30"/>
      <c r="AQ1181" s="30"/>
    </row>
    <row r="1182" spans="34:43" ht="17.25" customHeight="1">
      <c r="AH1182" s="29"/>
      <c r="AI1182" s="29"/>
      <c r="AJ1182" s="29"/>
      <c r="AK1182" s="29"/>
      <c r="AL1182" s="29"/>
      <c r="AM1182" s="29"/>
      <c r="AN1182" s="29"/>
      <c r="AO1182" s="30"/>
      <c r="AP1182" s="30"/>
      <c r="AQ1182" s="30"/>
    </row>
    <row r="1183" spans="34:43" ht="17.25" customHeight="1">
      <c r="AH1183" s="29"/>
      <c r="AI1183" s="29"/>
      <c r="AJ1183" s="29"/>
      <c r="AK1183" s="29"/>
      <c r="AL1183" s="29"/>
      <c r="AM1183" s="29"/>
      <c r="AN1183" s="29"/>
      <c r="AO1183" s="30"/>
      <c r="AP1183" s="30"/>
      <c r="AQ1183" s="30"/>
    </row>
    <row r="1184" spans="34:43" ht="17.25" customHeight="1">
      <c r="AH1184" s="29"/>
      <c r="AI1184" s="29"/>
      <c r="AJ1184" s="29"/>
      <c r="AK1184" s="29"/>
      <c r="AL1184" s="29"/>
      <c r="AM1184" s="29"/>
      <c r="AN1184" s="29"/>
      <c r="AO1184" s="30"/>
      <c r="AP1184" s="30"/>
      <c r="AQ1184" s="30"/>
    </row>
    <row r="1185" spans="34:43" ht="17.25" customHeight="1">
      <c r="AH1185" s="29"/>
      <c r="AI1185" s="29"/>
      <c r="AJ1185" s="29"/>
      <c r="AK1185" s="29"/>
      <c r="AL1185" s="29"/>
      <c r="AM1185" s="29"/>
      <c r="AN1185" s="29"/>
      <c r="AO1185" s="30"/>
      <c r="AP1185" s="30"/>
      <c r="AQ1185" s="30"/>
    </row>
    <row r="1186" spans="34:43" ht="17.25" customHeight="1">
      <c r="AH1186" s="29"/>
      <c r="AI1186" s="29"/>
      <c r="AJ1186" s="29"/>
      <c r="AK1186" s="29"/>
      <c r="AL1186" s="29"/>
      <c r="AM1186" s="29"/>
      <c r="AN1186" s="29"/>
      <c r="AO1186" s="30"/>
      <c r="AP1186" s="30"/>
      <c r="AQ1186" s="30"/>
    </row>
    <row r="1187" spans="34:43" ht="17.25" customHeight="1">
      <c r="AH1187" s="29"/>
      <c r="AI1187" s="29"/>
      <c r="AJ1187" s="29"/>
      <c r="AK1187" s="29"/>
      <c r="AL1187" s="29"/>
      <c r="AM1187" s="29"/>
      <c r="AN1187" s="29"/>
      <c r="AO1187" s="30"/>
      <c r="AP1187" s="30"/>
      <c r="AQ1187" s="30"/>
    </row>
    <row r="1188" spans="34:43" ht="17.25" customHeight="1">
      <c r="AH1188" s="29"/>
      <c r="AI1188" s="29"/>
      <c r="AJ1188" s="29"/>
      <c r="AK1188" s="29"/>
      <c r="AL1188" s="29"/>
      <c r="AM1188" s="29"/>
      <c r="AN1188" s="29"/>
      <c r="AO1188" s="30"/>
      <c r="AP1188" s="30"/>
      <c r="AQ1188" s="30"/>
    </row>
    <row r="1189" spans="34:43" ht="17.25" customHeight="1">
      <c r="AH1189" s="29"/>
      <c r="AI1189" s="29"/>
      <c r="AJ1189" s="29"/>
      <c r="AK1189" s="29"/>
      <c r="AL1189" s="29"/>
      <c r="AM1189" s="29"/>
      <c r="AN1189" s="29"/>
      <c r="AO1189" s="30"/>
      <c r="AP1189" s="30"/>
      <c r="AQ1189" s="30"/>
    </row>
    <row r="1190" spans="34:43" ht="17.25" customHeight="1">
      <c r="AH1190" s="29"/>
      <c r="AI1190" s="29"/>
      <c r="AJ1190" s="29"/>
      <c r="AK1190" s="29"/>
      <c r="AL1190" s="29"/>
      <c r="AM1190" s="29"/>
      <c r="AN1190" s="29"/>
      <c r="AO1190" s="30"/>
      <c r="AP1190" s="30"/>
      <c r="AQ1190" s="30"/>
    </row>
    <row r="1191" spans="34:43" ht="17.25" customHeight="1">
      <c r="AH1191" s="29"/>
      <c r="AI1191" s="29"/>
      <c r="AJ1191" s="29"/>
      <c r="AK1191" s="29"/>
      <c r="AL1191" s="29"/>
      <c r="AM1191" s="29"/>
      <c r="AN1191" s="29"/>
      <c r="AO1191" s="30"/>
      <c r="AP1191" s="30"/>
      <c r="AQ1191" s="30"/>
    </row>
    <row r="1192" spans="34:43" ht="17.25" customHeight="1">
      <c r="AH1192" s="29"/>
      <c r="AI1192" s="29"/>
      <c r="AJ1192" s="29"/>
      <c r="AK1192" s="29"/>
      <c r="AL1192" s="29"/>
      <c r="AM1192" s="29"/>
      <c r="AN1192" s="29"/>
      <c r="AO1192" s="30"/>
      <c r="AP1192" s="30"/>
      <c r="AQ1192" s="30"/>
    </row>
    <row r="1193" spans="34:43">
      <c r="AH1193" s="29"/>
      <c r="AI1193" s="29"/>
      <c r="AJ1193" s="29"/>
      <c r="AK1193" s="29"/>
      <c r="AL1193" s="29"/>
      <c r="AM1193" s="29"/>
      <c r="AN1193" s="29"/>
      <c r="AO1193" s="30"/>
      <c r="AP1193" s="30"/>
      <c r="AQ1193" s="30"/>
    </row>
    <row r="1194" spans="34:43">
      <c r="AH1194" s="29"/>
      <c r="AI1194" s="29"/>
      <c r="AJ1194" s="29"/>
      <c r="AK1194" s="29"/>
      <c r="AL1194" s="29"/>
      <c r="AM1194" s="29"/>
      <c r="AN1194" s="29"/>
      <c r="AO1194" s="30"/>
      <c r="AP1194" s="30"/>
      <c r="AQ1194" s="30"/>
    </row>
    <row r="1195" spans="34:43">
      <c r="AH1195" s="29"/>
      <c r="AI1195" s="29"/>
      <c r="AJ1195" s="29"/>
      <c r="AK1195" s="29"/>
      <c r="AL1195" s="29"/>
      <c r="AM1195" s="29"/>
      <c r="AN1195" s="29"/>
      <c r="AO1195" s="30"/>
      <c r="AP1195" s="30"/>
      <c r="AQ1195" s="30"/>
    </row>
    <row r="1196" spans="34:43">
      <c r="AH1196" s="29"/>
      <c r="AI1196" s="29"/>
      <c r="AJ1196" s="29"/>
      <c r="AK1196" s="29"/>
      <c r="AL1196" s="29"/>
      <c r="AM1196" s="29"/>
      <c r="AN1196" s="29"/>
      <c r="AO1196" s="30"/>
      <c r="AP1196" s="30"/>
      <c r="AQ1196" s="30"/>
    </row>
    <row r="1197" spans="34:43">
      <c r="AH1197" s="29"/>
      <c r="AI1197" s="29"/>
      <c r="AJ1197" s="29"/>
      <c r="AK1197" s="29"/>
      <c r="AL1197" s="29"/>
      <c r="AM1197" s="29"/>
      <c r="AN1197" s="29"/>
      <c r="AO1197" s="30"/>
      <c r="AP1197" s="30"/>
      <c r="AQ1197" s="30"/>
    </row>
    <row r="1198" spans="34:43">
      <c r="AH1198" s="29"/>
      <c r="AI1198" s="29"/>
      <c r="AJ1198" s="29"/>
      <c r="AK1198" s="29"/>
      <c r="AL1198" s="29"/>
      <c r="AM1198" s="29"/>
      <c r="AN1198" s="29"/>
      <c r="AO1198" s="30"/>
      <c r="AP1198" s="30"/>
      <c r="AQ1198" s="30"/>
    </row>
    <row r="1199" spans="34:43">
      <c r="AH1199" s="29"/>
      <c r="AI1199" s="29"/>
      <c r="AJ1199" s="29"/>
      <c r="AK1199" s="29"/>
      <c r="AL1199" s="29"/>
      <c r="AM1199" s="29"/>
      <c r="AN1199" s="29"/>
      <c r="AO1199" s="30"/>
      <c r="AP1199" s="30"/>
      <c r="AQ1199" s="30"/>
    </row>
    <row r="1200" spans="34:43">
      <c r="AH1200" s="29"/>
      <c r="AI1200" s="29"/>
      <c r="AJ1200" s="29"/>
      <c r="AK1200" s="29"/>
      <c r="AL1200" s="29"/>
      <c r="AM1200" s="29"/>
      <c r="AN1200" s="29"/>
      <c r="AO1200" s="30"/>
      <c r="AP1200" s="30"/>
      <c r="AQ1200" s="30"/>
    </row>
    <row r="1201" spans="34:43">
      <c r="AH1201" s="29"/>
      <c r="AI1201" s="29"/>
      <c r="AJ1201" s="29"/>
      <c r="AK1201" s="29"/>
      <c r="AL1201" s="29"/>
      <c r="AM1201" s="29"/>
      <c r="AN1201" s="29"/>
      <c r="AO1201" s="30"/>
      <c r="AP1201" s="30"/>
      <c r="AQ1201" s="30"/>
    </row>
    <row r="1202" spans="34:43">
      <c r="AH1202" s="29"/>
      <c r="AI1202" s="29"/>
      <c r="AJ1202" s="29"/>
      <c r="AK1202" s="29"/>
      <c r="AL1202" s="29"/>
      <c r="AM1202" s="29"/>
      <c r="AN1202" s="29"/>
      <c r="AO1202" s="30"/>
      <c r="AP1202" s="30"/>
      <c r="AQ1202" s="30"/>
    </row>
    <row r="1203" spans="34:43">
      <c r="AH1203" s="29"/>
      <c r="AI1203" s="29"/>
      <c r="AJ1203" s="29"/>
      <c r="AK1203" s="29"/>
      <c r="AL1203" s="29"/>
      <c r="AM1203" s="29"/>
      <c r="AN1203" s="29"/>
      <c r="AO1203" s="30"/>
      <c r="AP1203" s="30"/>
      <c r="AQ1203" s="30"/>
    </row>
    <row r="1204" spans="34:43">
      <c r="AH1204" s="29"/>
      <c r="AI1204" s="29"/>
      <c r="AJ1204" s="29"/>
      <c r="AK1204" s="29"/>
      <c r="AL1204" s="29"/>
      <c r="AM1204" s="29"/>
      <c r="AN1204" s="29"/>
      <c r="AO1204" s="30"/>
      <c r="AP1204" s="30"/>
      <c r="AQ1204" s="30"/>
    </row>
    <row r="1205" spans="34:43">
      <c r="AH1205" s="29"/>
      <c r="AI1205" s="29"/>
      <c r="AJ1205" s="29"/>
      <c r="AK1205" s="29"/>
      <c r="AL1205" s="29"/>
      <c r="AM1205" s="29"/>
      <c r="AN1205" s="29"/>
      <c r="AO1205" s="30"/>
      <c r="AP1205" s="30"/>
      <c r="AQ1205" s="30"/>
    </row>
    <row r="1206" spans="34:43">
      <c r="AH1206" s="29"/>
      <c r="AI1206" s="29"/>
      <c r="AJ1206" s="29"/>
      <c r="AK1206" s="29"/>
      <c r="AL1206" s="29"/>
      <c r="AM1206" s="29"/>
      <c r="AN1206" s="29"/>
      <c r="AO1206" s="30"/>
      <c r="AP1206" s="30"/>
      <c r="AQ1206" s="30"/>
    </row>
    <row r="1207" spans="34:43">
      <c r="AH1207" s="29"/>
      <c r="AI1207" s="29"/>
      <c r="AJ1207" s="29"/>
      <c r="AK1207" s="29"/>
      <c r="AL1207" s="29"/>
      <c r="AM1207" s="29"/>
      <c r="AN1207" s="29"/>
      <c r="AO1207" s="30"/>
      <c r="AP1207" s="30"/>
      <c r="AQ1207" s="30"/>
    </row>
    <row r="1208" spans="34:43">
      <c r="AH1208" s="29"/>
      <c r="AI1208" s="29"/>
      <c r="AJ1208" s="29"/>
      <c r="AK1208" s="29"/>
      <c r="AL1208" s="29"/>
      <c r="AM1208" s="29"/>
      <c r="AN1208" s="29"/>
      <c r="AO1208" s="30"/>
      <c r="AP1208" s="30"/>
      <c r="AQ1208" s="30"/>
    </row>
    <row r="1209" spans="34:43">
      <c r="AH1209" s="29"/>
      <c r="AI1209" s="29"/>
      <c r="AJ1209" s="29"/>
      <c r="AK1209" s="29"/>
      <c r="AL1209" s="29"/>
      <c r="AM1209" s="29"/>
      <c r="AN1209" s="29"/>
      <c r="AO1209" s="30"/>
      <c r="AP1209" s="30"/>
      <c r="AQ1209" s="30"/>
    </row>
    <row r="1210" spans="34:43">
      <c r="AH1210" s="29"/>
      <c r="AI1210" s="29"/>
      <c r="AJ1210" s="29"/>
      <c r="AK1210" s="29"/>
      <c r="AL1210" s="29"/>
      <c r="AM1210" s="29"/>
      <c r="AN1210" s="29"/>
      <c r="AO1210" s="30"/>
      <c r="AP1210" s="30"/>
      <c r="AQ1210" s="30"/>
    </row>
    <row r="1211" spans="34:43">
      <c r="AH1211" s="29"/>
      <c r="AI1211" s="29"/>
      <c r="AJ1211" s="29"/>
      <c r="AK1211" s="29"/>
      <c r="AL1211" s="29"/>
      <c r="AM1211" s="29"/>
      <c r="AN1211" s="29"/>
      <c r="AO1211" s="30"/>
      <c r="AP1211" s="30"/>
      <c r="AQ1211" s="30"/>
    </row>
    <row r="1212" spans="34:43">
      <c r="AH1212" s="29"/>
      <c r="AI1212" s="29"/>
      <c r="AJ1212" s="29"/>
      <c r="AK1212" s="29"/>
      <c r="AL1212" s="29"/>
      <c r="AM1212" s="29"/>
      <c r="AN1212" s="29"/>
      <c r="AO1212" s="30"/>
      <c r="AP1212" s="30"/>
      <c r="AQ1212" s="30"/>
    </row>
    <row r="1213" spans="34:43">
      <c r="AH1213" s="29"/>
      <c r="AI1213" s="29"/>
      <c r="AJ1213" s="29"/>
      <c r="AK1213" s="29"/>
      <c r="AL1213" s="29"/>
      <c r="AM1213" s="29"/>
      <c r="AN1213" s="29"/>
      <c r="AO1213" s="30"/>
      <c r="AP1213" s="30"/>
      <c r="AQ1213" s="30"/>
    </row>
    <row r="1214" spans="34:43">
      <c r="AH1214" s="29"/>
      <c r="AI1214" s="29"/>
      <c r="AJ1214" s="29"/>
      <c r="AK1214" s="29"/>
      <c r="AL1214" s="29"/>
      <c r="AM1214" s="29"/>
      <c r="AN1214" s="29"/>
      <c r="AO1214" s="30"/>
      <c r="AP1214" s="30"/>
      <c r="AQ1214" s="30"/>
    </row>
    <row r="1215" spans="34:43">
      <c r="AH1215" s="29"/>
      <c r="AI1215" s="29"/>
      <c r="AJ1215" s="29"/>
      <c r="AK1215" s="29"/>
      <c r="AL1215" s="29"/>
      <c r="AM1215" s="29"/>
      <c r="AN1215" s="29"/>
      <c r="AO1215" s="30"/>
      <c r="AP1215" s="30"/>
      <c r="AQ1215" s="30"/>
    </row>
    <row r="1216" spans="34:43">
      <c r="AH1216" s="29"/>
      <c r="AI1216" s="29"/>
      <c r="AJ1216" s="29"/>
      <c r="AK1216" s="29"/>
      <c r="AL1216" s="29"/>
      <c r="AM1216" s="29"/>
      <c r="AN1216" s="29"/>
      <c r="AO1216" s="30"/>
      <c r="AP1216" s="30"/>
      <c r="AQ1216" s="30"/>
    </row>
    <row r="1217" spans="34:43">
      <c r="AH1217" s="29"/>
      <c r="AI1217" s="29"/>
      <c r="AJ1217" s="29"/>
      <c r="AK1217" s="29"/>
      <c r="AL1217" s="29"/>
      <c r="AM1217" s="29"/>
      <c r="AN1217" s="29"/>
      <c r="AO1217" s="30"/>
      <c r="AP1217" s="30"/>
      <c r="AQ1217" s="30"/>
    </row>
    <row r="1218" spans="34:43">
      <c r="AH1218" s="29"/>
      <c r="AI1218" s="29"/>
      <c r="AJ1218" s="29"/>
      <c r="AK1218" s="29"/>
      <c r="AL1218" s="29"/>
      <c r="AM1218" s="29"/>
      <c r="AN1218" s="29"/>
      <c r="AO1218" s="30"/>
      <c r="AP1218" s="30"/>
      <c r="AQ1218" s="30"/>
    </row>
    <row r="1219" spans="34:43">
      <c r="AH1219" s="29"/>
      <c r="AI1219" s="29"/>
      <c r="AJ1219" s="29"/>
      <c r="AK1219" s="29"/>
      <c r="AL1219" s="29"/>
      <c r="AM1219" s="29"/>
      <c r="AN1219" s="29"/>
      <c r="AO1219" s="30"/>
      <c r="AP1219" s="30"/>
      <c r="AQ1219" s="30"/>
    </row>
    <row r="1220" spans="34:43">
      <c r="AH1220" s="29"/>
      <c r="AI1220" s="29"/>
      <c r="AJ1220" s="29"/>
      <c r="AK1220" s="29"/>
      <c r="AL1220" s="29"/>
      <c r="AM1220" s="29"/>
      <c r="AN1220" s="29"/>
      <c r="AO1220" s="30"/>
      <c r="AP1220" s="30"/>
      <c r="AQ1220" s="30"/>
    </row>
    <row r="1221" spans="34:43">
      <c r="AH1221" s="29"/>
      <c r="AI1221" s="29"/>
      <c r="AJ1221" s="29"/>
      <c r="AK1221" s="29"/>
      <c r="AL1221" s="29"/>
      <c r="AM1221" s="29"/>
      <c r="AN1221" s="29"/>
      <c r="AO1221" s="30"/>
      <c r="AP1221" s="30"/>
      <c r="AQ1221" s="30"/>
    </row>
    <row r="1222" spans="34:43">
      <c r="AH1222" s="29"/>
      <c r="AI1222" s="29"/>
      <c r="AJ1222" s="29"/>
      <c r="AK1222" s="29"/>
      <c r="AL1222" s="29"/>
      <c r="AM1222" s="29"/>
      <c r="AN1222" s="29"/>
      <c r="AO1222" s="30"/>
      <c r="AP1222" s="30"/>
      <c r="AQ1222" s="30"/>
    </row>
    <row r="1223" spans="34:43">
      <c r="AH1223" s="29"/>
      <c r="AI1223" s="29"/>
      <c r="AJ1223" s="29"/>
      <c r="AK1223" s="29"/>
      <c r="AL1223" s="29"/>
      <c r="AM1223" s="29"/>
      <c r="AN1223" s="29"/>
      <c r="AO1223" s="30"/>
      <c r="AP1223" s="30"/>
      <c r="AQ1223" s="30"/>
    </row>
    <row r="1224" spans="34:43">
      <c r="AH1224" s="29"/>
      <c r="AI1224" s="29"/>
      <c r="AJ1224" s="29"/>
      <c r="AK1224" s="29"/>
      <c r="AL1224" s="29"/>
      <c r="AM1224" s="29"/>
      <c r="AN1224" s="29"/>
      <c r="AO1224" s="30"/>
      <c r="AP1224" s="30"/>
      <c r="AQ1224" s="30"/>
    </row>
    <row r="1225" spans="34:43">
      <c r="AH1225" s="29"/>
      <c r="AI1225" s="29"/>
      <c r="AJ1225" s="29"/>
      <c r="AK1225" s="29"/>
      <c r="AL1225" s="29"/>
      <c r="AM1225" s="29"/>
      <c r="AN1225" s="29"/>
      <c r="AO1225" s="30"/>
      <c r="AP1225" s="30"/>
      <c r="AQ1225" s="30"/>
    </row>
    <row r="1226" spans="34:43">
      <c r="AH1226" s="29"/>
      <c r="AI1226" s="29"/>
      <c r="AJ1226" s="29"/>
      <c r="AK1226" s="29"/>
      <c r="AL1226" s="29"/>
      <c r="AM1226" s="29"/>
      <c r="AN1226" s="29"/>
      <c r="AO1226" s="30"/>
      <c r="AP1226" s="30"/>
      <c r="AQ1226" s="30"/>
    </row>
    <row r="1227" spans="34:43">
      <c r="AH1227" s="29"/>
      <c r="AI1227" s="29"/>
      <c r="AJ1227" s="29"/>
      <c r="AK1227" s="29"/>
      <c r="AL1227" s="29"/>
      <c r="AM1227" s="29"/>
      <c r="AN1227" s="29"/>
      <c r="AO1227" s="30"/>
      <c r="AP1227" s="30"/>
      <c r="AQ1227" s="30"/>
    </row>
    <row r="1228" spans="34:43">
      <c r="AH1228" s="29"/>
      <c r="AI1228" s="29"/>
      <c r="AJ1228" s="29"/>
      <c r="AK1228" s="29"/>
      <c r="AL1228" s="29"/>
      <c r="AM1228" s="29"/>
      <c r="AN1228" s="29"/>
      <c r="AO1228" s="30"/>
      <c r="AP1228" s="30"/>
      <c r="AQ1228" s="30"/>
    </row>
    <row r="1229" spans="34:43">
      <c r="AH1229" s="29"/>
      <c r="AI1229" s="29"/>
      <c r="AJ1229" s="29"/>
      <c r="AK1229" s="29"/>
      <c r="AL1229" s="29"/>
      <c r="AM1229" s="29"/>
      <c r="AN1229" s="29"/>
      <c r="AO1229" s="30"/>
      <c r="AP1229" s="30"/>
      <c r="AQ1229" s="30"/>
    </row>
    <row r="1230" spans="34:43">
      <c r="AH1230" s="29"/>
      <c r="AI1230" s="29"/>
      <c r="AJ1230" s="29"/>
      <c r="AK1230" s="29"/>
      <c r="AL1230" s="29"/>
      <c r="AM1230" s="29"/>
      <c r="AN1230" s="29"/>
      <c r="AO1230" s="30"/>
      <c r="AP1230" s="30"/>
      <c r="AQ1230" s="30"/>
    </row>
    <row r="1231" spans="34:43">
      <c r="AH1231" s="29"/>
      <c r="AI1231" s="29"/>
      <c r="AJ1231" s="29"/>
      <c r="AK1231" s="29"/>
      <c r="AL1231" s="29"/>
      <c r="AM1231" s="29"/>
      <c r="AN1231" s="29"/>
      <c r="AO1231" s="30"/>
      <c r="AP1231" s="30"/>
      <c r="AQ1231" s="30"/>
    </row>
    <row r="1232" spans="34:43">
      <c r="AH1232" s="29"/>
      <c r="AI1232" s="29"/>
      <c r="AJ1232" s="29"/>
      <c r="AK1232" s="29"/>
      <c r="AL1232" s="29"/>
      <c r="AM1232" s="29"/>
      <c r="AN1232" s="29"/>
      <c r="AO1232" s="30"/>
      <c r="AP1232" s="30"/>
      <c r="AQ1232" s="30"/>
    </row>
    <row r="1233" spans="34:43">
      <c r="AH1233" s="29"/>
      <c r="AI1233" s="29"/>
      <c r="AJ1233" s="29"/>
      <c r="AK1233" s="29"/>
      <c r="AL1233" s="29"/>
      <c r="AM1233" s="29"/>
      <c r="AN1233" s="29"/>
      <c r="AO1233" s="30"/>
      <c r="AP1233" s="30"/>
      <c r="AQ1233" s="30"/>
    </row>
    <row r="1234" spans="34:43">
      <c r="AH1234" s="29"/>
      <c r="AI1234" s="29"/>
      <c r="AJ1234" s="29"/>
      <c r="AK1234" s="29"/>
      <c r="AL1234" s="29"/>
      <c r="AM1234" s="29"/>
      <c r="AN1234" s="29"/>
      <c r="AO1234" s="30"/>
      <c r="AP1234" s="30"/>
      <c r="AQ1234" s="30"/>
    </row>
    <row r="1235" spans="34:43">
      <c r="AH1235" s="29"/>
      <c r="AI1235" s="29"/>
      <c r="AJ1235" s="29"/>
      <c r="AK1235" s="29"/>
      <c r="AL1235" s="29"/>
      <c r="AM1235" s="29"/>
      <c r="AN1235" s="29"/>
      <c r="AO1235" s="30"/>
      <c r="AP1235" s="30"/>
      <c r="AQ1235" s="30"/>
    </row>
    <row r="1236" spans="34:43">
      <c r="AH1236" s="29"/>
      <c r="AI1236" s="29"/>
      <c r="AJ1236" s="29"/>
      <c r="AK1236" s="29"/>
      <c r="AL1236" s="29"/>
      <c r="AM1236" s="29"/>
      <c r="AN1236" s="29"/>
      <c r="AO1236" s="30"/>
      <c r="AP1236" s="30"/>
      <c r="AQ1236" s="30"/>
    </row>
    <row r="1237" spans="34:43">
      <c r="AH1237" s="29"/>
      <c r="AI1237" s="29"/>
      <c r="AJ1237" s="29"/>
      <c r="AK1237" s="29"/>
      <c r="AL1237" s="29"/>
      <c r="AM1237" s="29"/>
      <c r="AN1237" s="29"/>
      <c r="AO1237" s="30"/>
      <c r="AP1237" s="30"/>
      <c r="AQ1237" s="30"/>
    </row>
    <row r="1238" spans="34:43">
      <c r="AH1238" s="29"/>
      <c r="AI1238" s="29"/>
      <c r="AJ1238" s="29"/>
      <c r="AK1238" s="29"/>
      <c r="AL1238" s="29"/>
      <c r="AM1238" s="29"/>
      <c r="AN1238" s="29"/>
      <c r="AO1238" s="30"/>
      <c r="AP1238" s="30"/>
      <c r="AQ1238" s="30"/>
    </row>
    <row r="1239" spans="34:43">
      <c r="AH1239" s="29"/>
      <c r="AI1239" s="29"/>
      <c r="AJ1239" s="29"/>
      <c r="AK1239" s="29"/>
      <c r="AL1239" s="29"/>
      <c r="AM1239" s="29"/>
      <c r="AN1239" s="29"/>
      <c r="AO1239" s="30"/>
      <c r="AP1239" s="30"/>
      <c r="AQ1239" s="30"/>
    </row>
    <row r="1240" spans="34:43">
      <c r="AH1240" s="29"/>
      <c r="AI1240" s="29"/>
      <c r="AJ1240" s="29"/>
      <c r="AK1240" s="29"/>
      <c r="AL1240" s="29"/>
      <c r="AM1240" s="29"/>
      <c r="AN1240" s="29"/>
      <c r="AO1240" s="30"/>
      <c r="AP1240" s="30"/>
      <c r="AQ1240" s="30"/>
    </row>
    <row r="1241" spans="34:43">
      <c r="AH1241" s="29"/>
      <c r="AI1241" s="29"/>
      <c r="AJ1241" s="29"/>
      <c r="AK1241" s="29"/>
      <c r="AL1241" s="29"/>
      <c r="AM1241" s="29"/>
      <c r="AN1241" s="29"/>
      <c r="AO1241" s="30"/>
      <c r="AP1241" s="30"/>
      <c r="AQ1241" s="30"/>
    </row>
    <row r="1242" spans="34:43">
      <c r="AH1242" s="29"/>
      <c r="AI1242" s="29"/>
      <c r="AJ1242" s="29"/>
      <c r="AK1242" s="29"/>
      <c r="AL1242" s="29"/>
      <c r="AM1242" s="29"/>
      <c r="AN1242" s="29"/>
      <c r="AO1242" s="30"/>
      <c r="AP1242" s="30"/>
      <c r="AQ1242" s="30"/>
    </row>
    <row r="1243" spans="34:43">
      <c r="AH1243" s="29"/>
      <c r="AI1243" s="29"/>
      <c r="AJ1243" s="29"/>
      <c r="AK1243" s="29"/>
      <c r="AL1243" s="29"/>
      <c r="AM1243" s="29"/>
      <c r="AN1243" s="29"/>
      <c r="AO1243" s="30"/>
      <c r="AP1243" s="30"/>
      <c r="AQ1243" s="30"/>
    </row>
    <row r="1244" spans="34:43">
      <c r="AH1244" s="29"/>
      <c r="AI1244" s="29"/>
      <c r="AJ1244" s="29"/>
      <c r="AK1244" s="29"/>
      <c r="AL1244" s="29"/>
      <c r="AM1244" s="29"/>
      <c r="AN1244" s="29"/>
      <c r="AO1244" s="30"/>
      <c r="AP1244" s="30"/>
      <c r="AQ1244" s="30"/>
    </row>
    <row r="1245" spans="34:43">
      <c r="AH1245" s="29"/>
      <c r="AI1245" s="29"/>
      <c r="AJ1245" s="29"/>
      <c r="AK1245" s="29"/>
      <c r="AL1245" s="29"/>
      <c r="AM1245" s="29"/>
      <c r="AN1245" s="29"/>
      <c r="AO1245" s="30"/>
      <c r="AP1245" s="30"/>
      <c r="AQ1245" s="30"/>
    </row>
    <row r="1246" spans="34:43">
      <c r="AH1246" s="29"/>
      <c r="AI1246" s="29"/>
      <c r="AJ1246" s="29"/>
      <c r="AK1246" s="29"/>
      <c r="AL1246" s="29"/>
      <c r="AM1246" s="29"/>
      <c r="AN1246" s="29"/>
      <c r="AO1246" s="30"/>
      <c r="AP1246" s="30"/>
      <c r="AQ1246" s="30"/>
    </row>
    <row r="1247" spans="34:43">
      <c r="AH1247" s="29"/>
      <c r="AI1247" s="29"/>
      <c r="AJ1247" s="29"/>
      <c r="AK1247" s="29"/>
      <c r="AL1247" s="29"/>
      <c r="AM1247" s="29"/>
      <c r="AN1247" s="29"/>
      <c r="AO1247" s="30"/>
      <c r="AP1247" s="30"/>
      <c r="AQ1247" s="30"/>
    </row>
    <row r="1248" spans="34:43">
      <c r="AH1248" s="29"/>
      <c r="AI1248" s="29"/>
      <c r="AJ1248" s="29"/>
      <c r="AK1248" s="29"/>
      <c r="AL1248" s="29"/>
      <c r="AM1248" s="29"/>
      <c r="AN1248" s="29"/>
      <c r="AO1248" s="30"/>
      <c r="AP1248" s="30"/>
      <c r="AQ1248" s="30"/>
    </row>
    <row r="1249" spans="34:43">
      <c r="AH1249" s="29"/>
      <c r="AI1249" s="29"/>
      <c r="AJ1249" s="29"/>
      <c r="AK1249" s="29"/>
      <c r="AL1249" s="29"/>
      <c r="AM1249" s="29"/>
      <c r="AN1249" s="29"/>
      <c r="AO1249" s="30"/>
      <c r="AP1249" s="30"/>
      <c r="AQ1249" s="30"/>
    </row>
    <row r="1250" spans="34:43">
      <c r="AH1250" s="29"/>
      <c r="AI1250" s="29"/>
      <c r="AJ1250" s="29"/>
      <c r="AK1250" s="29"/>
      <c r="AL1250" s="29"/>
      <c r="AM1250" s="29"/>
      <c r="AN1250" s="29"/>
      <c r="AO1250" s="30"/>
      <c r="AP1250" s="30"/>
      <c r="AQ1250" s="30"/>
    </row>
    <row r="1251" spans="34:43">
      <c r="AH1251" s="29"/>
      <c r="AI1251" s="29"/>
      <c r="AJ1251" s="29"/>
      <c r="AK1251" s="29"/>
      <c r="AL1251" s="29"/>
      <c r="AM1251" s="29"/>
      <c r="AN1251" s="29"/>
      <c r="AO1251" s="30"/>
      <c r="AP1251" s="30"/>
      <c r="AQ1251" s="30"/>
    </row>
    <row r="1252" spans="34:43">
      <c r="AH1252" s="29"/>
      <c r="AI1252" s="29"/>
      <c r="AJ1252" s="29"/>
      <c r="AK1252" s="29"/>
      <c r="AL1252" s="29"/>
      <c r="AM1252" s="29"/>
      <c r="AN1252" s="29"/>
      <c r="AO1252" s="30"/>
      <c r="AP1252" s="30"/>
      <c r="AQ1252" s="30"/>
    </row>
    <row r="1253" spans="34:43">
      <c r="AH1253" s="29"/>
      <c r="AI1253" s="29"/>
      <c r="AJ1253" s="29"/>
      <c r="AK1253" s="29"/>
      <c r="AL1253" s="29"/>
      <c r="AM1253" s="29"/>
      <c r="AN1253" s="29"/>
      <c r="AO1253" s="30"/>
      <c r="AP1253" s="30"/>
      <c r="AQ1253" s="30"/>
    </row>
    <row r="1254" spans="34:43">
      <c r="AH1254" s="29"/>
      <c r="AI1254" s="29"/>
      <c r="AJ1254" s="29"/>
      <c r="AK1254" s="29"/>
      <c r="AL1254" s="29"/>
      <c r="AM1254" s="29"/>
      <c r="AN1254" s="29"/>
      <c r="AO1254" s="30"/>
      <c r="AP1254" s="30"/>
      <c r="AQ1254" s="30"/>
    </row>
    <row r="1255" spans="34:43">
      <c r="AH1255" s="29"/>
      <c r="AI1255" s="29"/>
      <c r="AJ1255" s="29"/>
      <c r="AK1255" s="29"/>
      <c r="AL1255" s="29"/>
      <c r="AM1255" s="29"/>
      <c r="AN1255" s="29"/>
      <c r="AO1255" s="30"/>
      <c r="AP1255" s="30"/>
      <c r="AQ1255" s="30"/>
    </row>
    <row r="1256" spans="34:43">
      <c r="AH1256" s="29"/>
      <c r="AI1256" s="29"/>
      <c r="AJ1256" s="29"/>
      <c r="AK1256" s="29"/>
      <c r="AL1256" s="29"/>
      <c r="AM1256" s="29"/>
      <c r="AN1256" s="29"/>
      <c r="AO1256" s="30"/>
      <c r="AP1256" s="30"/>
      <c r="AQ1256" s="30"/>
    </row>
    <row r="1257" spans="34:43">
      <c r="AH1257" s="29"/>
      <c r="AI1257" s="29"/>
      <c r="AJ1257" s="29"/>
      <c r="AK1257" s="29"/>
      <c r="AL1257" s="29"/>
      <c r="AM1257" s="29"/>
      <c r="AN1257" s="29"/>
      <c r="AO1257" s="30"/>
      <c r="AP1257" s="30"/>
      <c r="AQ1257" s="30"/>
    </row>
    <row r="1258" spans="34:43">
      <c r="AH1258" s="29"/>
      <c r="AI1258" s="29"/>
      <c r="AJ1258" s="29"/>
      <c r="AK1258" s="29"/>
      <c r="AL1258" s="29"/>
      <c r="AM1258" s="29"/>
      <c r="AN1258" s="29"/>
      <c r="AO1258" s="30"/>
      <c r="AP1258" s="30"/>
      <c r="AQ1258" s="30"/>
    </row>
    <row r="1259" spans="34:43">
      <c r="AH1259" s="29"/>
      <c r="AI1259" s="29"/>
      <c r="AJ1259" s="29"/>
      <c r="AK1259" s="29"/>
      <c r="AL1259" s="29"/>
      <c r="AM1259" s="29"/>
      <c r="AN1259" s="29"/>
      <c r="AO1259" s="30"/>
      <c r="AP1259" s="30"/>
      <c r="AQ1259" s="30"/>
    </row>
    <row r="1260" spans="34:43">
      <c r="AH1260" s="29"/>
      <c r="AI1260" s="29"/>
      <c r="AJ1260" s="29"/>
      <c r="AK1260" s="29"/>
      <c r="AL1260" s="29"/>
      <c r="AM1260" s="29"/>
      <c r="AN1260" s="29"/>
      <c r="AO1260" s="30"/>
      <c r="AP1260" s="30"/>
      <c r="AQ1260" s="30"/>
    </row>
    <row r="1261" spans="34:43">
      <c r="AH1261" s="29"/>
      <c r="AI1261" s="29"/>
      <c r="AJ1261" s="29"/>
      <c r="AK1261" s="29"/>
      <c r="AL1261" s="29"/>
      <c r="AM1261" s="29"/>
      <c r="AN1261" s="29"/>
      <c r="AO1261" s="30"/>
      <c r="AP1261" s="30"/>
      <c r="AQ1261" s="30"/>
    </row>
    <row r="1262" spans="34:43">
      <c r="AH1262" s="29"/>
      <c r="AI1262" s="29"/>
      <c r="AJ1262" s="29"/>
      <c r="AK1262" s="29"/>
      <c r="AL1262" s="29"/>
      <c r="AM1262" s="29"/>
      <c r="AN1262" s="29"/>
      <c r="AO1262" s="30"/>
      <c r="AP1262" s="30"/>
      <c r="AQ1262" s="30"/>
    </row>
    <row r="1263" spans="34:43">
      <c r="AH1263" s="29"/>
      <c r="AI1263" s="29"/>
      <c r="AJ1263" s="29"/>
      <c r="AK1263" s="29"/>
      <c r="AL1263" s="29"/>
      <c r="AM1263" s="29"/>
      <c r="AN1263" s="29"/>
      <c r="AO1263" s="30"/>
      <c r="AP1263" s="30"/>
      <c r="AQ1263" s="30"/>
    </row>
    <row r="1264" spans="34:43">
      <c r="AH1264" s="29"/>
      <c r="AI1264" s="29"/>
      <c r="AJ1264" s="29"/>
      <c r="AK1264" s="29"/>
      <c r="AL1264" s="29"/>
      <c r="AM1264" s="29"/>
      <c r="AN1264" s="29"/>
      <c r="AO1264" s="30"/>
      <c r="AP1264" s="30"/>
      <c r="AQ1264" s="30"/>
    </row>
    <row r="1265" spans="34:43">
      <c r="AH1265" s="29"/>
      <c r="AI1265" s="29"/>
      <c r="AJ1265" s="29"/>
      <c r="AK1265" s="29"/>
      <c r="AL1265" s="29"/>
      <c r="AM1265" s="29"/>
      <c r="AN1265" s="29"/>
      <c r="AO1265" s="30"/>
      <c r="AP1265" s="30"/>
      <c r="AQ1265" s="30"/>
    </row>
    <row r="1266" spans="34:43">
      <c r="AH1266" s="29"/>
      <c r="AI1266" s="29"/>
      <c r="AJ1266" s="29"/>
      <c r="AK1266" s="29"/>
      <c r="AL1266" s="29"/>
      <c r="AM1266" s="29"/>
      <c r="AN1266" s="29"/>
      <c r="AO1266" s="30"/>
      <c r="AP1266" s="30"/>
      <c r="AQ1266" s="30"/>
    </row>
    <row r="1267" spans="34:43">
      <c r="AH1267" s="29"/>
      <c r="AI1267" s="29"/>
      <c r="AJ1267" s="29"/>
      <c r="AK1267" s="29"/>
      <c r="AL1267" s="29"/>
      <c r="AM1267" s="29"/>
      <c r="AN1267" s="29"/>
      <c r="AO1267" s="30"/>
      <c r="AP1267" s="30"/>
      <c r="AQ1267" s="30"/>
    </row>
    <row r="1268" spans="34:43">
      <c r="AH1268" s="29"/>
      <c r="AI1268" s="29"/>
      <c r="AJ1268" s="29"/>
      <c r="AK1268" s="29"/>
      <c r="AL1268" s="29"/>
      <c r="AM1268" s="29"/>
      <c r="AN1268" s="29"/>
      <c r="AO1268" s="30"/>
      <c r="AP1268" s="30"/>
      <c r="AQ1268" s="30"/>
    </row>
    <row r="1269" spans="34:43">
      <c r="AH1269" s="29"/>
      <c r="AI1269" s="29"/>
      <c r="AJ1269" s="29"/>
      <c r="AK1269" s="29"/>
      <c r="AL1269" s="29"/>
      <c r="AM1269" s="29"/>
      <c r="AN1269" s="29"/>
      <c r="AO1269" s="30"/>
      <c r="AP1269" s="30"/>
      <c r="AQ1269" s="30"/>
    </row>
    <row r="1270" spans="34:43">
      <c r="AH1270" s="29"/>
      <c r="AI1270" s="29"/>
      <c r="AJ1270" s="29"/>
      <c r="AK1270" s="29"/>
      <c r="AL1270" s="29"/>
      <c r="AM1270" s="29"/>
      <c r="AN1270" s="29"/>
      <c r="AO1270" s="30"/>
      <c r="AP1270" s="30"/>
      <c r="AQ1270" s="30"/>
    </row>
    <row r="1271" spans="34:43">
      <c r="AH1271" s="29"/>
      <c r="AI1271" s="29"/>
      <c r="AJ1271" s="29"/>
      <c r="AK1271" s="29"/>
      <c r="AL1271" s="29"/>
      <c r="AM1271" s="29"/>
      <c r="AN1271" s="29"/>
      <c r="AO1271" s="30"/>
      <c r="AP1271" s="30"/>
      <c r="AQ1271" s="30"/>
    </row>
    <row r="1272" spans="34:43">
      <c r="AH1272" s="29"/>
      <c r="AI1272" s="29"/>
      <c r="AJ1272" s="29"/>
      <c r="AK1272" s="29"/>
      <c r="AL1272" s="29"/>
      <c r="AM1272" s="29"/>
      <c r="AN1272" s="29"/>
      <c r="AO1272" s="30"/>
      <c r="AP1272" s="30"/>
      <c r="AQ1272" s="30"/>
    </row>
    <row r="1273" spans="34:43">
      <c r="AH1273" s="29"/>
      <c r="AI1273" s="29"/>
      <c r="AJ1273" s="29"/>
      <c r="AK1273" s="29"/>
      <c r="AL1273" s="29"/>
      <c r="AM1273" s="29"/>
      <c r="AN1273" s="29"/>
      <c r="AO1273" s="30"/>
      <c r="AP1273" s="30"/>
      <c r="AQ1273" s="30"/>
    </row>
    <row r="1274" spans="34:43">
      <c r="AH1274" s="29"/>
      <c r="AI1274" s="29"/>
      <c r="AJ1274" s="29"/>
      <c r="AK1274" s="29"/>
      <c r="AL1274" s="29"/>
      <c r="AM1274" s="29"/>
      <c r="AN1274" s="29"/>
      <c r="AO1274" s="30"/>
      <c r="AP1274" s="30"/>
      <c r="AQ1274" s="30"/>
    </row>
    <row r="1275" spans="34:43">
      <c r="AH1275" s="29"/>
      <c r="AI1275" s="29"/>
      <c r="AJ1275" s="29"/>
      <c r="AK1275" s="29"/>
      <c r="AL1275" s="29"/>
      <c r="AM1275" s="29"/>
      <c r="AN1275" s="29"/>
      <c r="AO1275" s="30"/>
      <c r="AP1275" s="30"/>
      <c r="AQ1275" s="30"/>
    </row>
    <row r="1276" spans="34:43">
      <c r="AH1276" s="29"/>
      <c r="AI1276" s="29"/>
      <c r="AJ1276" s="29"/>
      <c r="AK1276" s="29"/>
      <c r="AL1276" s="29"/>
      <c r="AM1276" s="29"/>
      <c r="AN1276" s="29"/>
      <c r="AO1276" s="30"/>
      <c r="AP1276" s="30"/>
      <c r="AQ1276" s="30"/>
    </row>
    <row r="1277" spans="34:43">
      <c r="AH1277" s="29"/>
      <c r="AI1277" s="29"/>
      <c r="AJ1277" s="29"/>
      <c r="AK1277" s="29"/>
      <c r="AL1277" s="29"/>
      <c r="AM1277" s="29"/>
      <c r="AN1277" s="29"/>
      <c r="AO1277" s="30"/>
      <c r="AP1277" s="30"/>
      <c r="AQ1277" s="30"/>
    </row>
    <row r="1278" spans="34:43">
      <c r="AH1278" s="29"/>
      <c r="AI1278" s="29"/>
      <c r="AJ1278" s="29"/>
      <c r="AK1278" s="29"/>
      <c r="AL1278" s="29"/>
      <c r="AM1278" s="29"/>
      <c r="AN1278" s="29"/>
      <c r="AO1278" s="30"/>
      <c r="AP1278" s="30"/>
      <c r="AQ1278" s="30"/>
    </row>
    <row r="1279" spans="34:43">
      <c r="AH1279" s="29"/>
      <c r="AI1279" s="29"/>
      <c r="AJ1279" s="29"/>
      <c r="AK1279" s="29"/>
      <c r="AL1279" s="29"/>
      <c r="AM1279" s="29"/>
      <c r="AN1279" s="29"/>
      <c r="AO1279" s="30"/>
      <c r="AP1279" s="30"/>
      <c r="AQ1279" s="30"/>
    </row>
    <row r="1280" spans="34:43">
      <c r="AH1280" s="29"/>
      <c r="AI1280" s="29"/>
      <c r="AJ1280" s="29"/>
      <c r="AK1280" s="29"/>
      <c r="AL1280" s="29"/>
      <c r="AM1280" s="29"/>
      <c r="AN1280" s="29"/>
      <c r="AO1280" s="30"/>
      <c r="AP1280" s="30"/>
      <c r="AQ1280" s="30"/>
    </row>
    <row r="1281" spans="34:43">
      <c r="AH1281" s="29"/>
      <c r="AI1281" s="29"/>
      <c r="AJ1281" s="29"/>
      <c r="AK1281" s="29"/>
      <c r="AL1281" s="29"/>
      <c r="AM1281" s="29"/>
      <c r="AN1281" s="29"/>
      <c r="AO1281" s="30"/>
      <c r="AP1281" s="30"/>
      <c r="AQ1281" s="30"/>
    </row>
    <row r="1282" spans="34:43">
      <c r="AH1282" s="29"/>
      <c r="AI1282" s="29"/>
      <c r="AJ1282" s="29"/>
      <c r="AK1282" s="29"/>
      <c r="AL1282" s="29"/>
      <c r="AM1282" s="29"/>
      <c r="AN1282" s="29"/>
      <c r="AO1282" s="30"/>
      <c r="AP1282" s="30"/>
      <c r="AQ1282" s="30"/>
    </row>
    <row r="1283" spans="34:43">
      <c r="AH1283" s="29"/>
      <c r="AI1283" s="29"/>
      <c r="AJ1283" s="29"/>
      <c r="AK1283" s="29"/>
      <c r="AL1283" s="29"/>
      <c r="AM1283" s="29"/>
      <c r="AN1283" s="29"/>
      <c r="AO1283" s="30"/>
      <c r="AP1283" s="30"/>
      <c r="AQ1283" s="30"/>
    </row>
    <row r="1284" spans="34:43">
      <c r="AH1284" s="29"/>
      <c r="AI1284" s="29"/>
      <c r="AJ1284" s="29"/>
      <c r="AK1284" s="29"/>
      <c r="AL1284" s="29"/>
      <c r="AM1284" s="29"/>
      <c r="AN1284" s="29"/>
      <c r="AO1284" s="30"/>
      <c r="AP1284" s="30"/>
      <c r="AQ1284" s="30"/>
    </row>
    <row r="1285" spans="34:43">
      <c r="AH1285" s="29"/>
      <c r="AI1285" s="29"/>
      <c r="AJ1285" s="29"/>
      <c r="AK1285" s="29"/>
      <c r="AL1285" s="29"/>
      <c r="AM1285" s="29"/>
      <c r="AN1285" s="29"/>
      <c r="AO1285" s="30"/>
      <c r="AP1285" s="30"/>
      <c r="AQ1285" s="30"/>
    </row>
    <row r="1286" spans="34:43">
      <c r="AH1286" s="29"/>
      <c r="AI1286" s="29"/>
      <c r="AJ1286" s="29"/>
      <c r="AK1286" s="29"/>
      <c r="AL1286" s="29"/>
      <c r="AM1286" s="29"/>
      <c r="AN1286" s="29"/>
      <c r="AO1286" s="30"/>
      <c r="AP1286" s="30"/>
      <c r="AQ1286" s="30"/>
    </row>
    <row r="1287" spans="34:43">
      <c r="AH1287" s="29"/>
      <c r="AI1287" s="29"/>
      <c r="AJ1287" s="29"/>
      <c r="AK1287" s="29"/>
      <c r="AL1287" s="29"/>
      <c r="AM1287" s="29"/>
      <c r="AN1287" s="29"/>
      <c r="AO1287" s="30"/>
      <c r="AP1287" s="30"/>
      <c r="AQ1287" s="30"/>
    </row>
    <row r="1288" spans="34:43">
      <c r="AH1288" s="29"/>
      <c r="AI1288" s="29"/>
      <c r="AJ1288" s="29"/>
      <c r="AK1288" s="29"/>
      <c r="AL1288" s="29"/>
      <c r="AM1288" s="29"/>
      <c r="AN1288" s="29"/>
      <c r="AO1288" s="30"/>
      <c r="AP1288" s="30"/>
      <c r="AQ1288" s="30"/>
    </row>
    <row r="1289" spans="34:43">
      <c r="AH1289" s="29"/>
      <c r="AI1289" s="29"/>
      <c r="AJ1289" s="29"/>
      <c r="AK1289" s="29"/>
      <c r="AL1289" s="29"/>
      <c r="AM1289" s="29"/>
      <c r="AN1289" s="29"/>
      <c r="AO1289" s="30"/>
      <c r="AP1289" s="30"/>
      <c r="AQ1289" s="30"/>
    </row>
    <row r="1290" spans="34:43">
      <c r="AH1290" s="29"/>
      <c r="AI1290" s="29"/>
      <c r="AJ1290" s="29"/>
      <c r="AK1290" s="29"/>
      <c r="AL1290" s="29"/>
      <c r="AM1290" s="29"/>
      <c r="AN1290" s="29"/>
      <c r="AO1290" s="30"/>
      <c r="AP1290" s="30"/>
      <c r="AQ1290" s="30"/>
    </row>
    <row r="1291" spans="34:43">
      <c r="AH1291" s="29"/>
      <c r="AI1291" s="29"/>
      <c r="AJ1291" s="29"/>
      <c r="AK1291" s="29"/>
      <c r="AL1291" s="29"/>
      <c r="AM1291" s="29"/>
      <c r="AN1291" s="29"/>
      <c r="AO1291" s="30"/>
      <c r="AP1291" s="30"/>
      <c r="AQ1291" s="30"/>
    </row>
    <row r="1292" spans="34:43">
      <c r="AH1292" s="29"/>
      <c r="AI1292" s="29"/>
      <c r="AJ1292" s="29"/>
      <c r="AK1292" s="29"/>
      <c r="AL1292" s="29"/>
      <c r="AM1292" s="29"/>
      <c r="AN1292" s="29"/>
      <c r="AO1292" s="30"/>
      <c r="AP1292" s="30"/>
      <c r="AQ1292" s="30"/>
    </row>
    <row r="1293" spans="34:43">
      <c r="AH1293" s="29"/>
      <c r="AI1293" s="29"/>
      <c r="AJ1293" s="29"/>
      <c r="AK1293" s="29"/>
      <c r="AL1293" s="29"/>
      <c r="AM1293" s="29"/>
      <c r="AN1293" s="29"/>
      <c r="AO1293" s="30"/>
      <c r="AP1293" s="30"/>
      <c r="AQ1293" s="30"/>
    </row>
    <row r="1294" spans="34:43">
      <c r="AH1294" s="29"/>
      <c r="AI1294" s="29"/>
      <c r="AJ1294" s="29"/>
      <c r="AK1294" s="29"/>
      <c r="AL1294" s="29"/>
      <c r="AM1294" s="29"/>
      <c r="AN1294" s="29"/>
      <c r="AO1294" s="30"/>
      <c r="AP1294" s="30"/>
      <c r="AQ1294" s="30"/>
    </row>
    <row r="1295" spans="34:43">
      <c r="AH1295" s="29"/>
      <c r="AI1295" s="29"/>
      <c r="AJ1295" s="29"/>
      <c r="AK1295" s="29"/>
      <c r="AL1295" s="29"/>
      <c r="AM1295" s="29"/>
      <c r="AN1295" s="29"/>
      <c r="AO1295" s="30"/>
      <c r="AP1295" s="30"/>
      <c r="AQ1295" s="30"/>
    </row>
    <row r="1296" spans="34:43">
      <c r="AH1296" s="29"/>
      <c r="AI1296" s="29"/>
      <c r="AJ1296" s="29"/>
      <c r="AK1296" s="29"/>
      <c r="AL1296" s="29"/>
      <c r="AM1296" s="29"/>
      <c r="AN1296" s="29"/>
      <c r="AO1296" s="30"/>
      <c r="AP1296" s="30"/>
      <c r="AQ1296" s="30"/>
    </row>
    <row r="1297" spans="34:43">
      <c r="AH1297" s="29"/>
      <c r="AI1297" s="29"/>
      <c r="AJ1297" s="29"/>
      <c r="AK1297" s="29"/>
      <c r="AL1297" s="29"/>
      <c r="AM1297" s="29"/>
      <c r="AN1297" s="29"/>
      <c r="AO1297" s="30"/>
      <c r="AP1297" s="30"/>
      <c r="AQ1297" s="30"/>
    </row>
    <row r="1298" spans="34:43">
      <c r="AH1298" s="29"/>
      <c r="AI1298" s="29"/>
      <c r="AJ1298" s="29"/>
      <c r="AK1298" s="29"/>
      <c r="AL1298" s="29"/>
      <c r="AM1298" s="29"/>
      <c r="AN1298" s="29"/>
      <c r="AO1298" s="30"/>
      <c r="AP1298" s="30"/>
      <c r="AQ1298" s="30"/>
    </row>
    <row r="1299" spans="34:43">
      <c r="AH1299" s="29"/>
      <c r="AI1299" s="29"/>
      <c r="AJ1299" s="29"/>
      <c r="AK1299" s="29"/>
      <c r="AL1299" s="29"/>
      <c r="AM1299" s="29"/>
      <c r="AN1299" s="29"/>
      <c r="AO1299" s="30"/>
      <c r="AP1299" s="30"/>
      <c r="AQ1299" s="30"/>
    </row>
    <row r="1300" spans="34:43">
      <c r="AH1300" s="29"/>
      <c r="AI1300" s="29"/>
      <c r="AJ1300" s="29"/>
      <c r="AK1300" s="29"/>
      <c r="AL1300" s="29"/>
      <c r="AM1300" s="29"/>
      <c r="AN1300" s="29"/>
      <c r="AO1300" s="30"/>
      <c r="AP1300" s="30"/>
      <c r="AQ1300" s="30"/>
    </row>
    <row r="1301" spans="34:43">
      <c r="AH1301" s="29"/>
      <c r="AI1301" s="29"/>
      <c r="AJ1301" s="29"/>
      <c r="AK1301" s="29"/>
      <c r="AL1301" s="29"/>
      <c r="AM1301" s="29"/>
      <c r="AN1301" s="29"/>
      <c r="AO1301" s="30"/>
      <c r="AP1301" s="30"/>
      <c r="AQ1301" s="30"/>
    </row>
    <row r="1302" spans="34:43">
      <c r="AH1302" s="29"/>
      <c r="AI1302" s="29"/>
      <c r="AJ1302" s="29"/>
      <c r="AK1302" s="29"/>
      <c r="AL1302" s="29"/>
      <c r="AM1302" s="29"/>
      <c r="AN1302" s="29"/>
      <c r="AO1302" s="30"/>
      <c r="AP1302" s="30"/>
      <c r="AQ1302" s="30"/>
    </row>
    <row r="1303" spans="34:43">
      <c r="AH1303" s="29"/>
      <c r="AI1303" s="29"/>
      <c r="AJ1303" s="29"/>
      <c r="AK1303" s="29"/>
      <c r="AL1303" s="29"/>
      <c r="AM1303" s="29"/>
      <c r="AN1303" s="29"/>
      <c r="AO1303" s="30"/>
      <c r="AP1303" s="30"/>
      <c r="AQ1303" s="30"/>
    </row>
    <row r="1304" spans="34:43">
      <c r="AH1304" s="29"/>
      <c r="AI1304" s="29"/>
      <c r="AJ1304" s="29"/>
      <c r="AK1304" s="29"/>
      <c r="AL1304" s="29"/>
      <c r="AM1304" s="29"/>
      <c r="AN1304" s="29"/>
      <c r="AO1304" s="30"/>
      <c r="AP1304" s="30"/>
      <c r="AQ1304" s="30"/>
    </row>
    <row r="1305" spans="34:43">
      <c r="AH1305" s="29"/>
      <c r="AI1305" s="29"/>
      <c r="AJ1305" s="29"/>
      <c r="AK1305" s="29"/>
      <c r="AL1305" s="29"/>
      <c r="AM1305" s="29"/>
      <c r="AN1305" s="29"/>
      <c r="AO1305" s="30"/>
      <c r="AP1305" s="30"/>
      <c r="AQ1305" s="30"/>
    </row>
    <row r="1306" spans="34:43">
      <c r="AH1306" s="29"/>
      <c r="AI1306" s="29"/>
      <c r="AJ1306" s="29"/>
      <c r="AK1306" s="29"/>
      <c r="AL1306" s="29"/>
      <c r="AM1306" s="29"/>
      <c r="AN1306" s="29"/>
      <c r="AO1306" s="30"/>
      <c r="AP1306" s="30"/>
      <c r="AQ1306" s="30"/>
    </row>
    <row r="1307" spans="34:43">
      <c r="AH1307" s="29"/>
      <c r="AI1307" s="29"/>
      <c r="AJ1307" s="29"/>
      <c r="AK1307" s="29"/>
      <c r="AL1307" s="29"/>
      <c r="AM1307" s="29"/>
      <c r="AN1307" s="29"/>
      <c r="AO1307" s="30"/>
      <c r="AP1307" s="30"/>
      <c r="AQ1307" s="30"/>
    </row>
    <row r="1308" spans="34:43">
      <c r="AH1308" s="29"/>
      <c r="AI1308" s="29"/>
      <c r="AJ1308" s="29"/>
      <c r="AK1308" s="29"/>
      <c r="AL1308" s="29"/>
      <c r="AM1308" s="29"/>
      <c r="AN1308" s="29"/>
      <c r="AO1308" s="30"/>
      <c r="AP1308" s="30"/>
      <c r="AQ1308" s="30"/>
    </row>
    <row r="1309" spans="34:43">
      <c r="AH1309" s="29"/>
      <c r="AI1309" s="29"/>
      <c r="AJ1309" s="29"/>
      <c r="AK1309" s="29"/>
      <c r="AL1309" s="29"/>
      <c r="AM1309" s="29"/>
      <c r="AN1309" s="29"/>
      <c r="AO1309" s="30"/>
      <c r="AP1309" s="30"/>
      <c r="AQ1309" s="30"/>
    </row>
    <row r="1310" spans="34:43">
      <c r="AH1310" s="29"/>
      <c r="AI1310" s="29"/>
      <c r="AJ1310" s="29"/>
      <c r="AK1310" s="29"/>
      <c r="AL1310" s="29"/>
      <c r="AM1310" s="29"/>
      <c r="AN1310" s="29"/>
      <c r="AO1310" s="30"/>
      <c r="AP1310" s="30"/>
      <c r="AQ1310" s="30"/>
    </row>
    <row r="1311" spans="34:43">
      <c r="AH1311" s="29"/>
      <c r="AI1311" s="29"/>
      <c r="AJ1311" s="29"/>
      <c r="AK1311" s="29"/>
      <c r="AL1311" s="29"/>
      <c r="AM1311" s="29"/>
      <c r="AN1311" s="29"/>
      <c r="AO1311" s="30"/>
      <c r="AP1311" s="30"/>
      <c r="AQ1311" s="30"/>
    </row>
    <row r="1312" spans="34:43">
      <c r="AH1312" s="29"/>
      <c r="AI1312" s="29"/>
      <c r="AJ1312" s="29"/>
      <c r="AK1312" s="29"/>
      <c r="AL1312" s="29"/>
      <c r="AM1312" s="29"/>
      <c r="AN1312" s="29"/>
      <c r="AO1312" s="30"/>
      <c r="AP1312" s="30"/>
      <c r="AQ1312" s="30"/>
    </row>
    <row r="1313" spans="34:43">
      <c r="AH1313" s="29"/>
      <c r="AI1313" s="29"/>
      <c r="AJ1313" s="29"/>
      <c r="AK1313" s="29"/>
      <c r="AL1313" s="29"/>
      <c r="AM1313" s="29"/>
      <c r="AN1313" s="29"/>
      <c r="AO1313" s="30"/>
      <c r="AP1313" s="30"/>
      <c r="AQ1313" s="30"/>
    </row>
    <row r="1314" spans="34:43">
      <c r="AH1314" s="29"/>
      <c r="AI1314" s="29"/>
      <c r="AJ1314" s="29"/>
      <c r="AK1314" s="29"/>
      <c r="AL1314" s="29"/>
      <c r="AM1314" s="29"/>
      <c r="AN1314" s="29"/>
      <c r="AO1314" s="30"/>
      <c r="AP1314" s="30"/>
      <c r="AQ1314" s="30"/>
    </row>
    <row r="1315" spans="34:43">
      <c r="AH1315" s="29"/>
      <c r="AI1315" s="29"/>
      <c r="AJ1315" s="29"/>
      <c r="AK1315" s="29"/>
      <c r="AL1315" s="29"/>
      <c r="AM1315" s="29"/>
      <c r="AN1315" s="29"/>
      <c r="AO1315" s="30"/>
      <c r="AP1315" s="30"/>
      <c r="AQ1315" s="30"/>
    </row>
    <row r="1316" spans="34:43">
      <c r="AH1316" s="29"/>
      <c r="AI1316" s="29"/>
      <c r="AJ1316" s="29"/>
      <c r="AK1316" s="29"/>
      <c r="AL1316" s="29"/>
      <c r="AM1316" s="29"/>
      <c r="AN1316" s="29"/>
      <c r="AO1316" s="30"/>
      <c r="AP1316" s="30"/>
      <c r="AQ1316" s="30"/>
    </row>
    <row r="1317" spans="34:43">
      <c r="AH1317" s="29"/>
      <c r="AI1317" s="29"/>
      <c r="AJ1317" s="29"/>
      <c r="AK1317" s="29"/>
      <c r="AL1317" s="29"/>
      <c r="AM1317" s="29"/>
      <c r="AN1317" s="29"/>
      <c r="AO1317" s="30"/>
      <c r="AP1317" s="30"/>
      <c r="AQ1317" s="30"/>
    </row>
    <row r="1318" spans="34:43">
      <c r="AH1318" s="29"/>
      <c r="AI1318" s="29"/>
      <c r="AJ1318" s="29"/>
      <c r="AK1318" s="29"/>
      <c r="AL1318" s="29"/>
      <c r="AM1318" s="29"/>
      <c r="AN1318" s="29"/>
      <c r="AO1318" s="30"/>
      <c r="AP1318" s="30"/>
      <c r="AQ1318" s="30"/>
    </row>
    <row r="1319" spans="34:43">
      <c r="AH1319" s="29"/>
      <c r="AI1319" s="29"/>
      <c r="AJ1319" s="29"/>
      <c r="AK1319" s="29"/>
      <c r="AL1319" s="29"/>
      <c r="AM1319" s="29"/>
      <c r="AN1319" s="29"/>
      <c r="AO1319" s="30"/>
      <c r="AP1319" s="30"/>
      <c r="AQ1319" s="30"/>
    </row>
    <row r="1320" spans="34:43">
      <c r="AH1320" s="29"/>
      <c r="AI1320" s="29"/>
      <c r="AJ1320" s="29"/>
      <c r="AK1320" s="29"/>
      <c r="AL1320" s="29"/>
      <c r="AM1320" s="29"/>
      <c r="AN1320" s="29"/>
      <c r="AO1320" s="30"/>
      <c r="AP1320" s="30"/>
      <c r="AQ1320" s="30"/>
    </row>
    <row r="1321" spans="34:43">
      <c r="AH1321" s="29"/>
      <c r="AI1321" s="29"/>
      <c r="AJ1321" s="29"/>
      <c r="AK1321" s="29"/>
      <c r="AL1321" s="29"/>
      <c r="AM1321" s="29"/>
      <c r="AN1321" s="29"/>
      <c r="AO1321" s="30"/>
      <c r="AP1321" s="30"/>
      <c r="AQ1321" s="30"/>
    </row>
    <row r="1322" spans="34:43">
      <c r="AH1322" s="29"/>
      <c r="AI1322" s="29"/>
      <c r="AJ1322" s="29"/>
      <c r="AK1322" s="29"/>
      <c r="AL1322" s="29"/>
      <c r="AM1322" s="29"/>
      <c r="AN1322" s="29"/>
      <c r="AO1322" s="30"/>
      <c r="AP1322" s="30"/>
      <c r="AQ1322" s="30"/>
    </row>
    <row r="1323" spans="34:43">
      <c r="AH1323" s="29"/>
      <c r="AI1323" s="29"/>
      <c r="AJ1323" s="29"/>
      <c r="AK1323" s="29"/>
      <c r="AL1323" s="29"/>
      <c r="AM1323" s="29"/>
      <c r="AN1323" s="29"/>
      <c r="AO1323" s="30"/>
      <c r="AP1323" s="30"/>
      <c r="AQ1323" s="30"/>
    </row>
    <row r="1324" spans="34:43">
      <c r="AH1324" s="29"/>
      <c r="AI1324" s="29"/>
      <c r="AJ1324" s="29"/>
      <c r="AK1324" s="29"/>
      <c r="AL1324" s="29"/>
      <c r="AM1324" s="29"/>
      <c r="AN1324" s="29"/>
      <c r="AO1324" s="30"/>
      <c r="AP1324" s="30"/>
      <c r="AQ1324" s="30"/>
    </row>
    <row r="1325" spans="34:43">
      <c r="AH1325" s="29"/>
      <c r="AI1325" s="29"/>
      <c r="AJ1325" s="29"/>
      <c r="AK1325" s="29"/>
      <c r="AL1325" s="29"/>
      <c r="AM1325" s="29"/>
      <c r="AN1325" s="29"/>
      <c r="AO1325" s="30"/>
      <c r="AP1325" s="30"/>
      <c r="AQ1325" s="30"/>
    </row>
    <row r="1326" spans="34:43">
      <c r="AH1326" s="29"/>
      <c r="AI1326" s="29"/>
      <c r="AJ1326" s="29"/>
      <c r="AK1326" s="29"/>
      <c r="AL1326" s="29"/>
      <c r="AM1326" s="29"/>
      <c r="AN1326" s="29"/>
      <c r="AO1326" s="30"/>
      <c r="AP1326" s="30"/>
      <c r="AQ1326" s="30"/>
    </row>
    <row r="1327" spans="34:43">
      <c r="AH1327" s="29"/>
      <c r="AI1327" s="29"/>
      <c r="AJ1327" s="29"/>
      <c r="AK1327" s="29"/>
      <c r="AL1327" s="29"/>
      <c r="AM1327" s="29"/>
      <c r="AN1327" s="29"/>
      <c r="AO1327" s="30"/>
      <c r="AP1327" s="30"/>
      <c r="AQ1327" s="30"/>
    </row>
    <row r="1328" spans="34:43">
      <c r="AH1328" s="29"/>
      <c r="AI1328" s="29"/>
      <c r="AJ1328" s="29"/>
      <c r="AK1328" s="29"/>
      <c r="AL1328" s="29"/>
      <c r="AM1328" s="29"/>
      <c r="AN1328" s="29"/>
      <c r="AO1328" s="30"/>
      <c r="AP1328" s="30"/>
      <c r="AQ1328" s="30"/>
    </row>
    <row r="1329" spans="34:43">
      <c r="AH1329" s="29"/>
      <c r="AI1329" s="29"/>
      <c r="AJ1329" s="29"/>
      <c r="AK1329" s="29"/>
      <c r="AL1329" s="29"/>
      <c r="AM1329" s="29"/>
      <c r="AN1329" s="29"/>
      <c r="AO1329" s="30"/>
      <c r="AP1329" s="30"/>
      <c r="AQ1329" s="30"/>
    </row>
    <row r="1330" spans="34:43">
      <c r="AH1330" s="29"/>
      <c r="AI1330" s="29"/>
      <c r="AJ1330" s="29"/>
      <c r="AK1330" s="29"/>
      <c r="AL1330" s="29"/>
      <c r="AM1330" s="29"/>
      <c r="AN1330" s="29"/>
      <c r="AO1330" s="30"/>
      <c r="AP1330" s="30"/>
      <c r="AQ1330" s="30"/>
    </row>
    <row r="1331" spans="34:43">
      <c r="AH1331" s="29"/>
      <c r="AI1331" s="29"/>
      <c r="AJ1331" s="29"/>
      <c r="AK1331" s="29"/>
      <c r="AL1331" s="29"/>
      <c r="AM1331" s="29"/>
      <c r="AN1331" s="29"/>
      <c r="AO1331" s="30"/>
      <c r="AP1331" s="30"/>
      <c r="AQ1331" s="30"/>
    </row>
    <row r="1332" spans="34:43">
      <c r="AH1332" s="29"/>
      <c r="AI1332" s="29"/>
      <c r="AJ1332" s="29"/>
      <c r="AK1332" s="29"/>
      <c r="AL1332" s="29"/>
      <c r="AM1332" s="29"/>
      <c r="AN1332" s="29"/>
      <c r="AO1332" s="30"/>
      <c r="AP1332" s="30"/>
      <c r="AQ1332" s="30"/>
    </row>
    <row r="1333" spans="34:43">
      <c r="AH1333" s="29"/>
      <c r="AI1333" s="29"/>
      <c r="AJ1333" s="29"/>
      <c r="AK1333" s="29"/>
      <c r="AL1333" s="29"/>
      <c r="AM1333" s="29"/>
      <c r="AN1333" s="29"/>
      <c r="AO1333" s="30"/>
      <c r="AP1333" s="30"/>
      <c r="AQ1333" s="30"/>
    </row>
    <row r="1334" spans="34:43">
      <c r="AH1334" s="29"/>
      <c r="AI1334" s="29"/>
      <c r="AJ1334" s="29"/>
      <c r="AK1334" s="29"/>
      <c r="AL1334" s="29"/>
      <c r="AM1334" s="29"/>
      <c r="AN1334" s="29"/>
      <c r="AO1334" s="30"/>
      <c r="AP1334" s="30"/>
      <c r="AQ1334" s="30"/>
    </row>
    <row r="1335" spans="34:43">
      <c r="AH1335" s="29"/>
      <c r="AI1335" s="29"/>
      <c r="AJ1335" s="29"/>
      <c r="AK1335" s="29"/>
      <c r="AL1335" s="29"/>
      <c r="AM1335" s="29"/>
      <c r="AN1335" s="29"/>
      <c r="AO1335" s="30"/>
      <c r="AP1335" s="30"/>
      <c r="AQ1335" s="30"/>
    </row>
    <row r="1336" spans="34:43">
      <c r="AH1336" s="29"/>
      <c r="AI1336" s="29"/>
      <c r="AJ1336" s="29"/>
      <c r="AK1336" s="29"/>
      <c r="AL1336" s="29"/>
      <c r="AM1336" s="29"/>
      <c r="AN1336" s="29"/>
      <c r="AO1336" s="30"/>
      <c r="AP1336" s="30"/>
      <c r="AQ1336" s="30"/>
    </row>
    <row r="1337" spans="34:43">
      <c r="AH1337" s="29"/>
      <c r="AI1337" s="29"/>
      <c r="AJ1337" s="29"/>
      <c r="AK1337" s="29"/>
      <c r="AL1337" s="29"/>
      <c r="AM1337" s="29"/>
      <c r="AN1337" s="29"/>
      <c r="AO1337" s="30"/>
      <c r="AP1337" s="30"/>
      <c r="AQ1337" s="30"/>
    </row>
    <row r="1338" spans="34:43">
      <c r="AH1338" s="29"/>
      <c r="AI1338" s="29"/>
      <c r="AJ1338" s="29"/>
      <c r="AK1338" s="29"/>
      <c r="AL1338" s="29"/>
      <c r="AM1338" s="29"/>
      <c r="AN1338" s="29"/>
      <c r="AO1338" s="30"/>
      <c r="AP1338" s="30"/>
      <c r="AQ1338" s="30"/>
    </row>
    <row r="1339" spans="34:43">
      <c r="AH1339" s="29"/>
      <c r="AI1339" s="29"/>
      <c r="AJ1339" s="29"/>
      <c r="AK1339" s="29"/>
      <c r="AL1339" s="29"/>
      <c r="AM1339" s="29"/>
      <c r="AN1339" s="29"/>
      <c r="AO1339" s="30"/>
      <c r="AP1339" s="30"/>
      <c r="AQ1339" s="30"/>
    </row>
    <row r="1340" spans="34:43">
      <c r="AH1340" s="29"/>
      <c r="AI1340" s="29"/>
      <c r="AJ1340" s="29"/>
      <c r="AK1340" s="29"/>
      <c r="AL1340" s="29"/>
      <c r="AM1340" s="29"/>
      <c r="AN1340" s="29"/>
      <c r="AO1340" s="30"/>
      <c r="AP1340" s="30"/>
      <c r="AQ1340" s="30"/>
    </row>
    <row r="1341" spans="34:43">
      <c r="AH1341" s="29"/>
      <c r="AI1341" s="29"/>
      <c r="AJ1341" s="29"/>
      <c r="AK1341" s="29"/>
      <c r="AL1341" s="29"/>
      <c r="AM1341" s="29"/>
      <c r="AN1341" s="29"/>
      <c r="AO1341" s="30"/>
      <c r="AP1341" s="30"/>
      <c r="AQ1341" s="30"/>
    </row>
    <row r="1342" spans="34:43">
      <c r="AH1342" s="29"/>
      <c r="AI1342" s="29"/>
      <c r="AJ1342" s="29"/>
      <c r="AK1342" s="29"/>
      <c r="AL1342" s="29"/>
      <c r="AM1342" s="29"/>
      <c r="AN1342" s="29"/>
      <c r="AO1342" s="30"/>
      <c r="AP1342" s="30"/>
      <c r="AQ1342" s="30"/>
    </row>
    <row r="1343" spans="34:43">
      <c r="AH1343" s="29"/>
      <c r="AI1343" s="29"/>
      <c r="AJ1343" s="29"/>
      <c r="AK1343" s="29"/>
      <c r="AL1343" s="29"/>
      <c r="AM1343" s="29"/>
      <c r="AN1343" s="29"/>
      <c r="AO1343" s="30"/>
      <c r="AP1343" s="30"/>
      <c r="AQ1343" s="30"/>
    </row>
    <row r="1344" spans="34:43">
      <c r="AH1344" s="29"/>
      <c r="AI1344" s="29"/>
      <c r="AJ1344" s="29"/>
      <c r="AK1344" s="29"/>
      <c r="AL1344" s="29"/>
      <c r="AM1344" s="29"/>
      <c r="AN1344" s="29"/>
      <c r="AO1344" s="30"/>
      <c r="AP1344" s="30"/>
      <c r="AQ1344" s="30"/>
    </row>
    <row r="1345" spans="34:43">
      <c r="AH1345" s="29"/>
      <c r="AI1345" s="29"/>
      <c r="AJ1345" s="29"/>
      <c r="AK1345" s="29"/>
      <c r="AL1345" s="29"/>
      <c r="AM1345" s="29"/>
      <c r="AN1345" s="29"/>
      <c r="AO1345" s="30"/>
      <c r="AP1345" s="30"/>
      <c r="AQ1345" s="30"/>
    </row>
    <row r="1346" spans="34:43">
      <c r="AH1346" s="29"/>
      <c r="AI1346" s="29"/>
      <c r="AJ1346" s="29"/>
      <c r="AK1346" s="29"/>
      <c r="AL1346" s="29"/>
      <c r="AM1346" s="29"/>
      <c r="AN1346" s="29"/>
      <c r="AO1346" s="30"/>
      <c r="AP1346" s="30"/>
      <c r="AQ1346" s="30"/>
    </row>
    <row r="1347" spans="34:43">
      <c r="AH1347" s="29"/>
      <c r="AI1347" s="29"/>
      <c r="AJ1347" s="29"/>
      <c r="AK1347" s="29"/>
      <c r="AL1347" s="29"/>
      <c r="AM1347" s="29"/>
      <c r="AN1347" s="29"/>
      <c r="AO1347" s="30"/>
      <c r="AP1347" s="30"/>
      <c r="AQ1347" s="30"/>
    </row>
    <row r="1348" spans="34:43">
      <c r="AH1348" s="29"/>
      <c r="AI1348" s="29"/>
      <c r="AJ1348" s="29"/>
      <c r="AK1348" s="29"/>
      <c r="AL1348" s="29"/>
      <c r="AM1348" s="29"/>
      <c r="AN1348" s="29"/>
      <c r="AO1348" s="30"/>
      <c r="AP1348" s="30"/>
      <c r="AQ1348" s="30"/>
    </row>
    <row r="1349" spans="34:43">
      <c r="AH1349" s="29"/>
      <c r="AI1349" s="29"/>
      <c r="AJ1349" s="29"/>
      <c r="AK1349" s="29"/>
      <c r="AL1349" s="29"/>
      <c r="AM1349" s="29"/>
      <c r="AN1349" s="29"/>
      <c r="AO1349" s="30"/>
      <c r="AP1349" s="30"/>
      <c r="AQ1349" s="30"/>
    </row>
    <row r="1350" spans="34:43">
      <c r="AH1350" s="29"/>
      <c r="AI1350" s="29"/>
      <c r="AJ1350" s="29"/>
      <c r="AK1350" s="29"/>
      <c r="AL1350" s="29"/>
      <c r="AM1350" s="29"/>
      <c r="AN1350" s="29"/>
      <c r="AO1350" s="30"/>
      <c r="AP1350" s="30"/>
      <c r="AQ1350" s="30"/>
    </row>
    <row r="1351" spans="34:43">
      <c r="AH1351" s="29"/>
      <c r="AI1351" s="29"/>
      <c r="AJ1351" s="29"/>
      <c r="AK1351" s="29"/>
      <c r="AL1351" s="29"/>
      <c r="AM1351" s="29"/>
      <c r="AN1351" s="29"/>
      <c r="AO1351" s="30"/>
      <c r="AP1351" s="30"/>
      <c r="AQ1351" s="30"/>
    </row>
    <row r="1352" spans="34:43">
      <c r="AH1352" s="29"/>
      <c r="AI1352" s="29"/>
      <c r="AJ1352" s="29"/>
      <c r="AK1352" s="29"/>
      <c r="AL1352" s="29"/>
      <c r="AM1352" s="29"/>
      <c r="AN1352" s="29"/>
      <c r="AO1352" s="30"/>
      <c r="AP1352" s="30"/>
      <c r="AQ1352" s="30"/>
    </row>
    <row r="1353" spans="34:43">
      <c r="AH1353" s="29"/>
      <c r="AI1353" s="29"/>
      <c r="AJ1353" s="29"/>
      <c r="AK1353" s="29"/>
      <c r="AL1353" s="29"/>
      <c r="AM1353" s="29"/>
      <c r="AN1353" s="29"/>
      <c r="AO1353" s="30"/>
      <c r="AP1353" s="30"/>
      <c r="AQ1353" s="30"/>
    </row>
    <row r="1354" spans="34:43">
      <c r="AH1354" s="29"/>
      <c r="AI1354" s="29"/>
      <c r="AJ1354" s="29"/>
      <c r="AK1354" s="29"/>
      <c r="AL1354" s="29"/>
      <c r="AM1354" s="29"/>
      <c r="AN1354" s="29"/>
      <c r="AO1354" s="30"/>
      <c r="AP1354" s="30"/>
      <c r="AQ1354" s="30"/>
    </row>
    <row r="1355" spans="34:43">
      <c r="AH1355" s="29"/>
      <c r="AI1355" s="29"/>
      <c r="AJ1355" s="29"/>
      <c r="AK1355" s="29"/>
      <c r="AL1355" s="29"/>
      <c r="AM1355" s="29"/>
      <c r="AN1355" s="29"/>
      <c r="AO1355" s="30"/>
      <c r="AP1355" s="30"/>
      <c r="AQ1355" s="30"/>
    </row>
    <row r="1356" spans="34:43">
      <c r="AH1356" s="29"/>
      <c r="AI1356" s="29"/>
      <c r="AJ1356" s="29"/>
      <c r="AK1356" s="29"/>
      <c r="AL1356" s="29"/>
      <c r="AM1356" s="29"/>
      <c r="AN1356" s="29"/>
      <c r="AO1356" s="30"/>
      <c r="AP1356" s="30"/>
      <c r="AQ1356" s="30"/>
    </row>
    <row r="1357" spans="34:43">
      <c r="AH1357" s="29"/>
      <c r="AI1357" s="29"/>
      <c r="AJ1357" s="29"/>
      <c r="AK1357" s="29"/>
      <c r="AL1357" s="29"/>
      <c r="AM1357" s="29"/>
      <c r="AN1357" s="29"/>
      <c r="AO1357" s="30"/>
      <c r="AP1357" s="30"/>
      <c r="AQ1357" s="30"/>
    </row>
    <row r="1358" spans="34:43">
      <c r="AH1358" s="29"/>
      <c r="AI1358" s="29"/>
      <c r="AJ1358" s="29"/>
      <c r="AK1358" s="29"/>
      <c r="AL1358" s="29"/>
      <c r="AM1358" s="29"/>
      <c r="AN1358" s="29"/>
      <c r="AO1358" s="30"/>
      <c r="AP1358" s="30"/>
      <c r="AQ1358" s="30"/>
    </row>
    <row r="1359" spans="34:43">
      <c r="AH1359" s="29"/>
      <c r="AI1359" s="29"/>
      <c r="AJ1359" s="29"/>
      <c r="AK1359" s="29"/>
      <c r="AL1359" s="29"/>
      <c r="AM1359" s="29"/>
      <c r="AN1359" s="29"/>
      <c r="AO1359" s="30"/>
      <c r="AP1359" s="30"/>
      <c r="AQ1359" s="30"/>
    </row>
    <row r="1360" spans="34:43">
      <c r="AH1360" s="29"/>
      <c r="AI1360" s="29"/>
      <c r="AJ1360" s="29"/>
      <c r="AK1360" s="29"/>
      <c r="AL1360" s="29"/>
      <c r="AM1360" s="29"/>
      <c r="AN1360" s="29"/>
      <c r="AO1360" s="30"/>
      <c r="AP1360" s="30"/>
      <c r="AQ1360" s="30"/>
    </row>
    <row r="1361" spans="34:43">
      <c r="AH1361" s="29"/>
      <c r="AI1361" s="29"/>
      <c r="AJ1361" s="29"/>
      <c r="AK1361" s="29"/>
      <c r="AL1361" s="29"/>
      <c r="AM1361" s="29"/>
      <c r="AN1361" s="29"/>
      <c r="AO1361" s="30"/>
      <c r="AP1361" s="30"/>
      <c r="AQ1361" s="30"/>
    </row>
    <row r="1362" spans="34:43">
      <c r="AH1362" s="29"/>
      <c r="AI1362" s="29"/>
      <c r="AJ1362" s="29"/>
      <c r="AK1362" s="29"/>
      <c r="AL1362" s="29"/>
      <c r="AM1362" s="29"/>
      <c r="AN1362" s="29"/>
      <c r="AO1362" s="30"/>
      <c r="AP1362" s="30"/>
      <c r="AQ1362" s="30"/>
    </row>
    <row r="1363" spans="34:43">
      <c r="AH1363" s="29"/>
      <c r="AI1363" s="29"/>
      <c r="AJ1363" s="29"/>
      <c r="AK1363" s="29"/>
      <c r="AL1363" s="29"/>
      <c r="AM1363" s="29"/>
      <c r="AN1363" s="29"/>
      <c r="AO1363" s="30"/>
      <c r="AP1363" s="30"/>
      <c r="AQ1363" s="30"/>
    </row>
    <row r="1364" spans="34:43">
      <c r="AH1364" s="29"/>
      <c r="AI1364" s="29"/>
      <c r="AJ1364" s="29"/>
      <c r="AK1364" s="29"/>
      <c r="AL1364" s="29"/>
      <c r="AM1364" s="29"/>
      <c r="AN1364" s="29"/>
      <c r="AO1364" s="30"/>
      <c r="AP1364" s="30"/>
      <c r="AQ1364" s="30"/>
    </row>
    <row r="1365" spans="34:43">
      <c r="AH1365" s="29"/>
      <c r="AI1365" s="29"/>
      <c r="AJ1365" s="29"/>
      <c r="AK1365" s="29"/>
      <c r="AL1365" s="29"/>
      <c r="AM1365" s="29"/>
      <c r="AN1365" s="29"/>
      <c r="AO1365" s="30"/>
      <c r="AP1365" s="30"/>
      <c r="AQ1365" s="30"/>
    </row>
    <row r="1366" spans="34:43">
      <c r="AH1366" s="29"/>
      <c r="AI1366" s="29"/>
      <c r="AJ1366" s="29"/>
      <c r="AK1366" s="29"/>
      <c r="AL1366" s="29"/>
      <c r="AM1366" s="29"/>
      <c r="AN1366" s="29"/>
      <c r="AO1366" s="30"/>
      <c r="AP1366" s="30"/>
      <c r="AQ1366" s="30"/>
    </row>
    <row r="1367" spans="34:43">
      <c r="AH1367" s="29"/>
      <c r="AI1367" s="29"/>
      <c r="AJ1367" s="29"/>
      <c r="AK1367" s="29"/>
      <c r="AL1367" s="29"/>
      <c r="AM1367" s="29"/>
      <c r="AN1367" s="29"/>
      <c r="AO1367" s="30"/>
      <c r="AP1367" s="30"/>
      <c r="AQ1367" s="30"/>
    </row>
    <row r="1368" spans="34:43">
      <c r="AH1368" s="29"/>
      <c r="AI1368" s="29"/>
      <c r="AJ1368" s="29"/>
      <c r="AK1368" s="29"/>
      <c r="AL1368" s="29"/>
      <c r="AM1368" s="29"/>
      <c r="AN1368" s="29"/>
      <c r="AO1368" s="30"/>
      <c r="AP1368" s="30"/>
      <c r="AQ1368" s="30"/>
    </row>
    <row r="1369" spans="34:43">
      <c r="AH1369" s="29"/>
      <c r="AI1369" s="29"/>
      <c r="AJ1369" s="29"/>
      <c r="AK1369" s="29"/>
      <c r="AL1369" s="29"/>
      <c r="AM1369" s="29"/>
      <c r="AN1369" s="29"/>
      <c r="AO1369" s="30"/>
      <c r="AP1369" s="30"/>
      <c r="AQ1369" s="30"/>
    </row>
    <row r="1370" spans="34:43">
      <c r="AH1370" s="29"/>
      <c r="AI1370" s="29"/>
      <c r="AJ1370" s="29"/>
      <c r="AK1370" s="29"/>
      <c r="AL1370" s="29"/>
      <c r="AM1370" s="29"/>
      <c r="AN1370" s="29"/>
      <c r="AO1370" s="30"/>
      <c r="AP1370" s="30"/>
      <c r="AQ1370" s="30"/>
    </row>
    <row r="1371" spans="34:43">
      <c r="AH1371" s="29"/>
      <c r="AI1371" s="29"/>
      <c r="AJ1371" s="29"/>
      <c r="AK1371" s="29"/>
      <c r="AL1371" s="29"/>
      <c r="AM1371" s="29"/>
      <c r="AN1371" s="29"/>
      <c r="AO1371" s="30"/>
      <c r="AP1371" s="30"/>
      <c r="AQ1371" s="30"/>
    </row>
    <row r="1372" spans="34:43">
      <c r="AH1372" s="29"/>
      <c r="AI1372" s="29"/>
      <c r="AJ1372" s="29"/>
      <c r="AK1372" s="29"/>
      <c r="AL1372" s="29"/>
      <c r="AM1372" s="29"/>
      <c r="AN1372" s="29"/>
      <c r="AO1372" s="30"/>
      <c r="AP1372" s="30"/>
      <c r="AQ1372" s="30"/>
    </row>
    <row r="1373" spans="34:43">
      <c r="AH1373" s="29"/>
      <c r="AI1373" s="29"/>
      <c r="AJ1373" s="29"/>
      <c r="AK1373" s="29"/>
      <c r="AL1373" s="29"/>
      <c r="AM1373" s="29"/>
      <c r="AN1373" s="29"/>
      <c r="AO1373" s="30"/>
      <c r="AP1373" s="30"/>
      <c r="AQ1373" s="30"/>
    </row>
    <row r="1374" spans="34:43">
      <c r="AH1374" s="29"/>
      <c r="AI1374" s="29"/>
      <c r="AJ1374" s="29"/>
      <c r="AK1374" s="29"/>
      <c r="AL1374" s="29"/>
      <c r="AM1374" s="29"/>
      <c r="AN1374" s="29"/>
      <c r="AO1374" s="30"/>
      <c r="AP1374" s="30"/>
      <c r="AQ1374" s="30"/>
    </row>
    <row r="1375" spans="34:43">
      <c r="AH1375" s="29"/>
      <c r="AI1375" s="29"/>
      <c r="AJ1375" s="29"/>
      <c r="AK1375" s="29"/>
      <c r="AL1375" s="29"/>
      <c r="AM1375" s="29"/>
      <c r="AN1375" s="29"/>
      <c r="AO1375" s="30"/>
      <c r="AP1375" s="30"/>
      <c r="AQ1375" s="30"/>
    </row>
    <row r="1376" spans="34:43">
      <c r="AH1376" s="29"/>
      <c r="AI1376" s="29"/>
      <c r="AJ1376" s="29"/>
      <c r="AK1376" s="29"/>
      <c r="AL1376" s="29"/>
      <c r="AM1376" s="29"/>
      <c r="AN1376" s="29"/>
      <c r="AO1376" s="30"/>
      <c r="AP1376" s="30"/>
      <c r="AQ1376" s="30"/>
    </row>
    <row r="1377" spans="34:43">
      <c r="AH1377" s="29"/>
      <c r="AI1377" s="29"/>
      <c r="AJ1377" s="29"/>
      <c r="AK1377" s="29"/>
      <c r="AL1377" s="29"/>
      <c r="AM1377" s="29"/>
      <c r="AN1377" s="29"/>
      <c r="AO1377" s="30"/>
      <c r="AP1377" s="30"/>
      <c r="AQ1377" s="30"/>
    </row>
    <row r="1378" spans="34:43">
      <c r="AH1378" s="29"/>
      <c r="AI1378" s="29"/>
      <c r="AJ1378" s="29"/>
      <c r="AK1378" s="29"/>
      <c r="AL1378" s="29"/>
      <c r="AM1378" s="29"/>
      <c r="AN1378" s="29"/>
      <c r="AO1378" s="30"/>
      <c r="AP1378" s="30"/>
      <c r="AQ1378" s="30"/>
    </row>
    <row r="1379" spans="34:43">
      <c r="AH1379" s="29"/>
      <c r="AI1379" s="29"/>
      <c r="AJ1379" s="29"/>
      <c r="AK1379" s="29"/>
      <c r="AL1379" s="29"/>
      <c r="AM1379" s="29"/>
      <c r="AN1379" s="29"/>
      <c r="AO1379" s="30"/>
      <c r="AP1379" s="30"/>
      <c r="AQ1379" s="30"/>
    </row>
    <row r="1380" spans="34:43">
      <c r="AH1380" s="29"/>
      <c r="AI1380" s="29"/>
      <c r="AJ1380" s="29"/>
      <c r="AK1380" s="29"/>
      <c r="AL1380" s="29"/>
      <c r="AM1380" s="29"/>
      <c r="AN1380" s="29"/>
      <c r="AO1380" s="30"/>
      <c r="AP1380" s="30"/>
      <c r="AQ1380" s="30"/>
    </row>
    <row r="1381" spans="34:43">
      <c r="AH1381" s="29"/>
      <c r="AI1381" s="29"/>
      <c r="AJ1381" s="29"/>
      <c r="AK1381" s="29"/>
      <c r="AL1381" s="29"/>
      <c r="AM1381" s="29"/>
      <c r="AN1381" s="29"/>
      <c r="AO1381" s="30"/>
      <c r="AP1381" s="30"/>
      <c r="AQ1381" s="30"/>
    </row>
    <row r="1382" spans="34:43">
      <c r="AH1382" s="29"/>
      <c r="AI1382" s="29"/>
      <c r="AJ1382" s="29"/>
      <c r="AK1382" s="29"/>
      <c r="AL1382" s="29"/>
      <c r="AM1382" s="29"/>
      <c r="AN1382" s="29"/>
      <c r="AO1382" s="30"/>
      <c r="AP1382" s="30"/>
      <c r="AQ1382" s="30"/>
    </row>
    <row r="1383" spans="34:43">
      <c r="AH1383" s="29"/>
      <c r="AI1383" s="29"/>
      <c r="AJ1383" s="29"/>
      <c r="AK1383" s="29"/>
      <c r="AL1383" s="29"/>
      <c r="AM1383" s="29"/>
      <c r="AN1383" s="29"/>
      <c r="AO1383" s="30"/>
      <c r="AP1383" s="30"/>
      <c r="AQ1383" s="30"/>
    </row>
    <row r="1384" spans="34:43">
      <c r="AH1384" s="29"/>
      <c r="AI1384" s="29"/>
      <c r="AJ1384" s="29"/>
      <c r="AK1384" s="29"/>
      <c r="AL1384" s="29"/>
      <c r="AM1384" s="29"/>
      <c r="AN1384" s="29"/>
      <c r="AO1384" s="30"/>
      <c r="AP1384" s="30"/>
      <c r="AQ1384" s="30"/>
    </row>
    <row r="1385" spans="34:43">
      <c r="AH1385" s="29"/>
      <c r="AI1385" s="29"/>
      <c r="AJ1385" s="29"/>
      <c r="AK1385" s="29"/>
      <c r="AL1385" s="29"/>
      <c r="AM1385" s="29"/>
      <c r="AN1385" s="29"/>
      <c r="AO1385" s="30"/>
      <c r="AP1385" s="30"/>
      <c r="AQ1385" s="30"/>
    </row>
    <row r="1386" spans="34:43">
      <c r="AH1386" s="29"/>
      <c r="AI1386" s="29"/>
      <c r="AJ1386" s="29"/>
      <c r="AK1386" s="29"/>
      <c r="AL1386" s="29"/>
      <c r="AM1386" s="29"/>
      <c r="AN1386" s="29"/>
      <c r="AO1386" s="30"/>
      <c r="AP1386" s="30"/>
      <c r="AQ1386" s="30"/>
    </row>
    <row r="1387" spans="34:43">
      <c r="AH1387" s="29"/>
      <c r="AI1387" s="29"/>
      <c r="AJ1387" s="29"/>
      <c r="AK1387" s="29"/>
      <c r="AL1387" s="29"/>
      <c r="AM1387" s="29"/>
      <c r="AN1387" s="29"/>
      <c r="AO1387" s="30"/>
      <c r="AP1387" s="30"/>
      <c r="AQ1387" s="30"/>
    </row>
    <row r="1388" spans="34:43">
      <c r="AH1388" s="29"/>
      <c r="AI1388" s="29"/>
      <c r="AJ1388" s="29"/>
      <c r="AK1388" s="29"/>
      <c r="AL1388" s="29"/>
      <c r="AM1388" s="29"/>
      <c r="AN1388" s="29"/>
      <c r="AO1388" s="30"/>
      <c r="AP1388" s="30"/>
      <c r="AQ1388" s="30"/>
    </row>
    <row r="1389" spans="34:43">
      <c r="AH1389" s="29"/>
      <c r="AI1389" s="29"/>
      <c r="AJ1389" s="29"/>
      <c r="AK1389" s="29"/>
      <c r="AL1389" s="29"/>
      <c r="AM1389" s="29"/>
      <c r="AN1389" s="29"/>
      <c r="AO1389" s="30"/>
      <c r="AP1389" s="30"/>
      <c r="AQ1389" s="30"/>
    </row>
    <row r="1390" spans="34:43">
      <c r="AH1390" s="29"/>
      <c r="AI1390" s="29"/>
      <c r="AJ1390" s="29"/>
      <c r="AK1390" s="29"/>
      <c r="AL1390" s="29"/>
      <c r="AM1390" s="29"/>
      <c r="AN1390" s="29"/>
      <c r="AO1390" s="30"/>
      <c r="AP1390" s="30"/>
      <c r="AQ1390" s="30"/>
    </row>
    <row r="1391" spans="34:43">
      <c r="AH1391" s="29"/>
      <c r="AI1391" s="29"/>
      <c r="AJ1391" s="29"/>
      <c r="AK1391" s="29"/>
      <c r="AL1391" s="29"/>
      <c r="AM1391" s="29"/>
      <c r="AN1391" s="29"/>
      <c r="AO1391" s="30"/>
      <c r="AP1391" s="30"/>
      <c r="AQ1391" s="30"/>
    </row>
    <row r="1392" spans="34:43">
      <c r="AH1392" s="29"/>
      <c r="AI1392" s="29"/>
      <c r="AJ1392" s="29"/>
      <c r="AK1392" s="29"/>
      <c r="AL1392" s="29"/>
      <c r="AM1392" s="29"/>
      <c r="AN1392" s="29"/>
      <c r="AO1392" s="30"/>
      <c r="AP1392" s="30"/>
      <c r="AQ1392" s="30"/>
    </row>
    <row r="1393" spans="34:43">
      <c r="AH1393" s="29"/>
      <c r="AI1393" s="29"/>
      <c r="AJ1393" s="29"/>
      <c r="AK1393" s="29"/>
      <c r="AL1393" s="29"/>
      <c r="AM1393" s="29"/>
      <c r="AN1393" s="29"/>
      <c r="AO1393" s="30"/>
      <c r="AP1393" s="30"/>
      <c r="AQ1393" s="30"/>
    </row>
    <row r="1394" spans="34:43">
      <c r="AH1394" s="29"/>
      <c r="AI1394" s="29"/>
      <c r="AJ1394" s="29"/>
      <c r="AK1394" s="29"/>
      <c r="AL1394" s="29"/>
      <c r="AM1394" s="29"/>
      <c r="AN1394" s="29"/>
      <c r="AO1394" s="30"/>
      <c r="AP1394" s="30"/>
      <c r="AQ1394" s="30"/>
    </row>
    <row r="1395" spans="34:43">
      <c r="AH1395" s="29"/>
      <c r="AI1395" s="29"/>
      <c r="AJ1395" s="29"/>
      <c r="AK1395" s="29"/>
      <c r="AL1395" s="29"/>
      <c r="AM1395" s="29"/>
      <c r="AN1395" s="29"/>
      <c r="AO1395" s="30"/>
      <c r="AP1395" s="30"/>
      <c r="AQ1395" s="30"/>
    </row>
    <row r="1396" spans="34:43">
      <c r="AH1396" s="29"/>
      <c r="AI1396" s="29"/>
      <c r="AJ1396" s="29"/>
      <c r="AK1396" s="29"/>
      <c r="AL1396" s="29"/>
      <c r="AM1396" s="29"/>
      <c r="AN1396" s="29"/>
      <c r="AO1396" s="30"/>
      <c r="AP1396" s="30"/>
      <c r="AQ1396" s="30"/>
    </row>
    <row r="1397" spans="34:43">
      <c r="AH1397" s="29"/>
      <c r="AI1397" s="29"/>
      <c r="AJ1397" s="29"/>
      <c r="AK1397" s="29"/>
      <c r="AL1397" s="29"/>
      <c r="AM1397" s="29"/>
      <c r="AN1397" s="29"/>
      <c r="AO1397" s="30"/>
      <c r="AP1397" s="30"/>
      <c r="AQ1397" s="30"/>
    </row>
    <row r="1398" spans="34:43">
      <c r="AH1398" s="29"/>
      <c r="AI1398" s="29"/>
      <c r="AJ1398" s="29"/>
      <c r="AK1398" s="29"/>
      <c r="AL1398" s="29"/>
      <c r="AM1398" s="29"/>
      <c r="AN1398" s="29"/>
      <c r="AO1398" s="30"/>
      <c r="AP1398" s="30"/>
      <c r="AQ1398" s="30"/>
    </row>
    <row r="1399" spans="34:43">
      <c r="AH1399" s="29"/>
      <c r="AI1399" s="29"/>
      <c r="AJ1399" s="29"/>
      <c r="AK1399" s="29"/>
      <c r="AL1399" s="29"/>
      <c r="AM1399" s="29"/>
      <c r="AN1399" s="29"/>
      <c r="AO1399" s="30"/>
      <c r="AP1399" s="30"/>
      <c r="AQ1399" s="30"/>
    </row>
    <row r="1400" spans="34:43">
      <c r="AH1400" s="29"/>
      <c r="AI1400" s="29"/>
      <c r="AJ1400" s="29"/>
      <c r="AK1400" s="29"/>
      <c r="AL1400" s="29"/>
      <c r="AM1400" s="29"/>
      <c r="AN1400" s="29"/>
      <c r="AO1400" s="30"/>
      <c r="AP1400" s="30"/>
      <c r="AQ1400" s="30"/>
    </row>
    <row r="1401" spans="34:43">
      <c r="AH1401" s="29"/>
      <c r="AI1401" s="29"/>
      <c r="AJ1401" s="29"/>
      <c r="AK1401" s="29"/>
      <c r="AL1401" s="29"/>
      <c r="AM1401" s="29"/>
      <c r="AN1401" s="29"/>
      <c r="AO1401" s="30"/>
      <c r="AP1401" s="30"/>
      <c r="AQ1401" s="30"/>
    </row>
    <row r="1402" spans="34:43">
      <c r="AH1402" s="29"/>
      <c r="AI1402" s="29"/>
      <c r="AJ1402" s="29"/>
      <c r="AK1402" s="29"/>
      <c r="AL1402" s="29"/>
      <c r="AM1402" s="29"/>
      <c r="AN1402" s="29"/>
      <c r="AO1402" s="30"/>
      <c r="AP1402" s="30"/>
      <c r="AQ1402" s="30"/>
    </row>
    <row r="1403" spans="34:43">
      <c r="AH1403" s="29"/>
      <c r="AI1403" s="29"/>
      <c r="AJ1403" s="29"/>
      <c r="AK1403" s="29"/>
      <c r="AL1403" s="29"/>
      <c r="AM1403" s="29"/>
      <c r="AN1403" s="29"/>
      <c r="AO1403" s="30"/>
      <c r="AP1403" s="30"/>
      <c r="AQ1403" s="30"/>
    </row>
    <row r="1404" spans="34:43">
      <c r="AH1404" s="29"/>
      <c r="AI1404" s="29"/>
      <c r="AJ1404" s="29"/>
      <c r="AK1404" s="29"/>
      <c r="AL1404" s="29"/>
      <c r="AM1404" s="29"/>
      <c r="AN1404" s="29"/>
      <c r="AO1404" s="30"/>
      <c r="AP1404" s="30"/>
      <c r="AQ1404" s="30"/>
    </row>
    <row r="1405" spans="34:43">
      <c r="AH1405" s="29"/>
      <c r="AI1405" s="29"/>
      <c r="AJ1405" s="29"/>
      <c r="AK1405" s="29"/>
      <c r="AL1405" s="29"/>
      <c r="AM1405" s="29"/>
      <c r="AN1405" s="29"/>
      <c r="AO1405" s="30"/>
      <c r="AP1405" s="30"/>
      <c r="AQ1405" s="30"/>
    </row>
    <row r="1406" spans="34:43">
      <c r="AH1406" s="29"/>
      <c r="AI1406" s="29"/>
      <c r="AJ1406" s="29"/>
      <c r="AK1406" s="29"/>
      <c r="AL1406" s="29"/>
      <c r="AM1406" s="29"/>
      <c r="AN1406" s="29"/>
      <c r="AO1406" s="30"/>
      <c r="AP1406" s="30"/>
      <c r="AQ1406" s="30"/>
    </row>
    <row r="1407" spans="34:43">
      <c r="AH1407" s="29"/>
      <c r="AI1407" s="29"/>
      <c r="AJ1407" s="29"/>
      <c r="AK1407" s="29"/>
      <c r="AL1407" s="29"/>
      <c r="AM1407" s="29"/>
      <c r="AN1407" s="29"/>
      <c r="AO1407" s="30"/>
      <c r="AP1407" s="30"/>
      <c r="AQ1407" s="30"/>
    </row>
    <row r="1408" spans="34:43">
      <c r="AH1408" s="29"/>
      <c r="AI1408" s="29"/>
      <c r="AJ1408" s="29"/>
      <c r="AK1408" s="29"/>
      <c r="AL1408" s="29"/>
      <c r="AM1408" s="29"/>
      <c r="AN1408" s="29"/>
      <c r="AO1408" s="30"/>
      <c r="AP1408" s="30"/>
      <c r="AQ1408" s="30"/>
    </row>
    <row r="1409" spans="34:43">
      <c r="AH1409" s="29"/>
      <c r="AI1409" s="29"/>
      <c r="AJ1409" s="29"/>
      <c r="AK1409" s="29"/>
      <c r="AL1409" s="29"/>
      <c r="AM1409" s="29"/>
      <c r="AN1409" s="29"/>
      <c r="AO1409" s="30"/>
      <c r="AP1409" s="30"/>
      <c r="AQ1409" s="30"/>
    </row>
    <row r="1410" spans="34:43">
      <c r="AH1410" s="29"/>
      <c r="AI1410" s="29"/>
      <c r="AJ1410" s="29"/>
      <c r="AK1410" s="29"/>
      <c r="AL1410" s="29"/>
      <c r="AM1410" s="29"/>
      <c r="AN1410" s="29"/>
      <c r="AO1410" s="30"/>
      <c r="AP1410" s="30"/>
      <c r="AQ1410" s="30"/>
    </row>
    <row r="1411" spans="34:43">
      <c r="AH1411" s="29"/>
      <c r="AI1411" s="29"/>
      <c r="AJ1411" s="29"/>
      <c r="AK1411" s="29"/>
      <c r="AL1411" s="29"/>
      <c r="AM1411" s="29"/>
      <c r="AN1411" s="29"/>
      <c r="AO1411" s="30"/>
      <c r="AP1411" s="30"/>
      <c r="AQ1411" s="30"/>
    </row>
    <row r="1412" spans="34:43">
      <c r="AH1412" s="29"/>
      <c r="AI1412" s="29"/>
      <c r="AJ1412" s="29"/>
      <c r="AK1412" s="29"/>
      <c r="AL1412" s="29"/>
      <c r="AM1412" s="29"/>
      <c r="AN1412" s="29"/>
      <c r="AO1412" s="30"/>
      <c r="AP1412" s="30"/>
      <c r="AQ1412" s="30"/>
    </row>
    <row r="1413" spans="34:43">
      <c r="AH1413" s="29"/>
      <c r="AI1413" s="29"/>
      <c r="AJ1413" s="29"/>
      <c r="AK1413" s="29"/>
      <c r="AL1413" s="29"/>
      <c r="AM1413" s="29"/>
      <c r="AN1413" s="29"/>
      <c r="AO1413" s="30"/>
      <c r="AP1413" s="30"/>
      <c r="AQ1413" s="30"/>
    </row>
    <row r="1414" spans="34:43">
      <c r="AH1414" s="29"/>
      <c r="AI1414" s="29"/>
      <c r="AJ1414" s="29"/>
      <c r="AK1414" s="29"/>
      <c r="AL1414" s="29"/>
      <c r="AM1414" s="29"/>
      <c r="AN1414" s="29"/>
      <c r="AO1414" s="30"/>
      <c r="AP1414" s="30"/>
      <c r="AQ1414" s="30"/>
    </row>
    <row r="1415" spans="34:43">
      <c r="AH1415" s="29"/>
      <c r="AI1415" s="29"/>
      <c r="AJ1415" s="29"/>
      <c r="AK1415" s="29"/>
      <c r="AL1415" s="29"/>
      <c r="AM1415" s="29"/>
      <c r="AN1415" s="29"/>
      <c r="AO1415" s="30"/>
      <c r="AP1415" s="30"/>
      <c r="AQ1415" s="30"/>
    </row>
    <row r="1416" spans="34:43">
      <c r="AH1416" s="29"/>
      <c r="AI1416" s="29"/>
      <c r="AJ1416" s="29"/>
      <c r="AK1416" s="29"/>
      <c r="AL1416" s="29"/>
      <c r="AM1416" s="29"/>
      <c r="AN1416" s="29"/>
      <c r="AO1416" s="30"/>
      <c r="AP1416" s="30"/>
      <c r="AQ1416" s="30"/>
    </row>
    <row r="1417" spans="34:43">
      <c r="AH1417" s="29"/>
      <c r="AI1417" s="29"/>
      <c r="AJ1417" s="29"/>
      <c r="AK1417" s="29"/>
      <c r="AL1417" s="29"/>
      <c r="AM1417" s="29"/>
      <c r="AN1417" s="29"/>
      <c r="AO1417" s="30"/>
      <c r="AP1417" s="30"/>
      <c r="AQ1417" s="30"/>
    </row>
    <row r="1418" spans="34:43">
      <c r="AH1418" s="29"/>
      <c r="AI1418" s="29"/>
      <c r="AJ1418" s="29"/>
      <c r="AK1418" s="29"/>
      <c r="AL1418" s="29"/>
      <c r="AM1418" s="29"/>
      <c r="AN1418" s="29"/>
      <c r="AO1418" s="30"/>
      <c r="AP1418" s="30"/>
      <c r="AQ1418" s="30"/>
    </row>
    <row r="1419" spans="34:43">
      <c r="AH1419" s="29"/>
      <c r="AI1419" s="29"/>
      <c r="AJ1419" s="29"/>
      <c r="AK1419" s="29"/>
      <c r="AL1419" s="29"/>
      <c r="AM1419" s="29"/>
      <c r="AN1419" s="29"/>
      <c r="AO1419" s="30"/>
      <c r="AP1419" s="30"/>
      <c r="AQ1419" s="30"/>
    </row>
    <row r="1420" spans="34:43">
      <c r="AH1420" s="29"/>
      <c r="AI1420" s="29"/>
      <c r="AJ1420" s="29"/>
      <c r="AK1420" s="29"/>
      <c r="AL1420" s="29"/>
      <c r="AM1420" s="29"/>
      <c r="AN1420" s="29"/>
      <c r="AO1420" s="30"/>
      <c r="AP1420" s="30"/>
      <c r="AQ1420" s="30"/>
    </row>
    <row r="1421" spans="34:43">
      <c r="AH1421" s="29"/>
      <c r="AI1421" s="29"/>
      <c r="AJ1421" s="29"/>
      <c r="AK1421" s="29"/>
      <c r="AL1421" s="29"/>
      <c r="AM1421" s="29"/>
      <c r="AN1421" s="29"/>
      <c r="AO1421" s="30"/>
      <c r="AP1421" s="30"/>
      <c r="AQ1421" s="30"/>
    </row>
    <row r="1422" spans="34:43">
      <c r="AH1422" s="29"/>
      <c r="AI1422" s="29"/>
      <c r="AJ1422" s="29"/>
      <c r="AK1422" s="29"/>
      <c r="AL1422" s="29"/>
      <c r="AM1422" s="29"/>
      <c r="AN1422" s="29"/>
      <c r="AO1422" s="30"/>
      <c r="AP1422" s="30"/>
      <c r="AQ1422" s="30"/>
    </row>
    <row r="1423" spans="34:43">
      <c r="AH1423" s="29"/>
      <c r="AI1423" s="29"/>
      <c r="AJ1423" s="29"/>
      <c r="AK1423" s="29"/>
      <c r="AL1423" s="29"/>
      <c r="AM1423" s="29"/>
      <c r="AN1423" s="29"/>
      <c r="AO1423" s="30"/>
      <c r="AP1423" s="30"/>
      <c r="AQ1423" s="30"/>
    </row>
    <row r="1424" spans="34:43">
      <c r="AH1424" s="29"/>
      <c r="AI1424" s="29"/>
      <c r="AJ1424" s="29"/>
      <c r="AK1424" s="29"/>
      <c r="AL1424" s="29"/>
      <c r="AM1424" s="29"/>
      <c r="AN1424" s="29"/>
      <c r="AO1424" s="30"/>
      <c r="AP1424" s="30"/>
      <c r="AQ1424" s="30"/>
    </row>
    <row r="1425" spans="34:43">
      <c r="AH1425" s="29"/>
      <c r="AI1425" s="29"/>
      <c r="AJ1425" s="29"/>
      <c r="AK1425" s="29"/>
      <c r="AL1425" s="29"/>
      <c r="AM1425" s="29"/>
      <c r="AN1425" s="29"/>
      <c r="AO1425" s="30"/>
      <c r="AP1425" s="30"/>
      <c r="AQ1425" s="30"/>
    </row>
    <row r="1426" spans="34:43">
      <c r="AH1426" s="29"/>
      <c r="AI1426" s="29"/>
      <c r="AJ1426" s="29"/>
      <c r="AK1426" s="29"/>
      <c r="AL1426" s="29"/>
      <c r="AM1426" s="29"/>
      <c r="AN1426" s="29"/>
      <c r="AO1426" s="30"/>
      <c r="AP1426" s="30"/>
      <c r="AQ1426" s="30"/>
    </row>
    <row r="1427" spans="34:43">
      <c r="AH1427" s="29"/>
      <c r="AI1427" s="29"/>
      <c r="AJ1427" s="29"/>
      <c r="AK1427" s="29"/>
      <c r="AL1427" s="29"/>
      <c r="AM1427" s="29"/>
      <c r="AN1427" s="29"/>
      <c r="AO1427" s="30"/>
      <c r="AP1427" s="30"/>
      <c r="AQ1427" s="30"/>
    </row>
    <row r="1428" spans="34:43">
      <c r="AH1428" s="29"/>
      <c r="AI1428" s="29"/>
      <c r="AJ1428" s="29"/>
      <c r="AK1428" s="29"/>
      <c r="AL1428" s="29"/>
      <c r="AM1428" s="29"/>
      <c r="AN1428" s="29"/>
      <c r="AO1428" s="30"/>
      <c r="AP1428" s="30"/>
      <c r="AQ1428" s="30"/>
    </row>
    <row r="1429" spans="34:43">
      <c r="AH1429" s="29"/>
      <c r="AI1429" s="29"/>
      <c r="AJ1429" s="29"/>
      <c r="AK1429" s="29"/>
      <c r="AL1429" s="29"/>
      <c r="AM1429" s="29"/>
      <c r="AN1429" s="29"/>
      <c r="AO1429" s="30"/>
      <c r="AP1429" s="30"/>
      <c r="AQ1429" s="30"/>
    </row>
    <row r="1430" spans="34:43">
      <c r="AH1430" s="29"/>
      <c r="AI1430" s="29"/>
      <c r="AJ1430" s="29"/>
      <c r="AK1430" s="29"/>
      <c r="AL1430" s="29"/>
      <c r="AM1430" s="29"/>
      <c r="AN1430" s="29"/>
      <c r="AO1430" s="30"/>
      <c r="AP1430" s="30"/>
      <c r="AQ1430" s="30"/>
    </row>
    <row r="1431" spans="34:43">
      <c r="AH1431" s="29"/>
      <c r="AI1431" s="29"/>
      <c r="AJ1431" s="29"/>
      <c r="AK1431" s="29"/>
      <c r="AL1431" s="29"/>
      <c r="AM1431" s="29"/>
      <c r="AN1431" s="29"/>
      <c r="AO1431" s="30"/>
      <c r="AP1431" s="30"/>
      <c r="AQ1431" s="30"/>
    </row>
    <row r="1432" spans="34:43">
      <c r="AH1432" s="29"/>
      <c r="AI1432" s="29"/>
      <c r="AJ1432" s="29"/>
      <c r="AK1432" s="29"/>
      <c r="AL1432" s="29"/>
      <c r="AM1432" s="29"/>
      <c r="AN1432" s="29"/>
      <c r="AO1432" s="30"/>
      <c r="AP1432" s="30"/>
      <c r="AQ1432" s="30"/>
    </row>
    <row r="1433" spans="34:43">
      <c r="AH1433" s="29"/>
      <c r="AI1433" s="29"/>
      <c r="AJ1433" s="29"/>
      <c r="AK1433" s="29"/>
      <c r="AL1433" s="29"/>
      <c r="AM1433" s="29"/>
      <c r="AN1433" s="29"/>
      <c r="AO1433" s="30"/>
      <c r="AP1433" s="30"/>
      <c r="AQ1433" s="30"/>
    </row>
    <row r="1434" spans="34:43">
      <c r="AH1434" s="29"/>
      <c r="AI1434" s="29"/>
      <c r="AJ1434" s="29"/>
      <c r="AK1434" s="29"/>
      <c r="AL1434" s="29"/>
      <c r="AM1434" s="29"/>
      <c r="AN1434" s="29"/>
      <c r="AO1434" s="30"/>
      <c r="AP1434" s="30"/>
      <c r="AQ1434" s="30"/>
    </row>
    <row r="1435" spans="34:43">
      <c r="AH1435" s="29"/>
      <c r="AI1435" s="29"/>
      <c r="AJ1435" s="29"/>
      <c r="AK1435" s="29"/>
      <c r="AL1435" s="29"/>
      <c r="AM1435" s="29"/>
      <c r="AN1435" s="29"/>
      <c r="AO1435" s="30"/>
      <c r="AP1435" s="30"/>
      <c r="AQ1435" s="30"/>
    </row>
    <row r="1436" spans="34:43">
      <c r="AH1436" s="29"/>
      <c r="AI1436" s="29"/>
      <c r="AJ1436" s="29"/>
      <c r="AK1436" s="29"/>
      <c r="AL1436" s="29"/>
      <c r="AM1436" s="29"/>
      <c r="AN1436" s="29"/>
      <c r="AO1436" s="30"/>
      <c r="AP1436" s="30"/>
      <c r="AQ1436" s="30"/>
    </row>
    <row r="1437" spans="34:43">
      <c r="AH1437" s="29"/>
      <c r="AI1437" s="29"/>
      <c r="AJ1437" s="29"/>
      <c r="AK1437" s="29"/>
      <c r="AL1437" s="29"/>
      <c r="AM1437" s="29"/>
      <c r="AN1437" s="29"/>
      <c r="AO1437" s="30"/>
      <c r="AP1437" s="30"/>
      <c r="AQ1437" s="30"/>
    </row>
    <row r="1438" spans="34:43">
      <c r="AH1438" s="29"/>
      <c r="AI1438" s="29"/>
      <c r="AJ1438" s="29"/>
      <c r="AK1438" s="29"/>
      <c r="AL1438" s="29"/>
      <c r="AM1438" s="29"/>
      <c r="AN1438" s="29"/>
      <c r="AO1438" s="30"/>
      <c r="AP1438" s="30"/>
      <c r="AQ1438" s="30"/>
    </row>
    <row r="1439" spans="34:43">
      <c r="AH1439" s="29"/>
      <c r="AI1439" s="29"/>
      <c r="AJ1439" s="29"/>
      <c r="AK1439" s="29"/>
      <c r="AL1439" s="29"/>
      <c r="AM1439" s="29"/>
      <c r="AN1439" s="29"/>
      <c r="AO1439" s="30"/>
      <c r="AP1439" s="30"/>
      <c r="AQ1439" s="30"/>
    </row>
    <row r="1440" spans="34:43">
      <c r="AH1440" s="29"/>
      <c r="AI1440" s="29"/>
      <c r="AJ1440" s="29"/>
      <c r="AK1440" s="29"/>
      <c r="AL1440" s="29"/>
      <c r="AM1440" s="29"/>
      <c r="AN1440" s="29"/>
      <c r="AO1440" s="30"/>
      <c r="AP1440" s="30"/>
      <c r="AQ1440" s="30"/>
    </row>
    <row r="1441" spans="34:43">
      <c r="AH1441" s="29"/>
      <c r="AI1441" s="29"/>
      <c r="AJ1441" s="29"/>
      <c r="AK1441" s="29"/>
      <c r="AL1441" s="29"/>
      <c r="AM1441" s="29"/>
      <c r="AN1441" s="29"/>
      <c r="AO1441" s="30"/>
      <c r="AP1441" s="30"/>
      <c r="AQ1441" s="30"/>
    </row>
    <row r="1442" spans="34:43">
      <c r="AH1442" s="29"/>
      <c r="AI1442" s="29"/>
      <c r="AJ1442" s="29"/>
      <c r="AK1442" s="29"/>
      <c r="AL1442" s="29"/>
      <c r="AM1442" s="29"/>
      <c r="AN1442" s="29"/>
      <c r="AO1442" s="30"/>
      <c r="AP1442" s="30"/>
      <c r="AQ1442" s="30"/>
    </row>
    <row r="1443" spans="34:43">
      <c r="AH1443" s="29"/>
      <c r="AI1443" s="29"/>
      <c r="AJ1443" s="29"/>
      <c r="AK1443" s="29"/>
      <c r="AL1443" s="29"/>
      <c r="AM1443" s="29"/>
      <c r="AN1443" s="29"/>
      <c r="AO1443" s="30"/>
      <c r="AP1443" s="30"/>
      <c r="AQ1443" s="30"/>
    </row>
    <row r="1444" spans="34:43">
      <c r="AH1444" s="29"/>
      <c r="AI1444" s="29"/>
      <c r="AJ1444" s="29"/>
      <c r="AK1444" s="29"/>
      <c r="AL1444" s="29"/>
      <c r="AM1444" s="29"/>
      <c r="AN1444" s="29"/>
      <c r="AO1444" s="30"/>
      <c r="AP1444" s="30"/>
      <c r="AQ1444" s="30"/>
    </row>
    <row r="1445" spans="34:43">
      <c r="AH1445" s="29"/>
      <c r="AI1445" s="29"/>
      <c r="AJ1445" s="29"/>
      <c r="AK1445" s="29"/>
      <c r="AL1445" s="29"/>
      <c r="AM1445" s="29"/>
      <c r="AN1445" s="29"/>
      <c r="AO1445" s="30"/>
      <c r="AP1445" s="30"/>
      <c r="AQ1445" s="30"/>
    </row>
    <row r="1446" spans="34:43">
      <c r="AH1446" s="29"/>
      <c r="AI1446" s="29"/>
      <c r="AJ1446" s="29"/>
      <c r="AK1446" s="29"/>
      <c r="AL1446" s="29"/>
      <c r="AM1446" s="29"/>
      <c r="AN1446" s="29"/>
      <c r="AO1446" s="30"/>
      <c r="AP1446" s="30"/>
      <c r="AQ1446" s="30"/>
    </row>
    <row r="1447" spans="34:43">
      <c r="AH1447" s="29"/>
      <c r="AI1447" s="29"/>
      <c r="AJ1447" s="29"/>
      <c r="AK1447" s="29"/>
      <c r="AL1447" s="29"/>
      <c r="AM1447" s="29"/>
      <c r="AN1447" s="29"/>
      <c r="AO1447" s="30"/>
      <c r="AP1447" s="30"/>
      <c r="AQ1447" s="30"/>
    </row>
    <row r="1448" spans="34:43">
      <c r="AH1448" s="29"/>
      <c r="AI1448" s="29"/>
      <c r="AJ1448" s="29"/>
      <c r="AK1448" s="29"/>
      <c r="AL1448" s="29"/>
      <c r="AM1448" s="29"/>
      <c r="AN1448" s="29"/>
      <c r="AO1448" s="30"/>
      <c r="AP1448" s="30"/>
      <c r="AQ1448" s="30"/>
    </row>
    <row r="1449" spans="34:43">
      <c r="AH1449" s="29"/>
      <c r="AI1449" s="29"/>
      <c r="AJ1449" s="29"/>
      <c r="AK1449" s="29"/>
      <c r="AL1449" s="29"/>
      <c r="AM1449" s="29"/>
      <c r="AN1449" s="29"/>
      <c r="AO1449" s="30"/>
      <c r="AP1449" s="30"/>
      <c r="AQ1449" s="30"/>
    </row>
    <row r="1450" spans="34:43">
      <c r="AH1450" s="29"/>
      <c r="AI1450" s="29"/>
      <c r="AJ1450" s="29"/>
      <c r="AK1450" s="29"/>
      <c r="AL1450" s="29"/>
      <c r="AM1450" s="29"/>
      <c r="AN1450" s="29"/>
      <c r="AO1450" s="30"/>
      <c r="AP1450" s="30"/>
      <c r="AQ1450" s="30"/>
    </row>
    <row r="1451" spans="34:43">
      <c r="AH1451" s="29"/>
      <c r="AI1451" s="29"/>
      <c r="AJ1451" s="29"/>
      <c r="AK1451" s="29"/>
      <c r="AL1451" s="29"/>
      <c r="AM1451" s="29"/>
      <c r="AN1451" s="29"/>
      <c r="AO1451" s="30"/>
      <c r="AP1451" s="30"/>
      <c r="AQ1451" s="30"/>
    </row>
    <row r="1452" spans="34:43">
      <c r="AH1452" s="29"/>
      <c r="AI1452" s="29"/>
      <c r="AJ1452" s="29"/>
      <c r="AK1452" s="29"/>
      <c r="AL1452" s="29"/>
      <c r="AM1452" s="29"/>
      <c r="AN1452" s="29"/>
      <c r="AO1452" s="30"/>
      <c r="AP1452" s="30"/>
      <c r="AQ1452" s="30"/>
    </row>
    <row r="1453" spans="34:43">
      <c r="AH1453" s="29"/>
      <c r="AI1453" s="29"/>
      <c r="AJ1453" s="29"/>
      <c r="AK1453" s="29"/>
      <c r="AL1453" s="29"/>
      <c r="AM1453" s="29"/>
      <c r="AN1453" s="29"/>
      <c r="AO1453" s="30"/>
      <c r="AP1453" s="30"/>
      <c r="AQ1453" s="30"/>
    </row>
    <row r="1454" spans="34:43">
      <c r="AH1454" s="29"/>
      <c r="AI1454" s="29"/>
      <c r="AJ1454" s="29"/>
      <c r="AK1454" s="29"/>
      <c r="AL1454" s="29"/>
      <c r="AM1454" s="29"/>
      <c r="AN1454" s="29"/>
      <c r="AO1454" s="30"/>
      <c r="AP1454" s="30"/>
      <c r="AQ1454" s="30"/>
    </row>
    <row r="1455" spans="34:43">
      <c r="AH1455" s="29"/>
      <c r="AI1455" s="29"/>
      <c r="AJ1455" s="29"/>
      <c r="AK1455" s="29"/>
      <c r="AL1455" s="29"/>
      <c r="AM1455" s="29"/>
      <c r="AN1455" s="29"/>
      <c r="AO1455" s="30"/>
      <c r="AP1455" s="30"/>
      <c r="AQ1455" s="30"/>
    </row>
    <row r="1456" spans="34:43">
      <c r="AH1456" s="29"/>
      <c r="AI1456" s="29"/>
      <c r="AJ1456" s="29"/>
      <c r="AK1456" s="29"/>
      <c r="AL1456" s="29"/>
      <c r="AM1456" s="29"/>
      <c r="AN1456" s="29"/>
      <c r="AO1456" s="30"/>
      <c r="AP1456" s="30"/>
      <c r="AQ1456" s="30"/>
    </row>
    <row r="1457" spans="34:43">
      <c r="AH1457" s="29"/>
      <c r="AI1457" s="29"/>
      <c r="AJ1457" s="29"/>
      <c r="AK1457" s="29"/>
      <c r="AL1457" s="29"/>
      <c r="AM1457" s="29"/>
      <c r="AN1457" s="29"/>
      <c r="AO1457" s="30"/>
      <c r="AP1457" s="30"/>
      <c r="AQ1457" s="30"/>
    </row>
    <row r="1458" spans="34:43">
      <c r="AH1458" s="29"/>
      <c r="AI1458" s="29"/>
      <c r="AJ1458" s="29"/>
      <c r="AK1458" s="29"/>
      <c r="AL1458" s="29"/>
      <c r="AM1458" s="29"/>
      <c r="AN1458" s="29"/>
      <c r="AO1458" s="30"/>
      <c r="AP1458" s="30"/>
      <c r="AQ1458" s="30"/>
    </row>
    <row r="1459" spans="34:43">
      <c r="AH1459" s="29"/>
      <c r="AI1459" s="29"/>
      <c r="AJ1459" s="29"/>
      <c r="AK1459" s="29"/>
      <c r="AL1459" s="29"/>
      <c r="AM1459" s="29"/>
      <c r="AN1459" s="29"/>
      <c r="AO1459" s="30"/>
      <c r="AP1459" s="30"/>
      <c r="AQ1459" s="30"/>
    </row>
    <row r="1460" spans="34:43">
      <c r="AH1460" s="29"/>
      <c r="AI1460" s="29"/>
      <c r="AJ1460" s="29"/>
      <c r="AK1460" s="29"/>
      <c r="AL1460" s="29"/>
      <c r="AM1460" s="29"/>
      <c r="AN1460" s="29"/>
      <c r="AO1460" s="30"/>
      <c r="AP1460" s="30"/>
      <c r="AQ1460" s="30"/>
    </row>
    <row r="1461" spans="34:43">
      <c r="AH1461" s="29"/>
      <c r="AI1461" s="29"/>
      <c r="AJ1461" s="29"/>
      <c r="AK1461" s="29"/>
      <c r="AL1461" s="29"/>
      <c r="AM1461" s="29"/>
      <c r="AN1461" s="29"/>
      <c r="AO1461" s="30"/>
      <c r="AP1461" s="30"/>
      <c r="AQ1461" s="30"/>
    </row>
    <row r="1462" spans="34:43">
      <c r="AH1462" s="29"/>
      <c r="AI1462" s="29"/>
      <c r="AJ1462" s="29"/>
      <c r="AK1462" s="29"/>
      <c r="AL1462" s="29"/>
      <c r="AM1462" s="29"/>
      <c r="AN1462" s="29"/>
      <c r="AO1462" s="30"/>
      <c r="AP1462" s="30"/>
      <c r="AQ1462" s="30"/>
    </row>
    <row r="1463" spans="34:43">
      <c r="AH1463" s="29"/>
      <c r="AI1463" s="29"/>
      <c r="AJ1463" s="29"/>
      <c r="AK1463" s="29"/>
      <c r="AL1463" s="29"/>
      <c r="AM1463" s="29"/>
      <c r="AN1463" s="29"/>
      <c r="AO1463" s="30"/>
      <c r="AP1463" s="30"/>
      <c r="AQ1463" s="30"/>
    </row>
    <row r="1464" spans="34:43">
      <c r="AH1464" s="29"/>
      <c r="AI1464" s="29"/>
      <c r="AJ1464" s="29"/>
      <c r="AK1464" s="29"/>
      <c r="AL1464" s="29"/>
      <c r="AM1464" s="29"/>
      <c r="AN1464" s="29"/>
      <c r="AO1464" s="30"/>
      <c r="AP1464" s="30"/>
      <c r="AQ1464" s="30"/>
    </row>
    <row r="1465" spans="34:43">
      <c r="AH1465" s="29"/>
      <c r="AI1465" s="29"/>
      <c r="AJ1465" s="29"/>
      <c r="AK1465" s="29"/>
      <c r="AL1465" s="29"/>
      <c r="AM1465" s="29"/>
      <c r="AN1465" s="29"/>
      <c r="AO1465" s="30"/>
      <c r="AP1465" s="30"/>
      <c r="AQ1465" s="30"/>
    </row>
    <row r="1466" spans="34:43">
      <c r="AH1466" s="29"/>
      <c r="AI1466" s="29"/>
      <c r="AJ1466" s="29"/>
      <c r="AK1466" s="29"/>
      <c r="AL1466" s="29"/>
      <c r="AM1466" s="29"/>
      <c r="AN1466" s="29"/>
      <c r="AO1466" s="30"/>
      <c r="AP1466" s="30"/>
      <c r="AQ1466" s="30"/>
    </row>
    <row r="1467" spans="34:43">
      <c r="AH1467" s="29"/>
      <c r="AI1467" s="29"/>
      <c r="AJ1467" s="29"/>
      <c r="AK1467" s="29"/>
      <c r="AL1467" s="29"/>
      <c r="AM1467" s="29"/>
      <c r="AN1467" s="29"/>
      <c r="AO1467" s="30"/>
      <c r="AP1467" s="30"/>
      <c r="AQ1467" s="30"/>
    </row>
    <row r="1468" spans="34:43">
      <c r="AH1468" s="29"/>
      <c r="AI1468" s="29"/>
      <c r="AJ1468" s="29"/>
      <c r="AK1468" s="29"/>
      <c r="AL1468" s="29"/>
      <c r="AM1468" s="29"/>
      <c r="AN1468" s="29"/>
      <c r="AO1468" s="30"/>
      <c r="AP1468" s="30"/>
      <c r="AQ1468" s="30"/>
    </row>
    <row r="1469" spans="34:43">
      <c r="AH1469" s="29"/>
      <c r="AI1469" s="29"/>
      <c r="AJ1469" s="29"/>
      <c r="AK1469" s="29"/>
      <c r="AL1469" s="29"/>
      <c r="AM1469" s="29"/>
      <c r="AN1469" s="29"/>
      <c r="AO1469" s="30"/>
      <c r="AP1469" s="30"/>
      <c r="AQ1469" s="30"/>
    </row>
    <row r="1470" spans="34:43">
      <c r="AH1470" s="29"/>
      <c r="AI1470" s="29"/>
      <c r="AJ1470" s="29"/>
      <c r="AK1470" s="29"/>
      <c r="AL1470" s="29"/>
      <c r="AM1470" s="29"/>
      <c r="AN1470" s="29"/>
      <c r="AO1470" s="30"/>
      <c r="AP1470" s="30"/>
      <c r="AQ1470" s="30"/>
    </row>
    <row r="1471" spans="34:43">
      <c r="AH1471" s="29"/>
      <c r="AI1471" s="29"/>
      <c r="AJ1471" s="29"/>
      <c r="AK1471" s="29"/>
      <c r="AL1471" s="29"/>
      <c r="AM1471" s="29"/>
      <c r="AN1471" s="29"/>
      <c r="AO1471" s="30"/>
      <c r="AP1471" s="30"/>
      <c r="AQ1471" s="30"/>
    </row>
    <row r="1472" spans="34:43">
      <c r="AH1472" s="29"/>
      <c r="AI1472" s="29"/>
      <c r="AJ1472" s="29"/>
      <c r="AK1472" s="29"/>
      <c r="AL1472" s="29"/>
      <c r="AM1472" s="29"/>
      <c r="AN1472" s="29"/>
      <c r="AO1472" s="30"/>
      <c r="AP1472" s="30"/>
      <c r="AQ1472" s="30"/>
    </row>
    <row r="1473" spans="34:43">
      <c r="AH1473" s="29"/>
      <c r="AI1473" s="29"/>
      <c r="AJ1473" s="29"/>
      <c r="AK1473" s="29"/>
      <c r="AL1473" s="29"/>
      <c r="AM1473" s="29"/>
      <c r="AN1473" s="29"/>
      <c r="AO1473" s="30"/>
      <c r="AP1473" s="30"/>
      <c r="AQ1473" s="30"/>
    </row>
    <row r="1474" spans="34:43">
      <c r="AH1474" s="29"/>
      <c r="AI1474" s="29"/>
      <c r="AJ1474" s="29"/>
      <c r="AK1474" s="29"/>
      <c r="AL1474" s="29"/>
      <c r="AM1474" s="29"/>
      <c r="AN1474" s="29"/>
      <c r="AO1474" s="30"/>
      <c r="AP1474" s="30"/>
      <c r="AQ1474" s="30"/>
    </row>
    <row r="1475" spans="34:43">
      <c r="AH1475" s="29"/>
      <c r="AI1475" s="29"/>
      <c r="AJ1475" s="29"/>
      <c r="AK1475" s="29"/>
      <c r="AL1475" s="29"/>
      <c r="AM1475" s="29"/>
      <c r="AN1475" s="29"/>
      <c r="AO1475" s="30"/>
      <c r="AP1475" s="30"/>
      <c r="AQ1475" s="30"/>
    </row>
    <row r="1476" spans="34:43">
      <c r="AH1476" s="29"/>
      <c r="AI1476" s="29"/>
      <c r="AJ1476" s="29"/>
      <c r="AK1476" s="29"/>
      <c r="AL1476" s="29"/>
      <c r="AM1476" s="29"/>
      <c r="AN1476" s="29"/>
      <c r="AO1476" s="30"/>
      <c r="AP1476" s="30"/>
      <c r="AQ1476" s="30"/>
    </row>
    <row r="1477" spans="34:43">
      <c r="AH1477" s="29"/>
      <c r="AI1477" s="29"/>
      <c r="AJ1477" s="29"/>
      <c r="AK1477" s="29"/>
      <c r="AL1477" s="29"/>
      <c r="AM1477" s="29"/>
      <c r="AN1477" s="29"/>
      <c r="AO1477" s="30"/>
      <c r="AP1477" s="30"/>
      <c r="AQ1477" s="30"/>
    </row>
    <row r="1478" spans="34:43">
      <c r="AH1478" s="29"/>
      <c r="AI1478" s="29"/>
      <c r="AJ1478" s="29"/>
      <c r="AK1478" s="29"/>
      <c r="AL1478" s="29"/>
      <c r="AM1478" s="29"/>
      <c r="AN1478" s="29"/>
      <c r="AO1478" s="30"/>
      <c r="AP1478" s="30"/>
      <c r="AQ1478" s="30"/>
    </row>
    <row r="1479" spans="34:43">
      <c r="AH1479" s="29"/>
      <c r="AI1479" s="29"/>
      <c r="AJ1479" s="29"/>
      <c r="AK1479" s="29"/>
      <c r="AL1479" s="29"/>
      <c r="AM1479" s="29"/>
      <c r="AN1479" s="29"/>
      <c r="AO1479" s="30"/>
      <c r="AP1479" s="30"/>
      <c r="AQ1479" s="30"/>
    </row>
    <row r="1480" spans="34:43">
      <c r="AH1480" s="29"/>
      <c r="AI1480" s="29"/>
      <c r="AJ1480" s="29"/>
      <c r="AK1480" s="29"/>
      <c r="AL1480" s="29"/>
      <c r="AM1480" s="29"/>
      <c r="AN1480" s="29"/>
      <c r="AO1480" s="30"/>
      <c r="AP1480" s="30"/>
      <c r="AQ1480" s="30"/>
    </row>
    <row r="1481" spans="34:43">
      <c r="AH1481" s="29"/>
      <c r="AI1481" s="29"/>
      <c r="AJ1481" s="29"/>
      <c r="AK1481" s="29"/>
      <c r="AL1481" s="29"/>
      <c r="AM1481" s="29"/>
      <c r="AN1481" s="29"/>
      <c r="AO1481" s="30"/>
      <c r="AP1481" s="30"/>
      <c r="AQ1481" s="30"/>
    </row>
    <row r="1482" spans="34:43">
      <c r="AH1482" s="29"/>
      <c r="AI1482" s="29"/>
      <c r="AJ1482" s="29"/>
      <c r="AK1482" s="29"/>
      <c r="AL1482" s="29"/>
      <c r="AM1482" s="29"/>
      <c r="AN1482" s="29"/>
      <c r="AO1482" s="30"/>
      <c r="AP1482" s="30"/>
      <c r="AQ1482" s="30"/>
    </row>
    <row r="1483" spans="34:43">
      <c r="AH1483" s="29"/>
      <c r="AI1483" s="29"/>
      <c r="AJ1483" s="29"/>
      <c r="AK1483" s="29"/>
      <c r="AL1483" s="29"/>
      <c r="AM1483" s="29"/>
      <c r="AN1483" s="29"/>
      <c r="AO1483" s="30"/>
      <c r="AP1483" s="30"/>
      <c r="AQ1483" s="30"/>
    </row>
    <row r="1484" spans="34:43">
      <c r="AH1484" s="29"/>
      <c r="AI1484" s="29"/>
      <c r="AJ1484" s="29"/>
      <c r="AK1484" s="29"/>
      <c r="AL1484" s="29"/>
      <c r="AM1484" s="29"/>
      <c r="AN1484" s="29"/>
      <c r="AO1484" s="30"/>
      <c r="AP1484" s="30"/>
      <c r="AQ1484" s="30"/>
    </row>
    <row r="1485" spans="34:43">
      <c r="AH1485" s="29"/>
      <c r="AI1485" s="29"/>
      <c r="AJ1485" s="29"/>
      <c r="AK1485" s="29"/>
      <c r="AL1485" s="29"/>
      <c r="AM1485" s="29"/>
      <c r="AN1485" s="29"/>
      <c r="AO1485" s="30"/>
      <c r="AP1485" s="30"/>
      <c r="AQ1485" s="30"/>
    </row>
    <row r="1486" spans="34:43">
      <c r="AH1486" s="29"/>
      <c r="AI1486" s="29"/>
      <c r="AJ1486" s="29"/>
      <c r="AK1486" s="29"/>
      <c r="AL1486" s="29"/>
      <c r="AM1486" s="29"/>
      <c r="AN1486" s="29"/>
      <c r="AO1486" s="30"/>
      <c r="AP1486" s="30"/>
      <c r="AQ1486" s="30"/>
    </row>
    <row r="1487" spans="34:43">
      <c r="AH1487" s="29"/>
      <c r="AI1487" s="29"/>
      <c r="AJ1487" s="29"/>
      <c r="AK1487" s="29"/>
      <c r="AL1487" s="29"/>
      <c r="AM1487" s="29"/>
      <c r="AN1487" s="29"/>
      <c r="AO1487" s="30"/>
      <c r="AP1487" s="30"/>
      <c r="AQ1487" s="30"/>
    </row>
    <row r="1488" spans="34:43">
      <c r="AH1488" s="29"/>
      <c r="AI1488" s="29"/>
      <c r="AJ1488" s="29"/>
      <c r="AK1488" s="29"/>
      <c r="AL1488" s="29"/>
      <c r="AM1488" s="29"/>
      <c r="AN1488" s="29"/>
      <c r="AO1488" s="30"/>
      <c r="AP1488" s="30"/>
      <c r="AQ1488" s="30"/>
    </row>
    <row r="1489" spans="34:43">
      <c r="AH1489" s="29"/>
      <c r="AI1489" s="29"/>
      <c r="AJ1489" s="29"/>
      <c r="AK1489" s="29"/>
      <c r="AL1489" s="29"/>
      <c r="AM1489" s="29"/>
      <c r="AN1489" s="29"/>
      <c r="AO1489" s="30"/>
      <c r="AP1489" s="30"/>
      <c r="AQ1489" s="30"/>
    </row>
    <row r="1490" spans="34:43">
      <c r="AH1490" s="29"/>
      <c r="AI1490" s="29"/>
      <c r="AJ1490" s="29"/>
      <c r="AK1490" s="29"/>
      <c r="AL1490" s="29"/>
      <c r="AM1490" s="29"/>
      <c r="AN1490" s="29"/>
      <c r="AO1490" s="30"/>
      <c r="AP1490" s="30"/>
      <c r="AQ1490" s="30"/>
    </row>
    <row r="1491" spans="34:43">
      <c r="AH1491" s="29"/>
      <c r="AI1491" s="29"/>
      <c r="AJ1491" s="29"/>
      <c r="AK1491" s="29"/>
      <c r="AL1491" s="29"/>
      <c r="AM1491" s="29"/>
      <c r="AN1491" s="29"/>
      <c r="AO1491" s="30"/>
      <c r="AP1491" s="30"/>
      <c r="AQ1491" s="30"/>
    </row>
    <row r="1492" spans="34:43">
      <c r="AH1492" s="29"/>
      <c r="AI1492" s="29"/>
      <c r="AJ1492" s="29"/>
      <c r="AK1492" s="29"/>
      <c r="AL1492" s="29"/>
      <c r="AM1492" s="29"/>
      <c r="AN1492" s="29"/>
      <c r="AO1492" s="30"/>
      <c r="AP1492" s="30"/>
      <c r="AQ1492" s="30"/>
    </row>
    <row r="1493" spans="34:43">
      <c r="AH1493" s="29"/>
      <c r="AI1493" s="29"/>
      <c r="AJ1493" s="29"/>
      <c r="AK1493" s="29"/>
      <c r="AL1493" s="29"/>
      <c r="AM1493" s="29"/>
      <c r="AN1493" s="29"/>
      <c r="AO1493" s="30"/>
      <c r="AP1493" s="30"/>
      <c r="AQ1493" s="30"/>
    </row>
    <row r="1494" spans="34:43">
      <c r="AH1494" s="29"/>
      <c r="AI1494" s="29"/>
      <c r="AJ1494" s="29"/>
      <c r="AK1494" s="29"/>
      <c r="AL1494" s="29"/>
      <c r="AM1494" s="29"/>
      <c r="AN1494" s="29"/>
      <c r="AO1494" s="30"/>
      <c r="AP1494" s="30"/>
      <c r="AQ1494" s="30"/>
    </row>
    <row r="1495" spans="34:43">
      <c r="AH1495" s="29"/>
      <c r="AI1495" s="29"/>
      <c r="AJ1495" s="29"/>
      <c r="AK1495" s="29"/>
      <c r="AL1495" s="29"/>
      <c r="AM1495" s="29"/>
      <c r="AN1495" s="29"/>
      <c r="AO1495" s="30"/>
      <c r="AP1495" s="30"/>
      <c r="AQ1495" s="30"/>
    </row>
    <row r="1496" spans="34:43">
      <c r="AH1496" s="29"/>
      <c r="AI1496" s="29"/>
      <c r="AJ1496" s="29"/>
      <c r="AK1496" s="29"/>
      <c r="AL1496" s="29"/>
      <c r="AM1496" s="29"/>
      <c r="AN1496" s="29"/>
      <c r="AO1496" s="30"/>
      <c r="AP1496" s="30"/>
      <c r="AQ1496" s="30"/>
    </row>
    <row r="1497" spans="34:43">
      <c r="AH1497" s="29"/>
      <c r="AI1497" s="29"/>
      <c r="AJ1497" s="29"/>
      <c r="AK1497" s="29"/>
      <c r="AL1497" s="29"/>
      <c r="AM1497" s="29"/>
      <c r="AN1497" s="29"/>
      <c r="AO1497" s="30"/>
      <c r="AP1497" s="30"/>
      <c r="AQ1497" s="30"/>
    </row>
    <row r="1498" spans="34:43">
      <c r="AH1498" s="29"/>
      <c r="AI1498" s="29"/>
      <c r="AJ1498" s="29"/>
      <c r="AK1498" s="29"/>
      <c r="AL1498" s="29"/>
      <c r="AM1498" s="29"/>
      <c r="AN1498" s="29"/>
      <c r="AO1498" s="30"/>
      <c r="AP1498" s="30"/>
      <c r="AQ1498" s="30"/>
    </row>
    <row r="1499" spans="34:43">
      <c r="AH1499" s="29"/>
      <c r="AI1499" s="29"/>
      <c r="AJ1499" s="29"/>
      <c r="AK1499" s="29"/>
      <c r="AL1499" s="29"/>
      <c r="AM1499" s="29"/>
      <c r="AN1499" s="29"/>
      <c r="AO1499" s="30"/>
      <c r="AP1499" s="30"/>
      <c r="AQ1499" s="30"/>
    </row>
    <row r="1500" spans="34:43">
      <c r="AH1500" s="29"/>
      <c r="AI1500" s="29"/>
      <c r="AJ1500" s="29"/>
      <c r="AK1500" s="29"/>
      <c r="AL1500" s="29"/>
      <c r="AM1500" s="29"/>
      <c r="AN1500" s="29"/>
      <c r="AO1500" s="30"/>
      <c r="AP1500" s="30"/>
      <c r="AQ1500" s="30"/>
    </row>
    <row r="1501" spans="34:43">
      <c r="AH1501" s="29"/>
      <c r="AI1501" s="29"/>
      <c r="AJ1501" s="29"/>
      <c r="AK1501" s="29"/>
      <c r="AL1501" s="29"/>
      <c r="AM1501" s="29"/>
      <c r="AN1501" s="29"/>
      <c r="AO1501" s="30"/>
      <c r="AP1501" s="30"/>
      <c r="AQ1501" s="30"/>
    </row>
    <row r="1502" spans="34:43">
      <c r="AH1502" s="29"/>
      <c r="AI1502" s="29"/>
      <c r="AJ1502" s="29"/>
      <c r="AK1502" s="29"/>
      <c r="AL1502" s="29"/>
      <c r="AM1502" s="29"/>
      <c r="AN1502" s="29"/>
      <c r="AO1502" s="30"/>
      <c r="AP1502" s="30"/>
      <c r="AQ1502" s="30"/>
    </row>
    <row r="1503" spans="34:43">
      <c r="AH1503" s="29"/>
      <c r="AI1503" s="29"/>
      <c r="AJ1503" s="29"/>
      <c r="AK1503" s="29"/>
      <c r="AL1503" s="29"/>
      <c r="AM1503" s="29"/>
      <c r="AN1503" s="29"/>
      <c r="AO1503" s="30"/>
      <c r="AP1503" s="30"/>
      <c r="AQ1503" s="30"/>
    </row>
    <row r="1504" spans="34:43">
      <c r="AH1504" s="29"/>
      <c r="AI1504" s="29"/>
      <c r="AJ1504" s="29"/>
      <c r="AK1504" s="29"/>
      <c r="AL1504" s="29"/>
      <c r="AM1504" s="29"/>
      <c r="AN1504" s="29"/>
      <c r="AO1504" s="30"/>
      <c r="AP1504" s="30"/>
      <c r="AQ1504" s="30"/>
    </row>
    <row r="1505" spans="34:43">
      <c r="AH1505" s="29"/>
      <c r="AI1505" s="29"/>
      <c r="AJ1505" s="29"/>
      <c r="AK1505" s="29"/>
      <c r="AL1505" s="29"/>
      <c r="AM1505" s="29"/>
      <c r="AN1505" s="29"/>
      <c r="AO1505" s="30"/>
      <c r="AP1505" s="30"/>
      <c r="AQ1505" s="30"/>
    </row>
    <row r="1506" spans="34:43">
      <c r="AH1506" s="29"/>
      <c r="AI1506" s="29"/>
      <c r="AJ1506" s="29"/>
      <c r="AK1506" s="29"/>
      <c r="AL1506" s="29"/>
      <c r="AM1506" s="29"/>
      <c r="AN1506" s="29"/>
      <c r="AO1506" s="30"/>
      <c r="AP1506" s="30"/>
      <c r="AQ1506" s="30"/>
    </row>
    <row r="1507" spans="34:43">
      <c r="AH1507" s="29"/>
      <c r="AI1507" s="29"/>
      <c r="AJ1507" s="29"/>
      <c r="AK1507" s="29"/>
      <c r="AL1507" s="29"/>
      <c r="AM1507" s="29"/>
      <c r="AN1507" s="29"/>
      <c r="AO1507" s="30"/>
      <c r="AP1507" s="30"/>
      <c r="AQ1507" s="30"/>
    </row>
    <row r="1508" spans="34:43">
      <c r="AH1508" s="29"/>
      <c r="AI1508" s="29"/>
      <c r="AJ1508" s="29"/>
      <c r="AK1508" s="29"/>
      <c r="AL1508" s="29"/>
      <c r="AM1508" s="29"/>
      <c r="AN1508" s="29"/>
      <c r="AO1508" s="30"/>
      <c r="AP1508" s="30"/>
      <c r="AQ1508" s="30"/>
    </row>
    <row r="1509" spans="34:43">
      <c r="AH1509" s="29"/>
      <c r="AI1509" s="29"/>
      <c r="AJ1509" s="29"/>
      <c r="AK1509" s="29"/>
      <c r="AL1509" s="29"/>
      <c r="AM1509" s="29"/>
      <c r="AN1509" s="29"/>
      <c r="AO1509" s="30"/>
      <c r="AP1509" s="30"/>
      <c r="AQ1509" s="30"/>
    </row>
    <row r="1510" spans="34:43">
      <c r="AH1510" s="29"/>
      <c r="AI1510" s="29"/>
      <c r="AJ1510" s="29"/>
      <c r="AK1510" s="29"/>
      <c r="AL1510" s="29"/>
      <c r="AM1510" s="29"/>
      <c r="AN1510" s="29"/>
      <c r="AO1510" s="30"/>
      <c r="AP1510" s="30"/>
      <c r="AQ1510" s="30"/>
    </row>
    <row r="1511" spans="34:43">
      <c r="AH1511" s="29"/>
      <c r="AI1511" s="29"/>
      <c r="AJ1511" s="29"/>
      <c r="AK1511" s="29"/>
      <c r="AL1511" s="29"/>
      <c r="AM1511" s="29"/>
      <c r="AN1511" s="29"/>
      <c r="AO1511" s="30"/>
      <c r="AP1511" s="30"/>
      <c r="AQ1511" s="30"/>
    </row>
    <row r="1512" spans="34:43">
      <c r="AH1512" s="29"/>
      <c r="AI1512" s="29"/>
      <c r="AJ1512" s="29"/>
      <c r="AK1512" s="29"/>
      <c r="AL1512" s="29"/>
      <c r="AM1512" s="29"/>
      <c r="AN1512" s="29"/>
      <c r="AO1512" s="30"/>
      <c r="AP1512" s="30"/>
      <c r="AQ1512" s="30"/>
    </row>
    <row r="1513" spans="34:43">
      <c r="AH1513" s="29"/>
      <c r="AI1513" s="29"/>
      <c r="AJ1513" s="29"/>
      <c r="AK1513" s="29"/>
      <c r="AL1513" s="29"/>
      <c r="AM1513" s="29"/>
      <c r="AN1513" s="29"/>
      <c r="AO1513" s="30"/>
      <c r="AP1513" s="30"/>
      <c r="AQ1513" s="30"/>
    </row>
    <row r="1514" spans="34:43">
      <c r="AH1514" s="29"/>
      <c r="AI1514" s="29"/>
      <c r="AJ1514" s="29"/>
      <c r="AK1514" s="29"/>
      <c r="AL1514" s="29"/>
      <c r="AM1514" s="29"/>
      <c r="AN1514" s="29"/>
      <c r="AO1514" s="30"/>
      <c r="AP1514" s="30"/>
      <c r="AQ1514" s="30"/>
    </row>
    <row r="1515" spans="34:43">
      <c r="AH1515" s="29"/>
      <c r="AI1515" s="29"/>
      <c r="AJ1515" s="29"/>
      <c r="AK1515" s="29"/>
      <c r="AL1515" s="29"/>
      <c r="AM1515" s="29"/>
      <c r="AN1515" s="29"/>
      <c r="AO1515" s="30"/>
      <c r="AP1515" s="30"/>
      <c r="AQ1515" s="30"/>
    </row>
    <row r="1516" spans="34:43">
      <c r="AH1516" s="29"/>
      <c r="AI1516" s="29"/>
      <c r="AJ1516" s="29"/>
      <c r="AK1516" s="29"/>
      <c r="AL1516" s="29"/>
      <c r="AM1516" s="29"/>
      <c r="AN1516" s="29"/>
      <c r="AO1516" s="30"/>
      <c r="AP1516" s="30"/>
      <c r="AQ1516" s="30"/>
    </row>
    <row r="1517" spans="34:43">
      <c r="AH1517" s="29"/>
      <c r="AI1517" s="29"/>
      <c r="AJ1517" s="29"/>
      <c r="AK1517" s="29"/>
      <c r="AL1517" s="29"/>
      <c r="AM1517" s="29"/>
      <c r="AN1517" s="29"/>
      <c r="AO1517" s="30"/>
      <c r="AP1517" s="30"/>
      <c r="AQ1517" s="30"/>
    </row>
    <row r="1518" spans="34:43">
      <c r="AH1518" s="29"/>
      <c r="AI1518" s="29"/>
      <c r="AJ1518" s="29"/>
      <c r="AK1518" s="29"/>
      <c r="AL1518" s="29"/>
      <c r="AM1518" s="29"/>
      <c r="AN1518" s="29"/>
      <c r="AO1518" s="30"/>
      <c r="AP1518" s="30"/>
      <c r="AQ1518" s="30"/>
    </row>
    <row r="1519" spans="34:43">
      <c r="AH1519" s="29"/>
      <c r="AI1519" s="29"/>
      <c r="AJ1519" s="29"/>
      <c r="AK1519" s="29"/>
      <c r="AL1519" s="29"/>
      <c r="AM1519" s="29"/>
      <c r="AN1519" s="29"/>
      <c r="AO1519" s="30"/>
      <c r="AP1519" s="30"/>
      <c r="AQ1519" s="30"/>
    </row>
    <row r="1520" spans="34:43">
      <c r="AH1520" s="29"/>
      <c r="AI1520" s="29"/>
      <c r="AJ1520" s="29"/>
      <c r="AK1520" s="29"/>
      <c r="AL1520" s="29"/>
      <c r="AM1520" s="29"/>
      <c r="AN1520" s="29"/>
      <c r="AO1520" s="30"/>
      <c r="AP1520" s="30"/>
      <c r="AQ1520" s="30"/>
    </row>
    <row r="1521" spans="34:43">
      <c r="AH1521" s="29"/>
      <c r="AI1521" s="29"/>
      <c r="AJ1521" s="29"/>
      <c r="AK1521" s="29"/>
      <c r="AL1521" s="29"/>
      <c r="AM1521" s="29"/>
      <c r="AN1521" s="29"/>
      <c r="AO1521" s="30"/>
      <c r="AP1521" s="30"/>
      <c r="AQ1521" s="30"/>
    </row>
    <row r="1522" spans="34:43">
      <c r="AH1522" s="29"/>
      <c r="AI1522" s="29"/>
      <c r="AJ1522" s="29"/>
      <c r="AK1522" s="29"/>
      <c r="AL1522" s="29"/>
      <c r="AM1522" s="29"/>
      <c r="AN1522" s="29"/>
      <c r="AO1522" s="30"/>
      <c r="AP1522" s="30"/>
      <c r="AQ1522" s="30"/>
    </row>
    <row r="1523" spans="34:43">
      <c r="AH1523" s="29"/>
      <c r="AI1523" s="29"/>
      <c r="AJ1523" s="29"/>
      <c r="AK1523" s="29"/>
      <c r="AL1523" s="29"/>
      <c r="AM1523" s="29"/>
      <c r="AN1523" s="29"/>
      <c r="AO1523" s="30"/>
      <c r="AP1523" s="30"/>
      <c r="AQ1523" s="30"/>
    </row>
    <row r="1524" spans="34:43">
      <c r="AH1524" s="29"/>
      <c r="AI1524" s="29"/>
      <c r="AJ1524" s="29"/>
      <c r="AK1524" s="29"/>
      <c r="AL1524" s="29"/>
      <c r="AM1524" s="29"/>
      <c r="AN1524" s="29"/>
      <c r="AO1524" s="30"/>
      <c r="AP1524" s="30"/>
      <c r="AQ1524" s="30"/>
    </row>
    <row r="1525" spans="34:43">
      <c r="AH1525" s="29"/>
      <c r="AI1525" s="29"/>
      <c r="AJ1525" s="29"/>
      <c r="AK1525" s="29"/>
      <c r="AL1525" s="29"/>
      <c r="AM1525" s="29"/>
      <c r="AN1525" s="29"/>
      <c r="AO1525" s="30"/>
      <c r="AP1525" s="30"/>
      <c r="AQ1525" s="30"/>
    </row>
    <row r="1526" spans="34:43">
      <c r="AH1526" s="29"/>
      <c r="AI1526" s="29"/>
      <c r="AJ1526" s="29"/>
      <c r="AK1526" s="29"/>
      <c r="AL1526" s="29"/>
      <c r="AM1526" s="29"/>
      <c r="AN1526" s="29"/>
      <c r="AO1526" s="30"/>
      <c r="AP1526" s="30"/>
      <c r="AQ1526" s="30"/>
    </row>
    <row r="1527" spans="34:43">
      <c r="AH1527" s="29"/>
      <c r="AI1527" s="29"/>
      <c r="AJ1527" s="29"/>
      <c r="AK1527" s="29"/>
      <c r="AL1527" s="29"/>
      <c r="AM1527" s="29"/>
      <c r="AN1527" s="29"/>
      <c r="AO1527" s="30"/>
      <c r="AP1527" s="30"/>
      <c r="AQ1527" s="30"/>
    </row>
    <row r="1528" spans="34:43">
      <c r="AH1528" s="29"/>
      <c r="AI1528" s="29"/>
      <c r="AJ1528" s="29"/>
      <c r="AK1528" s="29"/>
      <c r="AL1528" s="29"/>
      <c r="AM1528" s="29"/>
      <c r="AN1528" s="29"/>
      <c r="AO1528" s="30"/>
      <c r="AP1528" s="30"/>
      <c r="AQ1528" s="30"/>
    </row>
    <row r="1529" spans="34:43">
      <c r="AH1529" s="29"/>
      <c r="AI1529" s="29"/>
      <c r="AJ1529" s="29"/>
      <c r="AK1529" s="29"/>
      <c r="AL1529" s="29"/>
      <c r="AM1529" s="29"/>
      <c r="AN1529" s="29"/>
      <c r="AO1529" s="30"/>
      <c r="AP1529" s="30"/>
      <c r="AQ1529" s="30"/>
    </row>
    <row r="1530" spans="34:43">
      <c r="AH1530" s="29"/>
      <c r="AI1530" s="29"/>
      <c r="AJ1530" s="29"/>
      <c r="AK1530" s="29"/>
      <c r="AL1530" s="29"/>
      <c r="AM1530" s="29"/>
      <c r="AN1530" s="29"/>
      <c r="AO1530" s="30"/>
      <c r="AP1530" s="30"/>
      <c r="AQ1530" s="30"/>
    </row>
    <row r="1531" spans="34:43">
      <c r="AH1531" s="29"/>
      <c r="AI1531" s="29"/>
      <c r="AJ1531" s="29"/>
      <c r="AK1531" s="29"/>
      <c r="AL1531" s="29"/>
      <c r="AM1531" s="29"/>
      <c r="AN1531" s="29"/>
      <c r="AO1531" s="30"/>
      <c r="AP1531" s="30"/>
      <c r="AQ1531" s="30"/>
    </row>
    <row r="1532" spans="34:43">
      <c r="AH1532" s="29"/>
      <c r="AI1532" s="29"/>
      <c r="AJ1532" s="29"/>
      <c r="AK1532" s="29"/>
      <c r="AL1532" s="29"/>
      <c r="AM1532" s="29"/>
      <c r="AN1532" s="29"/>
      <c r="AO1532" s="30"/>
      <c r="AP1532" s="30"/>
      <c r="AQ1532" s="30"/>
    </row>
    <row r="1533" spans="34:43">
      <c r="AH1533" s="29"/>
      <c r="AI1533" s="29"/>
      <c r="AJ1533" s="29"/>
      <c r="AK1533" s="29"/>
      <c r="AL1533" s="29"/>
      <c r="AM1533" s="29"/>
      <c r="AN1533" s="29"/>
      <c r="AO1533" s="30"/>
      <c r="AP1533" s="30"/>
      <c r="AQ1533" s="30"/>
    </row>
    <row r="1534" spans="34:43">
      <c r="AH1534" s="29"/>
      <c r="AI1534" s="29"/>
      <c r="AJ1534" s="29"/>
      <c r="AK1534" s="29"/>
      <c r="AL1534" s="29"/>
      <c r="AM1534" s="29"/>
      <c r="AN1534" s="29"/>
      <c r="AO1534" s="30"/>
      <c r="AP1534" s="30"/>
      <c r="AQ1534" s="30"/>
    </row>
    <row r="1535" spans="34:43">
      <c r="AH1535" s="29"/>
      <c r="AI1535" s="29"/>
      <c r="AJ1535" s="29"/>
      <c r="AK1535" s="29"/>
      <c r="AL1535" s="29"/>
      <c r="AM1535" s="29"/>
      <c r="AN1535" s="29"/>
      <c r="AO1535" s="30"/>
      <c r="AP1535" s="30"/>
      <c r="AQ1535" s="30"/>
    </row>
    <row r="1536" spans="34:43">
      <c r="AH1536" s="29"/>
      <c r="AI1536" s="29"/>
      <c r="AJ1536" s="29"/>
      <c r="AK1536" s="29"/>
      <c r="AL1536" s="29"/>
      <c r="AM1536" s="29"/>
      <c r="AN1536" s="29"/>
      <c r="AO1536" s="30"/>
      <c r="AP1536" s="30"/>
      <c r="AQ1536" s="30"/>
    </row>
    <row r="1537" spans="34:43">
      <c r="AH1537" s="29"/>
      <c r="AI1537" s="29"/>
      <c r="AJ1537" s="29"/>
      <c r="AK1537" s="29"/>
      <c r="AL1537" s="29"/>
      <c r="AM1537" s="29"/>
      <c r="AN1537" s="29"/>
      <c r="AO1537" s="30"/>
      <c r="AP1537" s="30"/>
      <c r="AQ1537" s="30"/>
    </row>
    <row r="1538" spans="34:43">
      <c r="AH1538" s="29"/>
      <c r="AI1538" s="29"/>
      <c r="AJ1538" s="29"/>
      <c r="AK1538" s="29"/>
      <c r="AL1538" s="29"/>
      <c r="AM1538" s="29"/>
      <c r="AN1538" s="29"/>
      <c r="AO1538" s="30"/>
      <c r="AP1538" s="30"/>
      <c r="AQ1538" s="30"/>
    </row>
    <row r="1539" spans="34:43">
      <c r="AH1539" s="29"/>
      <c r="AI1539" s="29"/>
      <c r="AJ1539" s="29"/>
      <c r="AK1539" s="29"/>
      <c r="AL1539" s="29"/>
      <c r="AM1539" s="29"/>
      <c r="AN1539" s="29"/>
      <c r="AO1539" s="30"/>
      <c r="AP1539" s="30"/>
      <c r="AQ1539" s="30"/>
    </row>
    <row r="1540" spans="34:43">
      <c r="AH1540" s="29"/>
      <c r="AI1540" s="29"/>
      <c r="AJ1540" s="29"/>
      <c r="AK1540" s="29"/>
      <c r="AL1540" s="29"/>
      <c r="AM1540" s="29"/>
      <c r="AN1540" s="29"/>
      <c r="AO1540" s="30"/>
      <c r="AP1540" s="30"/>
      <c r="AQ1540" s="30"/>
    </row>
    <row r="1541" spans="34:43">
      <c r="AH1541" s="29"/>
      <c r="AI1541" s="29"/>
      <c r="AJ1541" s="29"/>
      <c r="AK1541" s="29"/>
      <c r="AL1541" s="29"/>
      <c r="AM1541" s="29"/>
      <c r="AN1541" s="29"/>
      <c r="AO1541" s="30"/>
      <c r="AP1541" s="30"/>
      <c r="AQ1541" s="30"/>
    </row>
    <row r="1542" spans="34:43">
      <c r="AH1542" s="29"/>
      <c r="AI1542" s="29"/>
      <c r="AJ1542" s="29"/>
      <c r="AK1542" s="29"/>
      <c r="AL1542" s="29"/>
      <c r="AM1542" s="29"/>
      <c r="AN1542" s="29"/>
      <c r="AO1542" s="30"/>
      <c r="AP1542" s="30"/>
      <c r="AQ1542" s="30"/>
    </row>
    <row r="1543" spans="34:43">
      <c r="AH1543" s="29"/>
      <c r="AI1543" s="29"/>
      <c r="AJ1543" s="29"/>
      <c r="AK1543" s="29"/>
      <c r="AL1543" s="29"/>
      <c r="AM1543" s="29"/>
      <c r="AN1543" s="29"/>
      <c r="AO1543" s="30"/>
      <c r="AP1543" s="30"/>
      <c r="AQ1543" s="30"/>
    </row>
    <row r="1544" spans="34:43">
      <c r="AH1544" s="29"/>
      <c r="AI1544" s="29"/>
      <c r="AJ1544" s="29"/>
      <c r="AK1544" s="29"/>
      <c r="AL1544" s="29"/>
      <c r="AM1544" s="29"/>
      <c r="AN1544" s="29"/>
      <c r="AO1544" s="30"/>
      <c r="AP1544" s="30"/>
      <c r="AQ1544" s="30"/>
    </row>
    <row r="1545" spans="34:43">
      <c r="AH1545" s="29"/>
      <c r="AI1545" s="29"/>
      <c r="AJ1545" s="29"/>
      <c r="AK1545" s="29"/>
      <c r="AL1545" s="29"/>
      <c r="AM1545" s="29"/>
      <c r="AN1545" s="29"/>
      <c r="AO1545" s="30"/>
      <c r="AP1545" s="30"/>
      <c r="AQ1545" s="30"/>
    </row>
    <row r="1546" spans="34:43">
      <c r="AH1546" s="29"/>
      <c r="AI1546" s="29"/>
      <c r="AJ1546" s="29"/>
      <c r="AK1546" s="29"/>
      <c r="AL1546" s="29"/>
      <c r="AM1546" s="29"/>
      <c r="AN1546" s="29"/>
      <c r="AO1546" s="30"/>
      <c r="AP1546" s="30"/>
      <c r="AQ1546" s="30"/>
    </row>
    <row r="1547" spans="34:43">
      <c r="AH1547" s="29"/>
      <c r="AI1547" s="29"/>
      <c r="AJ1547" s="29"/>
      <c r="AK1547" s="29"/>
      <c r="AL1547" s="29"/>
      <c r="AM1547" s="29"/>
      <c r="AN1547" s="29"/>
      <c r="AO1547" s="30"/>
      <c r="AP1547" s="30"/>
      <c r="AQ1547" s="30"/>
    </row>
    <row r="1548" spans="34:43">
      <c r="AH1548" s="29"/>
      <c r="AI1548" s="29"/>
      <c r="AJ1548" s="29"/>
      <c r="AK1548" s="29"/>
      <c r="AL1548" s="29"/>
      <c r="AM1548" s="29"/>
      <c r="AN1548" s="29"/>
      <c r="AO1548" s="30"/>
      <c r="AP1548" s="30"/>
      <c r="AQ1548" s="30"/>
    </row>
    <row r="1549" spans="34:43">
      <c r="AH1549" s="29"/>
      <c r="AI1549" s="29"/>
      <c r="AJ1549" s="29"/>
      <c r="AK1549" s="29"/>
      <c r="AL1549" s="29"/>
      <c r="AM1549" s="29"/>
      <c r="AN1549" s="29"/>
      <c r="AO1549" s="30"/>
      <c r="AP1549" s="30"/>
      <c r="AQ1549" s="30"/>
    </row>
    <row r="1550" spans="34:43">
      <c r="AH1550" s="29"/>
      <c r="AI1550" s="29"/>
      <c r="AJ1550" s="29"/>
      <c r="AK1550" s="29"/>
      <c r="AL1550" s="29"/>
      <c r="AM1550" s="29"/>
      <c r="AN1550" s="29"/>
      <c r="AO1550" s="30"/>
      <c r="AP1550" s="30"/>
      <c r="AQ1550" s="30"/>
    </row>
    <row r="1551" spans="34:43">
      <c r="AH1551" s="29"/>
      <c r="AI1551" s="29"/>
      <c r="AJ1551" s="29"/>
      <c r="AK1551" s="29"/>
      <c r="AL1551" s="29"/>
      <c r="AM1551" s="29"/>
      <c r="AN1551" s="29"/>
      <c r="AO1551" s="30"/>
      <c r="AP1551" s="30"/>
      <c r="AQ1551" s="30"/>
    </row>
    <row r="1552" spans="34:43">
      <c r="AH1552" s="29"/>
      <c r="AI1552" s="29"/>
      <c r="AJ1552" s="29"/>
      <c r="AK1552" s="29"/>
      <c r="AL1552" s="29"/>
      <c r="AM1552" s="29"/>
      <c r="AN1552" s="29"/>
      <c r="AO1552" s="30"/>
      <c r="AP1552" s="30"/>
      <c r="AQ1552" s="30"/>
    </row>
    <row r="1553" spans="34:43">
      <c r="AH1553" s="29"/>
      <c r="AI1553" s="29"/>
      <c r="AJ1553" s="29"/>
      <c r="AK1553" s="29"/>
      <c r="AL1553" s="29"/>
      <c r="AM1553" s="29"/>
      <c r="AN1553" s="29"/>
      <c r="AO1553" s="30"/>
      <c r="AP1553" s="30"/>
      <c r="AQ1553" s="30"/>
    </row>
    <row r="1554" spans="34:43">
      <c r="AH1554" s="29"/>
      <c r="AI1554" s="29"/>
      <c r="AJ1554" s="29"/>
      <c r="AK1554" s="29"/>
      <c r="AL1554" s="29"/>
      <c r="AM1554" s="29"/>
      <c r="AN1554" s="29"/>
      <c r="AO1554" s="30"/>
      <c r="AP1554" s="30"/>
      <c r="AQ1554" s="30"/>
    </row>
    <row r="1555" spans="34:43">
      <c r="AH1555" s="29"/>
      <c r="AI1555" s="29"/>
      <c r="AJ1555" s="29"/>
      <c r="AK1555" s="29"/>
      <c r="AL1555" s="29"/>
      <c r="AM1555" s="29"/>
      <c r="AN1555" s="29"/>
      <c r="AO1555" s="30"/>
      <c r="AP1555" s="30"/>
      <c r="AQ1555" s="30"/>
    </row>
    <row r="1556" spans="34:43">
      <c r="AH1556" s="29"/>
      <c r="AI1556" s="29"/>
      <c r="AJ1556" s="29"/>
      <c r="AK1556" s="29"/>
      <c r="AL1556" s="29"/>
      <c r="AM1556" s="29"/>
      <c r="AN1556" s="29"/>
      <c r="AO1556" s="30"/>
      <c r="AP1556" s="30"/>
      <c r="AQ1556" s="30"/>
    </row>
    <row r="1557" spans="34:43">
      <c r="AH1557" s="29"/>
      <c r="AI1557" s="29"/>
      <c r="AJ1557" s="29"/>
      <c r="AK1557" s="29"/>
      <c r="AL1557" s="29"/>
      <c r="AM1557" s="29"/>
      <c r="AN1557" s="29"/>
      <c r="AO1557" s="30"/>
      <c r="AP1557" s="30"/>
      <c r="AQ1557" s="30"/>
    </row>
    <row r="1558" spans="34:43">
      <c r="AH1558" s="29"/>
      <c r="AI1558" s="29"/>
      <c r="AJ1558" s="29"/>
      <c r="AK1558" s="29"/>
      <c r="AL1558" s="29"/>
      <c r="AM1558" s="29"/>
      <c r="AN1558" s="29"/>
      <c r="AO1558" s="30"/>
      <c r="AP1558" s="30"/>
      <c r="AQ1558" s="30"/>
    </row>
    <row r="1559" spans="34:43">
      <c r="AH1559" s="29"/>
      <c r="AI1559" s="29"/>
      <c r="AJ1559" s="29"/>
      <c r="AK1559" s="29"/>
      <c r="AL1559" s="29"/>
      <c r="AM1559" s="29"/>
      <c r="AN1559" s="29"/>
      <c r="AO1559" s="30"/>
      <c r="AP1559" s="30"/>
      <c r="AQ1559" s="30"/>
    </row>
    <row r="1560" spans="34:43">
      <c r="AH1560" s="29"/>
      <c r="AI1560" s="29"/>
      <c r="AJ1560" s="29"/>
      <c r="AK1560" s="29"/>
      <c r="AL1560" s="29"/>
      <c r="AM1560" s="29"/>
      <c r="AN1560" s="29"/>
      <c r="AO1560" s="30"/>
      <c r="AP1560" s="30"/>
      <c r="AQ1560" s="30"/>
    </row>
    <row r="1561" spans="34:43">
      <c r="AH1561" s="29"/>
      <c r="AI1561" s="29"/>
      <c r="AJ1561" s="29"/>
      <c r="AK1561" s="29"/>
      <c r="AL1561" s="29"/>
      <c r="AM1561" s="29"/>
      <c r="AN1561" s="29"/>
      <c r="AO1561" s="30"/>
      <c r="AP1561" s="30"/>
      <c r="AQ1561" s="30"/>
    </row>
    <row r="1562" spans="34:43">
      <c r="AH1562" s="29"/>
      <c r="AI1562" s="29"/>
      <c r="AJ1562" s="29"/>
      <c r="AK1562" s="29"/>
      <c r="AL1562" s="29"/>
      <c r="AM1562" s="29"/>
      <c r="AN1562" s="29"/>
      <c r="AO1562" s="30"/>
      <c r="AP1562" s="30"/>
      <c r="AQ1562" s="30"/>
    </row>
    <row r="1563" spans="34:43">
      <c r="AH1563" s="29"/>
      <c r="AI1563" s="29"/>
      <c r="AJ1563" s="29"/>
      <c r="AK1563" s="29"/>
      <c r="AL1563" s="29"/>
      <c r="AM1563" s="29"/>
      <c r="AN1563" s="29"/>
      <c r="AO1563" s="30"/>
      <c r="AP1563" s="30"/>
      <c r="AQ1563" s="30"/>
    </row>
    <row r="1564" spans="34:43">
      <c r="AH1564" s="29"/>
      <c r="AI1564" s="29"/>
      <c r="AJ1564" s="29"/>
      <c r="AK1564" s="29"/>
      <c r="AL1564" s="29"/>
      <c r="AM1564" s="29"/>
      <c r="AN1564" s="29"/>
      <c r="AO1564" s="30"/>
      <c r="AP1564" s="30"/>
      <c r="AQ1564" s="30"/>
    </row>
    <row r="1565" spans="34:43">
      <c r="AH1565" s="29"/>
      <c r="AI1565" s="29"/>
      <c r="AJ1565" s="29"/>
      <c r="AK1565" s="29"/>
      <c r="AL1565" s="29"/>
      <c r="AM1565" s="29"/>
      <c r="AN1565" s="29"/>
      <c r="AO1565" s="30"/>
      <c r="AP1565" s="30"/>
      <c r="AQ1565" s="30"/>
    </row>
    <row r="1566" spans="34:43">
      <c r="AH1566" s="29"/>
      <c r="AI1566" s="29"/>
      <c r="AJ1566" s="29"/>
      <c r="AK1566" s="29"/>
      <c r="AL1566" s="29"/>
      <c r="AM1566" s="29"/>
      <c r="AN1566" s="29"/>
      <c r="AO1566" s="30"/>
      <c r="AP1566" s="30"/>
      <c r="AQ1566" s="30"/>
    </row>
    <row r="1567" spans="34:43">
      <c r="AH1567" s="29"/>
      <c r="AI1567" s="29"/>
      <c r="AJ1567" s="29"/>
      <c r="AK1567" s="29"/>
      <c r="AL1567" s="29"/>
      <c r="AM1567" s="29"/>
      <c r="AN1567" s="29"/>
      <c r="AO1567" s="30"/>
      <c r="AP1567" s="30"/>
      <c r="AQ1567" s="30"/>
    </row>
    <row r="1568" spans="34:43">
      <c r="AH1568" s="29"/>
      <c r="AI1568" s="29"/>
      <c r="AJ1568" s="29"/>
      <c r="AK1568" s="29"/>
      <c r="AL1568" s="29"/>
      <c r="AM1568" s="29"/>
      <c r="AN1568" s="29"/>
      <c r="AO1568" s="30"/>
      <c r="AP1568" s="30"/>
      <c r="AQ1568" s="30"/>
    </row>
    <row r="1569" spans="34:43">
      <c r="AH1569" s="29"/>
      <c r="AI1569" s="29"/>
      <c r="AJ1569" s="29"/>
      <c r="AK1569" s="29"/>
      <c r="AL1569" s="29"/>
      <c r="AM1569" s="29"/>
      <c r="AN1569" s="29"/>
      <c r="AO1569" s="30"/>
      <c r="AP1569" s="30"/>
      <c r="AQ1569" s="30"/>
    </row>
    <row r="1570" spans="34:43">
      <c r="AH1570" s="29"/>
      <c r="AI1570" s="29"/>
      <c r="AJ1570" s="29"/>
      <c r="AK1570" s="29"/>
      <c r="AL1570" s="29"/>
      <c r="AM1570" s="29"/>
      <c r="AN1570" s="29"/>
      <c r="AO1570" s="30"/>
      <c r="AP1570" s="30"/>
      <c r="AQ1570" s="30"/>
    </row>
    <row r="1571" spans="34:43">
      <c r="AH1571" s="29"/>
      <c r="AI1571" s="29"/>
      <c r="AJ1571" s="29"/>
      <c r="AK1571" s="29"/>
      <c r="AL1571" s="29"/>
      <c r="AM1571" s="29"/>
      <c r="AN1571" s="29"/>
      <c r="AO1571" s="30"/>
      <c r="AP1571" s="30"/>
      <c r="AQ1571" s="30"/>
    </row>
    <row r="1572" spans="34:43">
      <c r="AH1572" s="29"/>
      <c r="AI1572" s="29"/>
      <c r="AJ1572" s="29"/>
      <c r="AK1572" s="29"/>
      <c r="AL1572" s="29"/>
      <c r="AM1572" s="29"/>
      <c r="AN1572" s="29"/>
      <c r="AO1572" s="30"/>
      <c r="AP1572" s="30"/>
      <c r="AQ1572" s="30"/>
    </row>
    <row r="1573" spans="34:43">
      <c r="AH1573" s="29"/>
      <c r="AI1573" s="29"/>
      <c r="AJ1573" s="29"/>
      <c r="AK1573" s="29"/>
      <c r="AL1573" s="29"/>
      <c r="AM1573" s="29"/>
      <c r="AN1573" s="29"/>
      <c r="AO1573" s="30"/>
      <c r="AP1573" s="30"/>
      <c r="AQ1573" s="30"/>
    </row>
    <row r="1574" spans="34:43">
      <c r="AH1574" s="29"/>
      <c r="AI1574" s="29"/>
      <c r="AJ1574" s="29"/>
      <c r="AK1574" s="29"/>
      <c r="AL1574" s="29"/>
      <c r="AM1574" s="29"/>
      <c r="AN1574" s="29"/>
      <c r="AO1574" s="30"/>
      <c r="AP1574" s="30"/>
      <c r="AQ1574" s="30"/>
    </row>
    <row r="1575" spans="34:43">
      <c r="AH1575" s="29"/>
      <c r="AI1575" s="29"/>
      <c r="AJ1575" s="29"/>
      <c r="AK1575" s="29"/>
      <c r="AL1575" s="29"/>
      <c r="AM1575" s="29"/>
      <c r="AN1575" s="29"/>
      <c r="AO1575" s="30"/>
      <c r="AP1575" s="30"/>
      <c r="AQ1575" s="30"/>
    </row>
    <row r="1576" spans="34:43">
      <c r="AH1576" s="29"/>
      <c r="AI1576" s="29"/>
      <c r="AJ1576" s="29"/>
      <c r="AK1576" s="29"/>
      <c r="AL1576" s="29"/>
      <c r="AM1576" s="29"/>
      <c r="AN1576" s="29"/>
      <c r="AO1576" s="30"/>
      <c r="AP1576" s="30"/>
      <c r="AQ1576" s="30"/>
    </row>
    <row r="1577" spans="34:43">
      <c r="AH1577" s="29"/>
      <c r="AI1577" s="29"/>
      <c r="AJ1577" s="29"/>
      <c r="AK1577" s="29"/>
      <c r="AL1577" s="29"/>
      <c r="AM1577" s="29"/>
      <c r="AN1577" s="29"/>
      <c r="AO1577" s="30"/>
      <c r="AP1577" s="30"/>
      <c r="AQ1577" s="30"/>
    </row>
    <row r="1578" spans="34:43">
      <c r="AH1578" s="29"/>
      <c r="AI1578" s="29"/>
      <c r="AJ1578" s="29"/>
      <c r="AK1578" s="29"/>
      <c r="AL1578" s="29"/>
      <c r="AM1578" s="29"/>
      <c r="AN1578" s="29"/>
      <c r="AO1578" s="30"/>
      <c r="AP1578" s="30"/>
      <c r="AQ1578" s="30"/>
    </row>
    <row r="1579" spans="34:43">
      <c r="AH1579" s="29"/>
      <c r="AI1579" s="29"/>
      <c r="AJ1579" s="29"/>
      <c r="AK1579" s="29"/>
      <c r="AL1579" s="29"/>
      <c r="AM1579" s="29"/>
      <c r="AN1579" s="29"/>
      <c r="AO1579" s="30"/>
      <c r="AP1579" s="30"/>
      <c r="AQ1579" s="30"/>
    </row>
    <row r="1580" spans="34:43">
      <c r="AH1580" s="29"/>
      <c r="AI1580" s="29"/>
      <c r="AJ1580" s="29"/>
      <c r="AK1580" s="29"/>
      <c r="AL1580" s="29"/>
      <c r="AM1580" s="29"/>
      <c r="AN1580" s="29"/>
      <c r="AO1580" s="30"/>
      <c r="AP1580" s="30"/>
      <c r="AQ1580" s="30"/>
    </row>
    <row r="1581" spans="34:43">
      <c r="AH1581" s="29"/>
      <c r="AI1581" s="29"/>
      <c r="AJ1581" s="29"/>
      <c r="AK1581" s="29"/>
      <c r="AL1581" s="29"/>
      <c r="AM1581" s="29"/>
      <c r="AN1581" s="29"/>
      <c r="AO1581" s="30"/>
      <c r="AP1581" s="30"/>
      <c r="AQ1581" s="30"/>
    </row>
    <row r="1582" spans="34:43">
      <c r="AH1582" s="29"/>
      <c r="AI1582" s="29"/>
      <c r="AJ1582" s="29"/>
      <c r="AK1582" s="29"/>
      <c r="AL1582" s="29"/>
      <c r="AM1582" s="29"/>
      <c r="AN1582" s="29"/>
      <c r="AO1582" s="30"/>
      <c r="AP1582" s="30"/>
      <c r="AQ1582" s="30"/>
    </row>
    <row r="1583" spans="34:43">
      <c r="AH1583" s="29"/>
      <c r="AI1583" s="29"/>
      <c r="AJ1583" s="29"/>
      <c r="AK1583" s="29"/>
      <c r="AL1583" s="29"/>
      <c r="AM1583" s="29"/>
      <c r="AN1583" s="29"/>
      <c r="AO1583" s="30"/>
      <c r="AP1583" s="30"/>
      <c r="AQ1583" s="30"/>
    </row>
    <row r="1584" spans="34:43">
      <c r="AH1584" s="29"/>
      <c r="AI1584" s="29"/>
      <c r="AJ1584" s="29"/>
      <c r="AK1584" s="29"/>
      <c r="AL1584" s="29"/>
      <c r="AM1584" s="29"/>
      <c r="AN1584" s="29"/>
      <c r="AO1584" s="30"/>
      <c r="AP1584" s="30"/>
      <c r="AQ1584" s="30"/>
    </row>
    <row r="1585" spans="34:43">
      <c r="AH1585" s="29"/>
      <c r="AI1585" s="29"/>
      <c r="AJ1585" s="29"/>
      <c r="AK1585" s="29"/>
      <c r="AL1585" s="29"/>
      <c r="AM1585" s="29"/>
      <c r="AN1585" s="29"/>
      <c r="AO1585" s="30"/>
      <c r="AP1585" s="30"/>
      <c r="AQ1585" s="30"/>
    </row>
    <row r="1586" spans="34:43">
      <c r="AH1586" s="29"/>
      <c r="AI1586" s="29"/>
      <c r="AJ1586" s="29"/>
      <c r="AK1586" s="29"/>
      <c r="AL1586" s="29"/>
      <c r="AM1586" s="29"/>
      <c r="AN1586" s="29"/>
      <c r="AO1586" s="30"/>
      <c r="AP1586" s="30"/>
      <c r="AQ1586" s="30"/>
    </row>
    <row r="1587" spans="34:43">
      <c r="AH1587" s="29"/>
      <c r="AI1587" s="29"/>
      <c r="AJ1587" s="29"/>
      <c r="AK1587" s="29"/>
      <c r="AL1587" s="29"/>
      <c r="AM1587" s="29"/>
      <c r="AN1587" s="29"/>
      <c r="AO1587" s="30"/>
      <c r="AP1587" s="30"/>
      <c r="AQ1587" s="30"/>
    </row>
    <row r="1588" spans="34:43">
      <c r="AH1588" s="29"/>
      <c r="AI1588" s="29"/>
      <c r="AJ1588" s="29"/>
      <c r="AK1588" s="29"/>
      <c r="AL1588" s="29"/>
      <c r="AM1588" s="29"/>
      <c r="AN1588" s="29"/>
      <c r="AO1588" s="30"/>
      <c r="AP1588" s="30"/>
      <c r="AQ1588" s="30"/>
    </row>
    <row r="1589" spans="34:43">
      <c r="AH1589" s="29"/>
      <c r="AI1589" s="29"/>
      <c r="AJ1589" s="29"/>
      <c r="AK1589" s="29"/>
      <c r="AL1589" s="29"/>
      <c r="AM1589" s="29"/>
      <c r="AN1589" s="29"/>
      <c r="AO1589" s="30"/>
      <c r="AP1589" s="30"/>
      <c r="AQ1589" s="30"/>
    </row>
    <row r="1590" spans="34:43">
      <c r="AH1590" s="29"/>
      <c r="AI1590" s="29"/>
      <c r="AJ1590" s="29"/>
      <c r="AK1590" s="29"/>
      <c r="AL1590" s="29"/>
      <c r="AM1590" s="29"/>
      <c r="AN1590" s="29"/>
      <c r="AO1590" s="30"/>
      <c r="AP1590" s="30"/>
      <c r="AQ1590" s="30"/>
    </row>
    <row r="1591" spans="34:43">
      <c r="AH1591" s="29"/>
      <c r="AI1591" s="29"/>
      <c r="AJ1591" s="29"/>
      <c r="AK1591" s="29"/>
      <c r="AL1591" s="29"/>
      <c r="AM1591" s="29"/>
      <c r="AN1591" s="29"/>
      <c r="AO1591" s="30"/>
      <c r="AP1591" s="30"/>
      <c r="AQ1591" s="30"/>
    </row>
    <row r="1592" spans="34:43">
      <c r="AH1592" s="29"/>
      <c r="AI1592" s="29"/>
      <c r="AJ1592" s="29"/>
      <c r="AK1592" s="29"/>
      <c r="AL1592" s="29"/>
      <c r="AM1592" s="29"/>
      <c r="AN1592" s="29"/>
      <c r="AO1592" s="30"/>
      <c r="AP1592" s="30"/>
      <c r="AQ1592" s="30"/>
    </row>
    <row r="1593" spans="34:43">
      <c r="AH1593" s="29"/>
      <c r="AI1593" s="29"/>
      <c r="AJ1593" s="29"/>
      <c r="AK1593" s="29"/>
      <c r="AL1593" s="29"/>
      <c r="AM1593" s="29"/>
      <c r="AN1593" s="29"/>
      <c r="AO1593" s="30"/>
      <c r="AP1593" s="30"/>
      <c r="AQ1593" s="30"/>
    </row>
    <row r="1594" spans="34:43">
      <c r="AH1594" s="29"/>
      <c r="AI1594" s="29"/>
      <c r="AJ1594" s="29"/>
      <c r="AK1594" s="29"/>
      <c r="AL1594" s="29"/>
      <c r="AM1594" s="29"/>
      <c r="AN1594" s="29"/>
      <c r="AO1594" s="30"/>
      <c r="AP1594" s="30"/>
      <c r="AQ1594" s="30"/>
    </row>
    <row r="1595" spans="34:43">
      <c r="AH1595" s="29"/>
      <c r="AI1595" s="29"/>
      <c r="AJ1595" s="29"/>
      <c r="AK1595" s="29"/>
      <c r="AL1595" s="29"/>
      <c r="AM1595" s="29"/>
      <c r="AN1595" s="29"/>
      <c r="AO1595" s="30"/>
      <c r="AP1595" s="30"/>
      <c r="AQ1595" s="30"/>
    </row>
    <row r="1596" spans="34:43">
      <c r="AH1596" s="29"/>
      <c r="AI1596" s="29"/>
      <c r="AJ1596" s="29"/>
      <c r="AK1596" s="29"/>
      <c r="AL1596" s="29"/>
      <c r="AM1596" s="29"/>
      <c r="AN1596" s="29"/>
      <c r="AO1596" s="30"/>
      <c r="AP1596" s="30"/>
      <c r="AQ1596" s="30"/>
    </row>
    <row r="1597" spans="34:43">
      <c r="AH1597" s="29"/>
      <c r="AI1597" s="29"/>
      <c r="AJ1597" s="29"/>
      <c r="AK1597" s="29"/>
      <c r="AL1597" s="29"/>
      <c r="AM1597" s="29"/>
      <c r="AN1597" s="29"/>
      <c r="AO1597" s="30"/>
      <c r="AP1597" s="30"/>
      <c r="AQ1597" s="30"/>
    </row>
    <row r="1598" spans="34:43">
      <c r="AH1598" s="29"/>
      <c r="AI1598" s="29"/>
      <c r="AJ1598" s="29"/>
      <c r="AK1598" s="29"/>
      <c r="AL1598" s="29"/>
      <c r="AM1598" s="29"/>
      <c r="AN1598" s="29"/>
      <c r="AO1598" s="30"/>
      <c r="AP1598" s="30"/>
      <c r="AQ1598" s="30"/>
    </row>
    <row r="1599" spans="34:43">
      <c r="AH1599" s="29"/>
      <c r="AI1599" s="29"/>
      <c r="AJ1599" s="29"/>
      <c r="AK1599" s="29"/>
      <c r="AL1599" s="29"/>
      <c r="AM1599" s="29"/>
      <c r="AN1599" s="29"/>
      <c r="AO1599" s="30"/>
      <c r="AP1599" s="30"/>
      <c r="AQ1599" s="30"/>
    </row>
    <row r="1600" spans="34:43">
      <c r="AH1600" s="29"/>
      <c r="AI1600" s="29"/>
      <c r="AJ1600" s="29"/>
      <c r="AK1600" s="29"/>
      <c r="AL1600" s="29"/>
      <c r="AM1600" s="29"/>
      <c r="AN1600" s="29"/>
      <c r="AO1600" s="30"/>
      <c r="AP1600" s="30"/>
      <c r="AQ1600" s="30"/>
    </row>
    <row r="1601" spans="34:43">
      <c r="AH1601" s="29"/>
      <c r="AI1601" s="29"/>
      <c r="AJ1601" s="29"/>
      <c r="AK1601" s="29"/>
      <c r="AL1601" s="29"/>
      <c r="AM1601" s="29"/>
      <c r="AN1601" s="29"/>
      <c r="AO1601" s="30"/>
      <c r="AP1601" s="30"/>
      <c r="AQ1601" s="30"/>
    </row>
    <row r="1602" spans="34:43">
      <c r="AH1602" s="29"/>
      <c r="AI1602" s="29"/>
      <c r="AJ1602" s="29"/>
      <c r="AK1602" s="29"/>
      <c r="AL1602" s="29"/>
      <c r="AM1602" s="29"/>
      <c r="AN1602" s="29"/>
      <c r="AO1602" s="30"/>
      <c r="AP1602" s="30"/>
      <c r="AQ1602" s="30"/>
    </row>
    <row r="1603" spans="34:43">
      <c r="AH1603" s="29"/>
      <c r="AI1603" s="29"/>
      <c r="AJ1603" s="29"/>
      <c r="AK1603" s="29"/>
      <c r="AL1603" s="29"/>
      <c r="AM1603" s="29"/>
      <c r="AN1603" s="29"/>
      <c r="AO1603" s="30"/>
      <c r="AP1603" s="30"/>
      <c r="AQ1603" s="30"/>
    </row>
    <row r="1604" spans="34:43">
      <c r="AH1604" s="29"/>
      <c r="AI1604" s="29"/>
      <c r="AJ1604" s="29"/>
      <c r="AK1604" s="29"/>
      <c r="AL1604" s="29"/>
      <c r="AM1604" s="29"/>
      <c r="AN1604" s="29"/>
      <c r="AO1604" s="30"/>
      <c r="AP1604" s="30"/>
      <c r="AQ1604" s="30"/>
    </row>
    <row r="1605" spans="34:43">
      <c r="AH1605" s="29"/>
      <c r="AI1605" s="29"/>
      <c r="AJ1605" s="29"/>
      <c r="AK1605" s="29"/>
      <c r="AL1605" s="29"/>
      <c r="AM1605" s="29"/>
      <c r="AN1605" s="29"/>
      <c r="AO1605" s="30"/>
      <c r="AP1605" s="30"/>
      <c r="AQ1605" s="30"/>
    </row>
    <row r="1606" spans="34:43">
      <c r="AH1606" s="29"/>
      <c r="AI1606" s="29"/>
      <c r="AJ1606" s="29"/>
      <c r="AK1606" s="29"/>
      <c r="AL1606" s="29"/>
      <c r="AM1606" s="29"/>
      <c r="AN1606" s="29"/>
      <c r="AO1606" s="30"/>
      <c r="AP1606" s="30"/>
      <c r="AQ1606" s="30"/>
    </row>
    <row r="1607" spans="34:43">
      <c r="AH1607" s="29"/>
      <c r="AI1607" s="29"/>
      <c r="AJ1607" s="29"/>
      <c r="AK1607" s="29"/>
      <c r="AL1607" s="29"/>
      <c r="AM1607" s="29"/>
      <c r="AN1607" s="29"/>
      <c r="AO1607" s="30"/>
      <c r="AP1607" s="30"/>
      <c r="AQ1607" s="30"/>
    </row>
    <row r="1608" spans="34:43">
      <c r="AH1608" s="29"/>
      <c r="AI1608" s="29"/>
      <c r="AJ1608" s="29"/>
      <c r="AK1608" s="29"/>
      <c r="AL1608" s="29"/>
      <c r="AM1608" s="29"/>
      <c r="AN1608" s="29"/>
      <c r="AO1608" s="30"/>
      <c r="AP1608" s="30"/>
      <c r="AQ1608" s="30"/>
    </row>
    <row r="1609" spans="34:43">
      <c r="AH1609" s="29"/>
      <c r="AI1609" s="29"/>
      <c r="AJ1609" s="29"/>
      <c r="AK1609" s="29"/>
      <c r="AL1609" s="29"/>
      <c r="AM1609" s="29"/>
      <c r="AN1609" s="29"/>
      <c r="AO1609" s="30"/>
      <c r="AP1609" s="30"/>
      <c r="AQ1609" s="30"/>
    </row>
    <row r="1610" spans="34:43">
      <c r="AH1610" s="29"/>
      <c r="AI1610" s="29"/>
      <c r="AJ1610" s="29"/>
      <c r="AK1610" s="29"/>
      <c r="AL1610" s="29"/>
      <c r="AM1610" s="29"/>
      <c r="AN1610" s="29"/>
      <c r="AO1610" s="30"/>
      <c r="AP1610" s="30"/>
      <c r="AQ1610" s="30"/>
    </row>
    <row r="1611" spans="34:43">
      <c r="AH1611" s="29"/>
      <c r="AI1611" s="29"/>
      <c r="AJ1611" s="29"/>
      <c r="AK1611" s="29"/>
      <c r="AL1611" s="29"/>
      <c r="AM1611" s="29"/>
      <c r="AN1611" s="29"/>
      <c r="AO1611" s="30"/>
      <c r="AP1611" s="30"/>
      <c r="AQ1611" s="30"/>
    </row>
    <row r="1612" spans="34:43">
      <c r="AH1612" s="29"/>
      <c r="AI1612" s="29"/>
      <c r="AJ1612" s="29"/>
      <c r="AK1612" s="29"/>
      <c r="AL1612" s="29"/>
      <c r="AM1612" s="29"/>
      <c r="AN1612" s="29"/>
      <c r="AO1612" s="30"/>
      <c r="AP1612" s="30"/>
      <c r="AQ1612" s="30"/>
    </row>
    <row r="1613" spans="34:43">
      <c r="AH1613" s="29"/>
      <c r="AI1613" s="29"/>
      <c r="AJ1613" s="29"/>
      <c r="AK1613" s="29"/>
      <c r="AL1613" s="29"/>
      <c r="AM1613" s="29"/>
      <c r="AN1613" s="29"/>
      <c r="AO1613" s="30"/>
      <c r="AP1613" s="30"/>
      <c r="AQ1613" s="30"/>
    </row>
    <row r="1614" spans="34:43">
      <c r="AH1614" s="29"/>
      <c r="AI1614" s="29"/>
      <c r="AJ1614" s="29"/>
      <c r="AK1614" s="29"/>
      <c r="AL1614" s="29"/>
      <c r="AM1614" s="29"/>
      <c r="AN1614" s="29"/>
      <c r="AO1614" s="30"/>
      <c r="AP1614" s="30"/>
      <c r="AQ1614" s="30"/>
    </row>
    <row r="1615" spans="34:43">
      <c r="AH1615" s="29"/>
      <c r="AI1615" s="29"/>
      <c r="AJ1615" s="29"/>
      <c r="AK1615" s="29"/>
      <c r="AL1615" s="29"/>
      <c r="AM1615" s="29"/>
      <c r="AN1615" s="29"/>
      <c r="AO1615" s="30"/>
      <c r="AP1615" s="30"/>
      <c r="AQ1615" s="30"/>
    </row>
    <row r="1616" spans="34:43">
      <c r="AH1616" s="29"/>
      <c r="AI1616" s="29"/>
      <c r="AJ1616" s="29"/>
      <c r="AK1616" s="29"/>
      <c r="AL1616" s="29"/>
      <c r="AM1616" s="29"/>
      <c r="AN1616" s="29"/>
      <c r="AO1616" s="30"/>
      <c r="AP1616" s="30"/>
      <c r="AQ1616" s="30"/>
    </row>
    <row r="1617" spans="34:43">
      <c r="AH1617" s="29"/>
      <c r="AI1617" s="29"/>
      <c r="AJ1617" s="29"/>
      <c r="AK1617" s="29"/>
      <c r="AL1617" s="29"/>
      <c r="AM1617" s="29"/>
      <c r="AN1617" s="29"/>
      <c r="AO1617" s="30"/>
      <c r="AP1617" s="30"/>
      <c r="AQ1617" s="30"/>
    </row>
    <row r="1618" spans="34:43">
      <c r="AH1618" s="29"/>
      <c r="AI1618" s="29"/>
      <c r="AJ1618" s="29"/>
      <c r="AK1618" s="29"/>
      <c r="AL1618" s="29"/>
      <c r="AM1618" s="29"/>
      <c r="AN1618" s="29"/>
      <c r="AO1618" s="30"/>
      <c r="AP1618" s="30"/>
      <c r="AQ1618" s="30"/>
    </row>
    <row r="1619" spans="34:43">
      <c r="AH1619" s="29"/>
      <c r="AI1619" s="29"/>
      <c r="AJ1619" s="29"/>
      <c r="AK1619" s="29"/>
      <c r="AL1619" s="29"/>
      <c r="AM1619" s="29"/>
      <c r="AN1619" s="29"/>
      <c r="AO1619" s="30"/>
      <c r="AP1619" s="30"/>
      <c r="AQ1619" s="30"/>
    </row>
    <row r="1620" spans="34:43">
      <c r="AH1620" s="29"/>
      <c r="AI1620" s="29"/>
      <c r="AJ1620" s="29"/>
      <c r="AK1620" s="29"/>
      <c r="AL1620" s="29"/>
      <c r="AM1620" s="29"/>
      <c r="AN1620" s="29"/>
      <c r="AO1620" s="30"/>
      <c r="AP1620" s="30"/>
      <c r="AQ1620" s="30"/>
    </row>
    <row r="1621" spans="34:43">
      <c r="AH1621" s="29"/>
      <c r="AI1621" s="29"/>
      <c r="AJ1621" s="29"/>
      <c r="AK1621" s="29"/>
      <c r="AL1621" s="29"/>
      <c r="AM1621" s="29"/>
      <c r="AN1621" s="29"/>
      <c r="AO1621" s="30"/>
      <c r="AP1621" s="30"/>
      <c r="AQ1621" s="30"/>
    </row>
    <row r="1622" spans="34:43">
      <c r="AH1622" s="29"/>
      <c r="AI1622" s="29"/>
      <c r="AJ1622" s="29"/>
      <c r="AK1622" s="29"/>
      <c r="AL1622" s="29"/>
      <c r="AM1622" s="29"/>
      <c r="AN1622" s="29"/>
      <c r="AO1622" s="30"/>
      <c r="AP1622" s="30"/>
      <c r="AQ1622" s="30"/>
    </row>
    <row r="1623" spans="34:43">
      <c r="AH1623" s="29"/>
      <c r="AI1623" s="29"/>
      <c r="AJ1623" s="29"/>
      <c r="AK1623" s="29"/>
      <c r="AL1623" s="29"/>
      <c r="AM1623" s="29"/>
      <c r="AN1623" s="29"/>
      <c r="AO1623" s="30"/>
      <c r="AP1623" s="30"/>
      <c r="AQ1623" s="30"/>
    </row>
    <row r="1624" spans="34:43">
      <c r="AH1624" s="29"/>
      <c r="AI1624" s="29"/>
      <c r="AJ1624" s="29"/>
      <c r="AK1624" s="29"/>
      <c r="AL1624" s="29"/>
      <c r="AM1624" s="29"/>
      <c r="AN1624" s="29"/>
      <c r="AO1624" s="30"/>
      <c r="AP1624" s="30"/>
      <c r="AQ1624" s="30"/>
    </row>
    <row r="1625" spans="34:43">
      <c r="AH1625" s="29"/>
      <c r="AI1625" s="29"/>
      <c r="AJ1625" s="29"/>
      <c r="AK1625" s="29"/>
      <c r="AL1625" s="29"/>
      <c r="AM1625" s="29"/>
      <c r="AN1625" s="29"/>
      <c r="AO1625" s="30"/>
      <c r="AP1625" s="30"/>
      <c r="AQ1625" s="30"/>
    </row>
    <row r="1626" spans="34:43">
      <c r="AH1626" s="29"/>
      <c r="AI1626" s="29"/>
      <c r="AJ1626" s="29"/>
      <c r="AK1626" s="29"/>
      <c r="AL1626" s="29"/>
      <c r="AM1626" s="29"/>
      <c r="AN1626" s="29"/>
      <c r="AO1626" s="30"/>
      <c r="AP1626" s="30"/>
      <c r="AQ1626" s="30"/>
    </row>
    <row r="1627" spans="34:43">
      <c r="AH1627" s="29"/>
      <c r="AI1627" s="29"/>
      <c r="AJ1627" s="29"/>
      <c r="AK1627" s="29"/>
      <c r="AL1627" s="29"/>
      <c r="AM1627" s="29"/>
      <c r="AN1627" s="29"/>
      <c r="AO1627" s="30"/>
      <c r="AP1627" s="30"/>
      <c r="AQ1627" s="30"/>
    </row>
    <row r="1628" spans="34:43">
      <c r="AH1628" s="29"/>
      <c r="AI1628" s="29"/>
      <c r="AJ1628" s="29"/>
      <c r="AK1628" s="29"/>
      <c r="AL1628" s="29"/>
      <c r="AM1628" s="29"/>
      <c r="AN1628" s="29"/>
      <c r="AO1628" s="30"/>
      <c r="AP1628" s="30"/>
      <c r="AQ1628" s="30"/>
    </row>
    <row r="1629" spans="34:43">
      <c r="AH1629" s="29"/>
      <c r="AI1629" s="29"/>
      <c r="AJ1629" s="29"/>
      <c r="AK1629" s="29"/>
      <c r="AL1629" s="29"/>
      <c r="AM1629" s="29"/>
      <c r="AN1629" s="29"/>
      <c r="AO1629" s="30"/>
      <c r="AP1629" s="30"/>
      <c r="AQ1629" s="30"/>
    </row>
    <row r="1630" spans="34:43">
      <c r="AH1630" s="29"/>
      <c r="AI1630" s="29"/>
      <c r="AJ1630" s="29"/>
      <c r="AK1630" s="29"/>
      <c r="AL1630" s="29"/>
      <c r="AM1630" s="29"/>
      <c r="AN1630" s="29"/>
      <c r="AO1630" s="30"/>
      <c r="AP1630" s="30"/>
      <c r="AQ1630" s="30"/>
    </row>
    <row r="1631" spans="34:43">
      <c r="AH1631" s="29"/>
      <c r="AI1631" s="29"/>
      <c r="AJ1631" s="29"/>
      <c r="AK1631" s="29"/>
      <c r="AL1631" s="29"/>
      <c r="AM1631" s="29"/>
      <c r="AN1631" s="29"/>
      <c r="AO1631" s="30"/>
      <c r="AP1631" s="30"/>
      <c r="AQ1631" s="30"/>
    </row>
    <row r="1632" spans="34:43">
      <c r="AH1632" s="29"/>
      <c r="AI1632" s="29"/>
      <c r="AJ1632" s="29"/>
      <c r="AK1632" s="29"/>
      <c r="AL1632" s="29"/>
      <c r="AM1632" s="29"/>
      <c r="AN1632" s="29"/>
      <c r="AO1632" s="30"/>
      <c r="AP1632" s="30"/>
      <c r="AQ1632" s="30"/>
    </row>
    <row r="1633" spans="34:43">
      <c r="AH1633" s="29"/>
      <c r="AI1633" s="29"/>
      <c r="AJ1633" s="29"/>
      <c r="AK1633" s="29"/>
      <c r="AL1633" s="29"/>
      <c r="AM1633" s="29"/>
      <c r="AN1633" s="29"/>
      <c r="AO1633" s="30"/>
      <c r="AP1633" s="30"/>
      <c r="AQ1633" s="30"/>
    </row>
    <row r="1634" spans="34:43">
      <c r="AH1634" s="29"/>
      <c r="AI1634" s="29"/>
      <c r="AJ1634" s="29"/>
      <c r="AK1634" s="29"/>
      <c r="AL1634" s="29"/>
      <c r="AM1634" s="29"/>
      <c r="AN1634" s="29"/>
      <c r="AO1634" s="30"/>
      <c r="AP1634" s="30"/>
      <c r="AQ1634" s="30"/>
    </row>
    <row r="1635" spans="34:43">
      <c r="AH1635" s="29"/>
      <c r="AI1635" s="29"/>
      <c r="AJ1635" s="29"/>
      <c r="AK1635" s="29"/>
      <c r="AL1635" s="29"/>
      <c r="AM1635" s="29"/>
      <c r="AN1635" s="29"/>
      <c r="AO1635" s="30"/>
      <c r="AP1635" s="30"/>
      <c r="AQ1635" s="30"/>
    </row>
    <row r="1636" spans="34:43">
      <c r="AH1636" s="29"/>
      <c r="AI1636" s="29"/>
      <c r="AJ1636" s="29"/>
      <c r="AK1636" s="29"/>
      <c r="AL1636" s="29"/>
      <c r="AM1636" s="29"/>
      <c r="AN1636" s="29"/>
      <c r="AO1636" s="30"/>
      <c r="AP1636" s="30"/>
      <c r="AQ1636" s="30"/>
    </row>
    <row r="1637" spans="34:43">
      <c r="AH1637" s="29"/>
      <c r="AI1637" s="29"/>
      <c r="AJ1637" s="29"/>
      <c r="AK1637" s="29"/>
      <c r="AL1637" s="29"/>
      <c r="AM1637" s="29"/>
      <c r="AN1637" s="29"/>
      <c r="AO1637" s="30"/>
      <c r="AP1637" s="30"/>
      <c r="AQ1637" s="30"/>
    </row>
    <row r="1638" spans="34:43">
      <c r="AH1638" s="29"/>
      <c r="AI1638" s="29"/>
      <c r="AJ1638" s="29"/>
      <c r="AK1638" s="29"/>
      <c r="AL1638" s="29"/>
      <c r="AM1638" s="29"/>
      <c r="AN1638" s="29"/>
      <c r="AO1638" s="30"/>
      <c r="AP1638" s="30"/>
      <c r="AQ1638" s="30"/>
    </row>
    <row r="1639" spans="34:43">
      <c r="AH1639" s="29"/>
      <c r="AI1639" s="29"/>
      <c r="AJ1639" s="29"/>
      <c r="AK1639" s="29"/>
      <c r="AL1639" s="29"/>
      <c r="AM1639" s="29"/>
      <c r="AN1639" s="29"/>
      <c r="AO1639" s="30"/>
      <c r="AP1639" s="30"/>
      <c r="AQ1639" s="30"/>
    </row>
    <row r="1640" spans="34:43">
      <c r="AH1640" s="29"/>
      <c r="AI1640" s="29"/>
      <c r="AJ1640" s="29"/>
      <c r="AK1640" s="29"/>
      <c r="AL1640" s="29"/>
      <c r="AM1640" s="29"/>
      <c r="AN1640" s="29"/>
      <c r="AO1640" s="30"/>
      <c r="AP1640" s="30"/>
      <c r="AQ1640" s="30"/>
    </row>
    <row r="1641" spans="34:43">
      <c r="AH1641" s="29"/>
      <c r="AI1641" s="29"/>
      <c r="AJ1641" s="29"/>
      <c r="AK1641" s="29"/>
      <c r="AL1641" s="29"/>
      <c r="AM1641" s="29"/>
      <c r="AN1641" s="29"/>
      <c r="AO1641" s="30"/>
      <c r="AP1641" s="30"/>
      <c r="AQ1641" s="30"/>
    </row>
    <row r="1642" spans="34:43">
      <c r="AH1642" s="29"/>
      <c r="AI1642" s="29"/>
      <c r="AJ1642" s="29"/>
      <c r="AK1642" s="29"/>
      <c r="AL1642" s="29"/>
      <c r="AM1642" s="29"/>
      <c r="AN1642" s="29"/>
      <c r="AO1642" s="30"/>
      <c r="AP1642" s="30"/>
      <c r="AQ1642" s="30"/>
    </row>
    <row r="1643" spans="34:43">
      <c r="AH1643" s="29"/>
      <c r="AI1643" s="29"/>
      <c r="AJ1643" s="29"/>
      <c r="AK1643" s="29"/>
      <c r="AL1643" s="29"/>
      <c r="AM1643" s="29"/>
      <c r="AN1643" s="29"/>
      <c r="AO1643" s="30"/>
      <c r="AP1643" s="30"/>
      <c r="AQ1643" s="30"/>
    </row>
    <row r="1644" spans="34:43">
      <c r="AH1644" s="29"/>
      <c r="AI1644" s="29"/>
      <c r="AJ1644" s="29"/>
      <c r="AK1644" s="29"/>
      <c r="AL1644" s="29"/>
      <c r="AM1644" s="29"/>
      <c r="AN1644" s="29"/>
      <c r="AO1644" s="30"/>
      <c r="AP1644" s="30"/>
      <c r="AQ1644" s="30"/>
    </row>
    <row r="1645" spans="34:43">
      <c r="AH1645" s="29"/>
      <c r="AI1645" s="29"/>
      <c r="AJ1645" s="29"/>
      <c r="AK1645" s="29"/>
      <c r="AL1645" s="29"/>
      <c r="AM1645" s="29"/>
      <c r="AN1645" s="29"/>
      <c r="AO1645" s="30"/>
      <c r="AP1645" s="30"/>
      <c r="AQ1645" s="30"/>
    </row>
    <row r="1646" spans="34:43">
      <c r="AH1646" s="29"/>
      <c r="AI1646" s="29"/>
      <c r="AJ1646" s="29"/>
      <c r="AK1646" s="29"/>
      <c r="AL1646" s="29"/>
      <c r="AM1646" s="29"/>
      <c r="AN1646" s="29"/>
      <c r="AO1646" s="30"/>
      <c r="AP1646" s="30"/>
      <c r="AQ1646" s="30"/>
    </row>
    <row r="1647" spans="34:43">
      <c r="AH1647" s="29"/>
      <c r="AI1647" s="29"/>
      <c r="AJ1647" s="29"/>
      <c r="AK1647" s="29"/>
      <c r="AL1647" s="29"/>
      <c r="AM1647" s="29"/>
      <c r="AN1647" s="29"/>
      <c r="AO1647" s="30"/>
      <c r="AP1647" s="30"/>
      <c r="AQ1647" s="30"/>
    </row>
    <row r="1648" spans="34:43">
      <c r="AH1648" s="29"/>
      <c r="AI1648" s="29"/>
      <c r="AJ1648" s="29"/>
      <c r="AK1648" s="29"/>
      <c r="AL1648" s="29"/>
      <c r="AM1648" s="29"/>
      <c r="AN1648" s="29"/>
      <c r="AO1648" s="30"/>
      <c r="AP1648" s="30"/>
      <c r="AQ1648" s="30"/>
    </row>
    <row r="1649" spans="34:43">
      <c r="AH1649" s="29"/>
      <c r="AI1649" s="29"/>
      <c r="AJ1649" s="29"/>
      <c r="AK1649" s="29"/>
      <c r="AL1649" s="29"/>
      <c r="AM1649" s="29"/>
      <c r="AN1649" s="29"/>
      <c r="AO1649" s="30"/>
      <c r="AP1649" s="30"/>
      <c r="AQ1649" s="30"/>
    </row>
    <row r="1650" spans="34:43">
      <c r="AH1650" s="29"/>
      <c r="AI1650" s="29"/>
      <c r="AJ1650" s="29"/>
      <c r="AK1650" s="29"/>
      <c r="AL1650" s="29"/>
      <c r="AM1650" s="29"/>
      <c r="AN1650" s="29"/>
      <c r="AO1650" s="30"/>
      <c r="AP1650" s="30"/>
      <c r="AQ1650" s="30"/>
    </row>
    <row r="1651" spans="34:43">
      <c r="AH1651" s="29"/>
      <c r="AI1651" s="29"/>
      <c r="AJ1651" s="29"/>
      <c r="AK1651" s="29"/>
      <c r="AL1651" s="29"/>
      <c r="AM1651" s="29"/>
      <c r="AN1651" s="29"/>
      <c r="AO1651" s="30"/>
      <c r="AP1651" s="30"/>
      <c r="AQ1651" s="30"/>
    </row>
    <row r="1652" spans="34:43">
      <c r="AH1652" s="29"/>
      <c r="AI1652" s="29"/>
      <c r="AJ1652" s="29"/>
      <c r="AK1652" s="29"/>
      <c r="AL1652" s="29"/>
      <c r="AM1652" s="29"/>
      <c r="AN1652" s="29"/>
      <c r="AO1652" s="30"/>
      <c r="AP1652" s="30"/>
      <c r="AQ1652" s="30"/>
    </row>
    <row r="1653" spans="34:43">
      <c r="AH1653" s="29"/>
      <c r="AI1653" s="29"/>
      <c r="AJ1653" s="29"/>
      <c r="AK1653" s="29"/>
      <c r="AL1653" s="29"/>
      <c r="AM1653" s="29"/>
      <c r="AN1653" s="29"/>
      <c r="AO1653" s="30"/>
      <c r="AP1653" s="30"/>
      <c r="AQ1653" s="30"/>
    </row>
    <row r="1654" spans="34:43">
      <c r="AH1654" s="29"/>
      <c r="AI1654" s="29"/>
      <c r="AJ1654" s="29"/>
      <c r="AK1654" s="29"/>
      <c r="AL1654" s="29"/>
      <c r="AM1654" s="29"/>
      <c r="AN1654" s="29"/>
      <c r="AO1654" s="30"/>
      <c r="AP1654" s="30"/>
      <c r="AQ1654" s="30"/>
    </row>
    <row r="1655" spans="34:43">
      <c r="AH1655" s="29"/>
      <c r="AI1655" s="29"/>
      <c r="AJ1655" s="29"/>
      <c r="AK1655" s="29"/>
      <c r="AL1655" s="29"/>
      <c r="AM1655" s="29"/>
      <c r="AN1655" s="29"/>
      <c r="AO1655" s="30"/>
      <c r="AP1655" s="30"/>
      <c r="AQ1655" s="30"/>
    </row>
    <row r="1656" spans="34:43">
      <c r="AH1656" s="29"/>
      <c r="AI1656" s="29"/>
      <c r="AJ1656" s="29"/>
      <c r="AK1656" s="29"/>
      <c r="AL1656" s="29"/>
      <c r="AM1656" s="29"/>
      <c r="AN1656" s="29"/>
      <c r="AO1656" s="30"/>
      <c r="AP1656" s="30"/>
      <c r="AQ1656" s="30"/>
    </row>
    <row r="1657" spans="34:43">
      <c r="AH1657" s="29"/>
      <c r="AI1657" s="29"/>
      <c r="AJ1657" s="29"/>
      <c r="AK1657" s="29"/>
      <c r="AL1657" s="29"/>
      <c r="AM1657" s="29"/>
      <c r="AN1657" s="29"/>
      <c r="AO1657" s="30"/>
      <c r="AP1657" s="30"/>
      <c r="AQ1657" s="30"/>
    </row>
    <row r="1658" spans="34:43">
      <c r="AH1658" s="29"/>
      <c r="AI1658" s="29"/>
      <c r="AJ1658" s="29"/>
      <c r="AK1658" s="29"/>
      <c r="AL1658" s="29"/>
      <c r="AM1658" s="29"/>
      <c r="AN1658" s="29"/>
      <c r="AO1658" s="30"/>
      <c r="AP1658" s="30"/>
      <c r="AQ1658" s="30"/>
    </row>
    <row r="1659" spans="34:43">
      <c r="AH1659" s="29"/>
      <c r="AI1659" s="29"/>
      <c r="AJ1659" s="29"/>
      <c r="AK1659" s="29"/>
      <c r="AL1659" s="29"/>
      <c r="AM1659" s="29"/>
      <c r="AN1659" s="29"/>
      <c r="AO1659" s="30"/>
      <c r="AP1659" s="30"/>
      <c r="AQ1659" s="30"/>
    </row>
    <row r="1660" spans="34:43">
      <c r="AH1660" s="29"/>
      <c r="AI1660" s="29"/>
      <c r="AJ1660" s="29"/>
      <c r="AK1660" s="29"/>
      <c r="AL1660" s="29"/>
      <c r="AM1660" s="29"/>
      <c r="AN1660" s="29"/>
      <c r="AO1660" s="30"/>
      <c r="AP1660" s="30"/>
      <c r="AQ1660" s="30"/>
    </row>
    <row r="1661" spans="34:43">
      <c r="AH1661" s="29"/>
      <c r="AI1661" s="29"/>
      <c r="AJ1661" s="29"/>
      <c r="AK1661" s="29"/>
      <c r="AL1661" s="29"/>
      <c r="AM1661" s="29"/>
      <c r="AN1661" s="29"/>
      <c r="AO1661" s="30"/>
      <c r="AP1661" s="30"/>
      <c r="AQ1661" s="30"/>
    </row>
    <row r="1662" spans="34:43">
      <c r="AH1662" s="29"/>
      <c r="AI1662" s="29"/>
      <c r="AJ1662" s="29"/>
      <c r="AK1662" s="29"/>
      <c r="AL1662" s="29"/>
      <c r="AM1662" s="29"/>
      <c r="AN1662" s="29"/>
      <c r="AO1662" s="30"/>
      <c r="AP1662" s="30"/>
      <c r="AQ1662" s="30"/>
    </row>
    <row r="1663" spans="34:43">
      <c r="AH1663" s="29"/>
      <c r="AI1663" s="29"/>
      <c r="AJ1663" s="29"/>
      <c r="AK1663" s="29"/>
      <c r="AL1663" s="29"/>
      <c r="AM1663" s="29"/>
      <c r="AN1663" s="29"/>
      <c r="AO1663" s="30"/>
      <c r="AP1663" s="30"/>
      <c r="AQ1663" s="30"/>
    </row>
    <row r="1664" spans="34:43">
      <c r="AH1664" s="29"/>
      <c r="AI1664" s="29"/>
      <c r="AJ1664" s="29"/>
      <c r="AK1664" s="29"/>
      <c r="AL1664" s="29"/>
      <c r="AM1664" s="29"/>
      <c r="AN1664" s="29"/>
      <c r="AO1664" s="30"/>
      <c r="AP1664" s="30"/>
      <c r="AQ1664" s="30"/>
    </row>
    <row r="1665" spans="34:43">
      <c r="AH1665" s="29"/>
      <c r="AI1665" s="29"/>
      <c r="AJ1665" s="29"/>
      <c r="AK1665" s="29"/>
      <c r="AL1665" s="29"/>
      <c r="AM1665" s="29"/>
      <c r="AN1665" s="29"/>
      <c r="AO1665" s="30"/>
      <c r="AP1665" s="30"/>
      <c r="AQ1665" s="30"/>
    </row>
    <row r="1666" spans="34:43">
      <c r="AH1666" s="29"/>
      <c r="AI1666" s="29"/>
      <c r="AJ1666" s="29"/>
      <c r="AK1666" s="29"/>
      <c r="AL1666" s="29"/>
      <c r="AM1666" s="29"/>
      <c r="AN1666" s="29"/>
      <c r="AO1666" s="30"/>
      <c r="AP1666" s="30"/>
      <c r="AQ1666" s="30"/>
    </row>
    <row r="1667" spans="34:43">
      <c r="AH1667" s="29"/>
      <c r="AI1667" s="29"/>
      <c r="AJ1667" s="29"/>
      <c r="AK1667" s="29"/>
      <c r="AL1667" s="29"/>
      <c r="AM1667" s="29"/>
      <c r="AN1667" s="29"/>
      <c r="AO1667" s="30"/>
      <c r="AP1667" s="30"/>
      <c r="AQ1667" s="30"/>
    </row>
    <row r="1668" spans="34:43">
      <c r="AH1668" s="29"/>
      <c r="AI1668" s="29"/>
      <c r="AJ1668" s="29"/>
      <c r="AK1668" s="29"/>
      <c r="AL1668" s="29"/>
      <c r="AM1668" s="29"/>
      <c r="AN1668" s="29"/>
      <c r="AO1668" s="30"/>
      <c r="AP1668" s="30"/>
      <c r="AQ1668" s="30"/>
    </row>
    <row r="1669" spans="34:43">
      <c r="AH1669" s="29"/>
      <c r="AI1669" s="29"/>
      <c r="AJ1669" s="29"/>
      <c r="AK1669" s="29"/>
      <c r="AL1669" s="29"/>
      <c r="AM1669" s="29"/>
      <c r="AN1669" s="29"/>
      <c r="AO1669" s="30"/>
      <c r="AP1669" s="30"/>
      <c r="AQ1669" s="30"/>
    </row>
    <row r="1670" spans="34:43">
      <c r="AH1670" s="29"/>
      <c r="AI1670" s="29"/>
      <c r="AJ1670" s="29"/>
      <c r="AK1670" s="29"/>
      <c r="AL1670" s="29"/>
      <c r="AM1670" s="29"/>
      <c r="AN1670" s="29"/>
      <c r="AO1670" s="30"/>
      <c r="AP1670" s="30"/>
      <c r="AQ1670" s="30"/>
    </row>
    <row r="1671" spans="34:43">
      <c r="AH1671" s="29"/>
      <c r="AI1671" s="29"/>
      <c r="AJ1671" s="29"/>
      <c r="AK1671" s="29"/>
      <c r="AL1671" s="29"/>
      <c r="AM1671" s="29"/>
      <c r="AN1671" s="29"/>
      <c r="AO1671" s="30"/>
      <c r="AP1671" s="30"/>
      <c r="AQ1671" s="30"/>
    </row>
    <row r="1672" spans="34:43">
      <c r="AH1672" s="29"/>
      <c r="AI1672" s="29"/>
      <c r="AJ1672" s="29"/>
      <c r="AK1672" s="29"/>
      <c r="AL1672" s="29"/>
      <c r="AM1672" s="29"/>
      <c r="AN1672" s="29"/>
      <c r="AO1672" s="30"/>
      <c r="AP1672" s="30"/>
      <c r="AQ1672" s="30"/>
    </row>
    <row r="1673" spans="34:43">
      <c r="AH1673" s="29"/>
      <c r="AI1673" s="29"/>
      <c r="AJ1673" s="29"/>
      <c r="AK1673" s="29"/>
      <c r="AL1673" s="29"/>
      <c r="AM1673" s="29"/>
      <c r="AN1673" s="29"/>
      <c r="AO1673" s="30"/>
      <c r="AP1673" s="30"/>
      <c r="AQ1673" s="30"/>
    </row>
    <row r="1674" spans="34:43">
      <c r="AH1674" s="29"/>
      <c r="AI1674" s="29"/>
      <c r="AJ1674" s="29"/>
      <c r="AK1674" s="29"/>
      <c r="AL1674" s="29"/>
      <c r="AM1674" s="29"/>
      <c r="AN1674" s="29"/>
      <c r="AO1674" s="30"/>
      <c r="AP1674" s="30"/>
      <c r="AQ1674" s="30"/>
    </row>
    <row r="1675" spans="34:43">
      <c r="AH1675" s="29"/>
      <c r="AI1675" s="29"/>
      <c r="AJ1675" s="29"/>
      <c r="AK1675" s="29"/>
      <c r="AL1675" s="29"/>
      <c r="AM1675" s="29"/>
      <c r="AN1675" s="29"/>
      <c r="AO1675" s="30"/>
      <c r="AP1675" s="30"/>
      <c r="AQ1675" s="30"/>
    </row>
    <row r="1676" spans="34:43">
      <c r="AH1676" s="29"/>
      <c r="AI1676" s="29"/>
      <c r="AJ1676" s="29"/>
      <c r="AK1676" s="29"/>
      <c r="AL1676" s="29"/>
      <c r="AM1676" s="29"/>
      <c r="AN1676" s="29"/>
      <c r="AO1676" s="30"/>
      <c r="AP1676" s="30"/>
      <c r="AQ1676" s="30"/>
    </row>
    <row r="1677" spans="34:43">
      <c r="AH1677" s="29"/>
      <c r="AI1677" s="29"/>
      <c r="AJ1677" s="29"/>
      <c r="AK1677" s="29"/>
      <c r="AL1677" s="29"/>
      <c r="AM1677" s="29"/>
      <c r="AN1677" s="29"/>
      <c r="AO1677" s="30"/>
      <c r="AP1677" s="30"/>
      <c r="AQ1677" s="30"/>
    </row>
    <row r="1678" spans="34:43">
      <c r="AH1678" s="29"/>
      <c r="AI1678" s="29"/>
      <c r="AJ1678" s="29"/>
      <c r="AK1678" s="29"/>
      <c r="AL1678" s="29"/>
      <c r="AM1678" s="29"/>
      <c r="AN1678" s="29"/>
      <c r="AO1678" s="30"/>
      <c r="AP1678" s="30"/>
      <c r="AQ1678" s="30"/>
    </row>
    <row r="1679" spans="34:43">
      <c r="AH1679" s="29"/>
      <c r="AI1679" s="29"/>
      <c r="AJ1679" s="29"/>
      <c r="AK1679" s="29"/>
      <c r="AL1679" s="29"/>
      <c r="AM1679" s="29"/>
      <c r="AN1679" s="29"/>
      <c r="AO1679" s="30"/>
      <c r="AP1679" s="30"/>
      <c r="AQ1679" s="30"/>
    </row>
    <row r="1680" spans="34:43">
      <c r="AH1680" s="29"/>
      <c r="AI1680" s="29"/>
      <c r="AJ1680" s="29"/>
      <c r="AK1680" s="29"/>
      <c r="AL1680" s="29"/>
      <c r="AM1680" s="29"/>
      <c r="AN1680" s="29"/>
      <c r="AO1680" s="30"/>
      <c r="AP1680" s="30"/>
      <c r="AQ1680" s="30"/>
    </row>
    <row r="1681" spans="34:43">
      <c r="AH1681" s="29"/>
      <c r="AI1681" s="29"/>
      <c r="AJ1681" s="29"/>
      <c r="AK1681" s="29"/>
      <c r="AL1681" s="29"/>
      <c r="AM1681" s="29"/>
      <c r="AN1681" s="29"/>
      <c r="AO1681" s="30"/>
      <c r="AP1681" s="30"/>
      <c r="AQ1681" s="30"/>
    </row>
    <row r="1682" spans="34:43">
      <c r="AH1682" s="29"/>
      <c r="AI1682" s="29"/>
      <c r="AJ1682" s="29"/>
      <c r="AK1682" s="29"/>
      <c r="AL1682" s="29"/>
      <c r="AM1682" s="29"/>
      <c r="AN1682" s="29"/>
      <c r="AO1682" s="30"/>
      <c r="AP1682" s="30"/>
      <c r="AQ1682" s="30"/>
    </row>
    <row r="1683" spans="34:43">
      <c r="AH1683" s="29"/>
      <c r="AI1683" s="29"/>
      <c r="AJ1683" s="29"/>
      <c r="AK1683" s="29"/>
      <c r="AL1683" s="29"/>
      <c r="AM1683" s="29"/>
      <c r="AN1683" s="29"/>
      <c r="AO1683" s="30"/>
      <c r="AP1683" s="30"/>
      <c r="AQ1683" s="30"/>
    </row>
    <row r="1684" spans="34:43">
      <c r="AH1684" s="29"/>
      <c r="AI1684" s="29"/>
      <c r="AJ1684" s="29"/>
      <c r="AK1684" s="29"/>
      <c r="AL1684" s="29"/>
      <c r="AM1684" s="29"/>
      <c r="AN1684" s="29"/>
      <c r="AO1684" s="30"/>
      <c r="AP1684" s="30"/>
      <c r="AQ1684" s="30"/>
    </row>
    <row r="1685" spans="34:43">
      <c r="AH1685" s="29"/>
      <c r="AI1685" s="29"/>
      <c r="AJ1685" s="29"/>
      <c r="AK1685" s="29"/>
      <c r="AL1685" s="29"/>
      <c r="AM1685" s="29"/>
      <c r="AN1685" s="29"/>
      <c r="AO1685" s="30"/>
      <c r="AP1685" s="30"/>
      <c r="AQ1685" s="30"/>
    </row>
    <row r="1686" spans="34:43">
      <c r="AH1686" s="29"/>
      <c r="AI1686" s="29"/>
      <c r="AJ1686" s="29"/>
      <c r="AK1686" s="29"/>
      <c r="AL1686" s="29"/>
      <c r="AM1686" s="29"/>
      <c r="AN1686" s="29"/>
      <c r="AO1686" s="30"/>
      <c r="AP1686" s="30"/>
      <c r="AQ1686" s="30"/>
    </row>
    <row r="1687" spans="34:43">
      <c r="AH1687" s="29"/>
      <c r="AI1687" s="29"/>
      <c r="AJ1687" s="29"/>
      <c r="AK1687" s="29"/>
      <c r="AL1687" s="29"/>
      <c r="AM1687" s="29"/>
      <c r="AN1687" s="29"/>
      <c r="AO1687" s="30"/>
      <c r="AP1687" s="30"/>
      <c r="AQ1687" s="30"/>
    </row>
    <row r="1688" spans="34:43">
      <c r="AH1688" s="29"/>
      <c r="AI1688" s="29"/>
      <c r="AJ1688" s="29"/>
      <c r="AK1688" s="29"/>
      <c r="AL1688" s="29"/>
      <c r="AM1688" s="29"/>
      <c r="AN1688" s="29"/>
      <c r="AO1688" s="30"/>
      <c r="AP1688" s="30"/>
      <c r="AQ1688" s="30"/>
    </row>
    <row r="1689" spans="34:43">
      <c r="AH1689" s="29"/>
      <c r="AI1689" s="29"/>
      <c r="AJ1689" s="29"/>
      <c r="AK1689" s="29"/>
      <c r="AL1689" s="29"/>
      <c r="AM1689" s="29"/>
      <c r="AN1689" s="29"/>
      <c r="AO1689" s="30"/>
      <c r="AP1689" s="30"/>
      <c r="AQ1689" s="30"/>
    </row>
    <row r="1690" spans="34:43">
      <c r="AH1690" s="29"/>
      <c r="AI1690" s="29"/>
      <c r="AJ1690" s="29"/>
      <c r="AK1690" s="29"/>
      <c r="AL1690" s="29"/>
      <c r="AM1690" s="29"/>
      <c r="AN1690" s="29"/>
      <c r="AO1690" s="30"/>
      <c r="AP1690" s="30"/>
      <c r="AQ1690" s="30"/>
    </row>
    <row r="1691" spans="34:43">
      <c r="AH1691" s="29"/>
      <c r="AI1691" s="29"/>
      <c r="AJ1691" s="29"/>
      <c r="AK1691" s="29"/>
      <c r="AL1691" s="29"/>
      <c r="AM1691" s="29"/>
      <c r="AN1691" s="29"/>
      <c r="AO1691" s="30"/>
      <c r="AP1691" s="30"/>
      <c r="AQ1691" s="30"/>
    </row>
    <row r="1692" spans="34:43">
      <c r="AH1692" s="29"/>
      <c r="AI1692" s="29"/>
      <c r="AJ1692" s="29"/>
      <c r="AK1692" s="29"/>
      <c r="AL1692" s="29"/>
      <c r="AM1692" s="29"/>
      <c r="AN1692" s="29"/>
      <c r="AO1692" s="30"/>
      <c r="AP1692" s="30"/>
      <c r="AQ1692" s="30"/>
    </row>
    <row r="1693" spans="34:43">
      <c r="AH1693" s="29"/>
      <c r="AI1693" s="29"/>
      <c r="AJ1693" s="29"/>
      <c r="AK1693" s="29"/>
      <c r="AL1693" s="29"/>
      <c r="AM1693" s="29"/>
      <c r="AN1693" s="29"/>
      <c r="AO1693" s="30"/>
      <c r="AP1693" s="30"/>
      <c r="AQ1693" s="30"/>
    </row>
    <row r="1694" spans="34:43">
      <c r="AH1694" s="29"/>
      <c r="AI1694" s="29"/>
      <c r="AJ1694" s="29"/>
      <c r="AK1694" s="29"/>
      <c r="AL1694" s="29"/>
      <c r="AM1694" s="29"/>
      <c r="AN1694" s="29"/>
      <c r="AO1694" s="30"/>
      <c r="AP1694" s="30"/>
      <c r="AQ1694" s="30"/>
    </row>
    <row r="1695" spans="34:43">
      <c r="AH1695" s="29"/>
      <c r="AI1695" s="29"/>
      <c r="AJ1695" s="29"/>
      <c r="AK1695" s="29"/>
      <c r="AL1695" s="29"/>
      <c r="AM1695" s="29"/>
      <c r="AN1695" s="29"/>
      <c r="AO1695" s="30"/>
      <c r="AP1695" s="30"/>
      <c r="AQ1695" s="30"/>
    </row>
    <row r="1696" spans="34:43">
      <c r="AH1696" s="29"/>
      <c r="AI1696" s="29"/>
      <c r="AJ1696" s="29"/>
      <c r="AK1696" s="29"/>
      <c r="AL1696" s="29"/>
      <c r="AM1696" s="29"/>
      <c r="AN1696" s="29"/>
      <c r="AO1696" s="30"/>
      <c r="AP1696" s="30"/>
      <c r="AQ1696" s="30"/>
    </row>
    <row r="1697" spans="34:43">
      <c r="AH1697" s="29"/>
      <c r="AI1697" s="29"/>
      <c r="AJ1697" s="29"/>
      <c r="AK1697" s="29"/>
      <c r="AL1697" s="29"/>
      <c r="AM1697" s="29"/>
      <c r="AN1697" s="29"/>
      <c r="AO1697" s="30"/>
      <c r="AP1697" s="30"/>
      <c r="AQ1697" s="30"/>
    </row>
    <row r="1698" spans="34:43">
      <c r="AH1698" s="29"/>
      <c r="AI1698" s="29"/>
      <c r="AJ1698" s="29"/>
      <c r="AK1698" s="29"/>
      <c r="AL1698" s="29"/>
      <c r="AM1698" s="29"/>
      <c r="AN1698" s="29"/>
      <c r="AO1698" s="30"/>
      <c r="AP1698" s="30"/>
      <c r="AQ1698" s="30"/>
    </row>
    <row r="1699" spans="34:43">
      <c r="AH1699" s="29"/>
      <c r="AI1699" s="29"/>
      <c r="AJ1699" s="29"/>
      <c r="AK1699" s="29"/>
      <c r="AL1699" s="29"/>
      <c r="AM1699" s="29"/>
      <c r="AN1699" s="29"/>
      <c r="AO1699" s="30"/>
      <c r="AP1699" s="30"/>
      <c r="AQ1699" s="30"/>
    </row>
    <row r="1700" spans="34:43">
      <c r="AH1700" s="29"/>
      <c r="AI1700" s="29"/>
      <c r="AJ1700" s="29"/>
      <c r="AK1700" s="29"/>
      <c r="AL1700" s="29"/>
      <c r="AM1700" s="29"/>
      <c r="AN1700" s="29"/>
      <c r="AO1700" s="30"/>
      <c r="AP1700" s="30"/>
      <c r="AQ1700" s="30"/>
    </row>
    <row r="1701" spans="34:43">
      <c r="AH1701" s="29"/>
      <c r="AI1701" s="29"/>
      <c r="AJ1701" s="29"/>
      <c r="AK1701" s="29"/>
      <c r="AL1701" s="29"/>
      <c r="AM1701" s="29"/>
      <c r="AN1701" s="29"/>
      <c r="AO1701" s="30"/>
      <c r="AP1701" s="30"/>
      <c r="AQ1701" s="30"/>
    </row>
    <row r="1702" spans="34:43">
      <c r="AH1702" s="29"/>
      <c r="AI1702" s="29"/>
      <c r="AJ1702" s="29"/>
      <c r="AK1702" s="29"/>
      <c r="AL1702" s="29"/>
      <c r="AM1702" s="29"/>
      <c r="AN1702" s="29"/>
      <c r="AO1702" s="30"/>
      <c r="AP1702" s="30"/>
      <c r="AQ1702" s="30"/>
    </row>
    <row r="1703" spans="34:43">
      <c r="AH1703" s="29"/>
      <c r="AI1703" s="29"/>
      <c r="AJ1703" s="29"/>
      <c r="AK1703" s="29"/>
      <c r="AL1703" s="29"/>
      <c r="AM1703" s="29"/>
      <c r="AN1703" s="29"/>
      <c r="AO1703" s="30"/>
      <c r="AP1703" s="30"/>
      <c r="AQ1703" s="30"/>
    </row>
    <row r="1704" spans="34:43">
      <c r="AH1704" s="29"/>
      <c r="AI1704" s="29"/>
      <c r="AJ1704" s="29"/>
      <c r="AK1704" s="29"/>
      <c r="AL1704" s="29"/>
      <c r="AM1704" s="29"/>
      <c r="AN1704" s="29"/>
      <c r="AO1704" s="30"/>
      <c r="AP1704" s="30"/>
      <c r="AQ1704" s="30"/>
    </row>
    <row r="1705" spans="34:43">
      <c r="AH1705" s="29"/>
      <c r="AI1705" s="29"/>
      <c r="AJ1705" s="29"/>
      <c r="AK1705" s="29"/>
      <c r="AL1705" s="29"/>
      <c r="AM1705" s="29"/>
      <c r="AN1705" s="29"/>
      <c r="AO1705" s="30"/>
      <c r="AP1705" s="30"/>
      <c r="AQ1705" s="30"/>
    </row>
    <row r="1706" spans="34:43">
      <c r="AH1706" s="29"/>
      <c r="AI1706" s="29"/>
      <c r="AJ1706" s="29"/>
      <c r="AK1706" s="29"/>
      <c r="AL1706" s="29"/>
      <c r="AM1706" s="29"/>
      <c r="AN1706" s="29"/>
      <c r="AO1706" s="30"/>
      <c r="AP1706" s="30"/>
      <c r="AQ1706" s="30"/>
    </row>
    <row r="1707" spans="34:43">
      <c r="AH1707" s="29"/>
      <c r="AI1707" s="29"/>
      <c r="AJ1707" s="29"/>
      <c r="AK1707" s="29"/>
      <c r="AL1707" s="29"/>
      <c r="AM1707" s="29"/>
      <c r="AN1707" s="29"/>
      <c r="AO1707" s="30"/>
      <c r="AP1707" s="30"/>
      <c r="AQ1707" s="30"/>
    </row>
    <row r="1708" spans="34:43">
      <c r="AH1708" s="29"/>
      <c r="AI1708" s="29"/>
      <c r="AJ1708" s="29"/>
      <c r="AK1708" s="29"/>
      <c r="AL1708" s="29"/>
      <c r="AM1708" s="29"/>
      <c r="AN1708" s="29"/>
      <c r="AO1708" s="30"/>
      <c r="AP1708" s="30"/>
      <c r="AQ1708" s="30"/>
    </row>
    <row r="1709" spans="34:43">
      <c r="AH1709" s="29"/>
      <c r="AI1709" s="29"/>
      <c r="AJ1709" s="29"/>
      <c r="AK1709" s="29"/>
      <c r="AL1709" s="29"/>
      <c r="AM1709" s="29"/>
      <c r="AN1709" s="29"/>
      <c r="AO1709" s="30"/>
      <c r="AP1709" s="30"/>
      <c r="AQ1709" s="30"/>
    </row>
    <row r="1710" spans="34:43">
      <c r="AH1710" s="29"/>
      <c r="AI1710" s="29"/>
      <c r="AJ1710" s="29"/>
      <c r="AK1710" s="29"/>
      <c r="AL1710" s="29"/>
      <c r="AM1710" s="29"/>
      <c r="AN1710" s="29"/>
      <c r="AO1710" s="30"/>
      <c r="AP1710" s="30"/>
      <c r="AQ1710" s="30"/>
    </row>
    <row r="1711" spans="34:43">
      <c r="AH1711" s="29"/>
      <c r="AI1711" s="29"/>
      <c r="AJ1711" s="29"/>
      <c r="AK1711" s="29"/>
      <c r="AL1711" s="29"/>
      <c r="AM1711" s="29"/>
      <c r="AN1711" s="29"/>
      <c r="AO1711" s="30"/>
      <c r="AP1711" s="30"/>
      <c r="AQ1711" s="30"/>
    </row>
    <row r="1712" spans="34:43">
      <c r="AH1712" s="29"/>
      <c r="AI1712" s="29"/>
      <c r="AJ1712" s="29"/>
      <c r="AK1712" s="29"/>
      <c r="AL1712" s="29"/>
      <c r="AM1712" s="29"/>
      <c r="AN1712" s="29"/>
      <c r="AO1712" s="30"/>
      <c r="AP1712" s="30"/>
      <c r="AQ1712" s="30"/>
    </row>
    <row r="1713" spans="34:43">
      <c r="AH1713" s="29"/>
      <c r="AI1713" s="29"/>
      <c r="AJ1713" s="29"/>
      <c r="AK1713" s="29"/>
      <c r="AL1713" s="29"/>
      <c r="AM1713" s="29"/>
      <c r="AN1713" s="29"/>
      <c r="AO1713" s="30"/>
      <c r="AP1713" s="30"/>
      <c r="AQ1713" s="30"/>
    </row>
    <row r="1714" spans="34:43">
      <c r="AH1714" s="29"/>
      <c r="AI1714" s="29"/>
      <c r="AJ1714" s="29"/>
      <c r="AK1714" s="29"/>
      <c r="AL1714" s="29"/>
      <c r="AM1714" s="29"/>
      <c r="AN1714" s="29"/>
      <c r="AO1714" s="30"/>
      <c r="AP1714" s="30"/>
      <c r="AQ1714" s="30"/>
    </row>
    <row r="1715" spans="34:43">
      <c r="AH1715" s="29"/>
      <c r="AI1715" s="29"/>
      <c r="AJ1715" s="29"/>
      <c r="AK1715" s="29"/>
      <c r="AL1715" s="29"/>
      <c r="AM1715" s="29"/>
      <c r="AN1715" s="29"/>
      <c r="AO1715" s="30"/>
      <c r="AP1715" s="30"/>
      <c r="AQ1715" s="30"/>
    </row>
    <row r="1716" spans="34:43">
      <c r="AH1716" s="29"/>
      <c r="AI1716" s="29"/>
      <c r="AJ1716" s="29"/>
      <c r="AK1716" s="29"/>
      <c r="AL1716" s="29"/>
      <c r="AM1716" s="29"/>
      <c r="AN1716" s="29"/>
      <c r="AO1716" s="30"/>
      <c r="AP1716" s="30"/>
      <c r="AQ1716" s="30"/>
    </row>
    <row r="1717" spans="34:43">
      <c r="AH1717" s="29"/>
      <c r="AI1717" s="29"/>
      <c r="AJ1717" s="29"/>
      <c r="AK1717" s="29"/>
      <c r="AL1717" s="29"/>
      <c r="AM1717" s="29"/>
      <c r="AN1717" s="29"/>
      <c r="AO1717" s="30"/>
      <c r="AP1717" s="30"/>
      <c r="AQ1717" s="30"/>
    </row>
    <row r="1718" spans="34:43">
      <c r="AH1718" s="29"/>
      <c r="AI1718" s="29"/>
      <c r="AJ1718" s="29"/>
      <c r="AK1718" s="29"/>
      <c r="AL1718" s="29"/>
      <c r="AM1718" s="29"/>
      <c r="AN1718" s="29"/>
      <c r="AO1718" s="30"/>
      <c r="AP1718" s="30"/>
      <c r="AQ1718" s="30"/>
    </row>
    <row r="1719" spans="34:43">
      <c r="AH1719" s="29"/>
      <c r="AI1719" s="29"/>
      <c r="AJ1719" s="29"/>
      <c r="AK1719" s="29"/>
      <c r="AL1719" s="29"/>
      <c r="AM1719" s="29"/>
      <c r="AN1719" s="29"/>
      <c r="AO1719" s="30"/>
      <c r="AP1719" s="30"/>
      <c r="AQ1719" s="30"/>
    </row>
    <row r="1720" spans="34:43">
      <c r="AH1720" s="29"/>
      <c r="AI1720" s="29"/>
      <c r="AJ1720" s="29"/>
      <c r="AK1720" s="29"/>
      <c r="AL1720" s="29"/>
      <c r="AM1720" s="29"/>
      <c r="AN1720" s="29"/>
      <c r="AO1720" s="30"/>
      <c r="AP1720" s="30"/>
      <c r="AQ1720" s="30"/>
    </row>
    <row r="1721" spans="34:43">
      <c r="AH1721" s="29"/>
      <c r="AI1721" s="29"/>
      <c r="AJ1721" s="29"/>
      <c r="AK1721" s="29"/>
      <c r="AL1721" s="29"/>
      <c r="AM1721" s="29"/>
      <c r="AN1721" s="29"/>
      <c r="AO1721" s="30"/>
      <c r="AP1721" s="30"/>
      <c r="AQ1721" s="30"/>
    </row>
    <row r="1722" spans="34:43">
      <c r="AH1722" s="29"/>
      <c r="AI1722" s="29"/>
      <c r="AJ1722" s="29"/>
      <c r="AK1722" s="29"/>
      <c r="AL1722" s="29"/>
      <c r="AM1722" s="29"/>
      <c r="AN1722" s="29"/>
      <c r="AO1722" s="30"/>
      <c r="AP1722" s="30"/>
      <c r="AQ1722" s="30"/>
    </row>
    <row r="1723" spans="34:43">
      <c r="AH1723" s="29"/>
      <c r="AI1723" s="29"/>
      <c r="AJ1723" s="29"/>
      <c r="AK1723" s="29"/>
      <c r="AL1723" s="29"/>
      <c r="AM1723" s="29"/>
      <c r="AN1723" s="29"/>
      <c r="AO1723" s="30"/>
      <c r="AP1723" s="30"/>
      <c r="AQ1723" s="30"/>
    </row>
    <row r="1724" spans="34:43">
      <c r="AH1724" s="29"/>
      <c r="AI1724" s="29"/>
      <c r="AJ1724" s="29"/>
      <c r="AK1724" s="29"/>
      <c r="AL1724" s="29"/>
      <c r="AM1724" s="29"/>
      <c r="AN1724" s="29"/>
      <c r="AO1724" s="30"/>
      <c r="AP1724" s="30"/>
      <c r="AQ1724" s="30"/>
    </row>
    <row r="1725" spans="34:43">
      <c r="AH1725" s="29"/>
      <c r="AI1725" s="29"/>
      <c r="AJ1725" s="29"/>
      <c r="AK1725" s="29"/>
      <c r="AL1725" s="29"/>
      <c r="AM1725" s="29"/>
      <c r="AN1725" s="29"/>
      <c r="AO1725" s="30"/>
      <c r="AP1725" s="30"/>
      <c r="AQ1725" s="30"/>
    </row>
    <row r="1726" spans="34:43">
      <c r="AH1726" s="29"/>
      <c r="AI1726" s="29"/>
      <c r="AJ1726" s="29"/>
      <c r="AK1726" s="29"/>
      <c r="AL1726" s="29"/>
      <c r="AM1726" s="29"/>
      <c r="AN1726" s="29"/>
      <c r="AO1726" s="30"/>
      <c r="AP1726" s="30"/>
      <c r="AQ1726" s="30"/>
    </row>
    <row r="1727" spans="34:43">
      <c r="AH1727" s="29"/>
      <c r="AI1727" s="29"/>
      <c r="AJ1727" s="29"/>
      <c r="AK1727" s="29"/>
      <c r="AL1727" s="29"/>
      <c r="AM1727" s="29"/>
      <c r="AN1727" s="29"/>
      <c r="AO1727" s="30"/>
      <c r="AP1727" s="30"/>
      <c r="AQ1727" s="30"/>
    </row>
    <row r="1728" spans="34:43">
      <c r="AH1728" s="29"/>
      <c r="AI1728" s="29"/>
      <c r="AJ1728" s="29"/>
      <c r="AK1728" s="29"/>
      <c r="AL1728" s="29"/>
      <c r="AM1728" s="29"/>
      <c r="AN1728" s="29"/>
      <c r="AO1728" s="30"/>
      <c r="AP1728" s="30"/>
      <c r="AQ1728" s="30"/>
    </row>
    <row r="1729" spans="34:43">
      <c r="AH1729" s="29"/>
      <c r="AI1729" s="29"/>
      <c r="AJ1729" s="29"/>
      <c r="AK1729" s="29"/>
      <c r="AL1729" s="29"/>
      <c r="AM1729" s="29"/>
      <c r="AN1729" s="29"/>
      <c r="AO1729" s="30"/>
      <c r="AP1729" s="30"/>
      <c r="AQ1729" s="30"/>
    </row>
    <row r="1730" spans="34:43">
      <c r="AH1730" s="29"/>
      <c r="AI1730" s="29"/>
      <c r="AJ1730" s="29"/>
      <c r="AK1730" s="29"/>
      <c r="AL1730" s="29"/>
      <c r="AM1730" s="29"/>
      <c r="AN1730" s="29"/>
      <c r="AO1730" s="30"/>
      <c r="AP1730" s="30"/>
      <c r="AQ1730" s="30"/>
    </row>
    <row r="1731" spans="34:43">
      <c r="AH1731" s="29"/>
      <c r="AI1731" s="29"/>
      <c r="AJ1731" s="29"/>
      <c r="AK1731" s="29"/>
      <c r="AL1731" s="29"/>
      <c r="AM1731" s="29"/>
      <c r="AN1731" s="29"/>
      <c r="AO1731" s="30"/>
      <c r="AP1731" s="30"/>
      <c r="AQ1731" s="30"/>
    </row>
    <row r="1732" spans="34:43">
      <c r="AH1732" s="29"/>
      <c r="AI1732" s="29"/>
      <c r="AJ1732" s="29"/>
      <c r="AK1732" s="29"/>
      <c r="AL1732" s="29"/>
      <c r="AM1732" s="29"/>
      <c r="AN1732" s="29"/>
      <c r="AO1732" s="30"/>
      <c r="AP1732" s="30"/>
      <c r="AQ1732" s="30"/>
    </row>
    <row r="1733" spans="34:43">
      <c r="AH1733" s="29"/>
      <c r="AI1733" s="29"/>
      <c r="AJ1733" s="29"/>
      <c r="AK1733" s="29"/>
      <c r="AL1733" s="29"/>
      <c r="AM1733" s="29"/>
      <c r="AN1733" s="29"/>
      <c r="AO1733" s="30"/>
      <c r="AP1733" s="30"/>
      <c r="AQ1733" s="30"/>
    </row>
    <row r="1734" spans="34:43">
      <c r="AH1734" s="29"/>
      <c r="AI1734" s="29"/>
      <c r="AJ1734" s="29"/>
      <c r="AK1734" s="29"/>
      <c r="AL1734" s="29"/>
      <c r="AM1734" s="29"/>
      <c r="AN1734" s="29"/>
      <c r="AO1734" s="30"/>
      <c r="AP1734" s="30"/>
      <c r="AQ1734" s="30"/>
    </row>
    <row r="1735" spans="34:43">
      <c r="AH1735" s="29"/>
      <c r="AI1735" s="29"/>
      <c r="AJ1735" s="29"/>
      <c r="AK1735" s="29"/>
      <c r="AL1735" s="29"/>
      <c r="AM1735" s="29"/>
      <c r="AN1735" s="29"/>
      <c r="AO1735" s="30"/>
      <c r="AP1735" s="30"/>
      <c r="AQ1735" s="30"/>
    </row>
    <row r="1736" spans="34:43">
      <c r="AH1736" s="29"/>
      <c r="AI1736" s="29"/>
      <c r="AJ1736" s="29"/>
      <c r="AK1736" s="29"/>
      <c r="AL1736" s="29"/>
      <c r="AM1736" s="29"/>
      <c r="AN1736" s="29"/>
      <c r="AO1736" s="30"/>
      <c r="AP1736" s="30"/>
      <c r="AQ1736" s="30"/>
    </row>
    <row r="1737" spans="34:43">
      <c r="AH1737" s="29"/>
      <c r="AI1737" s="29"/>
      <c r="AJ1737" s="29"/>
      <c r="AK1737" s="29"/>
      <c r="AL1737" s="29"/>
      <c r="AM1737" s="29"/>
      <c r="AN1737" s="29"/>
      <c r="AO1737" s="30"/>
      <c r="AP1737" s="30"/>
      <c r="AQ1737" s="30"/>
    </row>
    <row r="1738" spans="34:43">
      <c r="AH1738" s="29"/>
      <c r="AI1738" s="29"/>
      <c r="AJ1738" s="29"/>
      <c r="AK1738" s="29"/>
      <c r="AL1738" s="29"/>
      <c r="AM1738" s="29"/>
      <c r="AN1738" s="29"/>
      <c r="AO1738" s="30"/>
      <c r="AP1738" s="30"/>
      <c r="AQ1738" s="30"/>
    </row>
    <row r="1739" spans="34:43">
      <c r="AH1739" s="29"/>
      <c r="AI1739" s="29"/>
      <c r="AJ1739" s="29"/>
      <c r="AK1739" s="29"/>
      <c r="AL1739" s="29"/>
      <c r="AM1739" s="29"/>
      <c r="AN1739" s="29"/>
      <c r="AO1739" s="30"/>
      <c r="AP1739" s="30"/>
      <c r="AQ1739" s="30"/>
    </row>
    <row r="1740" spans="34:43">
      <c r="AH1740" s="29"/>
      <c r="AI1740" s="29"/>
      <c r="AJ1740" s="29"/>
      <c r="AK1740" s="29"/>
      <c r="AL1740" s="29"/>
      <c r="AM1740" s="29"/>
      <c r="AN1740" s="29"/>
      <c r="AO1740" s="30"/>
      <c r="AP1740" s="30"/>
      <c r="AQ1740" s="30"/>
    </row>
    <row r="1741" spans="34:43">
      <c r="AH1741" s="29"/>
      <c r="AI1741" s="29"/>
      <c r="AJ1741" s="29"/>
      <c r="AK1741" s="29"/>
      <c r="AL1741" s="29"/>
      <c r="AM1741" s="29"/>
      <c r="AN1741" s="29"/>
      <c r="AO1741" s="30"/>
      <c r="AP1741" s="30"/>
      <c r="AQ1741" s="30"/>
    </row>
    <row r="1742" spans="34:43">
      <c r="AH1742" s="29"/>
      <c r="AI1742" s="29"/>
      <c r="AJ1742" s="29"/>
      <c r="AK1742" s="29"/>
      <c r="AL1742" s="29"/>
      <c r="AM1742" s="29"/>
      <c r="AN1742" s="29"/>
      <c r="AO1742" s="30"/>
      <c r="AP1742" s="30"/>
      <c r="AQ1742" s="30"/>
    </row>
    <row r="1743" spans="34:43">
      <c r="AH1743" s="29"/>
      <c r="AI1743" s="29"/>
      <c r="AJ1743" s="29"/>
      <c r="AK1743" s="29"/>
      <c r="AL1743" s="29"/>
      <c r="AM1743" s="29"/>
      <c r="AN1743" s="29"/>
      <c r="AO1743" s="30"/>
      <c r="AP1743" s="30"/>
      <c r="AQ1743" s="30"/>
    </row>
    <row r="1744" spans="34:43">
      <c r="AH1744" s="29"/>
      <c r="AI1744" s="29"/>
      <c r="AJ1744" s="29"/>
      <c r="AK1744" s="29"/>
      <c r="AL1744" s="29"/>
      <c r="AM1744" s="29"/>
      <c r="AN1744" s="29"/>
      <c r="AO1744" s="30"/>
      <c r="AP1744" s="30"/>
      <c r="AQ1744" s="30"/>
    </row>
    <row r="1745" spans="34:43">
      <c r="AH1745" s="29"/>
      <c r="AI1745" s="29"/>
      <c r="AJ1745" s="29"/>
      <c r="AK1745" s="29"/>
      <c r="AL1745" s="29"/>
      <c r="AM1745" s="29"/>
      <c r="AN1745" s="29"/>
      <c r="AO1745" s="30"/>
      <c r="AP1745" s="30"/>
      <c r="AQ1745" s="30"/>
    </row>
    <row r="1746" spans="34:43">
      <c r="AH1746" s="29"/>
      <c r="AI1746" s="29"/>
      <c r="AJ1746" s="29"/>
      <c r="AK1746" s="29"/>
      <c r="AL1746" s="29"/>
      <c r="AM1746" s="29"/>
      <c r="AN1746" s="29"/>
      <c r="AO1746" s="30"/>
      <c r="AP1746" s="30"/>
      <c r="AQ1746" s="30"/>
    </row>
    <row r="1747" spans="34:43">
      <c r="AH1747" s="29"/>
      <c r="AI1747" s="29"/>
      <c r="AJ1747" s="29"/>
      <c r="AK1747" s="29"/>
      <c r="AL1747" s="29"/>
      <c r="AM1747" s="29"/>
      <c r="AN1747" s="29"/>
      <c r="AO1747" s="30"/>
      <c r="AP1747" s="30"/>
      <c r="AQ1747" s="30"/>
    </row>
    <row r="1748" spans="34:43">
      <c r="AH1748" s="29"/>
      <c r="AI1748" s="29"/>
      <c r="AJ1748" s="29"/>
      <c r="AK1748" s="29"/>
      <c r="AL1748" s="29"/>
      <c r="AM1748" s="29"/>
      <c r="AN1748" s="29"/>
      <c r="AO1748" s="30"/>
      <c r="AP1748" s="30"/>
      <c r="AQ1748" s="30"/>
    </row>
    <row r="1749" spans="34:43">
      <c r="AH1749" s="29"/>
      <c r="AI1749" s="29"/>
      <c r="AJ1749" s="29"/>
      <c r="AK1749" s="29"/>
      <c r="AL1749" s="29"/>
      <c r="AM1749" s="29"/>
      <c r="AN1749" s="29"/>
      <c r="AO1749" s="30"/>
      <c r="AP1749" s="30"/>
      <c r="AQ1749" s="30"/>
    </row>
    <row r="1750" spans="34:43">
      <c r="AH1750" s="29"/>
      <c r="AI1750" s="29"/>
      <c r="AJ1750" s="29"/>
      <c r="AK1750" s="29"/>
      <c r="AL1750" s="29"/>
      <c r="AM1750" s="29"/>
      <c r="AN1750" s="29"/>
      <c r="AO1750" s="30"/>
      <c r="AP1750" s="30"/>
      <c r="AQ1750" s="30"/>
    </row>
    <row r="1751" spans="34:43">
      <c r="AH1751" s="29"/>
      <c r="AI1751" s="29"/>
      <c r="AJ1751" s="29"/>
      <c r="AK1751" s="29"/>
      <c r="AL1751" s="29"/>
      <c r="AM1751" s="29"/>
      <c r="AN1751" s="29"/>
      <c r="AO1751" s="30"/>
      <c r="AP1751" s="30"/>
      <c r="AQ1751" s="30"/>
    </row>
    <row r="1752" spans="34:43">
      <c r="AH1752" s="29"/>
      <c r="AI1752" s="29"/>
      <c r="AJ1752" s="29"/>
      <c r="AK1752" s="29"/>
      <c r="AL1752" s="29"/>
      <c r="AM1752" s="29"/>
      <c r="AN1752" s="29"/>
      <c r="AO1752" s="30"/>
      <c r="AP1752" s="30"/>
      <c r="AQ1752" s="30"/>
    </row>
    <row r="1753" spans="34:43">
      <c r="AH1753" s="29"/>
      <c r="AI1753" s="29"/>
      <c r="AJ1753" s="29"/>
      <c r="AK1753" s="29"/>
      <c r="AL1753" s="29"/>
      <c r="AM1753" s="29"/>
      <c r="AN1753" s="29"/>
      <c r="AO1753" s="30"/>
      <c r="AP1753" s="30"/>
      <c r="AQ1753" s="30"/>
    </row>
    <row r="1754" spans="34:43">
      <c r="AH1754" s="29"/>
      <c r="AI1754" s="29"/>
      <c r="AJ1754" s="29"/>
      <c r="AK1754" s="29"/>
      <c r="AL1754" s="29"/>
      <c r="AM1754" s="29"/>
      <c r="AN1754" s="29"/>
      <c r="AO1754" s="30"/>
      <c r="AP1754" s="30"/>
      <c r="AQ1754" s="30"/>
    </row>
    <row r="1755" spans="34:43">
      <c r="AH1755" s="29"/>
      <c r="AI1755" s="29"/>
      <c r="AJ1755" s="29"/>
      <c r="AK1755" s="29"/>
      <c r="AL1755" s="29"/>
      <c r="AM1755" s="29"/>
      <c r="AN1755" s="29"/>
      <c r="AO1755" s="30"/>
      <c r="AP1755" s="30"/>
      <c r="AQ1755" s="30"/>
    </row>
    <row r="1756" spans="34:43">
      <c r="AH1756" s="29"/>
      <c r="AI1756" s="29"/>
      <c r="AJ1756" s="29"/>
      <c r="AK1756" s="29"/>
      <c r="AL1756" s="29"/>
      <c r="AM1756" s="29"/>
      <c r="AN1756" s="29"/>
      <c r="AO1756" s="30"/>
      <c r="AP1756" s="30"/>
      <c r="AQ1756" s="30"/>
    </row>
    <row r="1757" spans="34:43">
      <c r="AH1757" s="29"/>
      <c r="AI1757" s="29"/>
      <c r="AJ1757" s="29"/>
      <c r="AK1757" s="29"/>
      <c r="AL1757" s="29"/>
      <c r="AM1757" s="29"/>
      <c r="AN1757" s="29"/>
      <c r="AO1757" s="30"/>
      <c r="AP1757" s="30"/>
      <c r="AQ1757" s="30"/>
    </row>
    <row r="1758" spans="34:43">
      <c r="AH1758" s="29"/>
      <c r="AI1758" s="29"/>
      <c r="AJ1758" s="29"/>
      <c r="AK1758" s="29"/>
      <c r="AL1758" s="29"/>
      <c r="AM1758" s="29"/>
      <c r="AN1758" s="29"/>
      <c r="AO1758" s="30"/>
      <c r="AP1758" s="30"/>
      <c r="AQ1758" s="30"/>
    </row>
    <row r="1759" spans="34:43">
      <c r="AH1759" s="29"/>
      <c r="AI1759" s="29"/>
      <c r="AJ1759" s="29"/>
      <c r="AK1759" s="29"/>
      <c r="AL1759" s="29"/>
      <c r="AM1759" s="29"/>
      <c r="AN1759" s="29"/>
      <c r="AO1759" s="30"/>
      <c r="AP1759" s="30"/>
      <c r="AQ1759" s="30"/>
    </row>
    <row r="1760" spans="34:43">
      <c r="AH1760" s="29"/>
      <c r="AI1760" s="29"/>
      <c r="AJ1760" s="29"/>
      <c r="AK1760" s="29"/>
      <c r="AL1760" s="29"/>
      <c r="AM1760" s="29"/>
      <c r="AN1760" s="29"/>
      <c r="AO1760" s="30"/>
      <c r="AP1760" s="30"/>
      <c r="AQ1760" s="30"/>
    </row>
    <row r="1761" spans="34:43">
      <c r="AH1761" s="29"/>
      <c r="AI1761" s="29"/>
      <c r="AJ1761" s="29"/>
      <c r="AK1761" s="29"/>
      <c r="AL1761" s="29"/>
      <c r="AM1761" s="29"/>
      <c r="AN1761" s="29"/>
      <c r="AO1761" s="30"/>
      <c r="AP1761" s="30"/>
      <c r="AQ1761" s="30"/>
    </row>
    <row r="1762" spans="34:43">
      <c r="AH1762" s="29"/>
      <c r="AI1762" s="29"/>
      <c r="AJ1762" s="29"/>
      <c r="AK1762" s="29"/>
      <c r="AL1762" s="29"/>
      <c r="AM1762" s="29"/>
      <c r="AN1762" s="29"/>
      <c r="AO1762" s="30"/>
      <c r="AP1762" s="30"/>
      <c r="AQ1762" s="30"/>
    </row>
    <row r="1763" spans="34:43">
      <c r="AH1763" s="29"/>
      <c r="AI1763" s="29"/>
      <c r="AJ1763" s="29"/>
      <c r="AK1763" s="29"/>
      <c r="AL1763" s="29"/>
      <c r="AM1763" s="29"/>
      <c r="AN1763" s="29"/>
      <c r="AO1763" s="30"/>
      <c r="AP1763" s="30"/>
      <c r="AQ1763" s="30"/>
    </row>
    <row r="1764" spans="34:43">
      <c r="AH1764" s="29"/>
      <c r="AI1764" s="29"/>
      <c r="AJ1764" s="29"/>
      <c r="AK1764" s="29"/>
      <c r="AL1764" s="29"/>
      <c r="AM1764" s="29"/>
      <c r="AN1764" s="29"/>
      <c r="AO1764" s="30"/>
      <c r="AP1764" s="30"/>
      <c r="AQ1764" s="30"/>
    </row>
    <row r="1765" spans="34:43">
      <c r="AH1765" s="29"/>
      <c r="AI1765" s="29"/>
      <c r="AJ1765" s="29"/>
      <c r="AK1765" s="29"/>
      <c r="AL1765" s="29"/>
      <c r="AM1765" s="29"/>
      <c r="AN1765" s="29"/>
      <c r="AO1765" s="30"/>
      <c r="AP1765" s="30"/>
      <c r="AQ1765" s="30"/>
    </row>
    <row r="1766" spans="34:43">
      <c r="AH1766" s="29"/>
      <c r="AI1766" s="29"/>
      <c r="AJ1766" s="29"/>
      <c r="AK1766" s="29"/>
      <c r="AL1766" s="29"/>
      <c r="AM1766" s="29"/>
      <c r="AN1766" s="29"/>
      <c r="AO1766" s="30"/>
      <c r="AP1766" s="30"/>
      <c r="AQ1766" s="30"/>
    </row>
    <row r="1767" spans="34:43">
      <c r="AH1767" s="29"/>
      <c r="AI1767" s="29"/>
      <c r="AJ1767" s="29"/>
      <c r="AK1767" s="29"/>
      <c r="AL1767" s="29"/>
      <c r="AM1767" s="29"/>
      <c r="AN1767" s="29"/>
      <c r="AO1767" s="30"/>
      <c r="AP1767" s="30"/>
      <c r="AQ1767" s="30"/>
    </row>
    <row r="1768" spans="34:43">
      <c r="AH1768" s="29"/>
      <c r="AI1768" s="29"/>
      <c r="AJ1768" s="29"/>
      <c r="AK1768" s="29"/>
      <c r="AL1768" s="29"/>
      <c r="AM1768" s="29"/>
      <c r="AN1768" s="29"/>
      <c r="AO1768" s="30"/>
      <c r="AP1768" s="30"/>
      <c r="AQ1768" s="30"/>
    </row>
    <row r="1769" spans="34:43">
      <c r="AH1769" s="29"/>
      <c r="AI1769" s="29"/>
      <c r="AJ1769" s="29"/>
      <c r="AK1769" s="29"/>
      <c r="AL1769" s="29"/>
      <c r="AM1769" s="29"/>
      <c r="AN1769" s="29"/>
      <c r="AO1769" s="30"/>
      <c r="AP1769" s="30"/>
      <c r="AQ1769" s="30"/>
    </row>
    <row r="1770" spans="34:43">
      <c r="AH1770" s="29"/>
      <c r="AI1770" s="29"/>
      <c r="AJ1770" s="29"/>
      <c r="AK1770" s="29"/>
      <c r="AL1770" s="29"/>
      <c r="AM1770" s="29"/>
      <c r="AN1770" s="29"/>
      <c r="AO1770" s="30"/>
      <c r="AP1770" s="30"/>
      <c r="AQ1770" s="30"/>
    </row>
    <row r="1771" spans="34:43">
      <c r="AH1771" s="29"/>
      <c r="AI1771" s="29"/>
      <c r="AJ1771" s="29"/>
      <c r="AK1771" s="29"/>
      <c r="AL1771" s="29"/>
      <c r="AM1771" s="29"/>
      <c r="AN1771" s="29"/>
      <c r="AO1771" s="30"/>
      <c r="AP1771" s="30"/>
      <c r="AQ1771" s="30"/>
    </row>
    <row r="1772" spans="34:43">
      <c r="AH1772" s="29"/>
      <c r="AI1772" s="29"/>
      <c r="AJ1772" s="29"/>
      <c r="AK1772" s="29"/>
      <c r="AL1772" s="29"/>
      <c r="AM1772" s="29"/>
      <c r="AN1772" s="29"/>
      <c r="AO1772" s="30"/>
      <c r="AP1772" s="30"/>
      <c r="AQ1772" s="30"/>
    </row>
    <row r="1773" spans="34:43">
      <c r="AH1773" s="29"/>
      <c r="AI1773" s="29"/>
      <c r="AJ1773" s="29"/>
      <c r="AK1773" s="29"/>
      <c r="AL1773" s="29"/>
      <c r="AM1773" s="29"/>
      <c r="AN1773" s="29"/>
      <c r="AO1773" s="30"/>
      <c r="AP1773" s="30"/>
      <c r="AQ1773" s="30"/>
    </row>
    <row r="1774" spans="34:43">
      <c r="AH1774" s="29"/>
      <c r="AI1774" s="29"/>
      <c r="AJ1774" s="29"/>
      <c r="AK1774" s="29"/>
      <c r="AL1774" s="29"/>
      <c r="AM1774" s="29"/>
      <c r="AN1774" s="29"/>
      <c r="AO1774" s="30"/>
      <c r="AP1774" s="30"/>
      <c r="AQ1774" s="30"/>
    </row>
    <row r="1775" spans="34:43">
      <c r="AH1775" s="29"/>
      <c r="AI1775" s="29"/>
      <c r="AJ1775" s="29"/>
      <c r="AK1775" s="29"/>
      <c r="AL1775" s="29"/>
      <c r="AM1775" s="29"/>
      <c r="AN1775" s="29"/>
      <c r="AO1775" s="30"/>
      <c r="AP1775" s="30"/>
      <c r="AQ1775" s="30"/>
    </row>
    <row r="1776" spans="34:43">
      <c r="AH1776" s="29"/>
      <c r="AI1776" s="29"/>
      <c r="AJ1776" s="29"/>
      <c r="AK1776" s="29"/>
      <c r="AL1776" s="29"/>
      <c r="AM1776" s="29"/>
      <c r="AN1776" s="29"/>
      <c r="AO1776" s="30"/>
      <c r="AP1776" s="30"/>
      <c r="AQ1776" s="30"/>
    </row>
    <row r="1777" spans="34:43">
      <c r="AH1777" s="29"/>
      <c r="AI1777" s="29"/>
      <c r="AJ1777" s="29"/>
      <c r="AK1777" s="29"/>
      <c r="AL1777" s="29"/>
      <c r="AM1777" s="29"/>
      <c r="AN1777" s="29"/>
      <c r="AO1777" s="30"/>
      <c r="AP1777" s="30"/>
      <c r="AQ1777" s="30"/>
    </row>
    <row r="1778" spans="34:43">
      <c r="AH1778" s="29"/>
      <c r="AI1778" s="29"/>
      <c r="AJ1778" s="29"/>
      <c r="AK1778" s="29"/>
      <c r="AL1778" s="29"/>
      <c r="AM1778" s="29"/>
      <c r="AN1778" s="29"/>
      <c r="AO1778" s="30"/>
      <c r="AP1778" s="30"/>
      <c r="AQ1778" s="30"/>
    </row>
    <row r="1779" spans="34:43">
      <c r="AH1779" s="29"/>
      <c r="AI1779" s="29"/>
      <c r="AJ1779" s="29"/>
      <c r="AK1779" s="29"/>
      <c r="AL1779" s="29"/>
      <c r="AM1779" s="29"/>
      <c r="AN1779" s="29"/>
      <c r="AO1779" s="30"/>
      <c r="AP1779" s="30"/>
      <c r="AQ1779" s="30"/>
    </row>
    <row r="1780" spans="34:43">
      <c r="AH1780" s="29"/>
      <c r="AI1780" s="29"/>
      <c r="AJ1780" s="29"/>
      <c r="AK1780" s="29"/>
      <c r="AL1780" s="29"/>
      <c r="AM1780" s="29"/>
      <c r="AN1780" s="29"/>
      <c r="AO1780" s="30"/>
      <c r="AP1780" s="30"/>
      <c r="AQ1780" s="30"/>
    </row>
    <row r="1781" spans="34:43">
      <c r="AH1781" s="29"/>
      <c r="AI1781" s="29"/>
      <c r="AJ1781" s="29"/>
      <c r="AK1781" s="29"/>
      <c r="AL1781" s="29"/>
      <c r="AM1781" s="29"/>
      <c r="AN1781" s="29"/>
      <c r="AO1781" s="30"/>
      <c r="AP1781" s="30"/>
      <c r="AQ1781" s="30"/>
    </row>
    <row r="1782" spans="34:43">
      <c r="AH1782" s="29"/>
      <c r="AI1782" s="29"/>
      <c r="AJ1782" s="29"/>
      <c r="AK1782" s="29"/>
      <c r="AL1782" s="29"/>
      <c r="AM1782" s="29"/>
      <c r="AN1782" s="29"/>
      <c r="AO1782" s="30"/>
      <c r="AP1782" s="30"/>
      <c r="AQ1782" s="30"/>
    </row>
    <row r="1783" spans="34:43">
      <c r="AH1783" s="29"/>
      <c r="AI1783" s="29"/>
      <c r="AJ1783" s="29"/>
      <c r="AK1783" s="29"/>
      <c r="AL1783" s="29"/>
      <c r="AM1783" s="29"/>
      <c r="AN1783" s="29"/>
      <c r="AO1783" s="30"/>
      <c r="AP1783" s="30"/>
      <c r="AQ1783" s="30"/>
    </row>
    <row r="1784" spans="34:43">
      <c r="AH1784" s="29"/>
      <c r="AI1784" s="29"/>
      <c r="AJ1784" s="29"/>
      <c r="AK1784" s="29"/>
      <c r="AL1784" s="29"/>
      <c r="AM1784" s="29"/>
      <c r="AN1784" s="29"/>
      <c r="AO1784" s="30"/>
      <c r="AP1784" s="30"/>
      <c r="AQ1784" s="30"/>
    </row>
    <row r="1785" spans="34:43">
      <c r="AH1785" s="29"/>
      <c r="AI1785" s="29"/>
      <c r="AJ1785" s="29"/>
      <c r="AK1785" s="29"/>
      <c r="AL1785" s="29"/>
      <c r="AM1785" s="29"/>
      <c r="AN1785" s="29"/>
      <c r="AO1785" s="30"/>
      <c r="AP1785" s="30"/>
      <c r="AQ1785" s="30"/>
    </row>
    <row r="1786" spans="34:43">
      <c r="AH1786" s="29"/>
      <c r="AI1786" s="29"/>
      <c r="AJ1786" s="29"/>
      <c r="AK1786" s="29"/>
      <c r="AL1786" s="29"/>
      <c r="AM1786" s="29"/>
      <c r="AN1786" s="29"/>
      <c r="AO1786" s="30"/>
      <c r="AP1786" s="30"/>
      <c r="AQ1786" s="30"/>
    </row>
    <row r="1787" spans="34:43">
      <c r="AH1787" s="29"/>
      <c r="AI1787" s="29"/>
      <c r="AJ1787" s="29"/>
      <c r="AK1787" s="29"/>
      <c r="AL1787" s="29"/>
      <c r="AM1787" s="29"/>
      <c r="AN1787" s="29"/>
      <c r="AO1787" s="30"/>
      <c r="AP1787" s="30"/>
      <c r="AQ1787" s="30"/>
    </row>
    <row r="1788" spans="34:43">
      <c r="AH1788" s="29"/>
      <c r="AI1788" s="29"/>
      <c r="AJ1788" s="29"/>
      <c r="AK1788" s="29"/>
      <c r="AL1788" s="29"/>
      <c r="AM1788" s="29"/>
      <c r="AN1788" s="29"/>
      <c r="AO1788" s="30"/>
      <c r="AP1788" s="30"/>
      <c r="AQ1788" s="30"/>
    </row>
    <row r="1789" spans="34:43">
      <c r="AH1789" s="29"/>
      <c r="AI1789" s="29"/>
      <c r="AJ1789" s="29"/>
      <c r="AK1789" s="29"/>
      <c r="AL1789" s="29"/>
      <c r="AM1789" s="29"/>
      <c r="AN1789" s="29"/>
      <c r="AO1789" s="30"/>
      <c r="AP1789" s="30"/>
      <c r="AQ1789" s="30"/>
    </row>
    <row r="1790" spans="34:43">
      <c r="AH1790" s="29"/>
      <c r="AI1790" s="29"/>
      <c r="AJ1790" s="29"/>
      <c r="AK1790" s="29"/>
      <c r="AL1790" s="29"/>
      <c r="AM1790" s="29"/>
      <c r="AN1790" s="29"/>
      <c r="AO1790" s="30"/>
      <c r="AP1790" s="30"/>
      <c r="AQ1790" s="30"/>
    </row>
    <row r="1791" spans="34:43">
      <c r="AH1791" s="29"/>
      <c r="AI1791" s="29"/>
      <c r="AJ1791" s="29"/>
      <c r="AK1791" s="29"/>
      <c r="AL1791" s="29"/>
      <c r="AM1791" s="29"/>
      <c r="AN1791" s="29"/>
      <c r="AO1791" s="30"/>
      <c r="AP1791" s="30"/>
      <c r="AQ1791" s="30"/>
    </row>
    <row r="1792" spans="34:43">
      <c r="AH1792" s="29"/>
      <c r="AI1792" s="29"/>
      <c r="AJ1792" s="29"/>
      <c r="AK1792" s="29"/>
      <c r="AL1792" s="29"/>
      <c r="AM1792" s="29"/>
      <c r="AN1792" s="29"/>
      <c r="AO1792" s="30"/>
      <c r="AP1792" s="30"/>
      <c r="AQ1792" s="30"/>
    </row>
    <row r="1793" spans="34:43">
      <c r="AH1793" s="29"/>
      <c r="AI1793" s="29"/>
      <c r="AJ1793" s="29"/>
      <c r="AK1793" s="29"/>
      <c r="AL1793" s="29"/>
      <c r="AM1793" s="29"/>
      <c r="AN1793" s="29"/>
      <c r="AO1793" s="30"/>
      <c r="AP1793" s="30"/>
      <c r="AQ1793" s="30"/>
    </row>
    <row r="1794" spans="34:43">
      <c r="AH1794" s="29"/>
      <c r="AI1794" s="29"/>
      <c r="AJ1794" s="29"/>
      <c r="AK1794" s="29"/>
      <c r="AL1794" s="29"/>
      <c r="AM1794" s="29"/>
      <c r="AN1794" s="29"/>
      <c r="AO1794" s="30"/>
      <c r="AP1794" s="30"/>
      <c r="AQ1794" s="30"/>
    </row>
    <row r="1795" spans="34:43">
      <c r="AH1795" s="29"/>
      <c r="AI1795" s="29"/>
      <c r="AJ1795" s="29"/>
      <c r="AK1795" s="29"/>
      <c r="AL1795" s="29"/>
      <c r="AM1795" s="29"/>
      <c r="AN1795" s="29"/>
      <c r="AO1795" s="30"/>
      <c r="AP1795" s="30"/>
      <c r="AQ1795" s="30"/>
    </row>
    <row r="1796" spans="34:43">
      <c r="AH1796" s="29"/>
      <c r="AI1796" s="29"/>
      <c r="AJ1796" s="29"/>
      <c r="AK1796" s="29"/>
      <c r="AL1796" s="29"/>
      <c r="AM1796" s="29"/>
      <c r="AN1796" s="29"/>
      <c r="AO1796" s="30"/>
      <c r="AP1796" s="30"/>
      <c r="AQ1796" s="30"/>
    </row>
    <row r="1797" spans="34:43">
      <c r="AH1797" s="29"/>
      <c r="AI1797" s="29"/>
      <c r="AJ1797" s="29"/>
      <c r="AK1797" s="29"/>
      <c r="AL1797" s="29"/>
      <c r="AM1797" s="29"/>
      <c r="AN1797" s="29"/>
      <c r="AO1797" s="30"/>
      <c r="AP1797" s="30"/>
      <c r="AQ1797" s="30"/>
    </row>
    <row r="1798" spans="34:43">
      <c r="AH1798" s="29"/>
      <c r="AI1798" s="29"/>
      <c r="AJ1798" s="29"/>
      <c r="AK1798" s="29"/>
      <c r="AL1798" s="29"/>
      <c r="AM1798" s="29"/>
      <c r="AN1798" s="29"/>
      <c r="AO1798" s="30"/>
      <c r="AP1798" s="30"/>
      <c r="AQ1798" s="30"/>
    </row>
    <row r="1799" spans="34:43">
      <c r="AH1799" s="29"/>
      <c r="AI1799" s="29"/>
      <c r="AJ1799" s="29"/>
      <c r="AK1799" s="29"/>
      <c r="AL1799" s="29"/>
      <c r="AM1799" s="29"/>
      <c r="AN1799" s="29"/>
      <c r="AO1799" s="30"/>
      <c r="AP1799" s="30"/>
      <c r="AQ1799" s="30"/>
    </row>
    <row r="1800" spans="34:43">
      <c r="AH1800" s="29"/>
      <c r="AI1800" s="29"/>
      <c r="AJ1800" s="29"/>
      <c r="AK1800" s="29"/>
      <c r="AL1800" s="29"/>
      <c r="AM1800" s="29"/>
      <c r="AN1800" s="29"/>
      <c r="AO1800" s="30"/>
      <c r="AP1800" s="30"/>
      <c r="AQ1800" s="30"/>
    </row>
    <row r="1801" spans="34:43">
      <c r="AH1801" s="29"/>
      <c r="AI1801" s="29"/>
      <c r="AJ1801" s="29"/>
      <c r="AK1801" s="29"/>
      <c r="AL1801" s="29"/>
      <c r="AM1801" s="29"/>
      <c r="AN1801" s="29"/>
      <c r="AO1801" s="30"/>
      <c r="AP1801" s="30"/>
      <c r="AQ1801" s="30"/>
    </row>
    <row r="1802" spans="34:43">
      <c r="AH1802" s="29"/>
      <c r="AI1802" s="29"/>
      <c r="AJ1802" s="29"/>
      <c r="AK1802" s="29"/>
      <c r="AL1802" s="29"/>
      <c r="AM1802" s="29"/>
      <c r="AN1802" s="29"/>
      <c r="AO1802" s="30"/>
      <c r="AP1802" s="30"/>
      <c r="AQ1802" s="30"/>
    </row>
    <row r="1803" spans="34:43">
      <c r="AH1803" s="29"/>
      <c r="AI1803" s="29"/>
      <c r="AJ1803" s="29"/>
      <c r="AK1803" s="29"/>
      <c r="AL1803" s="29"/>
      <c r="AM1803" s="29"/>
      <c r="AN1803" s="29"/>
      <c r="AO1803" s="30"/>
      <c r="AP1803" s="30"/>
      <c r="AQ1803" s="30"/>
    </row>
    <row r="1804" spans="34:43">
      <c r="AH1804" s="29"/>
      <c r="AI1804" s="29"/>
      <c r="AJ1804" s="29"/>
      <c r="AK1804" s="29"/>
      <c r="AL1804" s="29"/>
      <c r="AM1804" s="29"/>
      <c r="AN1804" s="29"/>
      <c r="AO1804" s="30"/>
      <c r="AP1804" s="30"/>
      <c r="AQ1804" s="30"/>
    </row>
    <row r="1805" spans="34:43">
      <c r="AH1805" s="29"/>
      <c r="AI1805" s="29"/>
      <c r="AJ1805" s="29"/>
      <c r="AK1805" s="29"/>
      <c r="AL1805" s="29"/>
      <c r="AM1805" s="29"/>
      <c r="AN1805" s="29"/>
      <c r="AO1805" s="30"/>
      <c r="AP1805" s="30"/>
      <c r="AQ1805" s="30"/>
    </row>
    <row r="1806" spans="34:43">
      <c r="AH1806" s="29"/>
      <c r="AI1806" s="29"/>
      <c r="AJ1806" s="29"/>
      <c r="AK1806" s="29"/>
      <c r="AL1806" s="29"/>
      <c r="AM1806" s="29"/>
      <c r="AN1806" s="29"/>
      <c r="AO1806" s="30"/>
      <c r="AP1806" s="30"/>
      <c r="AQ1806" s="30"/>
    </row>
    <row r="1807" spans="34:43">
      <c r="AH1807" s="29"/>
      <c r="AI1807" s="29"/>
      <c r="AJ1807" s="29"/>
      <c r="AK1807" s="29"/>
      <c r="AL1807" s="29"/>
      <c r="AM1807" s="29"/>
      <c r="AN1807" s="29"/>
      <c r="AO1807" s="30"/>
      <c r="AP1807" s="30"/>
      <c r="AQ1807" s="30"/>
    </row>
    <row r="1808" spans="34:43">
      <c r="AH1808" s="29"/>
      <c r="AI1808" s="29"/>
      <c r="AJ1808" s="29"/>
      <c r="AK1808" s="29"/>
      <c r="AL1808" s="29"/>
      <c r="AM1808" s="29"/>
      <c r="AN1808" s="29"/>
      <c r="AO1808" s="30"/>
      <c r="AP1808" s="30"/>
      <c r="AQ1808" s="30"/>
    </row>
    <row r="1809" spans="34:43">
      <c r="AH1809" s="29"/>
      <c r="AI1809" s="29"/>
      <c r="AJ1809" s="29"/>
      <c r="AK1809" s="29"/>
      <c r="AL1809" s="29"/>
      <c r="AM1809" s="29"/>
      <c r="AN1809" s="29"/>
      <c r="AO1809" s="30"/>
      <c r="AP1809" s="30"/>
      <c r="AQ1809" s="30"/>
    </row>
    <row r="1810" spans="34:43">
      <c r="AH1810" s="29"/>
      <c r="AI1810" s="29"/>
      <c r="AJ1810" s="29"/>
      <c r="AK1810" s="29"/>
      <c r="AL1810" s="29"/>
      <c r="AM1810" s="29"/>
      <c r="AN1810" s="29"/>
      <c r="AO1810" s="30"/>
      <c r="AP1810" s="30"/>
      <c r="AQ1810" s="30"/>
    </row>
    <row r="1811" spans="34:43">
      <c r="AH1811" s="29"/>
      <c r="AI1811" s="29"/>
      <c r="AJ1811" s="29"/>
      <c r="AK1811" s="29"/>
      <c r="AL1811" s="29"/>
      <c r="AM1811" s="29"/>
      <c r="AN1811" s="29"/>
      <c r="AO1811" s="30"/>
      <c r="AP1811" s="30"/>
      <c r="AQ1811" s="30"/>
    </row>
    <row r="1812" spans="34:43">
      <c r="AH1812" s="29"/>
      <c r="AI1812" s="29"/>
      <c r="AJ1812" s="29"/>
      <c r="AK1812" s="29"/>
      <c r="AL1812" s="29"/>
      <c r="AM1812" s="29"/>
      <c r="AN1812" s="29"/>
      <c r="AO1812" s="30"/>
      <c r="AP1812" s="30"/>
      <c r="AQ1812" s="30"/>
    </row>
    <row r="1813" spans="34:43">
      <c r="AH1813" s="29"/>
      <c r="AI1813" s="29"/>
      <c r="AJ1813" s="29"/>
      <c r="AK1813" s="29"/>
      <c r="AL1813" s="29"/>
      <c r="AM1813" s="29"/>
      <c r="AN1813" s="29"/>
      <c r="AO1813" s="30"/>
      <c r="AP1813" s="30"/>
      <c r="AQ1813" s="30"/>
    </row>
    <row r="1814" spans="34:43">
      <c r="AH1814" s="29"/>
      <c r="AI1814" s="29"/>
      <c r="AJ1814" s="29"/>
      <c r="AK1814" s="29"/>
      <c r="AL1814" s="29"/>
      <c r="AM1814" s="29"/>
      <c r="AN1814" s="29"/>
      <c r="AO1814" s="30"/>
      <c r="AP1814" s="30"/>
      <c r="AQ1814" s="30"/>
    </row>
    <row r="1815" spans="34:43">
      <c r="AH1815" s="29"/>
      <c r="AI1815" s="29"/>
      <c r="AJ1815" s="29"/>
      <c r="AK1815" s="29"/>
      <c r="AL1815" s="29"/>
      <c r="AM1815" s="29"/>
      <c r="AN1815" s="29"/>
      <c r="AO1815" s="30"/>
      <c r="AP1815" s="30"/>
      <c r="AQ1815" s="30"/>
    </row>
    <row r="1816" spans="34:43">
      <c r="AH1816" s="29"/>
      <c r="AI1816" s="29"/>
      <c r="AJ1816" s="29"/>
      <c r="AK1816" s="29"/>
      <c r="AL1816" s="29"/>
      <c r="AM1816" s="29"/>
      <c r="AN1816" s="29"/>
      <c r="AO1816" s="30"/>
      <c r="AP1816" s="30"/>
      <c r="AQ1816" s="30"/>
    </row>
    <row r="1817" spans="34:43">
      <c r="AH1817" s="29"/>
      <c r="AI1817" s="29"/>
      <c r="AJ1817" s="29"/>
      <c r="AK1817" s="29"/>
      <c r="AL1817" s="29"/>
      <c r="AM1817" s="29"/>
      <c r="AN1817" s="29"/>
      <c r="AO1817" s="30"/>
      <c r="AP1817" s="30"/>
      <c r="AQ1817" s="30"/>
    </row>
    <row r="1818" spans="34:43">
      <c r="AH1818" s="29"/>
      <c r="AI1818" s="29"/>
      <c r="AJ1818" s="29"/>
      <c r="AK1818" s="29"/>
      <c r="AL1818" s="29"/>
      <c r="AM1818" s="29"/>
      <c r="AN1818" s="29"/>
      <c r="AO1818" s="30"/>
      <c r="AP1818" s="30"/>
      <c r="AQ1818" s="30"/>
    </row>
    <row r="1819" spans="34:43">
      <c r="AH1819" s="29"/>
      <c r="AI1819" s="29"/>
      <c r="AJ1819" s="29"/>
      <c r="AK1819" s="29"/>
      <c r="AL1819" s="29"/>
      <c r="AM1819" s="29"/>
      <c r="AN1819" s="29"/>
      <c r="AO1819" s="30"/>
      <c r="AP1819" s="30"/>
      <c r="AQ1819" s="30"/>
    </row>
    <row r="1820" spans="34:43">
      <c r="AH1820" s="29"/>
      <c r="AI1820" s="29"/>
      <c r="AJ1820" s="29"/>
      <c r="AK1820" s="29"/>
      <c r="AL1820" s="29"/>
      <c r="AM1820" s="29"/>
      <c r="AN1820" s="29"/>
      <c r="AO1820" s="30"/>
      <c r="AP1820" s="30"/>
      <c r="AQ1820" s="30"/>
    </row>
    <row r="1821" spans="34:43">
      <c r="AH1821" s="29"/>
      <c r="AI1821" s="29"/>
      <c r="AJ1821" s="29"/>
      <c r="AK1821" s="29"/>
      <c r="AL1821" s="29"/>
      <c r="AM1821" s="29"/>
      <c r="AN1821" s="29"/>
      <c r="AO1821" s="30"/>
      <c r="AP1821" s="30"/>
      <c r="AQ1821" s="30"/>
    </row>
    <row r="1822" spans="34:43">
      <c r="AH1822" s="29"/>
      <c r="AI1822" s="29"/>
      <c r="AJ1822" s="29"/>
      <c r="AK1822" s="29"/>
      <c r="AL1822" s="29"/>
      <c r="AM1822" s="29"/>
      <c r="AN1822" s="29"/>
      <c r="AO1822" s="30"/>
      <c r="AP1822" s="30"/>
      <c r="AQ1822" s="30"/>
    </row>
    <row r="1823" spans="34:43">
      <c r="AH1823" s="29"/>
      <c r="AI1823" s="29"/>
      <c r="AJ1823" s="29"/>
      <c r="AK1823" s="29"/>
      <c r="AL1823" s="29"/>
      <c r="AM1823" s="29"/>
      <c r="AN1823" s="29"/>
      <c r="AO1823" s="30"/>
      <c r="AP1823" s="30"/>
      <c r="AQ1823" s="30"/>
    </row>
    <row r="1824" spans="34:43">
      <c r="AH1824" s="29"/>
      <c r="AI1824" s="29"/>
      <c r="AJ1824" s="29"/>
      <c r="AK1824" s="29"/>
      <c r="AL1824" s="29"/>
      <c r="AM1824" s="29"/>
      <c r="AN1824" s="29"/>
      <c r="AO1824" s="30"/>
      <c r="AP1824" s="30"/>
      <c r="AQ1824" s="30"/>
    </row>
    <row r="1825" spans="34:43">
      <c r="AH1825" s="29"/>
      <c r="AI1825" s="29"/>
      <c r="AJ1825" s="29"/>
      <c r="AK1825" s="29"/>
      <c r="AL1825" s="29"/>
      <c r="AM1825" s="29"/>
      <c r="AN1825" s="29"/>
      <c r="AO1825" s="30"/>
      <c r="AP1825" s="30"/>
      <c r="AQ1825" s="30"/>
    </row>
    <row r="1826" spans="34:43">
      <c r="AH1826" s="29"/>
      <c r="AI1826" s="29"/>
      <c r="AJ1826" s="29"/>
      <c r="AK1826" s="29"/>
      <c r="AL1826" s="29"/>
      <c r="AM1826" s="29"/>
      <c r="AN1826" s="29"/>
      <c r="AO1826" s="30"/>
      <c r="AP1826" s="30"/>
      <c r="AQ1826" s="30"/>
    </row>
    <row r="1827" spans="34:43">
      <c r="AH1827" s="29"/>
      <c r="AI1827" s="29"/>
      <c r="AJ1827" s="29"/>
      <c r="AK1827" s="29"/>
      <c r="AL1827" s="29"/>
      <c r="AM1827" s="29"/>
      <c r="AN1827" s="29"/>
      <c r="AO1827" s="30"/>
      <c r="AP1827" s="30"/>
      <c r="AQ1827" s="30"/>
    </row>
    <row r="1828" spans="34:43">
      <c r="AH1828" s="29"/>
      <c r="AI1828" s="29"/>
      <c r="AJ1828" s="29"/>
      <c r="AK1828" s="29"/>
      <c r="AL1828" s="29"/>
      <c r="AM1828" s="29"/>
      <c r="AN1828" s="29"/>
      <c r="AO1828" s="30"/>
      <c r="AP1828" s="30"/>
      <c r="AQ1828" s="30"/>
    </row>
    <row r="1829" spans="34:43">
      <c r="AH1829" s="29"/>
      <c r="AI1829" s="29"/>
      <c r="AJ1829" s="29"/>
      <c r="AK1829" s="29"/>
      <c r="AL1829" s="29"/>
      <c r="AM1829" s="29"/>
      <c r="AN1829" s="29"/>
      <c r="AO1829" s="30"/>
      <c r="AP1829" s="30"/>
      <c r="AQ1829" s="30"/>
    </row>
    <row r="1830" spans="34:43">
      <c r="AH1830" s="29"/>
      <c r="AI1830" s="29"/>
      <c r="AJ1830" s="29"/>
      <c r="AK1830" s="29"/>
      <c r="AL1830" s="29"/>
      <c r="AM1830" s="29"/>
      <c r="AN1830" s="29"/>
      <c r="AO1830" s="30"/>
      <c r="AP1830" s="30"/>
      <c r="AQ1830" s="30"/>
    </row>
    <row r="1831" spans="34:43">
      <c r="AH1831" s="29"/>
      <c r="AI1831" s="29"/>
      <c r="AJ1831" s="29"/>
      <c r="AK1831" s="29"/>
      <c r="AL1831" s="29"/>
      <c r="AM1831" s="29"/>
      <c r="AN1831" s="29"/>
      <c r="AO1831" s="30"/>
      <c r="AP1831" s="30"/>
      <c r="AQ1831" s="30"/>
    </row>
    <row r="1832" spans="34:43">
      <c r="AH1832" s="29"/>
      <c r="AI1832" s="29"/>
      <c r="AJ1832" s="29"/>
      <c r="AK1832" s="29"/>
      <c r="AL1832" s="29"/>
      <c r="AM1832" s="29"/>
      <c r="AN1832" s="29"/>
      <c r="AO1832" s="30"/>
      <c r="AP1832" s="30"/>
      <c r="AQ1832" s="30"/>
    </row>
    <row r="1833" spans="34:43">
      <c r="AH1833" s="29"/>
      <c r="AI1833" s="29"/>
      <c r="AJ1833" s="29"/>
      <c r="AK1833" s="29"/>
      <c r="AL1833" s="29"/>
      <c r="AM1833" s="29"/>
      <c r="AN1833" s="29"/>
      <c r="AO1833" s="30"/>
      <c r="AP1833" s="30"/>
      <c r="AQ1833" s="30"/>
    </row>
    <row r="1834" spans="34:43">
      <c r="AH1834" s="29"/>
      <c r="AI1834" s="29"/>
      <c r="AJ1834" s="29"/>
      <c r="AK1834" s="29"/>
      <c r="AL1834" s="29"/>
      <c r="AM1834" s="29"/>
      <c r="AN1834" s="29"/>
      <c r="AO1834" s="30"/>
      <c r="AP1834" s="30"/>
      <c r="AQ1834" s="30"/>
    </row>
    <row r="1835" spans="34:43">
      <c r="AH1835" s="29"/>
      <c r="AI1835" s="29"/>
      <c r="AJ1835" s="29"/>
      <c r="AK1835" s="29"/>
      <c r="AL1835" s="29"/>
      <c r="AM1835" s="29"/>
      <c r="AN1835" s="29"/>
      <c r="AO1835" s="30"/>
      <c r="AP1835" s="30"/>
      <c r="AQ1835" s="30"/>
    </row>
    <row r="1836" spans="34:43">
      <c r="AH1836" s="29"/>
      <c r="AI1836" s="29"/>
      <c r="AJ1836" s="29"/>
      <c r="AK1836" s="29"/>
      <c r="AL1836" s="29"/>
      <c r="AM1836" s="29"/>
      <c r="AN1836" s="29"/>
      <c r="AO1836" s="30"/>
      <c r="AP1836" s="30"/>
      <c r="AQ1836" s="30"/>
    </row>
    <row r="1837" spans="34:43">
      <c r="AH1837" s="29"/>
      <c r="AI1837" s="29"/>
      <c r="AJ1837" s="29"/>
      <c r="AK1837" s="29"/>
      <c r="AL1837" s="29"/>
      <c r="AM1837" s="29"/>
      <c r="AN1837" s="29"/>
      <c r="AO1837" s="30"/>
      <c r="AP1837" s="30"/>
      <c r="AQ1837" s="30"/>
    </row>
    <row r="1838" spans="34:43">
      <c r="AH1838" s="29"/>
      <c r="AI1838" s="29"/>
      <c r="AJ1838" s="29"/>
      <c r="AK1838" s="29"/>
      <c r="AL1838" s="29"/>
      <c r="AM1838" s="29"/>
      <c r="AN1838" s="29"/>
      <c r="AO1838" s="30"/>
      <c r="AP1838" s="30"/>
      <c r="AQ1838" s="30"/>
    </row>
    <row r="1839" spans="34:43">
      <c r="AH1839" s="29"/>
      <c r="AI1839" s="29"/>
      <c r="AJ1839" s="29"/>
      <c r="AK1839" s="29"/>
      <c r="AL1839" s="29"/>
      <c r="AM1839" s="29"/>
      <c r="AN1839" s="29"/>
      <c r="AO1839" s="30"/>
      <c r="AP1839" s="30"/>
      <c r="AQ1839" s="30"/>
    </row>
    <row r="1840" spans="34:43">
      <c r="AH1840" s="29"/>
      <c r="AI1840" s="29"/>
      <c r="AJ1840" s="29"/>
      <c r="AK1840" s="29"/>
      <c r="AL1840" s="29"/>
      <c r="AM1840" s="29"/>
      <c r="AN1840" s="29"/>
      <c r="AO1840" s="30"/>
      <c r="AP1840" s="30"/>
      <c r="AQ1840" s="30"/>
    </row>
    <row r="1841" spans="34:43">
      <c r="AH1841" s="29"/>
      <c r="AI1841" s="29"/>
      <c r="AJ1841" s="29"/>
      <c r="AK1841" s="29"/>
      <c r="AL1841" s="29"/>
      <c r="AM1841" s="29"/>
      <c r="AN1841" s="29"/>
      <c r="AO1841" s="30"/>
      <c r="AP1841" s="30"/>
      <c r="AQ1841" s="30"/>
    </row>
    <row r="1842" spans="34:43">
      <c r="AH1842" s="29"/>
      <c r="AI1842" s="29"/>
      <c r="AJ1842" s="29"/>
      <c r="AK1842" s="29"/>
      <c r="AL1842" s="29"/>
      <c r="AM1842" s="29"/>
      <c r="AN1842" s="29"/>
      <c r="AO1842" s="30"/>
      <c r="AP1842" s="30"/>
      <c r="AQ1842" s="30"/>
    </row>
    <row r="1843" spans="34:43">
      <c r="AH1843" s="29"/>
      <c r="AI1843" s="29"/>
      <c r="AJ1843" s="29"/>
      <c r="AK1843" s="29"/>
      <c r="AL1843" s="29"/>
      <c r="AM1843" s="29"/>
      <c r="AN1843" s="29"/>
      <c r="AO1843" s="30"/>
      <c r="AP1843" s="30"/>
      <c r="AQ1843" s="30"/>
    </row>
    <row r="1844" spans="34:43">
      <c r="AH1844" s="29"/>
      <c r="AI1844" s="29"/>
      <c r="AJ1844" s="29"/>
      <c r="AK1844" s="29"/>
      <c r="AL1844" s="29"/>
      <c r="AM1844" s="29"/>
      <c r="AN1844" s="29"/>
      <c r="AO1844" s="30"/>
      <c r="AP1844" s="30"/>
      <c r="AQ1844" s="30"/>
    </row>
    <row r="1845" spans="34:43">
      <c r="AH1845" s="29"/>
      <c r="AI1845" s="29"/>
      <c r="AJ1845" s="29"/>
      <c r="AK1845" s="29"/>
      <c r="AL1845" s="29"/>
      <c r="AM1845" s="29"/>
      <c r="AN1845" s="29"/>
      <c r="AO1845" s="30"/>
      <c r="AP1845" s="30"/>
      <c r="AQ1845" s="30"/>
    </row>
    <row r="1846" spans="34:43">
      <c r="AH1846" s="29"/>
      <c r="AI1846" s="29"/>
      <c r="AJ1846" s="29"/>
      <c r="AK1846" s="29"/>
      <c r="AL1846" s="29"/>
      <c r="AM1846" s="29"/>
      <c r="AN1846" s="29"/>
      <c r="AO1846" s="30"/>
      <c r="AP1846" s="30"/>
      <c r="AQ1846" s="30"/>
    </row>
    <row r="1847" spans="34:43">
      <c r="AH1847" s="29"/>
      <c r="AI1847" s="29"/>
      <c r="AJ1847" s="29"/>
      <c r="AK1847" s="29"/>
      <c r="AL1847" s="29"/>
      <c r="AM1847" s="29"/>
      <c r="AN1847" s="29"/>
      <c r="AO1847" s="30"/>
      <c r="AP1847" s="30"/>
      <c r="AQ1847" s="30"/>
    </row>
    <row r="1848" spans="34:43">
      <c r="AH1848" s="29"/>
      <c r="AI1848" s="29"/>
      <c r="AJ1848" s="29"/>
      <c r="AK1848" s="29"/>
      <c r="AL1848" s="29"/>
      <c r="AM1848" s="29"/>
      <c r="AN1848" s="29"/>
      <c r="AO1848" s="30"/>
      <c r="AP1848" s="30"/>
      <c r="AQ1848" s="30"/>
    </row>
    <row r="1849" spans="34:43">
      <c r="AH1849" s="29"/>
      <c r="AI1849" s="29"/>
      <c r="AJ1849" s="29"/>
      <c r="AK1849" s="29"/>
      <c r="AL1849" s="29"/>
      <c r="AM1849" s="29"/>
      <c r="AN1849" s="29"/>
      <c r="AO1849" s="30"/>
      <c r="AP1849" s="30"/>
      <c r="AQ1849" s="30"/>
    </row>
    <row r="1850" spans="34:43">
      <c r="AH1850" s="29"/>
      <c r="AI1850" s="29"/>
      <c r="AJ1850" s="29"/>
      <c r="AK1850" s="29"/>
      <c r="AL1850" s="29"/>
      <c r="AM1850" s="29"/>
      <c r="AN1850" s="29"/>
      <c r="AO1850" s="30"/>
      <c r="AP1850" s="30"/>
      <c r="AQ1850" s="30"/>
    </row>
    <row r="1851" spans="34:43">
      <c r="AH1851" s="29"/>
      <c r="AI1851" s="29"/>
      <c r="AJ1851" s="29"/>
      <c r="AK1851" s="29"/>
      <c r="AL1851" s="29"/>
      <c r="AM1851" s="29"/>
      <c r="AN1851" s="29"/>
      <c r="AO1851" s="30"/>
      <c r="AP1851" s="30"/>
      <c r="AQ1851" s="30"/>
    </row>
    <row r="1852" spans="34:43">
      <c r="AH1852" s="29"/>
      <c r="AI1852" s="29"/>
      <c r="AJ1852" s="29"/>
      <c r="AK1852" s="29"/>
      <c r="AL1852" s="29"/>
      <c r="AM1852" s="29"/>
      <c r="AN1852" s="29"/>
      <c r="AO1852" s="30"/>
      <c r="AP1852" s="30"/>
      <c r="AQ1852" s="30"/>
    </row>
    <row r="1853" spans="34:43">
      <c r="AH1853" s="29"/>
      <c r="AI1853" s="29"/>
      <c r="AJ1853" s="29"/>
      <c r="AK1853" s="29"/>
      <c r="AL1853" s="29"/>
      <c r="AM1853" s="29"/>
      <c r="AN1853" s="29"/>
      <c r="AO1853" s="30"/>
      <c r="AP1853" s="30"/>
      <c r="AQ1853" s="30"/>
    </row>
    <row r="1854" spans="34:43">
      <c r="AH1854" s="29"/>
      <c r="AI1854" s="29"/>
      <c r="AJ1854" s="29"/>
      <c r="AK1854" s="29"/>
      <c r="AL1854" s="29"/>
      <c r="AM1854" s="29"/>
      <c r="AN1854" s="29"/>
      <c r="AO1854" s="30"/>
      <c r="AP1854" s="30"/>
      <c r="AQ1854" s="30"/>
    </row>
    <row r="1855" spans="34:43">
      <c r="AH1855" s="29"/>
      <c r="AI1855" s="29"/>
      <c r="AJ1855" s="29"/>
      <c r="AK1855" s="29"/>
      <c r="AL1855" s="29"/>
      <c r="AM1855" s="29"/>
      <c r="AN1855" s="29"/>
      <c r="AO1855" s="30"/>
      <c r="AP1855" s="30"/>
      <c r="AQ1855" s="30"/>
    </row>
    <row r="1856" spans="34:43">
      <c r="AH1856" s="29"/>
      <c r="AI1856" s="29"/>
      <c r="AJ1856" s="29"/>
      <c r="AK1856" s="29"/>
      <c r="AL1856" s="29"/>
      <c r="AM1856" s="29"/>
      <c r="AN1856" s="29"/>
      <c r="AO1856" s="30"/>
      <c r="AP1856" s="30"/>
      <c r="AQ1856" s="30"/>
    </row>
    <row r="1857" spans="34:43">
      <c r="AH1857" s="29"/>
      <c r="AI1857" s="29"/>
      <c r="AJ1857" s="29"/>
      <c r="AK1857" s="29"/>
      <c r="AL1857" s="29"/>
      <c r="AM1857" s="29"/>
      <c r="AN1857" s="29"/>
      <c r="AO1857" s="30"/>
      <c r="AP1857" s="30"/>
      <c r="AQ1857" s="30"/>
    </row>
    <row r="1858" spans="34:43">
      <c r="AH1858" s="29"/>
      <c r="AI1858" s="29"/>
      <c r="AJ1858" s="29"/>
      <c r="AK1858" s="29"/>
      <c r="AL1858" s="29"/>
      <c r="AM1858" s="29"/>
      <c r="AN1858" s="29"/>
      <c r="AO1858" s="30"/>
      <c r="AP1858" s="30"/>
      <c r="AQ1858" s="30"/>
    </row>
    <row r="1859" spans="34:43">
      <c r="AH1859" s="29"/>
      <c r="AI1859" s="29"/>
      <c r="AJ1859" s="29"/>
      <c r="AK1859" s="29"/>
      <c r="AL1859" s="29"/>
      <c r="AM1859" s="29"/>
      <c r="AN1859" s="29"/>
      <c r="AO1859" s="30"/>
      <c r="AP1859" s="30"/>
      <c r="AQ1859" s="30"/>
    </row>
    <row r="1860" spans="34:43">
      <c r="AH1860" s="29"/>
      <c r="AI1860" s="29"/>
      <c r="AJ1860" s="29"/>
      <c r="AK1860" s="29"/>
      <c r="AL1860" s="29"/>
      <c r="AM1860" s="29"/>
      <c r="AN1860" s="29"/>
      <c r="AO1860" s="30"/>
      <c r="AP1860" s="30"/>
      <c r="AQ1860" s="30"/>
    </row>
    <row r="1861" spans="34:43">
      <c r="AH1861" s="29"/>
      <c r="AI1861" s="29"/>
      <c r="AJ1861" s="29"/>
      <c r="AK1861" s="29"/>
      <c r="AL1861" s="29"/>
      <c r="AM1861" s="29"/>
      <c r="AN1861" s="29"/>
      <c r="AO1861" s="30"/>
      <c r="AP1861" s="30"/>
      <c r="AQ1861" s="30"/>
    </row>
    <row r="1862" spans="34:43">
      <c r="AH1862" s="29"/>
      <c r="AI1862" s="29"/>
      <c r="AJ1862" s="29"/>
      <c r="AK1862" s="29"/>
      <c r="AL1862" s="29"/>
      <c r="AM1862" s="29"/>
      <c r="AN1862" s="29"/>
      <c r="AO1862" s="30"/>
      <c r="AP1862" s="30"/>
      <c r="AQ1862" s="30"/>
    </row>
    <row r="1863" spans="34:43">
      <c r="AH1863" s="29"/>
      <c r="AI1863" s="29"/>
      <c r="AJ1863" s="29"/>
      <c r="AK1863" s="29"/>
      <c r="AL1863" s="29"/>
      <c r="AM1863" s="29"/>
      <c r="AN1863" s="29"/>
      <c r="AO1863" s="30"/>
      <c r="AP1863" s="30"/>
      <c r="AQ1863" s="30"/>
    </row>
    <row r="1864" spans="34:43">
      <c r="AH1864" s="29"/>
      <c r="AI1864" s="29"/>
      <c r="AJ1864" s="29"/>
      <c r="AK1864" s="29"/>
      <c r="AL1864" s="29"/>
      <c r="AM1864" s="29"/>
      <c r="AN1864" s="29"/>
      <c r="AO1864" s="30"/>
      <c r="AP1864" s="30"/>
      <c r="AQ1864" s="30"/>
    </row>
    <row r="1865" spans="34:43">
      <c r="AH1865" s="29"/>
      <c r="AI1865" s="29"/>
      <c r="AJ1865" s="29"/>
      <c r="AK1865" s="29"/>
      <c r="AL1865" s="29"/>
      <c r="AM1865" s="29"/>
      <c r="AN1865" s="29"/>
      <c r="AO1865" s="30"/>
      <c r="AP1865" s="30"/>
      <c r="AQ1865" s="30"/>
    </row>
    <row r="1866" spans="34:43">
      <c r="AH1866" s="29"/>
      <c r="AI1866" s="29"/>
      <c r="AJ1866" s="29"/>
      <c r="AK1866" s="29"/>
      <c r="AL1866" s="29"/>
      <c r="AM1866" s="29"/>
      <c r="AN1866" s="29"/>
      <c r="AO1866" s="30"/>
      <c r="AP1866" s="30"/>
      <c r="AQ1866" s="30"/>
    </row>
  </sheetData>
  <autoFilter ref="B19:AF1167" xr:uid="{00000000-0009-0000-0000-000002000000}">
    <filterColumn colId="2" showButton="0"/>
    <filterColumn colId="4" showButton="0"/>
    <filterColumn colId="5" showButton="0"/>
    <filterColumn colId="7" showButton="0"/>
    <filterColumn colId="17" showButton="0"/>
    <filterColumn colId="18" showButton="0"/>
    <filterColumn colId="19" showButton="0"/>
    <filterColumn colId="20" showButton="0"/>
    <filterColumn colId="24" showButton="0"/>
    <filterColumn colId="25" showButton="0"/>
    <filterColumn colId="26" showButton="0"/>
  </autoFilter>
  <mergeCells count="2333">
    <mergeCell ref="AB10:AC11"/>
    <mergeCell ref="AD10:AF11"/>
    <mergeCell ref="B12:B13"/>
    <mergeCell ref="C12:F12"/>
    <mergeCell ref="G12:J12"/>
    <mergeCell ref="P12:R13"/>
    <mergeCell ref="S12:V13"/>
    <mergeCell ref="W12:X13"/>
    <mergeCell ref="Y12:AA13"/>
    <mergeCell ref="AB12:AC13"/>
    <mergeCell ref="AE6:AE7"/>
    <mergeCell ref="AF6:AF7"/>
    <mergeCell ref="G7:AA8"/>
    <mergeCell ref="B9:AF9"/>
    <mergeCell ref="C10:F11"/>
    <mergeCell ref="G10:J11"/>
    <mergeCell ref="P10:R11"/>
    <mergeCell ref="S10:V11"/>
    <mergeCell ref="W10:X11"/>
    <mergeCell ref="Y10:AA11"/>
    <mergeCell ref="A1:F8"/>
    <mergeCell ref="G1:AA2"/>
    <mergeCell ref="AB1:AC2"/>
    <mergeCell ref="AD1:AF2"/>
    <mergeCell ref="G3:AA4"/>
    <mergeCell ref="AB3:AF4"/>
    <mergeCell ref="G5:AA6"/>
    <mergeCell ref="AB6:AB7"/>
    <mergeCell ref="AC6:AC7"/>
    <mergeCell ref="AD6:AD7"/>
    <mergeCell ref="AD14:AF15"/>
    <mergeCell ref="B16:AF16"/>
    <mergeCell ref="B17:H18"/>
    <mergeCell ref="I17:AC18"/>
    <mergeCell ref="AD17:AF18"/>
    <mergeCell ref="A19:A20"/>
    <mergeCell ref="B19:B20"/>
    <mergeCell ref="C19:C20"/>
    <mergeCell ref="D19:E20"/>
    <mergeCell ref="F19:H20"/>
    <mergeCell ref="AD12:AF13"/>
    <mergeCell ref="C13:F13"/>
    <mergeCell ref="G13:J13"/>
    <mergeCell ref="C14:F15"/>
    <mergeCell ref="G14:J15"/>
    <mergeCell ref="P14:R15"/>
    <mergeCell ref="S14:V15"/>
    <mergeCell ref="W14:X15"/>
    <mergeCell ref="Y14:AA15"/>
    <mergeCell ref="AB14:AC15"/>
    <mergeCell ref="F25:H25"/>
    <mergeCell ref="Z25:AC25"/>
    <mergeCell ref="F26:H26"/>
    <mergeCell ref="Z26:AC26"/>
    <mergeCell ref="F27:H27"/>
    <mergeCell ref="Z27:AC27"/>
    <mergeCell ref="F22:H22"/>
    <mergeCell ref="Z22:AC22"/>
    <mergeCell ref="F23:H23"/>
    <mergeCell ref="Z23:AC23"/>
    <mergeCell ref="F24:H24"/>
    <mergeCell ref="Z24:AC24"/>
    <mergeCell ref="Y19:Y20"/>
    <mergeCell ref="Z19:AC20"/>
    <mergeCell ref="AD19:AD20"/>
    <mergeCell ref="AE19:AE20"/>
    <mergeCell ref="AF19:AF20"/>
    <mergeCell ref="B21:AF21"/>
    <mergeCell ref="I19:J19"/>
    <mergeCell ref="P19:P20"/>
    <mergeCell ref="Q19:Q20"/>
    <mergeCell ref="R19:R20"/>
    <mergeCell ref="S19:W19"/>
    <mergeCell ref="X19:X20"/>
    <mergeCell ref="F34:H34"/>
    <mergeCell ref="Z34:AC34"/>
    <mergeCell ref="F35:H35"/>
    <mergeCell ref="Z35:AC35"/>
    <mergeCell ref="F36:H36"/>
    <mergeCell ref="Z36:AC36"/>
    <mergeCell ref="F31:H31"/>
    <mergeCell ref="Z31:AC31"/>
    <mergeCell ref="F32:H32"/>
    <mergeCell ref="Z32:AC32"/>
    <mergeCell ref="F33:H33"/>
    <mergeCell ref="Z33:AC33"/>
    <mergeCell ref="F28:H28"/>
    <mergeCell ref="Z28:AC28"/>
    <mergeCell ref="F29:H29"/>
    <mergeCell ref="Z29:AC29"/>
    <mergeCell ref="F30:H30"/>
    <mergeCell ref="Z30:AC30"/>
    <mergeCell ref="Z41:AC41"/>
    <mergeCell ref="F42:H42"/>
    <mergeCell ref="Z42:AC42"/>
    <mergeCell ref="F43:H43"/>
    <mergeCell ref="Z43:AC43"/>
    <mergeCell ref="F44:H44"/>
    <mergeCell ref="Z44:AC44"/>
    <mergeCell ref="F37:H37"/>
    <mergeCell ref="Z37:AC37"/>
    <mergeCell ref="F38:H38"/>
    <mergeCell ref="Z38:AC38"/>
    <mergeCell ref="AG38:AG60"/>
    <mergeCell ref="F39:H39"/>
    <mergeCell ref="Z39:AC39"/>
    <mergeCell ref="F40:H40"/>
    <mergeCell ref="Z40:AC40"/>
    <mergeCell ref="F41:H41"/>
    <mergeCell ref="F51:H51"/>
    <mergeCell ref="Z51:AC51"/>
    <mergeCell ref="F52:H52"/>
    <mergeCell ref="Z52:AC52"/>
    <mergeCell ref="F53:H53"/>
    <mergeCell ref="Z53:AC53"/>
    <mergeCell ref="F48:H48"/>
    <mergeCell ref="Z48:AC48"/>
    <mergeCell ref="F49:H49"/>
    <mergeCell ref="Z49:AC49"/>
    <mergeCell ref="F50:H50"/>
    <mergeCell ref="Z50:AC50"/>
    <mergeCell ref="F45:H45"/>
    <mergeCell ref="Z45:AC45"/>
    <mergeCell ref="F46:H46"/>
    <mergeCell ref="Z46:AC46"/>
    <mergeCell ref="F47:H47"/>
    <mergeCell ref="Z47:AC47"/>
    <mergeCell ref="F60:H60"/>
    <mergeCell ref="Z60:AC60"/>
    <mergeCell ref="F61:H61"/>
    <mergeCell ref="Z61:AC61"/>
    <mergeCell ref="F62:H62"/>
    <mergeCell ref="Z62:AC62"/>
    <mergeCell ref="F57:H57"/>
    <mergeCell ref="Z57:AC57"/>
    <mergeCell ref="F58:H58"/>
    <mergeCell ref="Z58:AC58"/>
    <mergeCell ref="F59:H59"/>
    <mergeCell ref="Z59:AC59"/>
    <mergeCell ref="F54:H54"/>
    <mergeCell ref="Z54:AC54"/>
    <mergeCell ref="F55:H55"/>
    <mergeCell ref="Z55:AC55"/>
    <mergeCell ref="F56:H56"/>
    <mergeCell ref="Z56:AC56"/>
    <mergeCell ref="F69:H69"/>
    <mergeCell ref="Z69:AC69"/>
    <mergeCell ref="F70:H70"/>
    <mergeCell ref="Z70:AC70"/>
    <mergeCell ref="F71:H71"/>
    <mergeCell ref="Z71:AC71"/>
    <mergeCell ref="F66:H66"/>
    <mergeCell ref="Z66:AC66"/>
    <mergeCell ref="F67:H67"/>
    <mergeCell ref="Z67:AC67"/>
    <mergeCell ref="F68:H68"/>
    <mergeCell ref="Z68:AC68"/>
    <mergeCell ref="F63:H63"/>
    <mergeCell ref="Z63:AC63"/>
    <mergeCell ref="F64:H64"/>
    <mergeCell ref="Z64:AC64"/>
    <mergeCell ref="F65:H65"/>
    <mergeCell ref="Z65:AC65"/>
    <mergeCell ref="F78:H78"/>
    <mergeCell ref="Z78:AC78"/>
    <mergeCell ref="F79:H79"/>
    <mergeCell ref="Z79:AC79"/>
    <mergeCell ref="F80:H80"/>
    <mergeCell ref="Z80:AC80"/>
    <mergeCell ref="F75:H75"/>
    <mergeCell ref="Z75:AC75"/>
    <mergeCell ref="F76:H76"/>
    <mergeCell ref="Z76:AC76"/>
    <mergeCell ref="F77:H77"/>
    <mergeCell ref="Z77:AC77"/>
    <mergeCell ref="F72:H72"/>
    <mergeCell ref="Z72:AC72"/>
    <mergeCell ref="F73:H73"/>
    <mergeCell ref="Z73:AC73"/>
    <mergeCell ref="F74:H74"/>
    <mergeCell ref="Z74:AC74"/>
    <mergeCell ref="F87:H87"/>
    <mergeCell ref="Z87:AC87"/>
    <mergeCell ref="F88:H88"/>
    <mergeCell ref="Z88:AC88"/>
    <mergeCell ref="F89:H89"/>
    <mergeCell ref="Z89:AC89"/>
    <mergeCell ref="F84:H84"/>
    <mergeCell ref="Z84:AC84"/>
    <mergeCell ref="F85:H85"/>
    <mergeCell ref="Z85:AC85"/>
    <mergeCell ref="F86:H86"/>
    <mergeCell ref="Z86:AC86"/>
    <mergeCell ref="F81:H81"/>
    <mergeCell ref="Z81:AC81"/>
    <mergeCell ref="F82:H82"/>
    <mergeCell ref="Z82:AC82"/>
    <mergeCell ref="F83:H83"/>
    <mergeCell ref="Z83:AC83"/>
    <mergeCell ref="F97:H97"/>
    <mergeCell ref="Z97:AC97"/>
    <mergeCell ref="F98:H98"/>
    <mergeCell ref="Z98:AC98"/>
    <mergeCell ref="F99:H99"/>
    <mergeCell ref="Z99:AC99"/>
    <mergeCell ref="F93:H93"/>
    <mergeCell ref="Z93:AC93"/>
    <mergeCell ref="F94:H94"/>
    <mergeCell ref="Z94:AC94"/>
    <mergeCell ref="F95:H95"/>
    <mergeCell ref="Z95:AC96"/>
    <mergeCell ref="F96:H96"/>
    <mergeCell ref="F90:H90"/>
    <mergeCell ref="Z90:AC90"/>
    <mergeCell ref="F91:H91"/>
    <mergeCell ref="Z91:AC91"/>
    <mergeCell ref="F92:H92"/>
    <mergeCell ref="Z92:AC92"/>
    <mergeCell ref="F106:H106"/>
    <mergeCell ref="Z106:AC106"/>
    <mergeCell ref="F107:H107"/>
    <mergeCell ref="Z107:AC107"/>
    <mergeCell ref="F108:H108"/>
    <mergeCell ref="Z108:AC108"/>
    <mergeCell ref="F103:H103"/>
    <mergeCell ref="Z103:AC103"/>
    <mergeCell ref="F104:H104"/>
    <mergeCell ref="Z104:AC104"/>
    <mergeCell ref="F105:H105"/>
    <mergeCell ref="Z105:AC105"/>
    <mergeCell ref="F100:H100"/>
    <mergeCell ref="Z100:AC100"/>
    <mergeCell ref="F101:H101"/>
    <mergeCell ref="Z101:AC101"/>
    <mergeCell ref="F102:H102"/>
    <mergeCell ref="Z102:AC102"/>
    <mergeCell ref="F115:H115"/>
    <mergeCell ref="Z115:AC115"/>
    <mergeCell ref="F116:H116"/>
    <mergeCell ref="Z116:AC116"/>
    <mergeCell ref="F117:H117"/>
    <mergeCell ref="Z117:AC117"/>
    <mergeCell ref="F112:H112"/>
    <mergeCell ref="Z112:AC112"/>
    <mergeCell ref="F113:H113"/>
    <mergeCell ref="Z113:AC113"/>
    <mergeCell ref="F114:H114"/>
    <mergeCell ref="Z114:AC114"/>
    <mergeCell ref="F109:H109"/>
    <mergeCell ref="Z109:AC109"/>
    <mergeCell ref="F110:H110"/>
    <mergeCell ref="Z110:AC110"/>
    <mergeCell ref="F111:H111"/>
    <mergeCell ref="Z111:AC111"/>
    <mergeCell ref="F127:H127"/>
    <mergeCell ref="Z127:AC127"/>
    <mergeCell ref="F128:H128"/>
    <mergeCell ref="Z128:AC128"/>
    <mergeCell ref="F129:H129"/>
    <mergeCell ref="Z129:AC129"/>
    <mergeCell ref="F122:H122"/>
    <mergeCell ref="Z122:AC123"/>
    <mergeCell ref="F123:H123"/>
    <mergeCell ref="F124:H124"/>
    <mergeCell ref="Z124:AC124"/>
    <mergeCell ref="F125:H125"/>
    <mergeCell ref="Z125:AC126"/>
    <mergeCell ref="F126:H126"/>
    <mergeCell ref="F118:H118"/>
    <mergeCell ref="Z118:AC118"/>
    <mergeCell ref="F119:H119"/>
    <mergeCell ref="Z119:AC120"/>
    <mergeCell ref="F120:H120"/>
    <mergeCell ref="F121:H121"/>
    <mergeCell ref="Z121:AC121"/>
    <mergeCell ref="F136:H136"/>
    <mergeCell ref="Z136:AC136"/>
    <mergeCell ref="F137:H137"/>
    <mergeCell ref="Z137:AC138"/>
    <mergeCell ref="F138:H138"/>
    <mergeCell ref="F139:H139"/>
    <mergeCell ref="Z139:AC139"/>
    <mergeCell ref="F133:H133"/>
    <mergeCell ref="Z133:AC133"/>
    <mergeCell ref="F134:H134"/>
    <mergeCell ref="Z134:AC134"/>
    <mergeCell ref="F135:H135"/>
    <mergeCell ref="Z135:AC135"/>
    <mergeCell ref="F130:H130"/>
    <mergeCell ref="Z130:AC130"/>
    <mergeCell ref="F131:H131"/>
    <mergeCell ref="Z131:AC131"/>
    <mergeCell ref="F132:H132"/>
    <mergeCell ref="Z132:AC132"/>
    <mergeCell ref="F149:H149"/>
    <mergeCell ref="Z149:AC149"/>
    <mergeCell ref="F150:H150"/>
    <mergeCell ref="Z150:AC150"/>
    <mergeCell ref="F151:H151"/>
    <mergeCell ref="Z151:AC151"/>
    <mergeCell ref="F145:H145"/>
    <mergeCell ref="Z145:AC145"/>
    <mergeCell ref="F146:H146"/>
    <mergeCell ref="Z146:AC147"/>
    <mergeCell ref="F147:H147"/>
    <mergeCell ref="F148:H148"/>
    <mergeCell ref="Z148:AC148"/>
    <mergeCell ref="F140:H140"/>
    <mergeCell ref="Z140:AC141"/>
    <mergeCell ref="F141:H141"/>
    <mergeCell ref="F142:H142"/>
    <mergeCell ref="Z142:AC142"/>
    <mergeCell ref="F143:H143"/>
    <mergeCell ref="Z143:AC144"/>
    <mergeCell ref="F144:H144"/>
    <mergeCell ref="F158:H158"/>
    <mergeCell ref="S158:W159"/>
    <mergeCell ref="Z158:AC158"/>
    <mergeCell ref="F159:H159"/>
    <mergeCell ref="Z159:AC159"/>
    <mergeCell ref="F160:H160"/>
    <mergeCell ref="Z160:AC160"/>
    <mergeCell ref="F155:H155"/>
    <mergeCell ref="S155:W156"/>
    <mergeCell ref="Z155:AC155"/>
    <mergeCell ref="F156:H156"/>
    <mergeCell ref="Z156:AC156"/>
    <mergeCell ref="F157:H157"/>
    <mergeCell ref="Z157:AC157"/>
    <mergeCell ref="F152:H152"/>
    <mergeCell ref="S152:W153"/>
    <mergeCell ref="Z152:AC152"/>
    <mergeCell ref="F153:H153"/>
    <mergeCell ref="Z153:AC153"/>
    <mergeCell ref="F154:H154"/>
    <mergeCell ref="Z154:AC154"/>
    <mergeCell ref="F167:H167"/>
    <mergeCell ref="S167:W168"/>
    <mergeCell ref="Z167:AC167"/>
    <mergeCell ref="F168:H168"/>
    <mergeCell ref="Z168:AC168"/>
    <mergeCell ref="F169:H169"/>
    <mergeCell ref="Z169:AC169"/>
    <mergeCell ref="F164:H164"/>
    <mergeCell ref="S164:W165"/>
    <mergeCell ref="Z164:AC164"/>
    <mergeCell ref="F165:H165"/>
    <mergeCell ref="Z165:AC165"/>
    <mergeCell ref="F166:H166"/>
    <mergeCell ref="Z166:AC166"/>
    <mergeCell ref="F161:H161"/>
    <mergeCell ref="S161:W162"/>
    <mergeCell ref="Z161:AC161"/>
    <mergeCell ref="F162:H162"/>
    <mergeCell ref="Z162:AC162"/>
    <mergeCell ref="F163:H163"/>
    <mergeCell ref="Z163:AC163"/>
    <mergeCell ref="F176:H176"/>
    <mergeCell ref="Z176:AC176"/>
    <mergeCell ref="F177:H177"/>
    <mergeCell ref="Z177:AC177"/>
    <mergeCell ref="F178:H178"/>
    <mergeCell ref="Z178:AC178"/>
    <mergeCell ref="F173:H173"/>
    <mergeCell ref="S173:W174"/>
    <mergeCell ref="Z173:AC173"/>
    <mergeCell ref="F174:H174"/>
    <mergeCell ref="Z174:AC174"/>
    <mergeCell ref="F175:H175"/>
    <mergeCell ref="Z175:AC175"/>
    <mergeCell ref="F170:H170"/>
    <mergeCell ref="S170:W171"/>
    <mergeCell ref="Z170:AC170"/>
    <mergeCell ref="F171:H171"/>
    <mergeCell ref="Z171:AC171"/>
    <mergeCell ref="F172:H172"/>
    <mergeCell ref="Z172:AC172"/>
    <mergeCell ref="F185:H185"/>
    <mergeCell ref="Z185:AC185"/>
    <mergeCell ref="F186:H186"/>
    <mergeCell ref="Z186:AC186"/>
    <mergeCell ref="F187:H187"/>
    <mergeCell ref="Z187:AC187"/>
    <mergeCell ref="F182:H182"/>
    <mergeCell ref="Z182:AC182"/>
    <mergeCell ref="F183:H183"/>
    <mergeCell ref="Z183:AC183"/>
    <mergeCell ref="F184:H184"/>
    <mergeCell ref="Z184:AC184"/>
    <mergeCell ref="F179:H179"/>
    <mergeCell ref="Z179:AC179"/>
    <mergeCell ref="F180:H180"/>
    <mergeCell ref="Z180:AC180"/>
    <mergeCell ref="F181:H181"/>
    <mergeCell ref="Z181:AC181"/>
    <mergeCell ref="F194:H194"/>
    <mergeCell ref="Z194:AC194"/>
    <mergeCell ref="F195:H195"/>
    <mergeCell ref="Z195:AC195"/>
    <mergeCell ref="F196:H196"/>
    <mergeCell ref="Z196:AC196"/>
    <mergeCell ref="F191:H191"/>
    <mergeCell ref="Z191:AC191"/>
    <mergeCell ref="F192:H192"/>
    <mergeCell ref="Z192:AC192"/>
    <mergeCell ref="F193:H193"/>
    <mergeCell ref="Z193:AC193"/>
    <mergeCell ref="F188:H188"/>
    <mergeCell ref="Z188:AC188"/>
    <mergeCell ref="F189:H189"/>
    <mergeCell ref="Z189:AC189"/>
    <mergeCell ref="F190:H190"/>
    <mergeCell ref="Z190:AC190"/>
    <mergeCell ref="F204:H204"/>
    <mergeCell ref="Z204:AC204"/>
    <mergeCell ref="F205:H205"/>
    <mergeCell ref="Z205:AC205"/>
    <mergeCell ref="F206:H206"/>
    <mergeCell ref="Z206:AC206"/>
    <mergeCell ref="B200:AF200"/>
    <mergeCell ref="F201:H201"/>
    <mergeCell ref="Z201:AC201"/>
    <mergeCell ref="F202:H202"/>
    <mergeCell ref="Z202:AC202"/>
    <mergeCell ref="F203:H203"/>
    <mergeCell ref="Z203:AC203"/>
    <mergeCell ref="F197:H197"/>
    <mergeCell ref="Z197:AC197"/>
    <mergeCell ref="F198:H198"/>
    <mergeCell ref="Z198:AC198"/>
    <mergeCell ref="F199:H199"/>
    <mergeCell ref="Z199:AC199"/>
    <mergeCell ref="F213:H213"/>
    <mergeCell ref="Z213:AC213"/>
    <mergeCell ref="F214:H214"/>
    <mergeCell ref="Z214:AC214"/>
    <mergeCell ref="F215:H215"/>
    <mergeCell ref="Z215:AC215"/>
    <mergeCell ref="F210:H210"/>
    <mergeCell ref="Z210:AC210"/>
    <mergeCell ref="F211:H211"/>
    <mergeCell ref="Z211:AC211"/>
    <mergeCell ref="F212:H212"/>
    <mergeCell ref="Z212:AC212"/>
    <mergeCell ref="F207:H207"/>
    <mergeCell ref="Z207:AC207"/>
    <mergeCell ref="F208:H208"/>
    <mergeCell ref="Z208:AC208"/>
    <mergeCell ref="F209:H209"/>
    <mergeCell ref="Z209:AC209"/>
    <mergeCell ref="F222:H222"/>
    <mergeCell ref="Z222:AC222"/>
    <mergeCell ref="F223:H223"/>
    <mergeCell ref="Z223:AC223"/>
    <mergeCell ref="F224:H224"/>
    <mergeCell ref="Z224:AC224"/>
    <mergeCell ref="F219:H219"/>
    <mergeCell ref="Z219:AC219"/>
    <mergeCell ref="F220:H220"/>
    <mergeCell ref="Z220:AC220"/>
    <mergeCell ref="F221:H221"/>
    <mergeCell ref="Z221:AC221"/>
    <mergeCell ref="F216:H216"/>
    <mergeCell ref="Z216:AC216"/>
    <mergeCell ref="F217:H217"/>
    <mergeCell ref="Z217:AC217"/>
    <mergeCell ref="F218:H218"/>
    <mergeCell ref="Z218:AC218"/>
    <mergeCell ref="F232:H232"/>
    <mergeCell ref="Z232:AC232"/>
    <mergeCell ref="F233:H233"/>
    <mergeCell ref="Z233:AC233"/>
    <mergeCell ref="F234:H234"/>
    <mergeCell ref="Z234:AC234"/>
    <mergeCell ref="F229:H229"/>
    <mergeCell ref="Z229:AC229"/>
    <mergeCell ref="F230:H230"/>
    <mergeCell ref="Z230:AC230"/>
    <mergeCell ref="F231:H231"/>
    <mergeCell ref="Z231:AC231"/>
    <mergeCell ref="Z225:AC225"/>
    <mergeCell ref="F226:H226"/>
    <mergeCell ref="Z226:AC226"/>
    <mergeCell ref="F227:H227"/>
    <mergeCell ref="Z227:AC227"/>
    <mergeCell ref="Z228:AC228"/>
    <mergeCell ref="F241:H241"/>
    <mergeCell ref="Z241:AC241"/>
    <mergeCell ref="F242:H242"/>
    <mergeCell ref="Z242:AC242"/>
    <mergeCell ref="F243:H243"/>
    <mergeCell ref="Z243:AC243"/>
    <mergeCell ref="F238:H238"/>
    <mergeCell ref="Z238:AC238"/>
    <mergeCell ref="F239:H239"/>
    <mergeCell ref="Z239:AC239"/>
    <mergeCell ref="F240:H240"/>
    <mergeCell ref="Z240:AC240"/>
    <mergeCell ref="F235:H235"/>
    <mergeCell ref="Z235:AC235"/>
    <mergeCell ref="F236:H236"/>
    <mergeCell ref="Z236:AC236"/>
    <mergeCell ref="F237:H237"/>
    <mergeCell ref="Z237:AC237"/>
    <mergeCell ref="F250:H250"/>
    <mergeCell ref="Z250:AC250"/>
    <mergeCell ref="F251:H251"/>
    <mergeCell ref="Z251:AC251"/>
    <mergeCell ref="F252:H252"/>
    <mergeCell ref="Z252:AC252"/>
    <mergeCell ref="F247:H247"/>
    <mergeCell ref="Z247:AC247"/>
    <mergeCell ref="F248:H248"/>
    <mergeCell ref="Z248:AC248"/>
    <mergeCell ref="F249:H249"/>
    <mergeCell ref="Z249:AC249"/>
    <mergeCell ref="F244:H244"/>
    <mergeCell ref="Z244:AC244"/>
    <mergeCell ref="F245:H245"/>
    <mergeCell ref="Z245:AC245"/>
    <mergeCell ref="F246:H246"/>
    <mergeCell ref="Z246:AC246"/>
    <mergeCell ref="F259:H259"/>
    <mergeCell ref="Z259:AC259"/>
    <mergeCell ref="F260:H260"/>
    <mergeCell ref="Z260:AC260"/>
    <mergeCell ref="F261:H261"/>
    <mergeCell ref="Z261:AC261"/>
    <mergeCell ref="F256:H256"/>
    <mergeCell ref="Z256:AC256"/>
    <mergeCell ref="F257:H257"/>
    <mergeCell ref="Z257:AC257"/>
    <mergeCell ref="F258:H258"/>
    <mergeCell ref="Z258:AC258"/>
    <mergeCell ref="F253:H253"/>
    <mergeCell ref="Z253:AC253"/>
    <mergeCell ref="F254:H254"/>
    <mergeCell ref="Z254:AC254"/>
    <mergeCell ref="F255:H255"/>
    <mergeCell ref="Z255:AC255"/>
    <mergeCell ref="F268:H268"/>
    <mergeCell ref="Z268:AC268"/>
    <mergeCell ref="F269:H269"/>
    <mergeCell ref="Z269:AC269"/>
    <mergeCell ref="F270:H270"/>
    <mergeCell ref="Z270:AC270"/>
    <mergeCell ref="F265:H265"/>
    <mergeCell ref="Z265:AC265"/>
    <mergeCell ref="F266:H266"/>
    <mergeCell ref="Z266:AC266"/>
    <mergeCell ref="F267:H267"/>
    <mergeCell ref="Z267:AC267"/>
    <mergeCell ref="F262:H262"/>
    <mergeCell ref="Z262:AC262"/>
    <mergeCell ref="F263:H263"/>
    <mergeCell ref="Z263:AC263"/>
    <mergeCell ref="F264:H264"/>
    <mergeCell ref="Z264:AC264"/>
    <mergeCell ref="G277:H277"/>
    <mergeCell ref="Z277:AC277"/>
    <mergeCell ref="F278:H278"/>
    <mergeCell ref="Z278:AC278"/>
    <mergeCell ref="F279:H279"/>
    <mergeCell ref="Z279:AC279"/>
    <mergeCell ref="G274:H274"/>
    <mergeCell ref="Z274:AC274"/>
    <mergeCell ref="F275:H275"/>
    <mergeCell ref="Z275:AC275"/>
    <mergeCell ref="F276:H276"/>
    <mergeCell ref="Z276:AC276"/>
    <mergeCell ref="F271:H271"/>
    <mergeCell ref="Z271:AC271"/>
    <mergeCell ref="F272:H272"/>
    <mergeCell ref="Z272:AC272"/>
    <mergeCell ref="F273:H273"/>
    <mergeCell ref="Z273:AC273"/>
    <mergeCell ref="F287:H287"/>
    <mergeCell ref="Z287:AC287"/>
    <mergeCell ref="F288:H288"/>
    <mergeCell ref="Z288:AC288"/>
    <mergeCell ref="F289:H289"/>
    <mergeCell ref="Z289:AC289"/>
    <mergeCell ref="F283:H283"/>
    <mergeCell ref="Z283:AC284"/>
    <mergeCell ref="F284:H284"/>
    <mergeCell ref="F285:H285"/>
    <mergeCell ref="F286:H286"/>
    <mergeCell ref="Z286:AC286"/>
    <mergeCell ref="F280:H280"/>
    <mergeCell ref="Z280:AC280"/>
    <mergeCell ref="F281:H281"/>
    <mergeCell ref="Z281:AC281"/>
    <mergeCell ref="F282:H282"/>
    <mergeCell ref="Z282:AC282"/>
    <mergeCell ref="F296:H296"/>
    <mergeCell ref="Z296:AC296"/>
    <mergeCell ref="F297:H297"/>
    <mergeCell ref="Z297:AC297"/>
    <mergeCell ref="F298:H298"/>
    <mergeCell ref="Z298:AC298"/>
    <mergeCell ref="F293:H293"/>
    <mergeCell ref="Z293:AC293"/>
    <mergeCell ref="F294:H294"/>
    <mergeCell ref="Z294:AC294"/>
    <mergeCell ref="F295:H295"/>
    <mergeCell ref="Z295:AC295"/>
    <mergeCell ref="F290:H290"/>
    <mergeCell ref="Z290:AC290"/>
    <mergeCell ref="F291:H291"/>
    <mergeCell ref="Z291:AC291"/>
    <mergeCell ref="F292:H292"/>
    <mergeCell ref="Z292:AC292"/>
    <mergeCell ref="F305:H305"/>
    <mergeCell ref="Z305:AC305"/>
    <mergeCell ref="F306:H306"/>
    <mergeCell ref="Z306:AC306"/>
    <mergeCell ref="F307:H307"/>
    <mergeCell ref="Z307:AC307"/>
    <mergeCell ref="F302:H302"/>
    <mergeCell ref="Z302:AC302"/>
    <mergeCell ref="F303:H303"/>
    <mergeCell ref="Z303:AC303"/>
    <mergeCell ref="F304:H304"/>
    <mergeCell ref="Z304:AC304"/>
    <mergeCell ref="F299:H299"/>
    <mergeCell ref="Z299:AC299"/>
    <mergeCell ref="F300:H300"/>
    <mergeCell ref="Z300:AC300"/>
    <mergeCell ref="F301:H301"/>
    <mergeCell ref="Z301:AC301"/>
    <mergeCell ref="F314:H314"/>
    <mergeCell ref="Z314:AC314"/>
    <mergeCell ref="F315:H315"/>
    <mergeCell ref="Z315:AC315"/>
    <mergeCell ref="G316:H316"/>
    <mergeCell ref="Z316:AC316"/>
    <mergeCell ref="F311:H311"/>
    <mergeCell ref="Z311:AC311"/>
    <mergeCell ref="F312:H312"/>
    <mergeCell ref="Z312:AC312"/>
    <mergeCell ref="F313:H313"/>
    <mergeCell ref="Z313:AC313"/>
    <mergeCell ref="F308:H308"/>
    <mergeCell ref="Z308:AC308"/>
    <mergeCell ref="F309:H309"/>
    <mergeCell ref="Z309:AC309"/>
    <mergeCell ref="F310:H310"/>
    <mergeCell ref="Z310:AC310"/>
    <mergeCell ref="F323:H323"/>
    <mergeCell ref="Z323:AC323"/>
    <mergeCell ref="F324:H324"/>
    <mergeCell ref="Z324:AC324"/>
    <mergeCell ref="G325:H325"/>
    <mergeCell ref="Z325:AC325"/>
    <mergeCell ref="F320:H320"/>
    <mergeCell ref="Z320:AC320"/>
    <mergeCell ref="F321:H321"/>
    <mergeCell ref="Z321:AC321"/>
    <mergeCell ref="G322:H322"/>
    <mergeCell ref="Z322:AC322"/>
    <mergeCell ref="F317:H317"/>
    <mergeCell ref="Z317:AC317"/>
    <mergeCell ref="F318:H318"/>
    <mergeCell ref="Z318:AC318"/>
    <mergeCell ref="G319:H319"/>
    <mergeCell ref="Z319:AC319"/>
    <mergeCell ref="F332:H332"/>
    <mergeCell ref="Z332:AC332"/>
    <mergeCell ref="F333:H333"/>
    <mergeCell ref="Z333:AC333"/>
    <mergeCell ref="G334:H334"/>
    <mergeCell ref="Z334:AC334"/>
    <mergeCell ref="F329:H329"/>
    <mergeCell ref="Z329:AC329"/>
    <mergeCell ref="F330:H330"/>
    <mergeCell ref="Z330:AC330"/>
    <mergeCell ref="G331:H331"/>
    <mergeCell ref="Z331:AC331"/>
    <mergeCell ref="F326:H326"/>
    <mergeCell ref="Z326:AC326"/>
    <mergeCell ref="F327:H327"/>
    <mergeCell ref="Z327:AC327"/>
    <mergeCell ref="F328:H328"/>
    <mergeCell ref="Z328:AC328"/>
    <mergeCell ref="F341:H341"/>
    <mergeCell ref="Z341:AC341"/>
    <mergeCell ref="F342:H342"/>
    <mergeCell ref="Z342:AC342"/>
    <mergeCell ref="F343:H343"/>
    <mergeCell ref="Z343:AC343"/>
    <mergeCell ref="F338:H338"/>
    <mergeCell ref="Z338:AC338"/>
    <mergeCell ref="F339:H339"/>
    <mergeCell ref="Z339:AC339"/>
    <mergeCell ref="G340:H340"/>
    <mergeCell ref="Z340:AC340"/>
    <mergeCell ref="F335:H335"/>
    <mergeCell ref="Z335:AC335"/>
    <mergeCell ref="F336:H336"/>
    <mergeCell ref="Z336:AC336"/>
    <mergeCell ref="G337:H337"/>
    <mergeCell ref="Z337:AC337"/>
    <mergeCell ref="F350:H350"/>
    <mergeCell ref="Z350:AC350"/>
    <mergeCell ref="F351:H351"/>
    <mergeCell ref="Z351:AC351"/>
    <mergeCell ref="F352:H352"/>
    <mergeCell ref="Z352:AC352"/>
    <mergeCell ref="F347:H347"/>
    <mergeCell ref="Z347:AC347"/>
    <mergeCell ref="F348:H348"/>
    <mergeCell ref="Z348:AC348"/>
    <mergeCell ref="F349:H349"/>
    <mergeCell ref="Z349:AC349"/>
    <mergeCell ref="F344:H344"/>
    <mergeCell ref="Z344:AC344"/>
    <mergeCell ref="F345:H345"/>
    <mergeCell ref="Z345:AC345"/>
    <mergeCell ref="F346:H346"/>
    <mergeCell ref="Z346:AC346"/>
    <mergeCell ref="F360:H360"/>
    <mergeCell ref="Z360:AC360"/>
    <mergeCell ref="F361:H361"/>
    <mergeCell ref="Z361:AC361"/>
    <mergeCell ref="F362:H362"/>
    <mergeCell ref="Z362:AC362"/>
    <mergeCell ref="F357:H357"/>
    <mergeCell ref="Z357:AC357"/>
    <mergeCell ref="F358:H358"/>
    <mergeCell ref="Z358:AC358"/>
    <mergeCell ref="F359:H359"/>
    <mergeCell ref="Z359:AC359"/>
    <mergeCell ref="F353:H353"/>
    <mergeCell ref="Z353:AC353"/>
    <mergeCell ref="F354:H354"/>
    <mergeCell ref="Z354:AC354"/>
    <mergeCell ref="F355:H355"/>
    <mergeCell ref="S355:W356"/>
    <mergeCell ref="Z355:AC355"/>
    <mergeCell ref="F356:H356"/>
    <mergeCell ref="Z356:AC356"/>
    <mergeCell ref="F369:H369"/>
    <mergeCell ref="Z369:AC369"/>
    <mergeCell ref="G370:H370"/>
    <mergeCell ref="Z370:AC370"/>
    <mergeCell ref="F371:H371"/>
    <mergeCell ref="Z371:AC371"/>
    <mergeCell ref="F366:H366"/>
    <mergeCell ref="Z366:AC366"/>
    <mergeCell ref="G367:H367"/>
    <mergeCell ref="Z367:AC367"/>
    <mergeCell ref="F368:H368"/>
    <mergeCell ref="Z368:AC368"/>
    <mergeCell ref="F363:H363"/>
    <mergeCell ref="Z363:AC363"/>
    <mergeCell ref="G364:H364"/>
    <mergeCell ref="Z364:AC364"/>
    <mergeCell ref="F365:H365"/>
    <mergeCell ref="Z365:AC365"/>
    <mergeCell ref="F379:H379"/>
    <mergeCell ref="Z379:AC380"/>
    <mergeCell ref="F380:H380"/>
    <mergeCell ref="F381:H381"/>
    <mergeCell ref="Z381:AC381"/>
    <mergeCell ref="F382:H382"/>
    <mergeCell ref="Z382:AC382"/>
    <mergeCell ref="F375:H375"/>
    <mergeCell ref="Z375:AC375"/>
    <mergeCell ref="F376:H376"/>
    <mergeCell ref="Z376:AC377"/>
    <mergeCell ref="F377:H377"/>
    <mergeCell ref="F378:H378"/>
    <mergeCell ref="Z378:AC378"/>
    <mergeCell ref="F372:H372"/>
    <mergeCell ref="Z372:AC372"/>
    <mergeCell ref="G373:H373"/>
    <mergeCell ref="Z373:AC373"/>
    <mergeCell ref="F374:H374"/>
    <mergeCell ref="Z374:AC374"/>
    <mergeCell ref="F389:H389"/>
    <mergeCell ref="Z389:AC389"/>
    <mergeCell ref="F390:H390"/>
    <mergeCell ref="Z390:AC390"/>
    <mergeCell ref="F391:H391"/>
    <mergeCell ref="Z391:AC391"/>
    <mergeCell ref="F386:H386"/>
    <mergeCell ref="Z386:AC386"/>
    <mergeCell ref="F387:H387"/>
    <mergeCell ref="Z387:AC387"/>
    <mergeCell ref="F388:H388"/>
    <mergeCell ref="Z388:AC388"/>
    <mergeCell ref="F383:H383"/>
    <mergeCell ref="Z383:AC383"/>
    <mergeCell ref="F384:H384"/>
    <mergeCell ref="Z384:AC384"/>
    <mergeCell ref="F385:H385"/>
    <mergeCell ref="Z385:AC385"/>
    <mergeCell ref="F398:H398"/>
    <mergeCell ref="Z398:AC398"/>
    <mergeCell ref="F399:H399"/>
    <mergeCell ref="Z399:AC399"/>
    <mergeCell ref="F400:H400"/>
    <mergeCell ref="Z400:AC400"/>
    <mergeCell ref="F395:H395"/>
    <mergeCell ref="Z395:AC395"/>
    <mergeCell ref="F396:H396"/>
    <mergeCell ref="Z396:AC396"/>
    <mergeCell ref="F397:H397"/>
    <mergeCell ref="Z397:AC397"/>
    <mergeCell ref="F392:H392"/>
    <mergeCell ref="Z392:AC392"/>
    <mergeCell ref="F393:H393"/>
    <mergeCell ref="Z393:AC393"/>
    <mergeCell ref="F394:H394"/>
    <mergeCell ref="Z394:AC394"/>
    <mergeCell ref="F408:H408"/>
    <mergeCell ref="Z408:AC408"/>
    <mergeCell ref="F409:H409"/>
    <mergeCell ref="Z409:AC409"/>
    <mergeCell ref="F410:H410"/>
    <mergeCell ref="Z410:AC410"/>
    <mergeCell ref="F405:H405"/>
    <mergeCell ref="Z405:AC405"/>
    <mergeCell ref="F406:H406"/>
    <mergeCell ref="Z406:AC406"/>
    <mergeCell ref="F407:H407"/>
    <mergeCell ref="Z407:AC407"/>
    <mergeCell ref="F401:H401"/>
    <mergeCell ref="Z401:AC401"/>
    <mergeCell ref="F402:H402"/>
    <mergeCell ref="Z402:AC402"/>
    <mergeCell ref="B403:AF403"/>
    <mergeCell ref="F404:H404"/>
    <mergeCell ref="Z404:AC404"/>
    <mergeCell ref="Z417:AC417"/>
    <mergeCell ref="F418:H418"/>
    <mergeCell ref="Z418:AC418"/>
    <mergeCell ref="F419:H419"/>
    <mergeCell ref="Z419:AC419"/>
    <mergeCell ref="Z420:AC420"/>
    <mergeCell ref="F414:H414"/>
    <mergeCell ref="Z414:AC414"/>
    <mergeCell ref="F415:H415"/>
    <mergeCell ref="Z415:AC415"/>
    <mergeCell ref="F416:H416"/>
    <mergeCell ref="Z416:AC416"/>
    <mergeCell ref="F411:H411"/>
    <mergeCell ref="Z411:AC411"/>
    <mergeCell ref="F412:H412"/>
    <mergeCell ref="Z412:AC412"/>
    <mergeCell ref="F413:H413"/>
    <mergeCell ref="Z413:AC413"/>
    <mergeCell ref="Z429:AC429"/>
    <mergeCell ref="F430:H430"/>
    <mergeCell ref="Z430:AC430"/>
    <mergeCell ref="F431:H431"/>
    <mergeCell ref="Z431:AC431"/>
    <mergeCell ref="Z432:AC432"/>
    <mergeCell ref="F425:H425"/>
    <mergeCell ref="Z425:AC425"/>
    <mergeCell ref="Z426:AC426"/>
    <mergeCell ref="F427:H427"/>
    <mergeCell ref="Z427:AC427"/>
    <mergeCell ref="F428:H428"/>
    <mergeCell ref="Z428:AC428"/>
    <mergeCell ref="F421:H421"/>
    <mergeCell ref="Z421:AC421"/>
    <mergeCell ref="F422:H422"/>
    <mergeCell ref="Z422:AC422"/>
    <mergeCell ref="Z423:AC423"/>
    <mergeCell ref="F424:H424"/>
    <mergeCell ref="Z424:AC424"/>
    <mergeCell ref="F439:H439"/>
    <mergeCell ref="Z439:AC439"/>
    <mergeCell ref="F440:H440"/>
    <mergeCell ref="Z440:AC440"/>
    <mergeCell ref="F441:H441"/>
    <mergeCell ref="Z441:AC441"/>
    <mergeCell ref="F436:H436"/>
    <mergeCell ref="Z436:AC436"/>
    <mergeCell ref="F437:H437"/>
    <mergeCell ref="Z437:AC437"/>
    <mergeCell ref="F438:H438"/>
    <mergeCell ref="Z438:AC438"/>
    <mergeCell ref="F433:H433"/>
    <mergeCell ref="Z433:AC433"/>
    <mergeCell ref="F434:H434"/>
    <mergeCell ref="Z434:AC434"/>
    <mergeCell ref="F435:H435"/>
    <mergeCell ref="Z435:AC435"/>
    <mergeCell ref="F448:H448"/>
    <mergeCell ref="Z448:AC448"/>
    <mergeCell ref="F449:H449"/>
    <mergeCell ref="Z449:AC449"/>
    <mergeCell ref="F450:H450"/>
    <mergeCell ref="Z450:AC450"/>
    <mergeCell ref="F445:H445"/>
    <mergeCell ref="Z445:AC445"/>
    <mergeCell ref="F446:H446"/>
    <mergeCell ref="Z446:AC446"/>
    <mergeCell ref="F447:H447"/>
    <mergeCell ref="Z447:AC447"/>
    <mergeCell ref="F442:H442"/>
    <mergeCell ref="Z442:AC442"/>
    <mergeCell ref="F443:H443"/>
    <mergeCell ref="Z443:AC443"/>
    <mergeCell ref="F444:H444"/>
    <mergeCell ref="Z444:AC444"/>
    <mergeCell ref="F458:H458"/>
    <mergeCell ref="Z458:AC458"/>
    <mergeCell ref="F459:H459"/>
    <mergeCell ref="Z459:AC459"/>
    <mergeCell ref="F460:H460"/>
    <mergeCell ref="Z460:AC460"/>
    <mergeCell ref="F455:H455"/>
    <mergeCell ref="Z455:AC455"/>
    <mergeCell ref="F456:H456"/>
    <mergeCell ref="Z456:AC456"/>
    <mergeCell ref="F457:H457"/>
    <mergeCell ref="Z457:AC457"/>
    <mergeCell ref="F451:H451"/>
    <mergeCell ref="Z451:AC451"/>
    <mergeCell ref="F452:H452"/>
    <mergeCell ref="Z452:AC452"/>
    <mergeCell ref="F453:H453"/>
    <mergeCell ref="S453:W454"/>
    <mergeCell ref="Z453:AC453"/>
    <mergeCell ref="F454:H454"/>
    <mergeCell ref="Z454:AC454"/>
    <mergeCell ref="F467:H467"/>
    <mergeCell ref="Z467:AC467"/>
    <mergeCell ref="F468:H468"/>
    <mergeCell ref="Z468:AC468"/>
    <mergeCell ref="F469:H469"/>
    <mergeCell ref="Z469:AC469"/>
    <mergeCell ref="F464:H464"/>
    <mergeCell ref="Z464:AC464"/>
    <mergeCell ref="F465:H465"/>
    <mergeCell ref="Z465:AC465"/>
    <mergeCell ref="F466:H466"/>
    <mergeCell ref="Z466:AC466"/>
    <mergeCell ref="F461:H461"/>
    <mergeCell ref="Z461:AC461"/>
    <mergeCell ref="F462:H462"/>
    <mergeCell ref="Z462:AC462"/>
    <mergeCell ref="F463:H463"/>
    <mergeCell ref="Z463:AC463"/>
    <mergeCell ref="F476:H476"/>
    <mergeCell ref="Z476:AC476"/>
    <mergeCell ref="F477:H477"/>
    <mergeCell ref="Z477:AC477"/>
    <mergeCell ref="F478:H478"/>
    <mergeCell ref="Z478:AC478"/>
    <mergeCell ref="F473:H473"/>
    <mergeCell ref="Z473:AC473"/>
    <mergeCell ref="F474:H474"/>
    <mergeCell ref="Z474:AC474"/>
    <mergeCell ref="F475:H475"/>
    <mergeCell ref="Z475:AC475"/>
    <mergeCell ref="F470:H470"/>
    <mergeCell ref="Z470:AC470"/>
    <mergeCell ref="F471:H471"/>
    <mergeCell ref="Z471:AC471"/>
    <mergeCell ref="F472:H472"/>
    <mergeCell ref="Z472:AC472"/>
    <mergeCell ref="F485:H485"/>
    <mergeCell ref="Z485:AC485"/>
    <mergeCell ref="F486:H486"/>
    <mergeCell ref="Z486:AC486"/>
    <mergeCell ref="F487:H487"/>
    <mergeCell ref="Z487:AC487"/>
    <mergeCell ref="F482:H482"/>
    <mergeCell ref="Z482:AC482"/>
    <mergeCell ref="F483:H483"/>
    <mergeCell ref="Z483:AC483"/>
    <mergeCell ref="F484:H484"/>
    <mergeCell ref="Z484:AC484"/>
    <mergeCell ref="F479:H479"/>
    <mergeCell ref="Z479:AC479"/>
    <mergeCell ref="F480:H480"/>
    <mergeCell ref="Z480:AC480"/>
    <mergeCell ref="F481:H481"/>
    <mergeCell ref="Z481:AC481"/>
    <mergeCell ref="F494:H494"/>
    <mergeCell ref="Z494:AC494"/>
    <mergeCell ref="F495:H495"/>
    <mergeCell ref="Z495:AC495"/>
    <mergeCell ref="F496:H496"/>
    <mergeCell ref="Z496:AC496"/>
    <mergeCell ref="F491:H491"/>
    <mergeCell ref="Z491:AC491"/>
    <mergeCell ref="F492:H492"/>
    <mergeCell ref="Z492:AC492"/>
    <mergeCell ref="F493:H493"/>
    <mergeCell ref="Z493:AC493"/>
    <mergeCell ref="F488:H488"/>
    <mergeCell ref="Z488:AC488"/>
    <mergeCell ref="F489:H489"/>
    <mergeCell ref="Z489:AC489"/>
    <mergeCell ref="F490:H490"/>
    <mergeCell ref="Z490:AC490"/>
    <mergeCell ref="F503:H503"/>
    <mergeCell ref="Z503:AC503"/>
    <mergeCell ref="F504:H504"/>
    <mergeCell ref="Z504:AC504"/>
    <mergeCell ref="F505:H505"/>
    <mergeCell ref="Z505:AC505"/>
    <mergeCell ref="F500:H500"/>
    <mergeCell ref="Z500:AC500"/>
    <mergeCell ref="F501:H501"/>
    <mergeCell ref="Z501:AC501"/>
    <mergeCell ref="F502:H502"/>
    <mergeCell ref="Z502:AC502"/>
    <mergeCell ref="F497:H497"/>
    <mergeCell ref="Z497:AC497"/>
    <mergeCell ref="F498:H498"/>
    <mergeCell ref="Z498:AC498"/>
    <mergeCell ref="F499:H499"/>
    <mergeCell ref="Z499:AC499"/>
    <mergeCell ref="F512:H512"/>
    <mergeCell ref="Z512:AC512"/>
    <mergeCell ref="F513:H513"/>
    <mergeCell ref="Z513:AC513"/>
    <mergeCell ref="F514:H514"/>
    <mergeCell ref="Z514:AC514"/>
    <mergeCell ref="F509:H509"/>
    <mergeCell ref="Z509:AC509"/>
    <mergeCell ref="F510:H510"/>
    <mergeCell ref="Z510:AC510"/>
    <mergeCell ref="F511:H511"/>
    <mergeCell ref="Z511:AC511"/>
    <mergeCell ref="F506:H506"/>
    <mergeCell ref="Z506:AC506"/>
    <mergeCell ref="F507:H507"/>
    <mergeCell ref="Z507:AC507"/>
    <mergeCell ref="F508:H508"/>
    <mergeCell ref="Z508:AC508"/>
    <mergeCell ref="F521:H521"/>
    <mergeCell ref="Z521:AC521"/>
    <mergeCell ref="F522:H522"/>
    <mergeCell ref="Z522:AC522"/>
    <mergeCell ref="F523:H523"/>
    <mergeCell ref="Z523:AC523"/>
    <mergeCell ref="F518:H518"/>
    <mergeCell ref="Z518:AC518"/>
    <mergeCell ref="F519:H519"/>
    <mergeCell ref="Z519:AC519"/>
    <mergeCell ref="F520:H520"/>
    <mergeCell ref="Z520:AC520"/>
    <mergeCell ref="F515:H515"/>
    <mergeCell ref="Z515:AC515"/>
    <mergeCell ref="F516:H516"/>
    <mergeCell ref="Z516:AC516"/>
    <mergeCell ref="F517:H517"/>
    <mergeCell ref="Z517:AC517"/>
    <mergeCell ref="F530:H530"/>
    <mergeCell ref="Z530:AC530"/>
    <mergeCell ref="F531:H531"/>
    <mergeCell ref="Z531:AC531"/>
    <mergeCell ref="F532:H532"/>
    <mergeCell ref="Z532:AC532"/>
    <mergeCell ref="F527:H527"/>
    <mergeCell ref="Z527:AC527"/>
    <mergeCell ref="F528:H528"/>
    <mergeCell ref="Z528:AC528"/>
    <mergeCell ref="F529:H529"/>
    <mergeCell ref="Z529:AC529"/>
    <mergeCell ref="F524:H524"/>
    <mergeCell ref="Z524:AC524"/>
    <mergeCell ref="F525:H525"/>
    <mergeCell ref="Z525:AC525"/>
    <mergeCell ref="F526:H526"/>
    <mergeCell ref="Z526:AC526"/>
    <mergeCell ref="F539:H539"/>
    <mergeCell ref="Z539:AC539"/>
    <mergeCell ref="F540:H540"/>
    <mergeCell ref="Z540:AC540"/>
    <mergeCell ref="F541:H541"/>
    <mergeCell ref="Z541:AC541"/>
    <mergeCell ref="F536:H536"/>
    <mergeCell ref="Z536:AC536"/>
    <mergeCell ref="F537:H537"/>
    <mergeCell ref="Z537:AC537"/>
    <mergeCell ref="F538:H538"/>
    <mergeCell ref="Z538:AC538"/>
    <mergeCell ref="F533:H533"/>
    <mergeCell ref="Z533:AC533"/>
    <mergeCell ref="F534:H534"/>
    <mergeCell ref="Z534:AC534"/>
    <mergeCell ref="F535:H535"/>
    <mergeCell ref="Z535:AC535"/>
    <mergeCell ref="F548:H548"/>
    <mergeCell ref="Z548:AC548"/>
    <mergeCell ref="F549:H549"/>
    <mergeCell ref="Z549:AC549"/>
    <mergeCell ref="F550:H550"/>
    <mergeCell ref="Z550:AC550"/>
    <mergeCell ref="F545:H545"/>
    <mergeCell ref="Z545:AC545"/>
    <mergeCell ref="F546:H546"/>
    <mergeCell ref="Z546:AC546"/>
    <mergeCell ref="F547:H547"/>
    <mergeCell ref="Z547:AC547"/>
    <mergeCell ref="F542:H542"/>
    <mergeCell ref="Z542:AC542"/>
    <mergeCell ref="F543:H543"/>
    <mergeCell ref="Z543:AC543"/>
    <mergeCell ref="F544:H544"/>
    <mergeCell ref="Z544:AC544"/>
    <mergeCell ref="F557:H557"/>
    <mergeCell ref="Z557:AC557"/>
    <mergeCell ref="F558:H558"/>
    <mergeCell ref="Z558:AC558"/>
    <mergeCell ref="F559:H559"/>
    <mergeCell ref="Z559:AC559"/>
    <mergeCell ref="F554:H554"/>
    <mergeCell ref="Z554:AC554"/>
    <mergeCell ref="F555:H555"/>
    <mergeCell ref="Z555:AC555"/>
    <mergeCell ref="F556:H556"/>
    <mergeCell ref="Z556:AC556"/>
    <mergeCell ref="F551:H551"/>
    <mergeCell ref="Z551:AC551"/>
    <mergeCell ref="F552:H552"/>
    <mergeCell ref="Z552:AC552"/>
    <mergeCell ref="F553:H553"/>
    <mergeCell ref="Z553:AC553"/>
    <mergeCell ref="F566:H566"/>
    <mergeCell ref="Z566:AC566"/>
    <mergeCell ref="F567:H567"/>
    <mergeCell ref="Z567:AC567"/>
    <mergeCell ref="F568:H568"/>
    <mergeCell ref="Z568:AC568"/>
    <mergeCell ref="F563:H563"/>
    <mergeCell ref="Z563:AC563"/>
    <mergeCell ref="F564:H564"/>
    <mergeCell ref="Z564:AC564"/>
    <mergeCell ref="F565:H565"/>
    <mergeCell ref="Z565:AC565"/>
    <mergeCell ref="F560:H560"/>
    <mergeCell ref="Z560:AC560"/>
    <mergeCell ref="F561:H561"/>
    <mergeCell ref="Z561:AC561"/>
    <mergeCell ref="F562:H562"/>
    <mergeCell ref="Z562:AC562"/>
    <mergeCell ref="F575:H575"/>
    <mergeCell ref="Z575:AC575"/>
    <mergeCell ref="F576:H576"/>
    <mergeCell ref="S576:W577"/>
    <mergeCell ref="Z576:AC576"/>
    <mergeCell ref="F577:H577"/>
    <mergeCell ref="Z577:AC577"/>
    <mergeCell ref="F572:H572"/>
    <mergeCell ref="Z572:AC572"/>
    <mergeCell ref="F573:H573"/>
    <mergeCell ref="Z573:AC573"/>
    <mergeCell ref="F574:H574"/>
    <mergeCell ref="Z574:AC574"/>
    <mergeCell ref="F569:H569"/>
    <mergeCell ref="Z569:AC569"/>
    <mergeCell ref="F570:H570"/>
    <mergeCell ref="Z570:AC570"/>
    <mergeCell ref="F571:H571"/>
    <mergeCell ref="Z571:AC571"/>
    <mergeCell ref="F584:H584"/>
    <mergeCell ref="Z584:AC584"/>
    <mergeCell ref="B585:AF585"/>
    <mergeCell ref="F586:H586"/>
    <mergeCell ref="Z586:AC586"/>
    <mergeCell ref="F587:H587"/>
    <mergeCell ref="Z587:AC587"/>
    <mergeCell ref="F581:H581"/>
    <mergeCell ref="Z581:AC581"/>
    <mergeCell ref="F582:H582"/>
    <mergeCell ref="S582:W583"/>
    <mergeCell ref="Z582:AC582"/>
    <mergeCell ref="F583:H583"/>
    <mergeCell ref="Z583:AC583"/>
    <mergeCell ref="F578:H578"/>
    <mergeCell ref="Z578:AC578"/>
    <mergeCell ref="F579:H579"/>
    <mergeCell ref="S579:W580"/>
    <mergeCell ref="Z579:AC579"/>
    <mergeCell ref="F580:H580"/>
    <mergeCell ref="Z580:AC580"/>
    <mergeCell ref="Z592:AC592"/>
    <mergeCell ref="F593:H593"/>
    <mergeCell ref="Z593:AC593"/>
    <mergeCell ref="F594:H594"/>
    <mergeCell ref="Z594:AC594"/>
    <mergeCell ref="F595:H595"/>
    <mergeCell ref="Z595:AC595"/>
    <mergeCell ref="AG587:AG597"/>
    <mergeCell ref="F588:H588"/>
    <mergeCell ref="Z588:AC588"/>
    <mergeCell ref="F589:H589"/>
    <mergeCell ref="Z589:AC589"/>
    <mergeCell ref="F590:H590"/>
    <mergeCell ref="Z590:AC590"/>
    <mergeCell ref="F591:H591"/>
    <mergeCell ref="Z591:AC591"/>
    <mergeCell ref="F592:H592"/>
    <mergeCell ref="F602:H602"/>
    <mergeCell ref="Z602:AC602"/>
    <mergeCell ref="F603:H603"/>
    <mergeCell ref="Z603:AC603"/>
    <mergeCell ref="F604:H604"/>
    <mergeCell ref="Z604:AC604"/>
    <mergeCell ref="F599:H599"/>
    <mergeCell ref="Z599:AC599"/>
    <mergeCell ref="AG599:AG600"/>
    <mergeCell ref="F600:H600"/>
    <mergeCell ref="Z600:AC600"/>
    <mergeCell ref="F601:H601"/>
    <mergeCell ref="Z601:AC601"/>
    <mergeCell ref="F596:H596"/>
    <mergeCell ref="Z596:AC596"/>
    <mergeCell ref="F597:H597"/>
    <mergeCell ref="Z597:AC597"/>
    <mergeCell ref="F598:H598"/>
    <mergeCell ref="Z598:AC598"/>
    <mergeCell ref="F611:H611"/>
    <mergeCell ref="Z611:AC611"/>
    <mergeCell ref="F612:H612"/>
    <mergeCell ref="Z612:AC612"/>
    <mergeCell ref="F613:H613"/>
    <mergeCell ref="Z613:AC613"/>
    <mergeCell ref="F608:H608"/>
    <mergeCell ref="Z608:AC608"/>
    <mergeCell ref="AG608:AG609"/>
    <mergeCell ref="F609:H609"/>
    <mergeCell ref="Z609:AC609"/>
    <mergeCell ref="F610:H610"/>
    <mergeCell ref="Z610:AC610"/>
    <mergeCell ref="F605:H605"/>
    <mergeCell ref="Z605:AC605"/>
    <mergeCell ref="F606:H606"/>
    <mergeCell ref="Z606:AC606"/>
    <mergeCell ref="F607:H607"/>
    <mergeCell ref="Z607:AC607"/>
    <mergeCell ref="F620:H620"/>
    <mergeCell ref="Z620:AC620"/>
    <mergeCell ref="F621:H621"/>
    <mergeCell ref="Z621:AC621"/>
    <mergeCell ref="F622:H622"/>
    <mergeCell ref="Z622:AC622"/>
    <mergeCell ref="F617:H617"/>
    <mergeCell ref="Z617:AC617"/>
    <mergeCell ref="F618:H618"/>
    <mergeCell ref="Z618:AC618"/>
    <mergeCell ref="F619:H619"/>
    <mergeCell ref="Z619:AC619"/>
    <mergeCell ref="F614:H614"/>
    <mergeCell ref="Z614:AC614"/>
    <mergeCell ref="F615:H615"/>
    <mergeCell ref="Z615:AC615"/>
    <mergeCell ref="F616:H616"/>
    <mergeCell ref="Z616:AC616"/>
    <mergeCell ref="F629:H629"/>
    <mergeCell ref="Z629:AC629"/>
    <mergeCell ref="F630:H630"/>
    <mergeCell ref="Z630:AC630"/>
    <mergeCell ref="F631:H631"/>
    <mergeCell ref="Z631:AC631"/>
    <mergeCell ref="F626:H626"/>
    <mergeCell ref="Z626:AC626"/>
    <mergeCell ref="F627:H627"/>
    <mergeCell ref="Z627:AC627"/>
    <mergeCell ref="F628:H628"/>
    <mergeCell ref="Z628:AC628"/>
    <mergeCell ref="F623:H623"/>
    <mergeCell ref="Z623:AC623"/>
    <mergeCell ref="F624:H624"/>
    <mergeCell ref="Z624:AC624"/>
    <mergeCell ref="F625:H625"/>
    <mergeCell ref="Z625:AC625"/>
    <mergeCell ref="F638:H638"/>
    <mergeCell ref="Z638:AC638"/>
    <mergeCell ref="F639:H639"/>
    <mergeCell ref="Z639:AC639"/>
    <mergeCell ref="F640:H640"/>
    <mergeCell ref="Z640:AC640"/>
    <mergeCell ref="F635:H635"/>
    <mergeCell ref="Z635:AC635"/>
    <mergeCell ref="F636:H636"/>
    <mergeCell ref="Z636:AC636"/>
    <mergeCell ref="F637:H637"/>
    <mergeCell ref="Z637:AC637"/>
    <mergeCell ref="F632:H632"/>
    <mergeCell ref="Z632:AC632"/>
    <mergeCell ref="F633:H633"/>
    <mergeCell ref="Z633:AC633"/>
    <mergeCell ref="F634:H634"/>
    <mergeCell ref="Z634:AC634"/>
    <mergeCell ref="F648:H648"/>
    <mergeCell ref="Z648:AC648"/>
    <mergeCell ref="F649:H649"/>
    <mergeCell ref="Z649:AC649"/>
    <mergeCell ref="F650:H650"/>
    <mergeCell ref="Z650:AC650"/>
    <mergeCell ref="F645:H645"/>
    <mergeCell ref="Z645:AC645"/>
    <mergeCell ref="F646:H646"/>
    <mergeCell ref="Z646:AC646"/>
    <mergeCell ref="F647:H647"/>
    <mergeCell ref="Z647:AC647"/>
    <mergeCell ref="F641:H641"/>
    <mergeCell ref="Z641:AC642"/>
    <mergeCell ref="F642:H642"/>
    <mergeCell ref="F643:H643"/>
    <mergeCell ref="Z643:AC643"/>
    <mergeCell ref="G644:H644"/>
    <mergeCell ref="Z644:AC644"/>
    <mergeCell ref="F661:H661"/>
    <mergeCell ref="Z661:AC661"/>
    <mergeCell ref="F662:H662"/>
    <mergeCell ref="Z662:AC662"/>
    <mergeCell ref="Z663:AC663"/>
    <mergeCell ref="F664:H664"/>
    <mergeCell ref="Z664:AC664"/>
    <mergeCell ref="Z657:AC657"/>
    <mergeCell ref="F658:H658"/>
    <mergeCell ref="Z658:AC658"/>
    <mergeCell ref="F659:H659"/>
    <mergeCell ref="Z659:AC659"/>
    <mergeCell ref="Z660:AC660"/>
    <mergeCell ref="Z651:AC652"/>
    <mergeCell ref="AG651:AG661"/>
    <mergeCell ref="F652:H652"/>
    <mergeCell ref="F653:H653"/>
    <mergeCell ref="Z653:AC653"/>
    <mergeCell ref="Z654:AC654"/>
    <mergeCell ref="F655:H655"/>
    <mergeCell ref="Z655:AC655"/>
    <mergeCell ref="F656:H656"/>
    <mergeCell ref="Z656:AC656"/>
    <mergeCell ref="F673:H673"/>
    <mergeCell ref="Z673:AC673"/>
    <mergeCell ref="F674:H674"/>
    <mergeCell ref="Z674:AC674"/>
    <mergeCell ref="F675:H675"/>
    <mergeCell ref="Z675:AC675"/>
    <mergeCell ref="Z669:AC669"/>
    <mergeCell ref="F670:H670"/>
    <mergeCell ref="Z670:AC670"/>
    <mergeCell ref="F671:H671"/>
    <mergeCell ref="Z671:AC671"/>
    <mergeCell ref="Z672:AC672"/>
    <mergeCell ref="F665:H665"/>
    <mergeCell ref="Z665:AC665"/>
    <mergeCell ref="Z666:AC666"/>
    <mergeCell ref="F667:H667"/>
    <mergeCell ref="Z667:AC667"/>
    <mergeCell ref="F668:H668"/>
    <mergeCell ref="Z668:AC668"/>
    <mergeCell ref="F683:H683"/>
    <mergeCell ref="Z683:AC683"/>
    <mergeCell ref="B684:AF684"/>
    <mergeCell ref="F685:H685"/>
    <mergeCell ref="Z685:AC685"/>
    <mergeCell ref="F686:H686"/>
    <mergeCell ref="Z686:AC686"/>
    <mergeCell ref="F680:H680"/>
    <mergeCell ref="Z680:AC680"/>
    <mergeCell ref="F681:H681"/>
    <mergeCell ref="S681:W682"/>
    <mergeCell ref="Z681:AC681"/>
    <mergeCell ref="F682:H682"/>
    <mergeCell ref="Z682:AC682"/>
    <mergeCell ref="F676:H676"/>
    <mergeCell ref="Z676:AC676"/>
    <mergeCell ref="F677:H677"/>
    <mergeCell ref="Z677:AC677"/>
    <mergeCell ref="F678:H678"/>
    <mergeCell ref="S678:W679"/>
    <mergeCell ref="Z678:AC678"/>
    <mergeCell ref="F679:H679"/>
    <mergeCell ref="Z679:AC679"/>
    <mergeCell ref="F693:H693"/>
    <mergeCell ref="Z693:AC693"/>
    <mergeCell ref="F694:H694"/>
    <mergeCell ref="Z694:AC694"/>
    <mergeCell ref="F695:H695"/>
    <mergeCell ref="Z695:AC695"/>
    <mergeCell ref="F690:H690"/>
    <mergeCell ref="Z690:AC690"/>
    <mergeCell ref="F691:H691"/>
    <mergeCell ref="Z691:AC691"/>
    <mergeCell ref="F692:H692"/>
    <mergeCell ref="Z692:AC692"/>
    <mergeCell ref="F687:H687"/>
    <mergeCell ref="Z687:AC687"/>
    <mergeCell ref="F688:H688"/>
    <mergeCell ref="Z688:AC688"/>
    <mergeCell ref="F689:H689"/>
    <mergeCell ref="Z689:AC689"/>
    <mergeCell ref="F702:H702"/>
    <mergeCell ref="Z702:AC702"/>
    <mergeCell ref="F703:H703"/>
    <mergeCell ref="Z703:AC703"/>
    <mergeCell ref="F704:H704"/>
    <mergeCell ref="Z704:AC704"/>
    <mergeCell ref="F699:H699"/>
    <mergeCell ref="Z699:AC699"/>
    <mergeCell ref="F700:H700"/>
    <mergeCell ref="Z700:AC700"/>
    <mergeCell ref="F701:H701"/>
    <mergeCell ref="Z701:AC701"/>
    <mergeCell ref="F696:H696"/>
    <mergeCell ref="Z696:AC696"/>
    <mergeCell ref="F697:H697"/>
    <mergeCell ref="Z697:AC697"/>
    <mergeCell ref="F698:H698"/>
    <mergeCell ref="Z698:AC698"/>
    <mergeCell ref="F711:H711"/>
    <mergeCell ref="Z711:AC711"/>
    <mergeCell ref="F712:H712"/>
    <mergeCell ref="Z712:AC712"/>
    <mergeCell ref="F713:H713"/>
    <mergeCell ref="Z713:AC713"/>
    <mergeCell ref="F708:H708"/>
    <mergeCell ref="Z708:AC708"/>
    <mergeCell ref="F709:H709"/>
    <mergeCell ref="Z709:AC709"/>
    <mergeCell ref="F710:H710"/>
    <mergeCell ref="Z710:AC710"/>
    <mergeCell ref="F705:H705"/>
    <mergeCell ref="Z705:AC705"/>
    <mergeCell ref="F706:H706"/>
    <mergeCell ref="Z706:AC706"/>
    <mergeCell ref="F707:H707"/>
    <mergeCell ref="Z707:AC707"/>
    <mergeCell ref="F720:H720"/>
    <mergeCell ref="Z720:AC720"/>
    <mergeCell ref="F721:H721"/>
    <mergeCell ref="Z721:AC721"/>
    <mergeCell ref="F722:H722"/>
    <mergeCell ref="Z722:AC722"/>
    <mergeCell ref="F717:H717"/>
    <mergeCell ref="Z717:AC717"/>
    <mergeCell ref="F718:H718"/>
    <mergeCell ref="Z718:AC718"/>
    <mergeCell ref="F719:H719"/>
    <mergeCell ref="Z719:AC719"/>
    <mergeCell ref="F714:H714"/>
    <mergeCell ref="Z714:AC714"/>
    <mergeCell ref="F715:H715"/>
    <mergeCell ref="Z715:AC715"/>
    <mergeCell ref="F716:H716"/>
    <mergeCell ref="Z716:AC716"/>
    <mergeCell ref="F730:H730"/>
    <mergeCell ref="Z730:AC730"/>
    <mergeCell ref="F731:H731"/>
    <mergeCell ref="Z731:AC731"/>
    <mergeCell ref="F732:H732"/>
    <mergeCell ref="Z732:AC732"/>
    <mergeCell ref="F726:H726"/>
    <mergeCell ref="Z726:AC726"/>
    <mergeCell ref="F727:H727"/>
    <mergeCell ref="Z727:AC727"/>
    <mergeCell ref="F728:H728"/>
    <mergeCell ref="Z728:AC729"/>
    <mergeCell ref="F729:H729"/>
    <mergeCell ref="F723:H723"/>
    <mergeCell ref="Z723:AC723"/>
    <mergeCell ref="F724:H724"/>
    <mergeCell ref="Z724:AC724"/>
    <mergeCell ref="F725:H725"/>
    <mergeCell ref="Z725:AC725"/>
    <mergeCell ref="F739:H739"/>
    <mergeCell ref="Z739:AC739"/>
    <mergeCell ref="F740:H740"/>
    <mergeCell ref="Z740:AC740"/>
    <mergeCell ref="F741:H741"/>
    <mergeCell ref="Z741:AC741"/>
    <mergeCell ref="F736:H736"/>
    <mergeCell ref="Z736:AC736"/>
    <mergeCell ref="F737:H737"/>
    <mergeCell ref="Z737:AC737"/>
    <mergeCell ref="F738:H738"/>
    <mergeCell ref="Z738:AC738"/>
    <mergeCell ref="F733:H733"/>
    <mergeCell ref="Z733:AC733"/>
    <mergeCell ref="F734:H734"/>
    <mergeCell ref="S734:W735"/>
    <mergeCell ref="Z734:AC734"/>
    <mergeCell ref="F735:H735"/>
    <mergeCell ref="Z735:AC735"/>
    <mergeCell ref="F748:H748"/>
    <mergeCell ref="Z748:AC748"/>
    <mergeCell ref="F749:H749"/>
    <mergeCell ref="Z749:AC749"/>
    <mergeCell ref="F750:H750"/>
    <mergeCell ref="Z750:AC750"/>
    <mergeCell ref="F745:H745"/>
    <mergeCell ref="Z745:AC745"/>
    <mergeCell ref="F746:H746"/>
    <mergeCell ref="Z746:AC746"/>
    <mergeCell ref="F747:H747"/>
    <mergeCell ref="Z747:AC747"/>
    <mergeCell ref="F742:H742"/>
    <mergeCell ref="Z742:AC742"/>
    <mergeCell ref="F743:H743"/>
    <mergeCell ref="Z743:AC743"/>
    <mergeCell ref="F744:H744"/>
    <mergeCell ref="Z744:AC744"/>
    <mergeCell ref="F757:H757"/>
    <mergeCell ref="Z757:AC757"/>
    <mergeCell ref="F758:H758"/>
    <mergeCell ref="Z758:AC758"/>
    <mergeCell ref="F759:H759"/>
    <mergeCell ref="Z759:AC759"/>
    <mergeCell ref="F754:H754"/>
    <mergeCell ref="Z754:AC754"/>
    <mergeCell ref="F755:H755"/>
    <mergeCell ref="Z755:AC755"/>
    <mergeCell ref="F756:H756"/>
    <mergeCell ref="Z756:AC756"/>
    <mergeCell ref="F751:H751"/>
    <mergeCell ref="Z751:AC751"/>
    <mergeCell ref="F752:H752"/>
    <mergeCell ref="Z752:AC752"/>
    <mergeCell ref="F753:H753"/>
    <mergeCell ref="Z753:AC753"/>
    <mergeCell ref="F766:H766"/>
    <mergeCell ref="Z766:AC766"/>
    <mergeCell ref="F767:H767"/>
    <mergeCell ref="Z767:AC767"/>
    <mergeCell ref="F768:H768"/>
    <mergeCell ref="Z768:AC768"/>
    <mergeCell ref="F763:H763"/>
    <mergeCell ref="Z763:AC763"/>
    <mergeCell ref="F764:H764"/>
    <mergeCell ref="Z764:AC764"/>
    <mergeCell ref="F765:H765"/>
    <mergeCell ref="Z765:AC765"/>
    <mergeCell ref="F760:H760"/>
    <mergeCell ref="Z760:AC760"/>
    <mergeCell ref="F761:H761"/>
    <mergeCell ref="Z761:AC761"/>
    <mergeCell ref="F762:H762"/>
    <mergeCell ref="Z762:AC762"/>
    <mergeCell ref="F775:H775"/>
    <mergeCell ref="Z775:AC775"/>
    <mergeCell ref="B776:AF776"/>
    <mergeCell ref="F777:H777"/>
    <mergeCell ref="Z777:AC777"/>
    <mergeCell ref="F778:H778"/>
    <mergeCell ref="Z778:AC778"/>
    <mergeCell ref="F772:H772"/>
    <mergeCell ref="Z772:AC772"/>
    <mergeCell ref="F773:H773"/>
    <mergeCell ref="Z773:AC773"/>
    <mergeCell ref="F774:H774"/>
    <mergeCell ref="Z774:AC774"/>
    <mergeCell ref="F769:H769"/>
    <mergeCell ref="Z769:AC769"/>
    <mergeCell ref="F770:H770"/>
    <mergeCell ref="Z770:AC770"/>
    <mergeCell ref="F771:H771"/>
    <mergeCell ref="Z771:AC771"/>
    <mergeCell ref="F785:H785"/>
    <mergeCell ref="Z785:AC785"/>
    <mergeCell ref="F786:H786"/>
    <mergeCell ref="Z786:AC786"/>
    <mergeCell ref="F787:H787"/>
    <mergeCell ref="Z787:AC787"/>
    <mergeCell ref="F782:H782"/>
    <mergeCell ref="Z782:AC782"/>
    <mergeCell ref="F783:H783"/>
    <mergeCell ref="Z783:AC783"/>
    <mergeCell ref="F784:H784"/>
    <mergeCell ref="Z784:AC784"/>
    <mergeCell ref="F779:H779"/>
    <mergeCell ref="Z779:AC779"/>
    <mergeCell ref="F780:H780"/>
    <mergeCell ref="Z780:AC780"/>
    <mergeCell ref="F781:H781"/>
    <mergeCell ref="Z781:AC781"/>
    <mergeCell ref="AG793:AM794"/>
    <mergeCell ref="F794:H794"/>
    <mergeCell ref="Z794:AC794"/>
    <mergeCell ref="F795:H795"/>
    <mergeCell ref="Z795:AC795"/>
    <mergeCell ref="F796:H796"/>
    <mergeCell ref="Z796:AC796"/>
    <mergeCell ref="AG796:AM797"/>
    <mergeCell ref="F797:H797"/>
    <mergeCell ref="Z797:AC797"/>
    <mergeCell ref="F791:H791"/>
    <mergeCell ref="Z791:AC791"/>
    <mergeCell ref="F792:H792"/>
    <mergeCell ref="Z792:AC792"/>
    <mergeCell ref="F793:H793"/>
    <mergeCell ref="Z793:AC793"/>
    <mergeCell ref="F788:H788"/>
    <mergeCell ref="Z788:AC788"/>
    <mergeCell ref="F789:H789"/>
    <mergeCell ref="Z789:AC789"/>
    <mergeCell ref="F790:H790"/>
    <mergeCell ref="Z790:AC790"/>
    <mergeCell ref="F804:H804"/>
    <mergeCell ref="Z804:AC804"/>
    <mergeCell ref="F805:H805"/>
    <mergeCell ref="Z805:AC805"/>
    <mergeCell ref="AG805:AM806"/>
    <mergeCell ref="F806:H806"/>
    <mergeCell ref="Z806:AC806"/>
    <mergeCell ref="F801:H801"/>
    <mergeCell ref="Z801:AC801"/>
    <mergeCell ref="F802:H802"/>
    <mergeCell ref="Z802:AC802"/>
    <mergeCell ref="AG802:AM803"/>
    <mergeCell ref="F803:H803"/>
    <mergeCell ref="Z803:AC803"/>
    <mergeCell ref="F798:H798"/>
    <mergeCell ref="Z798:AC798"/>
    <mergeCell ref="F799:H799"/>
    <mergeCell ref="Z799:AC799"/>
    <mergeCell ref="F800:H800"/>
    <mergeCell ref="Z800:AC800"/>
    <mergeCell ref="F814:H814"/>
    <mergeCell ref="Z814:AC814"/>
    <mergeCell ref="F815:H815"/>
    <mergeCell ref="Z815:AC815"/>
    <mergeCell ref="F816:H816"/>
    <mergeCell ref="Z816:AC816"/>
    <mergeCell ref="F810:H810"/>
    <mergeCell ref="Z810:AC810"/>
    <mergeCell ref="F811:H811"/>
    <mergeCell ref="Z811:AC812"/>
    <mergeCell ref="F812:H812"/>
    <mergeCell ref="F813:H813"/>
    <mergeCell ref="Z813:AC813"/>
    <mergeCell ref="F807:H807"/>
    <mergeCell ref="Z807:AC807"/>
    <mergeCell ref="F808:H808"/>
    <mergeCell ref="Z808:AC808"/>
    <mergeCell ref="F809:H809"/>
    <mergeCell ref="Z809:AC809"/>
    <mergeCell ref="F823:H823"/>
    <mergeCell ref="Z823:AC823"/>
    <mergeCell ref="F824:H824"/>
    <mergeCell ref="Z824:AC824"/>
    <mergeCell ref="F825:H825"/>
    <mergeCell ref="Z825:AC825"/>
    <mergeCell ref="F820:H820"/>
    <mergeCell ref="Z820:AC820"/>
    <mergeCell ref="F821:H821"/>
    <mergeCell ref="Z821:AC821"/>
    <mergeCell ref="F822:H822"/>
    <mergeCell ref="Z822:AC822"/>
    <mergeCell ref="F817:H817"/>
    <mergeCell ref="Z817:AC817"/>
    <mergeCell ref="F818:H818"/>
    <mergeCell ref="Z818:AC818"/>
    <mergeCell ref="F819:H819"/>
    <mergeCell ref="Z819:AC819"/>
    <mergeCell ref="F832:H832"/>
    <mergeCell ref="Z832:AC832"/>
    <mergeCell ref="F833:H833"/>
    <mergeCell ref="Z833:AC833"/>
    <mergeCell ref="F834:H834"/>
    <mergeCell ref="Z834:AC834"/>
    <mergeCell ref="F829:H829"/>
    <mergeCell ref="Z829:AC829"/>
    <mergeCell ref="F830:H830"/>
    <mergeCell ref="Z830:AC830"/>
    <mergeCell ref="F831:H831"/>
    <mergeCell ref="Z831:AC831"/>
    <mergeCell ref="F826:H826"/>
    <mergeCell ref="Z826:AC826"/>
    <mergeCell ref="F827:H827"/>
    <mergeCell ref="Z827:AC827"/>
    <mergeCell ref="F828:H828"/>
    <mergeCell ref="Z828:AC828"/>
    <mergeCell ref="F841:H841"/>
    <mergeCell ref="Z841:AC841"/>
    <mergeCell ref="F842:H842"/>
    <mergeCell ref="Z842:AC842"/>
    <mergeCell ref="F843:H843"/>
    <mergeCell ref="Z843:AC843"/>
    <mergeCell ref="F838:H838"/>
    <mergeCell ref="Z838:AC838"/>
    <mergeCell ref="F839:H839"/>
    <mergeCell ref="Z839:AC839"/>
    <mergeCell ref="F840:H840"/>
    <mergeCell ref="Z840:AC840"/>
    <mergeCell ref="F835:H835"/>
    <mergeCell ref="Z835:AC835"/>
    <mergeCell ref="F836:H836"/>
    <mergeCell ref="Z836:AC836"/>
    <mergeCell ref="F837:H837"/>
    <mergeCell ref="Z837:AC837"/>
    <mergeCell ref="F851:H851"/>
    <mergeCell ref="Z851:AC851"/>
    <mergeCell ref="F852:H852"/>
    <mergeCell ref="Z852:AC852"/>
    <mergeCell ref="F853:H853"/>
    <mergeCell ref="Z853:AC853"/>
    <mergeCell ref="F847:H847"/>
    <mergeCell ref="Z847:AC847"/>
    <mergeCell ref="F848:H848"/>
    <mergeCell ref="Z848:AC848"/>
    <mergeCell ref="Z849:AC849"/>
    <mergeCell ref="F850:H850"/>
    <mergeCell ref="Z850:AC850"/>
    <mergeCell ref="F844:H844"/>
    <mergeCell ref="Z844:AC844"/>
    <mergeCell ref="F845:H845"/>
    <mergeCell ref="Z845:AC845"/>
    <mergeCell ref="F846:H846"/>
    <mergeCell ref="Z846:AC846"/>
    <mergeCell ref="F860:H860"/>
    <mergeCell ref="Z860:AC860"/>
    <mergeCell ref="F861:H861"/>
    <mergeCell ref="Z861:AC861"/>
    <mergeCell ref="F862:H862"/>
    <mergeCell ref="Z862:AC862"/>
    <mergeCell ref="F857:H857"/>
    <mergeCell ref="Z857:AC857"/>
    <mergeCell ref="F858:H858"/>
    <mergeCell ref="Z858:AC858"/>
    <mergeCell ref="G859:H859"/>
    <mergeCell ref="Z859:AC859"/>
    <mergeCell ref="F854:H854"/>
    <mergeCell ref="Z854:AC854"/>
    <mergeCell ref="F855:H855"/>
    <mergeCell ref="Z855:AC855"/>
    <mergeCell ref="G856:H856"/>
    <mergeCell ref="Z856:AC856"/>
    <mergeCell ref="F869:H869"/>
    <mergeCell ref="Z869:AC869"/>
    <mergeCell ref="F870:H870"/>
    <mergeCell ref="Z870:AC870"/>
    <mergeCell ref="B871:AF871"/>
    <mergeCell ref="F872:H872"/>
    <mergeCell ref="Z872:AC872"/>
    <mergeCell ref="F866:H866"/>
    <mergeCell ref="Z866:AC866"/>
    <mergeCell ref="F867:H867"/>
    <mergeCell ref="Z867:AC867"/>
    <mergeCell ref="F868:H868"/>
    <mergeCell ref="Z868:AC868"/>
    <mergeCell ref="F863:H863"/>
    <mergeCell ref="Z863:AC863"/>
    <mergeCell ref="F864:H864"/>
    <mergeCell ref="Z864:AC864"/>
    <mergeCell ref="F865:H865"/>
    <mergeCell ref="Z865:AC865"/>
    <mergeCell ref="F879:H879"/>
    <mergeCell ref="Z879:AC879"/>
    <mergeCell ref="F880:H880"/>
    <mergeCell ref="Z880:AC880"/>
    <mergeCell ref="F881:H881"/>
    <mergeCell ref="Z881:AC881"/>
    <mergeCell ref="F876:H876"/>
    <mergeCell ref="Z876:AC876"/>
    <mergeCell ref="F877:H877"/>
    <mergeCell ref="Z877:AC877"/>
    <mergeCell ref="F878:H878"/>
    <mergeCell ref="Z878:AC878"/>
    <mergeCell ref="F873:H873"/>
    <mergeCell ref="Z873:AC873"/>
    <mergeCell ref="F874:H874"/>
    <mergeCell ref="Z874:AC874"/>
    <mergeCell ref="F875:H875"/>
    <mergeCell ref="Z875:AC875"/>
    <mergeCell ref="F888:H888"/>
    <mergeCell ref="Z888:AC888"/>
    <mergeCell ref="F889:H889"/>
    <mergeCell ref="Z889:AC889"/>
    <mergeCell ref="F890:H890"/>
    <mergeCell ref="Z890:AC890"/>
    <mergeCell ref="F885:H885"/>
    <mergeCell ref="Z885:AC885"/>
    <mergeCell ref="F886:H886"/>
    <mergeCell ref="Z886:AC886"/>
    <mergeCell ref="F887:H887"/>
    <mergeCell ref="Z887:AC887"/>
    <mergeCell ref="F882:H882"/>
    <mergeCell ref="Z882:AC882"/>
    <mergeCell ref="F883:H883"/>
    <mergeCell ref="Z883:AC883"/>
    <mergeCell ref="F884:H884"/>
    <mergeCell ref="Z884:AC884"/>
    <mergeCell ref="F897:H897"/>
    <mergeCell ref="Z897:AC897"/>
    <mergeCell ref="F898:H898"/>
    <mergeCell ref="Z898:AC898"/>
    <mergeCell ref="F899:H899"/>
    <mergeCell ref="Z899:AC899"/>
    <mergeCell ref="F894:H894"/>
    <mergeCell ref="Z894:AC894"/>
    <mergeCell ref="F895:H895"/>
    <mergeCell ref="Z895:AC895"/>
    <mergeCell ref="F896:H896"/>
    <mergeCell ref="Z896:AC896"/>
    <mergeCell ref="F891:H891"/>
    <mergeCell ref="Z891:AC891"/>
    <mergeCell ref="F892:H892"/>
    <mergeCell ref="Z892:AC892"/>
    <mergeCell ref="F893:H893"/>
    <mergeCell ref="Z893:AC893"/>
    <mergeCell ref="F906:H906"/>
    <mergeCell ref="Z906:AC906"/>
    <mergeCell ref="F907:H907"/>
    <mergeCell ref="Z907:AC907"/>
    <mergeCell ref="F908:H908"/>
    <mergeCell ref="Z908:AC908"/>
    <mergeCell ref="F903:H903"/>
    <mergeCell ref="Z903:AC903"/>
    <mergeCell ref="F904:H904"/>
    <mergeCell ref="Z904:AC904"/>
    <mergeCell ref="F905:H905"/>
    <mergeCell ref="Z905:AC905"/>
    <mergeCell ref="F900:H900"/>
    <mergeCell ref="Z900:AC900"/>
    <mergeCell ref="F901:H901"/>
    <mergeCell ref="Z901:AC901"/>
    <mergeCell ref="F902:H902"/>
    <mergeCell ref="Z902:AC902"/>
    <mergeCell ref="G915:H915"/>
    <mergeCell ref="Z915:AC915"/>
    <mergeCell ref="F916:H916"/>
    <mergeCell ref="Z916:AC916"/>
    <mergeCell ref="F917:H917"/>
    <mergeCell ref="Z917:AC917"/>
    <mergeCell ref="G912:H912"/>
    <mergeCell ref="Z912:AC912"/>
    <mergeCell ref="F913:H913"/>
    <mergeCell ref="Z913:AC913"/>
    <mergeCell ref="F914:H914"/>
    <mergeCell ref="Z914:AC914"/>
    <mergeCell ref="G909:H909"/>
    <mergeCell ref="Z909:AC909"/>
    <mergeCell ref="F910:H910"/>
    <mergeCell ref="Z910:AC910"/>
    <mergeCell ref="F911:H911"/>
    <mergeCell ref="Z911:AC911"/>
    <mergeCell ref="F924:H924"/>
    <mergeCell ref="Z924:AC924"/>
    <mergeCell ref="F925:H925"/>
    <mergeCell ref="Z925:AC925"/>
    <mergeCell ref="F926:H926"/>
    <mergeCell ref="Z926:AC926"/>
    <mergeCell ref="G921:H921"/>
    <mergeCell ref="Z921:AC921"/>
    <mergeCell ref="F922:H922"/>
    <mergeCell ref="Z922:AC922"/>
    <mergeCell ref="F923:H923"/>
    <mergeCell ref="Z923:AC923"/>
    <mergeCell ref="G918:H918"/>
    <mergeCell ref="Z918:AC918"/>
    <mergeCell ref="F919:H919"/>
    <mergeCell ref="Z919:AC919"/>
    <mergeCell ref="F920:H920"/>
    <mergeCell ref="Z920:AC920"/>
    <mergeCell ref="F933:H933"/>
    <mergeCell ref="S933:W934"/>
    <mergeCell ref="Z933:AC933"/>
    <mergeCell ref="F934:H934"/>
    <mergeCell ref="Z934:AC934"/>
    <mergeCell ref="F935:H935"/>
    <mergeCell ref="Z935:AC935"/>
    <mergeCell ref="F930:H930"/>
    <mergeCell ref="Z930:AC930"/>
    <mergeCell ref="F931:H931"/>
    <mergeCell ref="Z931:AC931"/>
    <mergeCell ref="F932:H932"/>
    <mergeCell ref="Z932:AC932"/>
    <mergeCell ref="F927:H927"/>
    <mergeCell ref="Z927:AC927"/>
    <mergeCell ref="F928:H928"/>
    <mergeCell ref="Z928:AC928"/>
    <mergeCell ref="F929:H929"/>
    <mergeCell ref="Z929:AC929"/>
    <mergeCell ref="F943:H943"/>
    <mergeCell ref="Z943:AC943"/>
    <mergeCell ref="F944:H944"/>
    <mergeCell ref="Z944:AC944"/>
    <mergeCell ref="F945:H945"/>
    <mergeCell ref="Z945:AC945"/>
    <mergeCell ref="B939:AF939"/>
    <mergeCell ref="F940:H940"/>
    <mergeCell ref="Z940:AC940"/>
    <mergeCell ref="F941:H941"/>
    <mergeCell ref="Z941:AC941"/>
    <mergeCell ref="F942:H942"/>
    <mergeCell ref="Z942:AC942"/>
    <mergeCell ref="F936:H936"/>
    <mergeCell ref="S936:W937"/>
    <mergeCell ref="Z936:AC936"/>
    <mergeCell ref="F937:H937"/>
    <mergeCell ref="Z937:AC937"/>
    <mergeCell ref="F938:H938"/>
    <mergeCell ref="Z938:AC938"/>
    <mergeCell ref="F952:H952"/>
    <mergeCell ref="Z952:AC952"/>
    <mergeCell ref="F953:H953"/>
    <mergeCell ref="Z953:AC953"/>
    <mergeCell ref="F954:H954"/>
    <mergeCell ref="Z954:AC954"/>
    <mergeCell ref="F949:H949"/>
    <mergeCell ref="Z949:AC949"/>
    <mergeCell ref="F950:H950"/>
    <mergeCell ref="Z950:AC950"/>
    <mergeCell ref="F951:H951"/>
    <mergeCell ref="Z951:AC951"/>
    <mergeCell ref="F946:H946"/>
    <mergeCell ref="Z946:AC946"/>
    <mergeCell ref="F947:H947"/>
    <mergeCell ref="Z947:AC947"/>
    <mergeCell ref="F948:H948"/>
    <mergeCell ref="Z948:AC948"/>
    <mergeCell ref="F961:H961"/>
    <mergeCell ref="Z961:AC961"/>
    <mergeCell ref="F962:H962"/>
    <mergeCell ref="Z962:AC962"/>
    <mergeCell ref="F963:H963"/>
    <mergeCell ref="Z963:AC963"/>
    <mergeCell ref="F958:H958"/>
    <mergeCell ref="Z958:AC958"/>
    <mergeCell ref="F959:H959"/>
    <mergeCell ref="Z959:AC959"/>
    <mergeCell ref="F960:H960"/>
    <mergeCell ref="Z960:AC960"/>
    <mergeCell ref="F955:H955"/>
    <mergeCell ref="Z955:AC955"/>
    <mergeCell ref="F956:H956"/>
    <mergeCell ref="Z956:AC956"/>
    <mergeCell ref="F957:H957"/>
    <mergeCell ref="Z957:AC957"/>
    <mergeCell ref="F972:H972"/>
    <mergeCell ref="Z972:AC972"/>
    <mergeCell ref="F973:H973"/>
    <mergeCell ref="Z973:AC973"/>
    <mergeCell ref="F974:H974"/>
    <mergeCell ref="Z974:AC974"/>
    <mergeCell ref="F968:H968"/>
    <mergeCell ref="Z968:AC969"/>
    <mergeCell ref="F969:H969"/>
    <mergeCell ref="F970:H970"/>
    <mergeCell ref="Z970:AC970"/>
    <mergeCell ref="F971:H971"/>
    <mergeCell ref="Z971:AC971"/>
    <mergeCell ref="F964:H964"/>
    <mergeCell ref="Z964:AC964"/>
    <mergeCell ref="F965:H965"/>
    <mergeCell ref="F966:H966"/>
    <mergeCell ref="Z966:AC966"/>
    <mergeCell ref="F967:H967"/>
    <mergeCell ref="Z967:AC967"/>
    <mergeCell ref="AG980:AG984"/>
    <mergeCell ref="F981:H981"/>
    <mergeCell ref="Z981:AC981"/>
    <mergeCell ref="F982:H982"/>
    <mergeCell ref="Z982:AC982"/>
    <mergeCell ref="F983:H983"/>
    <mergeCell ref="Z983:AC983"/>
    <mergeCell ref="F984:H984"/>
    <mergeCell ref="Z984:AC984"/>
    <mergeCell ref="F978:H978"/>
    <mergeCell ref="Z978:AC978"/>
    <mergeCell ref="F979:H979"/>
    <mergeCell ref="Z979:AC979"/>
    <mergeCell ref="F980:H980"/>
    <mergeCell ref="Z980:AC980"/>
    <mergeCell ref="F975:H975"/>
    <mergeCell ref="Z975:AC975"/>
    <mergeCell ref="F976:H976"/>
    <mergeCell ref="Z976:AC976"/>
    <mergeCell ref="F977:H977"/>
    <mergeCell ref="Z977:AC977"/>
    <mergeCell ref="Z989:AC989"/>
    <mergeCell ref="F990:H990"/>
    <mergeCell ref="Z990:AC990"/>
    <mergeCell ref="F991:H991"/>
    <mergeCell ref="Z991:AC991"/>
    <mergeCell ref="F992:H992"/>
    <mergeCell ref="Z992:AC992"/>
    <mergeCell ref="F985:H985"/>
    <mergeCell ref="Z985:AC985"/>
    <mergeCell ref="F986:H986"/>
    <mergeCell ref="Z986:AC986"/>
    <mergeCell ref="AG986:AG990"/>
    <mergeCell ref="F987:H987"/>
    <mergeCell ref="Z987:AC987"/>
    <mergeCell ref="F988:H988"/>
    <mergeCell ref="Z988:AC988"/>
    <mergeCell ref="F989:H989"/>
    <mergeCell ref="F1001:H1001"/>
    <mergeCell ref="Z1001:AC1001"/>
    <mergeCell ref="F1002:H1002"/>
    <mergeCell ref="F1003:H1003"/>
    <mergeCell ref="Z1003:AC1003"/>
    <mergeCell ref="F1004:H1004"/>
    <mergeCell ref="Z1004:AC1004"/>
    <mergeCell ref="F997:H997"/>
    <mergeCell ref="Z997:AC997"/>
    <mergeCell ref="F998:H998"/>
    <mergeCell ref="Z998:AC999"/>
    <mergeCell ref="F999:H999"/>
    <mergeCell ref="F1000:H1000"/>
    <mergeCell ref="Z1000:AC1000"/>
    <mergeCell ref="F993:H993"/>
    <mergeCell ref="Z993:AC993"/>
    <mergeCell ref="F994:H994"/>
    <mergeCell ref="Z994:AC994"/>
    <mergeCell ref="F995:H995"/>
    <mergeCell ref="Z995:AC996"/>
    <mergeCell ref="F996:H996"/>
    <mergeCell ref="F1012:H1012"/>
    <mergeCell ref="Z1012:AC1012"/>
    <mergeCell ref="F1013:H1013"/>
    <mergeCell ref="Z1013:AC1013"/>
    <mergeCell ref="F1014:H1014"/>
    <mergeCell ref="Z1014:AC1014"/>
    <mergeCell ref="F1008:H1008"/>
    <mergeCell ref="Z1008:AC1008"/>
    <mergeCell ref="F1009:H1009"/>
    <mergeCell ref="Z1009:AC1009"/>
    <mergeCell ref="B1010:AF1010"/>
    <mergeCell ref="F1011:H1011"/>
    <mergeCell ref="Z1011:AC1011"/>
    <mergeCell ref="F1005:H1005"/>
    <mergeCell ref="Z1005:AC1005"/>
    <mergeCell ref="F1006:H1006"/>
    <mergeCell ref="Z1006:AC1006"/>
    <mergeCell ref="F1007:H1007"/>
    <mergeCell ref="Z1007:AC1007"/>
    <mergeCell ref="B1021:AF1021"/>
    <mergeCell ref="F1022:H1022"/>
    <mergeCell ref="Z1022:AC1022"/>
    <mergeCell ref="F1023:H1023"/>
    <mergeCell ref="Z1023:AC1023"/>
    <mergeCell ref="F1024:H1024"/>
    <mergeCell ref="Z1024:AC1024"/>
    <mergeCell ref="F1018:H1018"/>
    <mergeCell ref="Z1018:AC1018"/>
    <mergeCell ref="F1019:H1019"/>
    <mergeCell ref="Z1019:AC1019"/>
    <mergeCell ref="F1020:H1020"/>
    <mergeCell ref="Z1020:AC1020"/>
    <mergeCell ref="F1015:H1015"/>
    <mergeCell ref="Z1015:AC1015"/>
    <mergeCell ref="F1016:H1016"/>
    <mergeCell ref="Z1016:AC1016"/>
    <mergeCell ref="F1017:H1017"/>
    <mergeCell ref="Z1017:AC1017"/>
    <mergeCell ref="F1032:H1032"/>
    <mergeCell ref="Z1032:AC1032"/>
    <mergeCell ref="F1033:H1033"/>
    <mergeCell ref="Z1033:AC1033"/>
    <mergeCell ref="F1034:H1034"/>
    <mergeCell ref="Z1034:AC1034"/>
    <mergeCell ref="F1028:H1028"/>
    <mergeCell ref="Z1028:AC1028"/>
    <mergeCell ref="B1029:AF1029"/>
    <mergeCell ref="F1030:H1030"/>
    <mergeCell ref="Z1030:AC1030"/>
    <mergeCell ref="F1031:H1031"/>
    <mergeCell ref="Z1031:AC1031"/>
    <mergeCell ref="F1025:H1025"/>
    <mergeCell ref="Z1025:AC1025"/>
    <mergeCell ref="F1026:H1026"/>
    <mergeCell ref="Z1026:AC1026"/>
    <mergeCell ref="F1027:H1027"/>
    <mergeCell ref="Z1027:AC1027"/>
    <mergeCell ref="F1042:H1042"/>
    <mergeCell ref="Z1042:AC1042"/>
    <mergeCell ref="F1043:H1043"/>
    <mergeCell ref="S1043:W1044"/>
    <mergeCell ref="Z1043:AC1043"/>
    <mergeCell ref="F1044:H1044"/>
    <mergeCell ref="Z1044:AC1044"/>
    <mergeCell ref="F1039:H1039"/>
    <mergeCell ref="Z1039:AC1039"/>
    <mergeCell ref="F1040:H1040"/>
    <mergeCell ref="S1040:W1041"/>
    <mergeCell ref="Z1040:AC1040"/>
    <mergeCell ref="F1041:H1041"/>
    <mergeCell ref="Z1041:AC1041"/>
    <mergeCell ref="F1035:H1035"/>
    <mergeCell ref="Z1035:AC1035"/>
    <mergeCell ref="F1036:H1036"/>
    <mergeCell ref="Z1036:AC1036"/>
    <mergeCell ref="F1037:H1037"/>
    <mergeCell ref="S1037:W1038"/>
    <mergeCell ref="Z1037:AC1037"/>
    <mergeCell ref="F1038:H1038"/>
    <mergeCell ref="Z1038:AC1038"/>
    <mergeCell ref="F1052:H1052"/>
    <mergeCell ref="Z1052:AC1052"/>
    <mergeCell ref="F1053:H1053"/>
    <mergeCell ref="Z1053:AC1053"/>
    <mergeCell ref="F1054:H1054"/>
    <mergeCell ref="Z1054:AC1054"/>
    <mergeCell ref="F1049:H1049"/>
    <mergeCell ref="Z1049:AC1049"/>
    <mergeCell ref="F1050:H1050"/>
    <mergeCell ref="Z1050:AC1050"/>
    <mergeCell ref="F1051:H1051"/>
    <mergeCell ref="Z1051:AC1051"/>
    <mergeCell ref="F1045:H1045"/>
    <mergeCell ref="Z1045:AC1045"/>
    <mergeCell ref="B1046:AF1046"/>
    <mergeCell ref="F1047:H1047"/>
    <mergeCell ref="Z1047:AC1047"/>
    <mergeCell ref="F1048:H1048"/>
    <mergeCell ref="Z1048:AC1048"/>
    <mergeCell ref="F1061:H1061"/>
    <mergeCell ref="Z1061:AC1061"/>
    <mergeCell ref="F1062:H1062"/>
    <mergeCell ref="Z1062:AC1062"/>
    <mergeCell ref="B1063:AF1063"/>
    <mergeCell ref="F1064:H1064"/>
    <mergeCell ref="Z1064:AC1064"/>
    <mergeCell ref="F1058:H1058"/>
    <mergeCell ref="Z1058:AC1058"/>
    <mergeCell ref="F1059:H1059"/>
    <mergeCell ref="Z1059:AC1059"/>
    <mergeCell ref="F1060:H1060"/>
    <mergeCell ref="Z1060:AC1060"/>
    <mergeCell ref="F1055:H1055"/>
    <mergeCell ref="Z1055:AC1055"/>
    <mergeCell ref="F1056:H1056"/>
    <mergeCell ref="Z1056:AC1056"/>
    <mergeCell ref="F1057:H1057"/>
    <mergeCell ref="Z1057:AC1057"/>
    <mergeCell ref="B1071:AF1071"/>
    <mergeCell ref="F1072:H1072"/>
    <mergeCell ref="Z1072:AC1072"/>
    <mergeCell ref="F1073:H1073"/>
    <mergeCell ref="Z1073:AC1073"/>
    <mergeCell ref="F1074:H1074"/>
    <mergeCell ref="Z1074:AC1074"/>
    <mergeCell ref="F1068:H1068"/>
    <mergeCell ref="Z1068:AC1068"/>
    <mergeCell ref="F1069:H1069"/>
    <mergeCell ref="Z1069:AC1069"/>
    <mergeCell ref="F1070:H1070"/>
    <mergeCell ref="Z1070:AC1070"/>
    <mergeCell ref="F1065:H1065"/>
    <mergeCell ref="Z1065:AC1065"/>
    <mergeCell ref="F1066:H1066"/>
    <mergeCell ref="Z1066:AC1066"/>
    <mergeCell ref="F1067:H1067"/>
    <mergeCell ref="Z1067:AC1067"/>
    <mergeCell ref="F1081:H1081"/>
    <mergeCell ref="Z1081:AC1081"/>
    <mergeCell ref="F1082:H1082"/>
    <mergeCell ref="Z1082:AC1082"/>
    <mergeCell ref="F1083:H1083"/>
    <mergeCell ref="Z1083:AC1083"/>
    <mergeCell ref="F1078:H1078"/>
    <mergeCell ref="Z1078:AC1078"/>
    <mergeCell ref="F1079:H1079"/>
    <mergeCell ref="Z1079:AC1079"/>
    <mergeCell ref="F1080:H1080"/>
    <mergeCell ref="Z1080:AC1080"/>
    <mergeCell ref="F1075:H1075"/>
    <mergeCell ref="Z1075:AC1075"/>
    <mergeCell ref="F1076:H1076"/>
    <mergeCell ref="Z1076:AC1076"/>
    <mergeCell ref="F1077:H1077"/>
    <mergeCell ref="Z1077:AC1077"/>
    <mergeCell ref="F1090:H1090"/>
    <mergeCell ref="Z1090:AC1090"/>
    <mergeCell ref="F1091:H1091"/>
    <mergeCell ref="Z1091:AC1091"/>
    <mergeCell ref="F1092:H1092"/>
    <mergeCell ref="Z1092:AC1092"/>
    <mergeCell ref="F1087:H1087"/>
    <mergeCell ref="Z1087:AC1087"/>
    <mergeCell ref="F1088:H1088"/>
    <mergeCell ref="Z1088:AC1088"/>
    <mergeCell ref="F1089:H1089"/>
    <mergeCell ref="Z1089:AC1089"/>
    <mergeCell ref="F1084:H1084"/>
    <mergeCell ref="Z1084:AC1084"/>
    <mergeCell ref="F1085:H1085"/>
    <mergeCell ref="Z1085:AC1085"/>
    <mergeCell ref="F1086:H1086"/>
    <mergeCell ref="Z1086:AC1086"/>
    <mergeCell ref="F1099:H1099"/>
    <mergeCell ref="Z1099:AC1099"/>
    <mergeCell ref="F1100:H1100"/>
    <mergeCell ref="Z1100:AC1100"/>
    <mergeCell ref="F1101:H1101"/>
    <mergeCell ref="Z1101:AC1101"/>
    <mergeCell ref="F1096:H1096"/>
    <mergeCell ref="Z1096:AC1096"/>
    <mergeCell ref="F1097:H1097"/>
    <mergeCell ref="Z1097:AC1097"/>
    <mergeCell ref="F1098:H1098"/>
    <mergeCell ref="Z1098:AC1098"/>
    <mergeCell ref="F1093:H1093"/>
    <mergeCell ref="Z1093:AC1093"/>
    <mergeCell ref="F1094:H1094"/>
    <mergeCell ref="Z1094:AC1094"/>
    <mergeCell ref="F1095:H1095"/>
    <mergeCell ref="Z1095:AC1095"/>
    <mergeCell ref="F1108:H1108"/>
    <mergeCell ref="Z1108:AC1108"/>
    <mergeCell ref="F1109:H1109"/>
    <mergeCell ref="S1109:W1110"/>
    <mergeCell ref="Z1109:AC1109"/>
    <mergeCell ref="F1110:H1110"/>
    <mergeCell ref="Z1110:AC1110"/>
    <mergeCell ref="F1105:H1105"/>
    <mergeCell ref="Z1105:AC1105"/>
    <mergeCell ref="F1106:H1106"/>
    <mergeCell ref="Z1106:AC1106"/>
    <mergeCell ref="F1107:H1107"/>
    <mergeCell ref="Z1107:AC1107"/>
    <mergeCell ref="F1102:H1102"/>
    <mergeCell ref="Z1102:AC1102"/>
    <mergeCell ref="F1103:H1103"/>
    <mergeCell ref="Z1103:AC1103"/>
    <mergeCell ref="F1104:H1104"/>
    <mergeCell ref="Z1104:AC1104"/>
    <mergeCell ref="F1118:H1118"/>
    <mergeCell ref="Z1118:AC1118"/>
    <mergeCell ref="F1119:H1119"/>
    <mergeCell ref="Z1119:AC1119"/>
    <mergeCell ref="F1120:H1120"/>
    <mergeCell ref="Z1120:AC1120"/>
    <mergeCell ref="F1115:H1115"/>
    <mergeCell ref="Z1115:AC1115"/>
    <mergeCell ref="F1116:H1116"/>
    <mergeCell ref="Z1116:AC1116"/>
    <mergeCell ref="F1117:H1117"/>
    <mergeCell ref="Z1117:AC1117"/>
    <mergeCell ref="F1111:H1111"/>
    <mergeCell ref="Z1111:AC1111"/>
    <mergeCell ref="B1112:AF1112"/>
    <mergeCell ref="F1113:H1113"/>
    <mergeCell ref="Z1113:AC1113"/>
    <mergeCell ref="F1114:H1114"/>
    <mergeCell ref="Z1114:AC1114"/>
    <mergeCell ref="F1127:H1127"/>
    <mergeCell ref="Z1127:AC1127"/>
    <mergeCell ref="F1128:H1128"/>
    <mergeCell ref="Z1128:AC1128"/>
    <mergeCell ref="F1129:H1129"/>
    <mergeCell ref="Z1129:AC1129"/>
    <mergeCell ref="F1124:H1124"/>
    <mergeCell ref="Z1124:AC1124"/>
    <mergeCell ref="F1125:H1125"/>
    <mergeCell ref="Z1125:AC1125"/>
    <mergeCell ref="F1126:H1126"/>
    <mergeCell ref="Z1126:AC1126"/>
    <mergeCell ref="F1121:H1121"/>
    <mergeCell ref="Z1121:AC1121"/>
    <mergeCell ref="F1122:H1122"/>
    <mergeCell ref="Z1122:AC1122"/>
    <mergeCell ref="F1123:H1123"/>
    <mergeCell ref="Z1123:AC1123"/>
    <mergeCell ref="B1137:AF1137"/>
    <mergeCell ref="F1138:H1138"/>
    <mergeCell ref="Z1138:AC1138"/>
    <mergeCell ref="F1139:H1139"/>
    <mergeCell ref="Z1139:AC1139"/>
    <mergeCell ref="F1140:H1140"/>
    <mergeCell ref="Z1140:AC1140"/>
    <mergeCell ref="F1134:H1134"/>
    <mergeCell ref="Z1134:AC1134"/>
    <mergeCell ref="F1135:H1135"/>
    <mergeCell ref="Z1135:AC1135"/>
    <mergeCell ref="F1136:H1136"/>
    <mergeCell ref="Z1136:AC1136"/>
    <mergeCell ref="F1130:H1130"/>
    <mergeCell ref="Z1130:AC1130"/>
    <mergeCell ref="F1131:H1131"/>
    <mergeCell ref="Z1131:AC1131"/>
    <mergeCell ref="B1132:AF1132"/>
    <mergeCell ref="F1133:H1133"/>
    <mergeCell ref="Z1133:AC1133"/>
    <mergeCell ref="F1147:H1147"/>
    <mergeCell ref="Z1147:AC1147"/>
    <mergeCell ref="F1148:H1148"/>
    <mergeCell ref="Z1148:AC1148"/>
    <mergeCell ref="F1149:H1149"/>
    <mergeCell ref="Z1149:AC1149"/>
    <mergeCell ref="F1144:H1144"/>
    <mergeCell ref="Z1144:AC1144"/>
    <mergeCell ref="F1145:H1145"/>
    <mergeCell ref="Z1145:AC1145"/>
    <mergeCell ref="F1146:H1146"/>
    <mergeCell ref="Z1146:AC1146"/>
    <mergeCell ref="F1141:H1141"/>
    <mergeCell ref="Z1141:AC1141"/>
    <mergeCell ref="F1142:H1142"/>
    <mergeCell ref="Z1142:AC1142"/>
    <mergeCell ref="F1143:H1143"/>
    <mergeCell ref="Z1143:AC1143"/>
    <mergeCell ref="F1156:H1156"/>
    <mergeCell ref="Z1156:AC1156"/>
    <mergeCell ref="F1157:H1157"/>
    <mergeCell ref="Z1157:AC1157"/>
    <mergeCell ref="F1158:H1158"/>
    <mergeCell ref="Z1158:AC1158"/>
    <mergeCell ref="F1153:H1153"/>
    <mergeCell ref="Z1153:AC1153"/>
    <mergeCell ref="F1154:H1154"/>
    <mergeCell ref="Z1154:AC1154"/>
    <mergeCell ref="F1155:H1155"/>
    <mergeCell ref="Z1155:AC1155"/>
    <mergeCell ref="F1150:H1150"/>
    <mergeCell ref="Z1150:AC1150"/>
    <mergeCell ref="F1151:H1151"/>
    <mergeCell ref="Z1151:AC1151"/>
    <mergeCell ref="F1152:H1152"/>
    <mergeCell ref="Z1152:AC1152"/>
    <mergeCell ref="F1165:H1165"/>
    <mergeCell ref="Z1165:AC1165"/>
    <mergeCell ref="F1166:H1166"/>
    <mergeCell ref="Z1166:AC1166"/>
    <mergeCell ref="F1167:H1167"/>
    <mergeCell ref="Z1167:AC1167"/>
    <mergeCell ref="F1162:H1162"/>
    <mergeCell ref="Z1162:AC1162"/>
    <mergeCell ref="F1163:H1163"/>
    <mergeCell ref="Z1163:AC1163"/>
    <mergeCell ref="F1164:H1164"/>
    <mergeCell ref="Z1164:AC1164"/>
    <mergeCell ref="F1159:H1159"/>
    <mergeCell ref="Z1159:AC1159"/>
    <mergeCell ref="F1160:H1160"/>
    <mergeCell ref="Z1160:AC1160"/>
    <mergeCell ref="F1161:H1161"/>
    <mergeCell ref="Z1161:AC1161"/>
  </mergeCells>
  <conditionalFormatting sqref="AQ22 AQ119:AQ121 AQ38:AQ39 AQ146:AQ178 AQ403:AQ419 AQ77:AQ79 AQ137:AQ139 AQ745:AQ792 AQ100 AQ128:AQ133 AQ971:AQ985 AQ328:AQ333 AQ232:AQ258 AQ379:AQ384 AQ811:AQ822 AQ576:AQ592 AQ956:AQ961 AQ1001:AQ1017 AQ870:AQ871 AQ826:AQ837 AQ46 AQ62:AQ64 AQ89:AQ91 AQ95:AQ96 AQ602:AQ604 AQ992:AQ997 AQ435:AQ458 AQ663:AQ665 AQ68:AQ70 AQ185:AQ187 AQ698:AQ712 AQ722:AQ741 AQ617:AQ622 AQ274:AQ276 AQ675:AQ688 AQ107:AQ109 AQ930:AQ942 AQ1140:AQ1144 AQ1148:AQ1866 AQ343:AQ345 AQ348 AQ351 AQ354:AQ366 AQ643 AQ841:AQ846 AQ917 AQ909:AQ911 AQ924:AQ926 AQ26:AQ31 AQ647:AQ653 AQ462:AQ464 AQ468:AQ470 AQ474:AQ476 AQ480:AQ482 AQ486:AQ488 AQ492:AQ494 AQ194:AQ222 AQ950:AQ952 AQ226:AQ228 AQ796:AQ798 AQ862:AQ866 AQ262:AQ264 AQ280:AQ285 AQ946">
    <cfRule type="cellIs" dxfId="2834" priority="2563" operator="greaterThan">
      <formula>0.06</formula>
    </cfRule>
  </conditionalFormatting>
  <conditionalFormatting sqref="C22 C198:C199 C263:C264 C284:C285 C383:C384 C404:C419 C439:C440 C442:C443 C445:C446 C448:C449 C451:C458 C463:C464 C469:C470 C475:C476 C481:C482 C487:C488 C493:C494 C586:C592 C750:C751 C753:C775 C777:C792 C940:C942 C975:C985 C1011:C1017 C119:C121 C38:C39 C146:C178 C77:C79 C137:C139 C576:C584 C745:C748 C100 C128:C133 C971:C973 C1148:C1167 C328:C333 C232:C258 C379:C381 C811:C822 C956:C961 C1001:C1009 C870 C826:C837 C46 C62:C64 C89:C91 C95:C96 C602:C604 C992:C997 C435:C437 C663:C665 C675:C683 C68:C70 C185:C187 C194:C196 C698:C712 C722:C741 C617:C622 C274:C276 C685:C688 C108:C109 C930:C938 C1140:C1144 C343:C345 C348 C351 C354:C366 C643 C841:C846 C924:C926 C26:C31 C647:C653 C201:C222 C950:C952 C226:C228 C796:C798 C862:C866 C280:C282 C946">
    <cfRule type="cellIs" dxfId="2833" priority="2561" operator="equal">
      <formula>""</formula>
    </cfRule>
  </conditionalFormatting>
  <conditionalFormatting sqref="T22 T201 T384 T404:T410 T586:T592 T777:T783 T940:T942 T1011:T1017 T38 T146:T149 T77:T79 T154 T157 T160 T163 T166 T169 T172 T175:T178 T357:T362 T578 T581 T683 T935 T938 T745:T754 T128:T131 T328:T330 T232:T246 T648:T653 T760:T775 T811:T816 T862:T864 S575:W575 S584:W584 T956:T961 T1001:T1009 T870 T46 T62:T64 T89:T91 T602:T604 T924:T926 T992:T994 T435:T452 T663:T665 T675:T677 T185:T187 T194:T199 T698:T712 T722:T733 T736:T741 T680 T826:T828 T617:T619 T685:T688 T414:T419 T930:T932 T366 S1140:W1144 T26:T27 T786:T792 T333 T798 T822 T837 T976:T985 T997 T866 T248:T249 T251:T252 T254:T255 S647:W647 S455:W458 S462:W464 S468:W470 S474:W476 S480:W482 S486:W488 S492:W494 S201:S222 T818:T819 T830:T834 S226:S228 S841:W843 T151 U846:W846 T204:T213 T216 T219:T222 T227:W228 U643:W643 V641:W641 T133 T203:W203 T215:W215 T218:W218 S343:W354 S367:W369 T946 S1148:W1167">
    <cfRule type="cellIs" dxfId="2832" priority="2559" stopIfTrue="1" operator="greaterThan">
      <formula>$K22+$M22</formula>
    </cfRule>
    <cfRule type="cellIs" dxfId="2831" priority="2560" stopIfTrue="1" operator="lessThan">
      <formula>$K22+$L22</formula>
    </cfRule>
  </conditionalFormatting>
  <conditionalFormatting sqref="U22 U201 U263:U264 U285 U384 U404:U410 U586:U592 U777:U783 U940:U942 U1011:U1017 U38 U146:U149 U77:U79 U154 U157 U160 U163 U166 U169 U172 U175:U178 U357:U362 U578 U581 U683 U935 U938 U745:U754 U128:U133 U973 U328:U330 U232:U246 U381 U648:U653 U760:U775 U811:U816 U862:U864 U956:U961 U1001:U1009 U870 U46 U62:U64 U89:U91 U602:U604 U924:U926 U992:U994 U435:U452 U663:U665 U675:U677 U70 U185:U187 U194:U199 U698:U712 U722:U733 U736:U741 U680 U826:U828 U617:U619 U275:U276 U685:U688 U414:U419 U930:U932 U366 U26:U27 U786:U792 U257:U258 U622 U204:U213 U216 U219:U222 U333 U797:U798 U822 U837 U951 U976:U985 U997 U866 U248:U249 U251:U252 U254:U255 U818:U819 U830:U834 U151 U946">
    <cfRule type="cellIs" dxfId="2830" priority="2564" stopIfTrue="1" operator="greaterThan">
      <formula>$K22+$M22</formula>
    </cfRule>
    <cfRule type="cellIs" dxfId="2829" priority="2565" stopIfTrue="1" operator="lessThan">
      <formula>$K22+$L22</formula>
    </cfRule>
  </conditionalFormatting>
  <conditionalFormatting sqref="V22 V201 V263:V264 V285 V384 V404:V410 V586:V592 V777:V783 V940:V942 V1011:V1017 V38 V146:V149 V77:V79 V154 V157 V160 V163 V166 V169 V172 V175:V178 V357:V362 V578 V581 V683 V935 V938 V745:V754 W761 V762:W762 V128:V133 V973 V328:V330 V232:V246 V381 V648:V653 V760:V761 V763:V775 V811:V816 V862:V864 V956:V961 V1001:V1009 V870 V46 V62:V64 V89:V91 V602:V604 V924:V926 V992:V994 V435:V452 V663:V665 V675:V677 V70 V185:V187 V194:V199 V698:V712 V722:V733 V736:V741 V680 V826:V828 V617:V619 V275:V276 V685:V688 V414:V419 V930:V932 V366 V26:V27 V786:V792 V257:V258 V204:V213 V216 V219:V222 V333 V797:V798 V822 V837 V951 V976:V985 V997 V866 V248:V249 V251:V252 V254:V255 V818:V819 V830:V834 V151 V622 V625 V946">
    <cfRule type="cellIs" dxfId="2828" priority="2566" stopIfTrue="1" operator="greaterThan">
      <formula>$K22+$M22</formula>
    </cfRule>
    <cfRule type="cellIs" dxfId="2827" priority="2567" stopIfTrue="1" operator="lessThan">
      <formula>$K22+$L22</formula>
    </cfRule>
  </conditionalFormatting>
  <conditionalFormatting sqref="W22 W201 W263:W264 W285 W384 W404:W410 W586:W592 W777:W783 W940:W942 W1011:W1017 W38 W146:W149 W77:W79 W154 W157 W160 W163 W166 W169 W172 W175:W178 W357:W362 W578 W581 W683 W935 W938 W745:W754 W128:W133 W973 W328:W330 W232:W246 W381 W648:W653 W760:W775 W811:W816 W862:W864 W956:W961 W1001:W1009 W870 W46 W62:W64 W89:W91 W602:W604 W924:W926 W992:W994 W435:W452 W663:W665 W675:W677 W70 W185:W187 W194:W199 W698:W712 W722:W733 W736:W741 W680 W826:W828 W617:W619 W275:W276 W685:W688 W414:W419 W930:W932 W366 W622 W26:W27 W786:W792 W257:W258 W204:W213 W216 W219:W222 W333 W797:W798 W822 W837 W951 W976:W985 W997 W866 W248:W249 W251:W252 W254:W255 W818:W819 W830:W834 W151 W946">
    <cfRule type="cellIs" dxfId="2826" priority="2568" stopIfTrue="1" operator="greaterThan">
      <formula>$K22+$M22</formula>
    </cfRule>
    <cfRule type="cellIs" dxfId="2825" priority="2569" stopIfTrue="1" operator="lessThan">
      <formula>$K22+$L22</formula>
    </cfRule>
  </conditionalFormatting>
  <conditionalFormatting sqref="S22 S384 S404:S419 S586:S592 S777:S783 S940:S942 S1011:S1017 S38 S146:S149 S77:S79 S154 S157 S160 S163 S166 S169 S172 S175:S178 S357:S363 S578 S581 S683 S935 S938 S745:S754 T761:W761 S762:W762 S128:S133 S976:S985 S328:S333 S232:S246 S648:S653 S760:S761 S763:S775 S811:S822 S956:S961 S1001:S1009 S870 S46 S62:S64 S89:S91 S602:S604 S992:S997 S435:S452 S663:S665 S675:S677 S185:S187 S194:S199 S698:S712 S722:S733 S736:S741 S680 S826:S837 S617:S619 S924:S926 S685:S688 S930:S932 T952:W952 U282:W282 S26:S27 S786:S792 U256:W256 U274:W274 U280:W280 T363:W363 U379:W379 T202:W202 T214:W214 T217:W217 T226:W226 T796:W796 T950:W950 U971:W971 U974:W974 T865:W865 T253:W253 S248:S249 T817:W817 T829:W829 S950:S952 S796:S798 S862:S866 S151 U364:W364 S366 T797 T951 T132 T331:W332 T411:W413 T820:W821 T835:W836 S946 T995:W996 S251:S255">
    <cfRule type="cellIs" dxfId="2824" priority="2570" stopIfTrue="1" operator="greaterThan">
      <formula>$K22+$M22</formula>
    </cfRule>
    <cfRule type="cellIs" dxfId="2823" priority="2571" stopIfTrue="1" operator="lessThan">
      <formula>$K22+$L22</formula>
    </cfRule>
  </conditionalFormatting>
  <conditionalFormatting sqref="R1:R22 R263:R264 R284:R285 R383:R384 R404:R419 R586:R592 R777:R792 R940:R942 R1011:R1017 R455:R458 R578 R581 R584 R683 R357:R366 R935 R938 R971:R985 R330:R333 R233:R258 R379:R381 R811:R822 R956:R961 R1001:R1009 R870 R602:R604 R992:R997 R435:R452 R663:R665 R675:R680 R826:R837 R617:R622 R274:R276 R685:R775 R38:R49 R930:R932 R1140:R1144 R1148:R1048576 R62:R124 R343:R345 R348 R351 R354 R643 R841:R845 R26:R31 R146:R199 R128:R142 R650:R653 R201:R222 R462:R464 R468:R470 R474:R476 R480:R482 R486:R488 R492:R494 R950:R952 R226:R227 R796:R798 R862:R866 R280:R282 R946">
    <cfRule type="cellIs" dxfId="2822" priority="2558" operator="equal">
      <formula>0</formula>
    </cfRule>
  </conditionalFormatting>
  <conditionalFormatting sqref="C197">
    <cfRule type="cellIs" dxfId="2821" priority="2557" operator="equal">
      <formula>""</formula>
    </cfRule>
  </conditionalFormatting>
  <conditionalFormatting sqref="R585">
    <cfRule type="cellIs" dxfId="2820" priority="2531" operator="equal">
      <formula>0</formula>
    </cfRule>
  </conditionalFormatting>
  <conditionalFormatting sqref="R200">
    <cfRule type="cellIs" dxfId="2819" priority="2556" operator="equal">
      <formula>0</formula>
    </cfRule>
  </conditionalFormatting>
  <conditionalFormatting sqref="C262">
    <cfRule type="cellIs" dxfId="2818" priority="2553" operator="equal">
      <formula>""</formula>
    </cfRule>
  </conditionalFormatting>
  <conditionalFormatting sqref="U262:W262">
    <cfRule type="cellIs" dxfId="2817" priority="2554" stopIfTrue="1" operator="greaterThan">
      <formula>$K262+$M262</formula>
    </cfRule>
    <cfRule type="cellIs" dxfId="2816" priority="2555" stopIfTrue="1" operator="lessThan">
      <formula>$K262+$L262</formula>
    </cfRule>
  </conditionalFormatting>
  <conditionalFormatting sqref="R262">
    <cfRule type="cellIs" dxfId="2815" priority="2552" operator="equal">
      <formula>0</formula>
    </cfRule>
  </conditionalFormatting>
  <conditionalFormatting sqref="C283">
    <cfRule type="cellIs" dxfId="2814" priority="2549" operator="equal">
      <formula>""</formula>
    </cfRule>
  </conditionalFormatting>
  <conditionalFormatting sqref="U283:W283">
    <cfRule type="cellIs" dxfId="2813" priority="2550" stopIfTrue="1" operator="greaterThan">
      <formula>$K283+$M283</formula>
    </cfRule>
    <cfRule type="cellIs" dxfId="2812" priority="2551" stopIfTrue="1" operator="lessThan">
      <formula>$K283+$L283</formula>
    </cfRule>
  </conditionalFormatting>
  <conditionalFormatting sqref="R283">
    <cfRule type="cellIs" dxfId="2811" priority="2548" operator="equal">
      <formula>0</formula>
    </cfRule>
  </conditionalFormatting>
  <conditionalFormatting sqref="C382">
    <cfRule type="cellIs" dxfId="2810" priority="2545" operator="equal">
      <formula>""</formula>
    </cfRule>
  </conditionalFormatting>
  <conditionalFormatting sqref="U382:W382">
    <cfRule type="cellIs" dxfId="2809" priority="2546" stopIfTrue="1" operator="greaterThan">
      <formula>$K382+$M382</formula>
    </cfRule>
    <cfRule type="cellIs" dxfId="2808" priority="2547" stopIfTrue="1" operator="lessThan">
      <formula>$K382+$L382</formula>
    </cfRule>
  </conditionalFormatting>
  <conditionalFormatting sqref="R382">
    <cfRule type="cellIs" dxfId="2807" priority="2544" operator="equal">
      <formula>0</formula>
    </cfRule>
  </conditionalFormatting>
  <conditionalFormatting sqref="R403">
    <cfRule type="cellIs" dxfId="2806" priority="2543" operator="equal">
      <formula>0</formula>
    </cfRule>
  </conditionalFormatting>
  <conditionalFormatting sqref="C438">
    <cfRule type="cellIs" dxfId="2805" priority="2542" operator="equal">
      <formula>""</formula>
    </cfRule>
  </conditionalFormatting>
  <conditionalFormatting sqref="C441">
    <cfRule type="cellIs" dxfId="2804" priority="2541" operator="equal">
      <formula>""</formula>
    </cfRule>
  </conditionalFormatting>
  <conditionalFormatting sqref="C444">
    <cfRule type="cellIs" dxfId="2803" priority="2540" operator="equal">
      <formula>""</formula>
    </cfRule>
  </conditionalFormatting>
  <conditionalFormatting sqref="C447">
    <cfRule type="cellIs" dxfId="2802" priority="2539" operator="equal">
      <formula>""</formula>
    </cfRule>
  </conditionalFormatting>
  <conditionalFormatting sqref="C450">
    <cfRule type="cellIs" dxfId="2801" priority="2538" operator="equal">
      <formula>""</formula>
    </cfRule>
  </conditionalFormatting>
  <conditionalFormatting sqref="C462">
    <cfRule type="cellIs" dxfId="2800" priority="2537" operator="equal">
      <formula>""</formula>
    </cfRule>
  </conditionalFormatting>
  <conditionalFormatting sqref="C468">
    <cfRule type="cellIs" dxfId="2799" priority="2536" operator="equal">
      <formula>""</formula>
    </cfRule>
  </conditionalFormatting>
  <conditionalFormatting sqref="C474">
    <cfRule type="cellIs" dxfId="2798" priority="2535" operator="equal">
      <formula>""</formula>
    </cfRule>
  </conditionalFormatting>
  <conditionalFormatting sqref="C480">
    <cfRule type="cellIs" dxfId="2797" priority="2534" operator="equal">
      <formula>""</formula>
    </cfRule>
  </conditionalFormatting>
  <conditionalFormatting sqref="C486">
    <cfRule type="cellIs" dxfId="2796" priority="2533" operator="equal">
      <formula>""</formula>
    </cfRule>
  </conditionalFormatting>
  <conditionalFormatting sqref="C492">
    <cfRule type="cellIs" dxfId="2795" priority="2532" operator="equal">
      <formula>""</formula>
    </cfRule>
  </conditionalFormatting>
  <conditionalFormatting sqref="R871">
    <cfRule type="cellIs" dxfId="2794" priority="2519" operator="equal">
      <formula>0</formula>
    </cfRule>
  </conditionalFormatting>
  <conditionalFormatting sqref="AQ623:AQ625">
    <cfRule type="cellIs" dxfId="2793" priority="2526" operator="greaterThan">
      <formula>0.06</formula>
    </cfRule>
  </conditionalFormatting>
  <conditionalFormatting sqref="C623:C625">
    <cfRule type="cellIs" dxfId="2792" priority="2525" operator="equal">
      <formula>""</formula>
    </cfRule>
  </conditionalFormatting>
  <conditionalFormatting sqref="U625">
    <cfRule type="cellIs" dxfId="2791" priority="2527" stopIfTrue="1" operator="greaterThan">
      <formula>$K625+$M625</formula>
    </cfRule>
    <cfRule type="cellIs" dxfId="2790" priority="2528" stopIfTrue="1" operator="lessThan">
      <formula>$K625+$L625</formula>
    </cfRule>
  </conditionalFormatting>
  <conditionalFormatting sqref="W625">
    <cfRule type="cellIs" dxfId="2789" priority="2529" stopIfTrue="1" operator="greaterThan">
      <formula>$K625+$M625</formula>
    </cfRule>
    <cfRule type="cellIs" dxfId="2788" priority="2530" stopIfTrue="1" operator="lessThan">
      <formula>$K625+$L625</formula>
    </cfRule>
  </conditionalFormatting>
  <conditionalFormatting sqref="R623:R625">
    <cfRule type="cellIs" dxfId="2787" priority="2524" operator="equal">
      <formula>0</formula>
    </cfRule>
  </conditionalFormatting>
  <conditionalFormatting sqref="R684">
    <cfRule type="cellIs" dxfId="2786" priority="2523" operator="equal">
      <formula>0</formula>
    </cfRule>
  </conditionalFormatting>
  <conditionalFormatting sqref="C749">
    <cfRule type="cellIs" dxfId="2785" priority="2522" operator="equal">
      <formula>""</formula>
    </cfRule>
  </conditionalFormatting>
  <conditionalFormatting sqref="C752">
    <cfRule type="cellIs" dxfId="2784" priority="2521" operator="equal">
      <formula>""</formula>
    </cfRule>
  </conditionalFormatting>
  <conditionalFormatting sqref="R776">
    <cfRule type="cellIs" dxfId="2783" priority="2520" operator="equal">
      <formula>0</formula>
    </cfRule>
  </conditionalFormatting>
  <conditionalFormatting sqref="R1010">
    <cfRule type="cellIs" dxfId="2782" priority="2516" operator="equal">
      <formula>0</formula>
    </cfRule>
  </conditionalFormatting>
  <conditionalFormatting sqref="R939">
    <cfRule type="cellIs" dxfId="2781" priority="2518" operator="equal">
      <formula>0</formula>
    </cfRule>
  </conditionalFormatting>
  <conditionalFormatting sqref="C974">
    <cfRule type="cellIs" dxfId="2780" priority="2517" operator="equal">
      <formula>""</formula>
    </cfRule>
  </conditionalFormatting>
  <conditionalFormatting sqref="R1137">
    <cfRule type="cellIs" dxfId="2779" priority="2494" operator="equal">
      <formula>0</formula>
    </cfRule>
  </conditionalFormatting>
  <conditionalFormatting sqref="AQ1018:AQ1047 AQ1123:AQ1125 AQ1129:AQ1139 AQ1117:AQ1119 AQ1051:AQ1053 AQ1057:AQ1113">
    <cfRule type="cellIs" dxfId="2778" priority="2507" operator="greaterThan">
      <formula>0.06</formula>
    </cfRule>
  </conditionalFormatting>
  <conditionalFormatting sqref="C1018:C1020 C1022:C1028 C1030:C1045 C1047 C1064:C1070 C1113 C1133:C1136 C1138:C1139 C1057:C1062 C1123:C1125 C1129:C1131 C1117:C1119 C1051:C1053 C1072:C1111">
    <cfRule type="cellIs" dxfId="2777" priority="2505" operator="equal">
      <formula>""</formula>
    </cfRule>
  </conditionalFormatting>
  <conditionalFormatting sqref="T1018:T1020 T1022:T1028 T1030:T1036 T1047 T1064:T1070 T1113 T1133:T1136 T1138:T1139 T1039 T1042 T1045 T1111 T1062 T1053 T1123:T1125 T1129:T1131 T1117:T1119 T1072:T1108">
    <cfRule type="cellIs" dxfId="2776" priority="2503" stopIfTrue="1" operator="greaterThan">
      <formula>$K1018+$M1018</formula>
    </cfRule>
    <cfRule type="cellIs" dxfId="2775" priority="2504" stopIfTrue="1" operator="lessThan">
      <formula>$K1018+$L1018</formula>
    </cfRule>
  </conditionalFormatting>
  <conditionalFormatting sqref="U1018:U1020 U1022:U1028 U1030:U1036 U1047 U1064:U1070 U1113 U1133:U1136 U1138:U1139 U1039 U1042 U1045 U1111 U1062 U1052:U1053 U1123:U1125 U1129:U1131 U1117:U1119 U1072:U1108">
    <cfRule type="cellIs" dxfId="2774" priority="2508" stopIfTrue="1" operator="greaterThan">
      <formula>$K1018+$M1018</formula>
    </cfRule>
    <cfRule type="cellIs" dxfId="2773" priority="2509" stopIfTrue="1" operator="lessThan">
      <formula>$K1018+$L1018</formula>
    </cfRule>
  </conditionalFormatting>
  <conditionalFormatting sqref="V1018:V1020 V1022:V1028 V1030:V1036 V1047 V1064:V1070 V1113 V1133:V1136 V1138:V1139 V1039 V1042 V1045 V1111 V1062 V1052:V1053 V1123:V1125 V1129:V1131 V1117:V1119 V1072:V1108">
    <cfRule type="cellIs" dxfId="2772" priority="2510" stopIfTrue="1" operator="greaterThan">
      <formula>$K1018+$M1018</formula>
    </cfRule>
    <cfRule type="cellIs" dxfId="2771" priority="2511" stopIfTrue="1" operator="lessThan">
      <formula>$K1018+$L1018</formula>
    </cfRule>
  </conditionalFormatting>
  <conditionalFormatting sqref="W1018:W1020 W1022:W1028 W1030:W1036 W1047 W1064:W1070 W1113 W1133:W1136 W1138:W1139 W1039 W1042 W1045 W1111 W1062 W1052:W1053 W1123:W1125 W1129:W1131 W1117:W1119 W1072:W1108">
    <cfRule type="cellIs" dxfId="2770" priority="2512" stopIfTrue="1" operator="greaterThan">
      <formula>$K1018+$M1018</formula>
    </cfRule>
    <cfRule type="cellIs" dxfId="2769" priority="2513" stopIfTrue="1" operator="lessThan">
      <formula>$K1018+$L1018</formula>
    </cfRule>
  </conditionalFormatting>
  <conditionalFormatting sqref="S1018:S1020 S1022:S1028 S1030:S1036 S1047 S1064:S1070 S1113 S1133:S1136 S1138:S1139 S1039 S1042 S1045 S1111 S1062 T1051:W1051 S1123:S1125 S1129:S1131 S1117:S1119 S1051:S1053 T1052 S1072:S1108">
    <cfRule type="cellIs" dxfId="2768" priority="2514" stopIfTrue="1" operator="greaterThan">
      <formula>$K1018+$M1018</formula>
    </cfRule>
    <cfRule type="cellIs" dxfId="2767" priority="2515" stopIfTrue="1" operator="lessThan">
      <formula>$K1018+$L1018</formula>
    </cfRule>
  </conditionalFormatting>
  <conditionalFormatting sqref="R1018:R1020 R1022:R1028 R1030:R1039 R1047 R1064:R1070 R1113 R1133:R1136 R1138:R1139 R1042 R1045 R1111 R1057:R1062 R1123:R1125 R1129:R1131 R1117:R1119 R1051:R1053 R1072:R1108">
    <cfRule type="cellIs" dxfId="2766" priority="2502" operator="equal">
      <formula>0</formula>
    </cfRule>
  </conditionalFormatting>
  <conditionalFormatting sqref="R1021">
    <cfRule type="cellIs" dxfId="2765" priority="2501" operator="equal">
      <formula>0</formula>
    </cfRule>
  </conditionalFormatting>
  <conditionalFormatting sqref="R1029">
    <cfRule type="cellIs" dxfId="2764" priority="2500" operator="equal">
      <formula>0</formula>
    </cfRule>
  </conditionalFormatting>
  <conditionalFormatting sqref="R1046">
    <cfRule type="cellIs" dxfId="2763" priority="2499" operator="equal">
      <formula>0</formula>
    </cfRule>
  </conditionalFormatting>
  <conditionalFormatting sqref="R1063">
    <cfRule type="cellIs" dxfId="2762" priority="2498" operator="equal">
      <formula>0</formula>
    </cfRule>
  </conditionalFormatting>
  <conditionalFormatting sqref="R1071">
    <cfRule type="cellIs" dxfId="2761" priority="2497" operator="equal">
      <formula>0</formula>
    </cfRule>
  </conditionalFormatting>
  <conditionalFormatting sqref="R1112">
    <cfRule type="cellIs" dxfId="2760" priority="2496" operator="equal">
      <formula>0</formula>
    </cfRule>
  </conditionalFormatting>
  <conditionalFormatting sqref="R1132">
    <cfRule type="cellIs" dxfId="2759" priority="2495" operator="equal">
      <formula>0</formula>
    </cfRule>
  </conditionalFormatting>
  <conditionalFormatting sqref="AQ110:AQ112">
    <cfRule type="cellIs" dxfId="2758" priority="2493" operator="greaterThan">
      <formula>0.06</formula>
    </cfRule>
  </conditionalFormatting>
  <conditionalFormatting sqref="C110:C112">
    <cfRule type="cellIs" dxfId="2757" priority="2492" operator="equal">
      <formula>""</formula>
    </cfRule>
  </conditionalFormatting>
  <conditionalFormatting sqref="AQ113:AQ115">
    <cfRule type="cellIs" dxfId="2756" priority="2491" operator="greaterThan">
      <formula>0.06</formula>
    </cfRule>
  </conditionalFormatting>
  <conditionalFormatting sqref="C113:C115">
    <cfRule type="cellIs" dxfId="2755" priority="2490" operator="equal">
      <formula>""</formula>
    </cfRule>
  </conditionalFormatting>
  <conditionalFormatting sqref="AQ116:AQ118">
    <cfRule type="cellIs" dxfId="2754" priority="2489" operator="greaterThan">
      <formula>0.06</formula>
    </cfRule>
  </conditionalFormatting>
  <conditionalFormatting sqref="C116:C118">
    <cfRule type="cellIs" dxfId="2753" priority="2488" operator="equal">
      <formula>""</formula>
    </cfRule>
  </conditionalFormatting>
  <conditionalFormatting sqref="AQ32:AQ34">
    <cfRule type="cellIs" dxfId="2752" priority="2485" operator="greaterThan">
      <formula>0.06</formula>
    </cfRule>
  </conditionalFormatting>
  <conditionalFormatting sqref="C32:C34">
    <cfRule type="cellIs" dxfId="2751" priority="2484" operator="equal">
      <formula>""</formula>
    </cfRule>
  </conditionalFormatting>
  <conditionalFormatting sqref="S179:W184 S188:W193 S593:W598 S423:W428 S432:W434">
    <cfRule type="expression" dxfId="2750" priority="2486">
      <formula>$AU179&lt;$AS$17</formula>
    </cfRule>
    <cfRule type="expression" dxfId="2749" priority="2487" stopIfTrue="1">
      <formula>$AT179&lt;$AS$17</formula>
    </cfRule>
  </conditionalFormatting>
  <conditionalFormatting sqref="R32:R34">
    <cfRule type="cellIs" dxfId="2748" priority="2483" operator="equal">
      <formula>0</formula>
    </cfRule>
  </conditionalFormatting>
  <conditionalFormatting sqref="AQ35:AQ37">
    <cfRule type="cellIs" dxfId="2747" priority="2472" operator="greaterThan">
      <formula>0.06</formula>
    </cfRule>
  </conditionalFormatting>
  <conditionalFormatting sqref="C35:C37">
    <cfRule type="cellIs" dxfId="2746" priority="2471" operator="equal">
      <formula>""</formula>
    </cfRule>
  </conditionalFormatting>
  <conditionalFormatting sqref="S37:W37">
    <cfRule type="expression" dxfId="2745" priority="2481">
      <formula>$AU37&lt;$AS$17</formula>
    </cfRule>
    <cfRule type="expression" dxfId="2744" priority="2482" stopIfTrue="1">
      <formula>$AT37&lt;$AS$17</formula>
    </cfRule>
  </conditionalFormatting>
  <conditionalFormatting sqref="T37">
    <cfRule type="cellIs" dxfId="2743" priority="2469" stopIfTrue="1" operator="greaterThan">
      <formula>$K37+$M37</formula>
    </cfRule>
    <cfRule type="cellIs" dxfId="2742" priority="2470" stopIfTrue="1" operator="lessThan">
      <formula>$K37+$L37</formula>
    </cfRule>
  </conditionalFormatting>
  <conditionalFormatting sqref="U37">
    <cfRule type="cellIs" dxfId="2741" priority="2473" stopIfTrue="1" operator="greaterThan">
      <formula>$K37+$M37</formula>
    </cfRule>
    <cfRule type="cellIs" dxfId="2740" priority="2474" stopIfTrue="1" operator="lessThan">
      <formula>$K37+$L37</formula>
    </cfRule>
  </conditionalFormatting>
  <conditionalFormatting sqref="V37">
    <cfRule type="cellIs" dxfId="2739" priority="2475" stopIfTrue="1" operator="greaterThan">
      <formula>$K37+$M37</formula>
    </cfRule>
    <cfRule type="cellIs" dxfId="2738" priority="2476" stopIfTrue="1" operator="lessThan">
      <formula>$K37+$L37</formula>
    </cfRule>
  </conditionalFormatting>
  <conditionalFormatting sqref="W37">
    <cfRule type="cellIs" dxfId="2737" priority="2477" stopIfTrue="1" operator="greaterThan">
      <formula>$K37+$M37</formula>
    </cfRule>
    <cfRule type="cellIs" dxfId="2736" priority="2478" stopIfTrue="1" operator="lessThan">
      <formula>$K37+$L37</formula>
    </cfRule>
  </conditionalFormatting>
  <conditionalFormatting sqref="S37">
    <cfRule type="cellIs" dxfId="2735" priority="2479" stopIfTrue="1" operator="greaterThan">
      <formula>$K37+$M37</formula>
    </cfRule>
    <cfRule type="cellIs" dxfId="2734" priority="2480" stopIfTrue="1" operator="lessThan">
      <formula>$K37+$L37</formula>
    </cfRule>
  </conditionalFormatting>
  <conditionalFormatting sqref="R35:R37">
    <cfRule type="cellIs" dxfId="2733" priority="2468" operator="equal">
      <formula>0</formula>
    </cfRule>
  </conditionalFormatting>
  <conditionalFormatting sqref="AQ140:AQ142">
    <cfRule type="cellIs" dxfId="2732" priority="2467" operator="greaterThan">
      <formula>0.06</formula>
    </cfRule>
  </conditionalFormatting>
  <conditionalFormatting sqref="C140:C142">
    <cfRule type="cellIs" dxfId="2731" priority="2466" operator="equal">
      <formula>""</formula>
    </cfRule>
  </conditionalFormatting>
  <conditionalFormatting sqref="AQ289:AQ294">
    <cfRule type="cellIs" dxfId="2730" priority="2457" operator="greaterThan">
      <formula>0.06</formula>
    </cfRule>
  </conditionalFormatting>
  <conditionalFormatting sqref="C289:C291 C293:C294">
    <cfRule type="cellIs" dxfId="2729" priority="2456" operator="equal">
      <formula>""</formula>
    </cfRule>
  </conditionalFormatting>
  <conditionalFormatting sqref="T291 T294">
    <cfRule type="cellIs" dxfId="2728" priority="2454" stopIfTrue="1" operator="greaterThan">
      <formula>$K291+$M291</formula>
    </cfRule>
    <cfRule type="cellIs" dxfId="2727" priority="2455" stopIfTrue="1" operator="lessThan">
      <formula>$K291+$L291</formula>
    </cfRule>
  </conditionalFormatting>
  <conditionalFormatting sqref="U291 U294">
    <cfRule type="cellIs" dxfId="2726" priority="2458" stopIfTrue="1" operator="greaterThan">
      <formula>$K291+$M291</formula>
    </cfRule>
    <cfRule type="cellIs" dxfId="2725" priority="2459" stopIfTrue="1" operator="lessThan">
      <formula>$K291+$L291</formula>
    </cfRule>
  </conditionalFormatting>
  <conditionalFormatting sqref="V291 V294">
    <cfRule type="cellIs" dxfId="2724" priority="2460" stopIfTrue="1" operator="greaterThan">
      <formula>$K291+$M291</formula>
    </cfRule>
    <cfRule type="cellIs" dxfId="2723" priority="2461" stopIfTrue="1" operator="lessThan">
      <formula>$K291+$L291</formula>
    </cfRule>
  </conditionalFormatting>
  <conditionalFormatting sqref="W291 W294">
    <cfRule type="cellIs" dxfId="2722" priority="2462" stopIfTrue="1" operator="greaterThan">
      <formula>$K291+$M291</formula>
    </cfRule>
    <cfRule type="cellIs" dxfId="2721" priority="2463" stopIfTrue="1" operator="lessThan">
      <formula>$K291+$L291</formula>
    </cfRule>
  </conditionalFormatting>
  <conditionalFormatting sqref="S289:S291 S293:S294 T289:W290 T293:W293">
    <cfRule type="cellIs" dxfId="2720" priority="2464" stopIfTrue="1" operator="greaterThan">
      <formula>$K289+$M289</formula>
    </cfRule>
    <cfRule type="cellIs" dxfId="2719" priority="2465" stopIfTrue="1" operator="lessThan">
      <formula>$K289+$L289</formula>
    </cfRule>
  </conditionalFormatting>
  <conditionalFormatting sqref="R289:R291 R293:R294">
    <cfRule type="cellIs" dxfId="2718" priority="2453" operator="equal">
      <formula>0</formula>
    </cfRule>
  </conditionalFormatting>
  <conditionalFormatting sqref="C292">
    <cfRule type="cellIs" dxfId="2717" priority="2450" operator="equal">
      <formula>""</formula>
    </cfRule>
  </conditionalFormatting>
  <conditionalFormatting sqref="S292:W292">
    <cfRule type="cellIs" dxfId="2716" priority="2451" stopIfTrue="1" operator="greaterThan">
      <formula>$K292+$M292</formula>
    </cfRule>
    <cfRule type="cellIs" dxfId="2715" priority="2452" stopIfTrue="1" operator="lessThan">
      <formula>$K292+$L292</formula>
    </cfRule>
  </conditionalFormatting>
  <conditionalFormatting sqref="R292">
    <cfRule type="cellIs" dxfId="2714" priority="2449" operator="equal">
      <formula>0</formula>
    </cfRule>
  </conditionalFormatting>
  <conditionalFormatting sqref="AQ298:AQ303">
    <cfRule type="cellIs" dxfId="2713" priority="2440" operator="greaterThan">
      <formula>0.06</formula>
    </cfRule>
  </conditionalFormatting>
  <conditionalFormatting sqref="C298:C300 C302:C303">
    <cfRule type="cellIs" dxfId="2712" priority="2439" operator="equal">
      <formula>""</formula>
    </cfRule>
  </conditionalFormatting>
  <conditionalFormatting sqref="T300 T303">
    <cfRule type="cellIs" dxfId="2711" priority="2437" stopIfTrue="1" operator="greaterThan">
      <formula>$K300+$M300</formula>
    </cfRule>
    <cfRule type="cellIs" dxfId="2710" priority="2438" stopIfTrue="1" operator="lessThan">
      <formula>$K300+$L300</formula>
    </cfRule>
  </conditionalFormatting>
  <conditionalFormatting sqref="U300 U303">
    <cfRule type="cellIs" dxfId="2709" priority="2441" stopIfTrue="1" operator="greaterThan">
      <formula>$K300+$M300</formula>
    </cfRule>
    <cfRule type="cellIs" dxfId="2708" priority="2442" stopIfTrue="1" operator="lessThan">
      <formula>$K300+$L300</formula>
    </cfRule>
  </conditionalFormatting>
  <conditionalFormatting sqref="V300 V303">
    <cfRule type="cellIs" dxfId="2707" priority="2443" stopIfTrue="1" operator="greaterThan">
      <formula>$K300+$M300</formula>
    </cfRule>
    <cfRule type="cellIs" dxfId="2706" priority="2444" stopIfTrue="1" operator="lessThan">
      <formula>$K300+$L300</formula>
    </cfRule>
  </conditionalFormatting>
  <conditionalFormatting sqref="W300 W303">
    <cfRule type="cellIs" dxfId="2705" priority="2445" stopIfTrue="1" operator="greaterThan">
      <formula>$K300+$M300</formula>
    </cfRule>
    <cfRule type="cellIs" dxfId="2704" priority="2446" stopIfTrue="1" operator="lessThan">
      <formula>$K300+$L300</formula>
    </cfRule>
  </conditionalFormatting>
  <conditionalFormatting sqref="S298:S300 S302:S303 T298:W299 T302:W302">
    <cfRule type="cellIs" dxfId="2703" priority="2447" stopIfTrue="1" operator="greaterThan">
      <formula>$K298+$M298</formula>
    </cfRule>
    <cfRule type="cellIs" dxfId="2702" priority="2448" stopIfTrue="1" operator="lessThan">
      <formula>$K298+$L298</formula>
    </cfRule>
  </conditionalFormatting>
  <conditionalFormatting sqref="R298:R300 R302:R303">
    <cfRule type="cellIs" dxfId="2701" priority="2436" operator="equal">
      <formula>0</formula>
    </cfRule>
  </conditionalFormatting>
  <conditionalFormatting sqref="C301">
    <cfRule type="cellIs" dxfId="2700" priority="2433" operator="equal">
      <formula>""</formula>
    </cfRule>
  </conditionalFormatting>
  <conditionalFormatting sqref="S301:W301">
    <cfRule type="cellIs" dxfId="2699" priority="2434" stopIfTrue="1" operator="greaterThan">
      <formula>$K301+$M301</formula>
    </cfRule>
    <cfRule type="cellIs" dxfId="2698" priority="2435" stopIfTrue="1" operator="lessThan">
      <formula>$K301+$L301</formula>
    </cfRule>
  </conditionalFormatting>
  <conditionalFormatting sqref="R301">
    <cfRule type="cellIs" dxfId="2697" priority="2432" operator="equal">
      <formula>0</formula>
    </cfRule>
  </conditionalFormatting>
  <conditionalFormatting sqref="AQ307:AQ312">
    <cfRule type="cellIs" dxfId="2696" priority="2423" operator="greaterThan">
      <formula>0.06</formula>
    </cfRule>
  </conditionalFormatting>
  <conditionalFormatting sqref="C307:C309 C311:C312">
    <cfRule type="cellIs" dxfId="2695" priority="2422" operator="equal">
      <formula>""</formula>
    </cfRule>
  </conditionalFormatting>
  <conditionalFormatting sqref="U309 U312">
    <cfRule type="cellIs" dxfId="2694" priority="2424" stopIfTrue="1" operator="greaterThan">
      <formula>$K309+$M309</formula>
    </cfRule>
    <cfRule type="cellIs" dxfId="2693" priority="2425" stopIfTrue="1" operator="lessThan">
      <formula>$K309+$L309</formula>
    </cfRule>
  </conditionalFormatting>
  <conditionalFormatting sqref="V309 V312">
    <cfRule type="cellIs" dxfId="2692" priority="2426" stopIfTrue="1" operator="greaterThan">
      <formula>$K309+$M309</formula>
    </cfRule>
    <cfRule type="cellIs" dxfId="2691" priority="2427" stopIfTrue="1" operator="lessThan">
      <formula>$K309+$L309</formula>
    </cfRule>
  </conditionalFormatting>
  <conditionalFormatting sqref="W309 W312">
    <cfRule type="cellIs" dxfId="2690" priority="2428" stopIfTrue="1" operator="greaterThan">
      <formula>$K309+$M309</formula>
    </cfRule>
    <cfRule type="cellIs" dxfId="2689" priority="2429" stopIfTrue="1" operator="lessThan">
      <formula>$K309+$L309</formula>
    </cfRule>
  </conditionalFormatting>
  <conditionalFormatting sqref="U307:W307">
    <cfRule type="cellIs" dxfId="2688" priority="2430" stopIfTrue="1" operator="greaterThan">
      <formula>$K307+$M307</formula>
    </cfRule>
    <cfRule type="cellIs" dxfId="2687" priority="2431" stopIfTrue="1" operator="lessThan">
      <formula>$K307+$L307</formula>
    </cfRule>
  </conditionalFormatting>
  <conditionalFormatting sqref="R307:R309 R311:R312">
    <cfRule type="cellIs" dxfId="2686" priority="2421" operator="equal">
      <formula>0</formula>
    </cfRule>
  </conditionalFormatting>
  <conditionalFormatting sqref="U310:W310">
    <cfRule type="cellIs" dxfId="2685" priority="2419" stopIfTrue="1" operator="greaterThan">
      <formula>$K310+$M310</formula>
    </cfRule>
    <cfRule type="cellIs" dxfId="2684" priority="2420" stopIfTrue="1" operator="lessThan">
      <formula>$K310+$L310</formula>
    </cfRule>
  </conditionalFormatting>
  <conditionalFormatting sqref="R310">
    <cfRule type="cellIs" dxfId="2683" priority="2418" operator="equal">
      <formula>0</formula>
    </cfRule>
  </conditionalFormatting>
  <conditionalFormatting sqref="AQ385:AQ390">
    <cfRule type="cellIs" dxfId="2682" priority="2409" operator="greaterThan">
      <formula>0.06</formula>
    </cfRule>
  </conditionalFormatting>
  <conditionalFormatting sqref="C385:C387 C389:C390">
    <cfRule type="cellIs" dxfId="2681" priority="2408" operator="equal">
      <formula>""</formula>
    </cfRule>
  </conditionalFormatting>
  <conditionalFormatting sqref="T387 T390">
    <cfRule type="cellIs" dxfId="2680" priority="2406" stopIfTrue="1" operator="greaterThan">
      <formula>$K387+$M387</formula>
    </cfRule>
    <cfRule type="cellIs" dxfId="2679" priority="2407" stopIfTrue="1" operator="lessThan">
      <formula>$K387+$L387</formula>
    </cfRule>
  </conditionalFormatting>
  <conditionalFormatting sqref="U387 U390">
    <cfRule type="cellIs" dxfId="2678" priority="2410" stopIfTrue="1" operator="greaterThan">
      <formula>$K387+$M387</formula>
    </cfRule>
    <cfRule type="cellIs" dxfId="2677" priority="2411" stopIfTrue="1" operator="lessThan">
      <formula>$K387+$L387</formula>
    </cfRule>
  </conditionalFormatting>
  <conditionalFormatting sqref="V387 V390">
    <cfRule type="cellIs" dxfId="2676" priority="2412" stopIfTrue="1" operator="greaterThan">
      <formula>$K387+$M387</formula>
    </cfRule>
    <cfRule type="cellIs" dxfId="2675" priority="2413" stopIfTrue="1" operator="lessThan">
      <formula>$K387+$L387</formula>
    </cfRule>
  </conditionalFormatting>
  <conditionalFormatting sqref="W387 W390">
    <cfRule type="cellIs" dxfId="2674" priority="2414" stopIfTrue="1" operator="greaterThan">
      <formula>$K387+$M387</formula>
    </cfRule>
    <cfRule type="cellIs" dxfId="2673" priority="2415" stopIfTrue="1" operator="lessThan">
      <formula>$K387+$L387</formula>
    </cfRule>
  </conditionalFormatting>
  <conditionalFormatting sqref="S385:S387 S389:S390 T385:W386 T389:W389">
    <cfRule type="cellIs" dxfId="2672" priority="2416" stopIfTrue="1" operator="greaterThan">
      <formula>$K385+$M385</formula>
    </cfRule>
    <cfRule type="cellIs" dxfId="2671" priority="2417" stopIfTrue="1" operator="lessThan">
      <formula>$K385+$L385</formula>
    </cfRule>
  </conditionalFormatting>
  <conditionalFormatting sqref="R385:R387 R389:R390">
    <cfRule type="cellIs" dxfId="2670" priority="2405" operator="equal">
      <formula>0</formula>
    </cfRule>
  </conditionalFormatting>
  <conditionalFormatting sqref="C388">
    <cfRule type="cellIs" dxfId="2669" priority="2402" operator="equal">
      <formula>""</formula>
    </cfRule>
  </conditionalFormatting>
  <conditionalFormatting sqref="S388:W388">
    <cfRule type="cellIs" dxfId="2668" priority="2403" stopIfTrue="1" operator="greaterThan">
      <formula>$K388+$M388</formula>
    </cfRule>
    <cfRule type="cellIs" dxfId="2667" priority="2404" stopIfTrue="1" operator="lessThan">
      <formula>$K388+$L388</formula>
    </cfRule>
  </conditionalFormatting>
  <conditionalFormatting sqref="R388">
    <cfRule type="cellIs" dxfId="2666" priority="2401" operator="equal">
      <formula>0</formula>
    </cfRule>
  </conditionalFormatting>
  <conditionalFormatting sqref="AQ391:AQ396">
    <cfRule type="cellIs" dxfId="2665" priority="2392" operator="greaterThan">
      <formula>0.06</formula>
    </cfRule>
  </conditionalFormatting>
  <conditionalFormatting sqref="C391:C393 C395:C396">
    <cfRule type="cellIs" dxfId="2664" priority="2391" operator="equal">
      <formula>""</formula>
    </cfRule>
  </conditionalFormatting>
  <conditionalFormatting sqref="T393 T396">
    <cfRule type="cellIs" dxfId="2663" priority="2389" stopIfTrue="1" operator="greaterThan">
      <formula>$K393+$M393</formula>
    </cfRule>
    <cfRule type="cellIs" dxfId="2662" priority="2390" stopIfTrue="1" operator="lessThan">
      <formula>$K393+$L393</formula>
    </cfRule>
  </conditionalFormatting>
  <conditionalFormatting sqref="U393 U396">
    <cfRule type="cellIs" dxfId="2661" priority="2393" stopIfTrue="1" operator="greaterThan">
      <formula>$K393+$M393</formula>
    </cfRule>
    <cfRule type="cellIs" dxfId="2660" priority="2394" stopIfTrue="1" operator="lessThan">
      <formula>$K393+$L393</formula>
    </cfRule>
  </conditionalFormatting>
  <conditionalFormatting sqref="V393 V396">
    <cfRule type="cellIs" dxfId="2659" priority="2395" stopIfTrue="1" operator="greaterThan">
      <formula>$K393+$M393</formula>
    </cfRule>
    <cfRule type="cellIs" dxfId="2658" priority="2396" stopIfTrue="1" operator="lessThan">
      <formula>$K393+$L393</formula>
    </cfRule>
  </conditionalFormatting>
  <conditionalFormatting sqref="W393 W396">
    <cfRule type="cellIs" dxfId="2657" priority="2397" stopIfTrue="1" operator="greaterThan">
      <formula>$K393+$M393</formula>
    </cfRule>
    <cfRule type="cellIs" dxfId="2656" priority="2398" stopIfTrue="1" operator="lessThan">
      <formula>$K393+$L393</formula>
    </cfRule>
  </conditionalFormatting>
  <conditionalFormatting sqref="S391:S393 S395:S396 T391:W392 T395:W395">
    <cfRule type="cellIs" dxfId="2655" priority="2399" stopIfTrue="1" operator="greaterThan">
      <formula>$K391+$M391</formula>
    </cfRule>
    <cfRule type="cellIs" dxfId="2654" priority="2400" stopIfTrue="1" operator="lessThan">
      <formula>$K391+$L391</formula>
    </cfRule>
  </conditionalFormatting>
  <conditionalFormatting sqref="R391:R393 R395:R396">
    <cfRule type="cellIs" dxfId="2653" priority="2388" operator="equal">
      <formula>0</formula>
    </cfRule>
  </conditionalFormatting>
  <conditionalFormatting sqref="C394">
    <cfRule type="cellIs" dxfId="2652" priority="2385" operator="equal">
      <formula>""</formula>
    </cfRule>
  </conditionalFormatting>
  <conditionalFormatting sqref="S394:W394">
    <cfRule type="cellIs" dxfId="2651" priority="2386" stopIfTrue="1" operator="greaterThan">
      <formula>$K394+$M394</formula>
    </cfRule>
    <cfRule type="cellIs" dxfId="2650" priority="2387" stopIfTrue="1" operator="lessThan">
      <formula>$K394+$L394</formula>
    </cfRule>
  </conditionalFormatting>
  <conditionalFormatting sqref="R394">
    <cfRule type="cellIs" dxfId="2649" priority="2384" operator="equal">
      <formula>0</formula>
    </cfRule>
  </conditionalFormatting>
  <conditionalFormatting sqref="AQ397:AQ402">
    <cfRule type="cellIs" dxfId="2648" priority="2375" operator="greaterThan">
      <formula>0.06</formula>
    </cfRule>
  </conditionalFormatting>
  <conditionalFormatting sqref="C397:C399 C401:C402">
    <cfRule type="cellIs" dxfId="2647" priority="2373" operator="equal">
      <formula>""</formula>
    </cfRule>
  </conditionalFormatting>
  <conditionalFormatting sqref="T402">
    <cfRule type="cellIs" dxfId="2646" priority="2371" stopIfTrue="1" operator="greaterThan">
      <formula>$K402+$M402</formula>
    </cfRule>
    <cfRule type="cellIs" dxfId="2645" priority="2372" stopIfTrue="1" operator="lessThan">
      <formula>$K402+$L402</formula>
    </cfRule>
  </conditionalFormatting>
  <conditionalFormatting sqref="U402">
    <cfRule type="cellIs" dxfId="2644" priority="2376" stopIfTrue="1" operator="greaterThan">
      <formula>$K402+$M402</formula>
    </cfRule>
    <cfRule type="cellIs" dxfId="2643" priority="2377" stopIfTrue="1" operator="lessThan">
      <formula>$K402+$L402</formula>
    </cfRule>
  </conditionalFormatting>
  <conditionalFormatting sqref="V402">
    <cfRule type="cellIs" dxfId="2642" priority="2378" stopIfTrue="1" operator="greaterThan">
      <formula>$K402+$M402</formula>
    </cfRule>
    <cfRule type="cellIs" dxfId="2641" priority="2379" stopIfTrue="1" operator="lessThan">
      <formula>$K402+$L402</formula>
    </cfRule>
  </conditionalFormatting>
  <conditionalFormatting sqref="W402">
    <cfRule type="cellIs" dxfId="2640" priority="2380" stopIfTrue="1" operator="greaterThan">
      <formula>$K402+$M402</formula>
    </cfRule>
    <cfRule type="cellIs" dxfId="2639" priority="2381" stopIfTrue="1" operator="lessThan">
      <formula>$K402+$L402</formula>
    </cfRule>
  </conditionalFormatting>
  <conditionalFormatting sqref="S402 U399:W399 U397:W397">
    <cfRule type="cellIs" dxfId="2638" priority="2382" stopIfTrue="1" operator="greaterThan">
      <formula>$K397+$M397</formula>
    </cfRule>
    <cfRule type="cellIs" dxfId="2637" priority="2383" stopIfTrue="1" operator="lessThan">
      <formula>$K397+$L397</formula>
    </cfRule>
  </conditionalFormatting>
  <conditionalFormatting sqref="R397:R399 R401:R402">
    <cfRule type="cellIs" dxfId="2636" priority="2370" operator="equal">
      <formula>0</formula>
    </cfRule>
  </conditionalFormatting>
  <conditionalFormatting sqref="U400:W400">
    <cfRule type="cellIs" dxfId="2635" priority="2368" stopIfTrue="1" operator="greaterThan">
      <formula>$K400+$M400</formula>
    </cfRule>
    <cfRule type="cellIs" dxfId="2634" priority="2369" stopIfTrue="1" operator="lessThan">
      <formula>$K400+$L400</formula>
    </cfRule>
  </conditionalFormatting>
  <conditionalFormatting sqref="R400">
    <cfRule type="cellIs" dxfId="2633" priority="2367" operator="equal">
      <formula>0</formula>
    </cfRule>
  </conditionalFormatting>
  <conditionalFormatting sqref="C629:C631">
    <cfRule type="cellIs" dxfId="2632" priority="2348" operator="equal">
      <formula>""</formula>
    </cfRule>
  </conditionalFormatting>
  <conditionalFormatting sqref="R629:R631">
    <cfRule type="cellIs" dxfId="2631" priority="2347" operator="equal">
      <formula>0</formula>
    </cfRule>
  </conditionalFormatting>
  <conditionalFormatting sqref="AQ626:AQ628">
    <cfRule type="cellIs" dxfId="2630" priority="2360" operator="greaterThan">
      <formula>0.06</formula>
    </cfRule>
  </conditionalFormatting>
  <conditionalFormatting sqref="C626:C628">
    <cfRule type="cellIs" dxfId="2629" priority="2359" operator="equal">
      <formula>""</formula>
    </cfRule>
  </conditionalFormatting>
  <conditionalFormatting sqref="U628">
    <cfRule type="cellIs" dxfId="2628" priority="2361" stopIfTrue="1" operator="greaterThan">
      <formula>$K628+$M628</formula>
    </cfRule>
    <cfRule type="cellIs" dxfId="2627" priority="2362" stopIfTrue="1" operator="lessThan">
      <formula>$K628+$L628</formula>
    </cfRule>
  </conditionalFormatting>
  <conditionalFormatting sqref="V628">
    <cfRule type="cellIs" dxfId="2626" priority="2363" stopIfTrue="1" operator="greaterThan">
      <formula>$K628+$M628</formula>
    </cfRule>
    <cfRule type="cellIs" dxfId="2625" priority="2364" stopIfTrue="1" operator="lessThan">
      <formula>$K628+$L628</formula>
    </cfRule>
  </conditionalFormatting>
  <conditionalFormatting sqref="W628">
    <cfRule type="cellIs" dxfId="2624" priority="2365" stopIfTrue="1" operator="greaterThan">
      <formula>$K628+$M628</formula>
    </cfRule>
    <cfRule type="cellIs" dxfId="2623" priority="2366" stopIfTrue="1" operator="lessThan">
      <formula>$K628+$L628</formula>
    </cfRule>
  </conditionalFormatting>
  <conditionalFormatting sqref="R626:R628">
    <cfRule type="cellIs" dxfId="2622" priority="2358" operator="equal">
      <formula>0</formula>
    </cfRule>
  </conditionalFormatting>
  <conditionalFormatting sqref="AQ629:AQ631">
    <cfRule type="cellIs" dxfId="2621" priority="2349" operator="greaterThan">
      <formula>0.06</formula>
    </cfRule>
  </conditionalFormatting>
  <conditionalFormatting sqref="C641:C642">
    <cfRule type="cellIs" dxfId="2620" priority="2340" operator="equal">
      <formula>""</formula>
    </cfRule>
  </conditionalFormatting>
  <conditionalFormatting sqref="U631">
    <cfRule type="cellIs" dxfId="2619" priority="2350" stopIfTrue="1" operator="greaterThan">
      <formula>$K631+$M631</formula>
    </cfRule>
    <cfRule type="cellIs" dxfId="2618" priority="2351" stopIfTrue="1" operator="lessThan">
      <formula>$K631+$L631</formula>
    </cfRule>
  </conditionalFormatting>
  <conditionalFormatting sqref="V631">
    <cfRule type="cellIs" dxfId="2617" priority="2352" stopIfTrue="1" operator="greaterThan">
      <formula>$K631+$M631</formula>
    </cfRule>
    <cfRule type="cellIs" dxfId="2616" priority="2353" stopIfTrue="1" operator="lessThan">
      <formula>$K631+$L631</formula>
    </cfRule>
  </conditionalFormatting>
  <conditionalFormatting sqref="W631">
    <cfRule type="cellIs" dxfId="2615" priority="2354" stopIfTrue="1" operator="greaterThan">
      <formula>$K631+$M631</formula>
    </cfRule>
    <cfRule type="cellIs" dxfId="2614" priority="2355" stopIfTrue="1" operator="lessThan">
      <formula>$K631+$L631</formula>
    </cfRule>
  </conditionalFormatting>
  <conditionalFormatting sqref="W629">
    <cfRule type="cellIs" dxfId="2613" priority="2356" stopIfTrue="1" operator="greaterThan">
      <formula>$K629+$M629</formula>
    </cfRule>
    <cfRule type="cellIs" dxfId="2612" priority="2357" stopIfTrue="1" operator="lessThan">
      <formula>$K629+$L629</formula>
    </cfRule>
  </conditionalFormatting>
  <conditionalFormatting sqref="R641:R642">
    <cfRule type="cellIs" dxfId="2611" priority="2339" operator="equal">
      <formula>0</formula>
    </cfRule>
  </conditionalFormatting>
  <conditionalFormatting sqref="C635:C637">
    <cfRule type="cellIs" dxfId="2610" priority="2322" operator="equal">
      <formula>""</formula>
    </cfRule>
  </conditionalFormatting>
  <conditionalFormatting sqref="R635:R637">
    <cfRule type="cellIs" dxfId="2609" priority="2321" operator="equal">
      <formula>0</formula>
    </cfRule>
  </conditionalFormatting>
  <conditionalFormatting sqref="AQ638:AQ640">
    <cfRule type="cellIs" dxfId="2608" priority="2344" operator="greaterThan">
      <formula>0.06</formula>
    </cfRule>
  </conditionalFormatting>
  <conditionalFormatting sqref="C638:C640">
    <cfRule type="cellIs" dxfId="2607" priority="2343" operator="equal">
      <formula>""</formula>
    </cfRule>
  </conditionalFormatting>
  <conditionalFormatting sqref="U640:W640">
    <cfRule type="cellIs" dxfId="2606" priority="2345" stopIfTrue="1" operator="greaterThan">
      <formula>$K640+$M640</formula>
    </cfRule>
    <cfRule type="cellIs" dxfId="2605" priority="2346" stopIfTrue="1" operator="lessThan">
      <formula>$K640+$L640</formula>
    </cfRule>
  </conditionalFormatting>
  <conditionalFormatting sqref="R638:R640">
    <cfRule type="cellIs" dxfId="2604" priority="2342" operator="equal">
      <formula>0</formula>
    </cfRule>
  </conditionalFormatting>
  <conditionalFormatting sqref="AQ641:AQ642">
    <cfRule type="cellIs" dxfId="2603" priority="2341" operator="greaterThan">
      <formula>0.06</formula>
    </cfRule>
  </conditionalFormatting>
  <conditionalFormatting sqref="AQ632:AQ634">
    <cfRule type="cellIs" dxfId="2602" priority="2332" operator="greaterThan">
      <formula>0.06</formula>
    </cfRule>
  </conditionalFormatting>
  <conditionalFormatting sqref="C632:C634">
    <cfRule type="cellIs" dxfId="2601" priority="2331" operator="equal">
      <formula>""</formula>
    </cfRule>
  </conditionalFormatting>
  <conditionalFormatting sqref="U634">
    <cfRule type="cellIs" dxfId="2600" priority="2333" stopIfTrue="1" operator="greaterThan">
      <formula>$K634+$M634</formula>
    </cfRule>
    <cfRule type="cellIs" dxfId="2599" priority="2334" stopIfTrue="1" operator="lessThan">
      <formula>$K634+$L634</formula>
    </cfRule>
  </conditionalFormatting>
  <conditionalFormatting sqref="V634">
    <cfRule type="cellIs" dxfId="2598" priority="2335" stopIfTrue="1" operator="greaterThan">
      <formula>$K634+$M634</formula>
    </cfRule>
    <cfRule type="cellIs" dxfId="2597" priority="2336" stopIfTrue="1" operator="lessThan">
      <formula>$K634+$L634</formula>
    </cfRule>
  </conditionalFormatting>
  <conditionalFormatting sqref="W634">
    <cfRule type="cellIs" dxfId="2596" priority="2337" stopIfTrue="1" operator="greaterThan">
      <formula>$K634+$M634</formula>
    </cfRule>
    <cfRule type="cellIs" dxfId="2595" priority="2338" stopIfTrue="1" operator="lessThan">
      <formula>$K634+$L634</formula>
    </cfRule>
  </conditionalFormatting>
  <conditionalFormatting sqref="R632:R634">
    <cfRule type="cellIs" dxfId="2594" priority="2330" operator="equal">
      <formula>0</formula>
    </cfRule>
  </conditionalFormatting>
  <conditionalFormatting sqref="AQ635:AQ637">
    <cfRule type="cellIs" dxfId="2593" priority="2323" operator="greaterThan">
      <formula>0.06</formula>
    </cfRule>
  </conditionalFormatting>
  <conditionalFormatting sqref="U637">
    <cfRule type="cellIs" dxfId="2592" priority="2324" stopIfTrue="1" operator="greaterThan">
      <formula>$K637+$M637</formula>
    </cfRule>
    <cfRule type="cellIs" dxfId="2591" priority="2325" stopIfTrue="1" operator="lessThan">
      <formula>$K637+$L637</formula>
    </cfRule>
  </conditionalFormatting>
  <conditionalFormatting sqref="V637">
    <cfRule type="cellIs" dxfId="2590" priority="2326" stopIfTrue="1" operator="greaterThan">
      <formula>$K637+$M637</formula>
    </cfRule>
    <cfRule type="cellIs" dxfId="2589" priority="2327" stopIfTrue="1" operator="lessThan">
      <formula>$K637+$L637</formula>
    </cfRule>
  </conditionalFormatting>
  <conditionalFormatting sqref="W637">
    <cfRule type="cellIs" dxfId="2588" priority="2328" stopIfTrue="1" operator="greaterThan">
      <formula>$K637+$M637</formula>
    </cfRule>
    <cfRule type="cellIs" dxfId="2587" priority="2329" stopIfTrue="1" operator="lessThan">
      <formula>$K637+$L637</formula>
    </cfRule>
  </conditionalFormatting>
  <conditionalFormatting sqref="C850:C852">
    <cfRule type="cellIs" dxfId="2586" priority="2311" operator="equal">
      <formula>""</formula>
    </cfRule>
  </conditionalFormatting>
  <conditionalFormatting sqref="R850:R851">
    <cfRule type="cellIs" dxfId="2585" priority="2310" operator="equal">
      <formula>0</formula>
    </cfRule>
  </conditionalFormatting>
  <conditionalFormatting sqref="AQ850:AQ852">
    <cfRule type="cellIs" dxfId="2584" priority="2312" operator="greaterThan">
      <formula>0.06</formula>
    </cfRule>
  </conditionalFormatting>
  <conditionalFormatting sqref="U852">
    <cfRule type="cellIs" dxfId="2583" priority="2313" stopIfTrue="1" operator="greaterThan">
      <formula>$K852+$M852</formula>
    </cfRule>
    <cfRule type="cellIs" dxfId="2582" priority="2314" stopIfTrue="1" operator="lessThan">
      <formula>$K852+$L852</formula>
    </cfRule>
  </conditionalFormatting>
  <conditionalFormatting sqref="V852">
    <cfRule type="cellIs" dxfId="2581" priority="2315" stopIfTrue="1" operator="greaterThan">
      <formula>$K852+$M852</formula>
    </cfRule>
    <cfRule type="cellIs" dxfId="2580" priority="2316" stopIfTrue="1" operator="lessThan">
      <formula>$K852+$L852</formula>
    </cfRule>
  </conditionalFormatting>
  <conditionalFormatting sqref="W852">
    <cfRule type="cellIs" dxfId="2579" priority="2317" stopIfTrue="1" operator="greaterThan">
      <formula>$K852+$M852</formula>
    </cfRule>
    <cfRule type="cellIs" dxfId="2578" priority="2318" stopIfTrue="1" operator="lessThan">
      <formula>$K852+$L852</formula>
    </cfRule>
  </conditionalFormatting>
  <conditionalFormatting sqref="U850:W850">
    <cfRule type="cellIs" dxfId="2577" priority="2319" stopIfTrue="1" operator="greaterThan">
      <formula>$K850+$M850</formula>
    </cfRule>
    <cfRule type="cellIs" dxfId="2576" priority="2320" stopIfTrue="1" operator="lessThan">
      <formula>$K850+$L850</formula>
    </cfRule>
  </conditionalFormatting>
  <conditionalFormatting sqref="AQ71:AQ73">
    <cfRule type="cellIs" dxfId="2575" priority="2303" operator="greaterThan">
      <formula>0.06</formula>
    </cfRule>
  </conditionalFormatting>
  <conditionalFormatting sqref="C71:C73">
    <cfRule type="cellIs" dxfId="2574" priority="2302" operator="equal">
      <formula>""</formula>
    </cfRule>
  </conditionalFormatting>
  <conditionalFormatting sqref="U72:U73">
    <cfRule type="cellIs" dxfId="2573" priority="2304" stopIfTrue="1" operator="greaterThan">
      <formula>$K72+$M72</formula>
    </cfRule>
    <cfRule type="cellIs" dxfId="2572" priority="2305" stopIfTrue="1" operator="lessThan">
      <formula>$K72+$L72</formula>
    </cfRule>
  </conditionalFormatting>
  <conditionalFormatting sqref="V72:V73">
    <cfRule type="cellIs" dxfId="2571" priority="2306" stopIfTrue="1" operator="greaterThan">
      <formula>$K72+$M72</formula>
    </cfRule>
    <cfRule type="cellIs" dxfId="2570" priority="2307" stopIfTrue="1" operator="lessThan">
      <formula>$K72+$L72</formula>
    </cfRule>
  </conditionalFormatting>
  <conditionalFormatting sqref="W72:W73">
    <cfRule type="cellIs" dxfId="2569" priority="2308" stopIfTrue="1" operator="greaterThan">
      <formula>$K72+$M72</formula>
    </cfRule>
    <cfRule type="cellIs" dxfId="2568" priority="2309" stopIfTrue="1" operator="lessThan">
      <formula>$K72+$L72</formula>
    </cfRule>
  </conditionalFormatting>
  <conditionalFormatting sqref="AQ74:AQ76">
    <cfRule type="cellIs" dxfId="2567" priority="2293" operator="greaterThan">
      <formula>0.06</formula>
    </cfRule>
  </conditionalFormatting>
  <conditionalFormatting sqref="C74:C76">
    <cfRule type="cellIs" dxfId="2566" priority="2292" operator="equal">
      <formula>""</formula>
    </cfRule>
  </conditionalFormatting>
  <conditionalFormatting sqref="T76">
    <cfRule type="cellIs" dxfId="2565" priority="2290" stopIfTrue="1" operator="greaterThan">
      <formula>$K76+$M76</formula>
    </cfRule>
    <cfRule type="cellIs" dxfId="2564" priority="2291" stopIfTrue="1" operator="lessThan">
      <formula>$K76+$L76</formula>
    </cfRule>
  </conditionalFormatting>
  <conditionalFormatting sqref="U75:U76">
    <cfRule type="cellIs" dxfId="2563" priority="2294" stopIfTrue="1" operator="greaterThan">
      <formula>$K75+$M75</formula>
    </cfRule>
    <cfRule type="cellIs" dxfId="2562" priority="2295" stopIfTrue="1" operator="lessThan">
      <formula>$K75+$L75</formula>
    </cfRule>
  </conditionalFormatting>
  <conditionalFormatting sqref="V75:V76">
    <cfRule type="cellIs" dxfId="2561" priority="2296" stopIfTrue="1" operator="greaterThan">
      <formula>$K75+$M75</formula>
    </cfRule>
    <cfRule type="cellIs" dxfId="2560" priority="2297" stopIfTrue="1" operator="lessThan">
      <formula>$K75+$L75</formula>
    </cfRule>
  </conditionalFormatting>
  <conditionalFormatting sqref="W75:W76">
    <cfRule type="cellIs" dxfId="2559" priority="2298" stopIfTrue="1" operator="greaterThan">
      <formula>$K75+$M75</formula>
    </cfRule>
    <cfRule type="cellIs" dxfId="2558" priority="2299" stopIfTrue="1" operator="lessThan">
      <formula>$K75+$L75</formula>
    </cfRule>
  </conditionalFormatting>
  <conditionalFormatting sqref="S76">
    <cfRule type="cellIs" dxfId="2557" priority="2300" stopIfTrue="1" operator="greaterThan">
      <formula>$K76+$M76</formula>
    </cfRule>
    <cfRule type="cellIs" dxfId="2556" priority="2301" stopIfTrue="1" operator="lessThan">
      <formula>$K76+$L76</formula>
    </cfRule>
  </conditionalFormatting>
  <conditionalFormatting sqref="AQ268:AQ270">
    <cfRule type="cellIs" dxfId="2555" priority="2283" operator="greaterThan">
      <formula>0.06</formula>
    </cfRule>
  </conditionalFormatting>
  <conditionalFormatting sqref="C269:C270">
    <cfRule type="cellIs" dxfId="2554" priority="2282" operator="equal">
      <formula>""</formula>
    </cfRule>
  </conditionalFormatting>
  <conditionalFormatting sqref="U270">
    <cfRule type="cellIs" dxfId="2553" priority="2284" stopIfTrue="1" operator="greaterThan">
      <formula>$K270+$M270</formula>
    </cfRule>
    <cfRule type="cellIs" dxfId="2552" priority="2285" stopIfTrue="1" operator="lessThan">
      <formula>$K270+$L270</formula>
    </cfRule>
  </conditionalFormatting>
  <conditionalFormatting sqref="V270">
    <cfRule type="cellIs" dxfId="2551" priority="2286" stopIfTrue="1" operator="greaterThan">
      <formula>$K270+$M270</formula>
    </cfRule>
    <cfRule type="cellIs" dxfId="2550" priority="2287" stopIfTrue="1" operator="lessThan">
      <formula>$K270+$L270</formula>
    </cfRule>
  </conditionalFormatting>
  <conditionalFormatting sqref="W270">
    <cfRule type="cellIs" dxfId="2549" priority="2288" stopIfTrue="1" operator="greaterThan">
      <formula>$K270+$M270</formula>
    </cfRule>
    <cfRule type="cellIs" dxfId="2548" priority="2289" stopIfTrue="1" operator="lessThan">
      <formula>$K270+$L270</formula>
    </cfRule>
  </conditionalFormatting>
  <conditionalFormatting sqref="R269:R270">
    <cfRule type="cellIs" dxfId="2547" priority="2281" operator="equal">
      <formula>0</formula>
    </cfRule>
  </conditionalFormatting>
  <conditionalFormatting sqref="C268">
    <cfRule type="cellIs" dxfId="2546" priority="2278" operator="equal">
      <formula>""</formula>
    </cfRule>
  </conditionalFormatting>
  <conditionalFormatting sqref="U268:W268">
    <cfRule type="cellIs" dxfId="2545" priority="2279" stopIfTrue="1" operator="greaterThan">
      <formula>$K268+$M268</formula>
    </cfRule>
    <cfRule type="cellIs" dxfId="2544" priority="2280" stopIfTrue="1" operator="lessThan">
      <formula>$K268+$L268</formula>
    </cfRule>
  </conditionalFormatting>
  <conditionalFormatting sqref="R268">
    <cfRule type="cellIs" dxfId="2543" priority="2277" operator="equal">
      <formula>0</formula>
    </cfRule>
  </conditionalFormatting>
  <conditionalFormatting sqref="AQ286:AQ288">
    <cfRule type="cellIs" dxfId="2542" priority="2268" operator="greaterThan">
      <formula>0.06</formula>
    </cfRule>
  </conditionalFormatting>
  <conditionalFormatting sqref="C286:C288">
    <cfRule type="cellIs" dxfId="2541" priority="2267" operator="equal">
      <formula>""</formula>
    </cfRule>
  </conditionalFormatting>
  <conditionalFormatting sqref="T288">
    <cfRule type="cellIs" dxfId="2540" priority="2265" stopIfTrue="1" operator="greaterThan">
      <formula>$K288+$M288</formula>
    </cfRule>
    <cfRule type="cellIs" dxfId="2539" priority="2266" stopIfTrue="1" operator="lessThan">
      <formula>$K288+$L288</formula>
    </cfRule>
  </conditionalFormatting>
  <conditionalFormatting sqref="U288">
    <cfRule type="cellIs" dxfId="2538" priority="2269" stopIfTrue="1" operator="greaterThan">
      <formula>$K288+$M288</formula>
    </cfRule>
    <cfRule type="cellIs" dxfId="2537" priority="2270" stopIfTrue="1" operator="lessThan">
      <formula>$K288+$L288</formula>
    </cfRule>
  </conditionalFormatting>
  <conditionalFormatting sqref="V288">
    <cfRule type="cellIs" dxfId="2536" priority="2271" stopIfTrue="1" operator="greaterThan">
      <formula>$K288+$M288</formula>
    </cfRule>
    <cfRule type="cellIs" dxfId="2535" priority="2272" stopIfTrue="1" operator="lessThan">
      <formula>$K288+$L288</formula>
    </cfRule>
  </conditionalFormatting>
  <conditionalFormatting sqref="W288">
    <cfRule type="cellIs" dxfId="2534" priority="2273" stopIfTrue="1" operator="greaterThan">
      <formula>$K288+$M288</formula>
    </cfRule>
    <cfRule type="cellIs" dxfId="2533" priority="2274" stopIfTrue="1" operator="lessThan">
      <formula>$K288+$L288</formula>
    </cfRule>
  </conditionalFormatting>
  <conditionalFormatting sqref="S288 U286:W286">
    <cfRule type="cellIs" dxfId="2532" priority="2275" stopIfTrue="1" operator="greaterThan">
      <formula>$K286+$M286</formula>
    </cfRule>
    <cfRule type="cellIs" dxfId="2531" priority="2276" stopIfTrue="1" operator="lessThan">
      <formula>$K286+$L286</formula>
    </cfRule>
  </conditionalFormatting>
  <conditionalFormatting sqref="R286:R288">
    <cfRule type="cellIs" dxfId="2530" priority="2264" operator="equal">
      <formula>0</formula>
    </cfRule>
  </conditionalFormatting>
  <conditionalFormatting sqref="AQ295:AQ297">
    <cfRule type="cellIs" dxfId="2529" priority="2255" operator="greaterThan">
      <formula>0.06</formula>
    </cfRule>
  </conditionalFormatting>
  <conditionalFormatting sqref="C295:C297">
    <cfRule type="cellIs" dxfId="2528" priority="2254" operator="equal">
      <formula>""</formula>
    </cfRule>
  </conditionalFormatting>
  <conditionalFormatting sqref="T297">
    <cfRule type="cellIs" dxfId="2527" priority="2252" stopIfTrue="1" operator="greaterThan">
      <formula>$K297+$M297</formula>
    </cfRule>
    <cfRule type="cellIs" dxfId="2526" priority="2253" stopIfTrue="1" operator="lessThan">
      <formula>$K297+$L297</formula>
    </cfRule>
  </conditionalFormatting>
  <conditionalFormatting sqref="U297">
    <cfRule type="cellIs" dxfId="2525" priority="2256" stopIfTrue="1" operator="greaterThan">
      <formula>$K297+$M297</formula>
    </cfRule>
    <cfRule type="cellIs" dxfId="2524" priority="2257" stopIfTrue="1" operator="lessThan">
      <formula>$K297+$L297</formula>
    </cfRule>
  </conditionalFormatting>
  <conditionalFormatting sqref="V297">
    <cfRule type="cellIs" dxfId="2523" priority="2258" stopIfTrue="1" operator="greaterThan">
      <formula>$K297+$M297</formula>
    </cfRule>
    <cfRule type="cellIs" dxfId="2522" priority="2259" stopIfTrue="1" operator="lessThan">
      <formula>$K297+$L297</formula>
    </cfRule>
  </conditionalFormatting>
  <conditionalFormatting sqref="W297">
    <cfRule type="cellIs" dxfId="2521" priority="2260" stopIfTrue="1" operator="greaterThan">
      <formula>$K297+$M297</formula>
    </cfRule>
    <cfRule type="cellIs" dxfId="2520" priority="2261" stopIfTrue="1" operator="lessThan">
      <formula>$K297+$L297</formula>
    </cfRule>
  </conditionalFormatting>
  <conditionalFormatting sqref="S295:S297 T295:W296">
    <cfRule type="cellIs" dxfId="2519" priority="2262" stopIfTrue="1" operator="greaterThan">
      <formula>$K295+$M295</formula>
    </cfRule>
    <cfRule type="cellIs" dxfId="2518" priority="2263" stopIfTrue="1" operator="lessThan">
      <formula>$K295+$L295</formula>
    </cfRule>
  </conditionalFormatting>
  <conditionalFormatting sqref="R295:R297">
    <cfRule type="cellIs" dxfId="2517" priority="2251" operator="equal">
      <formula>0</formula>
    </cfRule>
  </conditionalFormatting>
  <conditionalFormatting sqref="AQ304:AQ306">
    <cfRule type="cellIs" dxfId="2516" priority="2242" operator="greaterThan">
      <formula>0.06</formula>
    </cfRule>
  </conditionalFormatting>
  <conditionalFormatting sqref="C304:C306">
    <cfRule type="cellIs" dxfId="2515" priority="2241" operator="equal">
      <formula>""</formula>
    </cfRule>
  </conditionalFormatting>
  <conditionalFormatting sqref="T306">
    <cfRule type="cellIs" dxfId="2514" priority="2239" stopIfTrue="1" operator="greaterThan">
      <formula>$K306+$M306</formula>
    </cfRule>
    <cfRule type="cellIs" dxfId="2513" priority="2240" stopIfTrue="1" operator="lessThan">
      <formula>$K306+$L306</formula>
    </cfRule>
  </conditionalFormatting>
  <conditionalFormatting sqref="U306">
    <cfRule type="cellIs" dxfId="2512" priority="2243" stopIfTrue="1" operator="greaterThan">
      <formula>$K306+$M306</formula>
    </cfRule>
    <cfRule type="cellIs" dxfId="2511" priority="2244" stopIfTrue="1" operator="lessThan">
      <formula>$K306+$L306</formula>
    </cfRule>
  </conditionalFormatting>
  <conditionalFormatting sqref="V306">
    <cfRule type="cellIs" dxfId="2510" priority="2245" stopIfTrue="1" operator="greaterThan">
      <formula>$K306+$M306</formula>
    </cfRule>
    <cfRule type="cellIs" dxfId="2509" priority="2246" stopIfTrue="1" operator="lessThan">
      <formula>$K306+$L306</formula>
    </cfRule>
  </conditionalFormatting>
  <conditionalFormatting sqref="W306">
    <cfRule type="cellIs" dxfId="2508" priority="2247" stopIfTrue="1" operator="greaterThan">
      <formula>$K306+$M306</formula>
    </cfRule>
    <cfRule type="cellIs" dxfId="2507" priority="2248" stopIfTrue="1" operator="lessThan">
      <formula>$K306+$L306</formula>
    </cfRule>
  </conditionalFormatting>
  <conditionalFormatting sqref="S304:S306 T304:W305">
    <cfRule type="cellIs" dxfId="2506" priority="2249" stopIfTrue="1" operator="greaterThan">
      <formula>$K304+$M304</formula>
    </cfRule>
    <cfRule type="cellIs" dxfId="2505" priority="2250" stopIfTrue="1" operator="lessThan">
      <formula>$K304+$L304</formula>
    </cfRule>
  </conditionalFormatting>
  <conditionalFormatting sqref="R304:R306">
    <cfRule type="cellIs" dxfId="2504" priority="2238" operator="equal">
      <formula>0</formula>
    </cfRule>
  </conditionalFormatting>
  <conditionalFormatting sqref="AQ313:AQ315">
    <cfRule type="cellIs" dxfId="2503" priority="2229" operator="greaterThan">
      <formula>0.06</formula>
    </cfRule>
  </conditionalFormatting>
  <conditionalFormatting sqref="C313:C315">
    <cfRule type="cellIs" dxfId="2502" priority="2228" operator="equal">
      <formula>""</formula>
    </cfRule>
  </conditionalFormatting>
  <conditionalFormatting sqref="U315">
    <cfRule type="cellIs" dxfId="2501" priority="2230" stopIfTrue="1" operator="greaterThan">
      <formula>$K315+$M315</formula>
    </cfRule>
    <cfRule type="cellIs" dxfId="2500" priority="2231" stopIfTrue="1" operator="lessThan">
      <formula>$K315+$L315</formula>
    </cfRule>
  </conditionalFormatting>
  <conditionalFormatting sqref="V315">
    <cfRule type="cellIs" dxfId="2499" priority="2232" stopIfTrue="1" operator="greaterThan">
      <formula>$K315+$M315</formula>
    </cfRule>
    <cfRule type="cellIs" dxfId="2498" priority="2233" stopIfTrue="1" operator="lessThan">
      <formula>$K315+$L315</formula>
    </cfRule>
  </conditionalFormatting>
  <conditionalFormatting sqref="W315">
    <cfRule type="cellIs" dxfId="2497" priority="2234" stopIfTrue="1" operator="greaterThan">
      <formula>$K315+$M315</formula>
    </cfRule>
    <cfRule type="cellIs" dxfId="2496" priority="2235" stopIfTrue="1" operator="lessThan">
      <formula>$K315+$L315</formula>
    </cfRule>
  </conditionalFormatting>
  <conditionalFormatting sqref="U313:W313">
    <cfRule type="cellIs" dxfId="2495" priority="2236" stopIfTrue="1" operator="greaterThan">
      <formula>$K313+$M313</formula>
    </cfRule>
    <cfRule type="cellIs" dxfId="2494" priority="2237" stopIfTrue="1" operator="lessThan">
      <formula>$K313+$L313</formula>
    </cfRule>
  </conditionalFormatting>
  <conditionalFormatting sqref="R313:R315">
    <cfRule type="cellIs" dxfId="2493" priority="2227" operator="equal">
      <formula>0</formula>
    </cfRule>
  </conditionalFormatting>
  <conditionalFormatting sqref="AQ134:AQ136">
    <cfRule type="cellIs" dxfId="2492" priority="2218" operator="greaterThan">
      <formula>0.06</formula>
    </cfRule>
  </conditionalFormatting>
  <conditionalFormatting sqref="C134:C136">
    <cfRule type="cellIs" dxfId="2491" priority="2217" operator="equal">
      <formula>""</formula>
    </cfRule>
  </conditionalFormatting>
  <conditionalFormatting sqref="T134:T136">
    <cfRule type="cellIs" dxfId="2490" priority="2215" stopIfTrue="1" operator="greaterThan">
      <formula>$K134+$M134</formula>
    </cfRule>
    <cfRule type="cellIs" dxfId="2489" priority="2216" stopIfTrue="1" operator="lessThan">
      <formula>$K134+$L134</formula>
    </cfRule>
  </conditionalFormatting>
  <conditionalFormatting sqref="U134:U136">
    <cfRule type="cellIs" dxfId="2488" priority="2219" stopIfTrue="1" operator="greaterThan">
      <formula>$K134+$M134</formula>
    </cfRule>
    <cfRule type="cellIs" dxfId="2487" priority="2220" stopIfTrue="1" operator="lessThan">
      <formula>$K134+$L134</formula>
    </cfRule>
  </conditionalFormatting>
  <conditionalFormatting sqref="V134:V136">
    <cfRule type="cellIs" dxfId="2486" priority="2221" stopIfTrue="1" operator="greaterThan">
      <formula>$K134+$M134</formula>
    </cfRule>
    <cfRule type="cellIs" dxfId="2485" priority="2222" stopIfTrue="1" operator="lessThan">
      <formula>$K134+$L134</formula>
    </cfRule>
  </conditionalFormatting>
  <conditionalFormatting sqref="W134:W136">
    <cfRule type="cellIs" dxfId="2484" priority="2223" stopIfTrue="1" operator="greaterThan">
      <formula>$K134+$M134</formula>
    </cfRule>
    <cfRule type="cellIs" dxfId="2483" priority="2224" stopIfTrue="1" operator="lessThan">
      <formula>$K134+$L134</formula>
    </cfRule>
  </conditionalFormatting>
  <conditionalFormatting sqref="S134:S136">
    <cfRule type="cellIs" dxfId="2482" priority="2225" stopIfTrue="1" operator="greaterThan">
      <formula>$K134+$M134</formula>
    </cfRule>
    <cfRule type="cellIs" dxfId="2481" priority="2226" stopIfTrue="1" operator="lessThan">
      <formula>$K134+$L134</formula>
    </cfRule>
  </conditionalFormatting>
  <conditionalFormatting sqref="AQ334:AQ336">
    <cfRule type="cellIs" dxfId="2480" priority="2212" operator="greaterThan">
      <formula>0.06</formula>
    </cfRule>
  </conditionalFormatting>
  <conditionalFormatting sqref="C334:C336">
    <cfRule type="cellIs" dxfId="2479" priority="2211" operator="equal">
      <formula>""</formula>
    </cfRule>
  </conditionalFormatting>
  <conditionalFormatting sqref="S334:W336">
    <cfRule type="cellIs" dxfId="2478" priority="2213" stopIfTrue="1" operator="greaterThan">
      <formula>$K334+$M334</formula>
    </cfRule>
    <cfRule type="cellIs" dxfId="2477" priority="2214" stopIfTrue="1" operator="lessThan">
      <formula>$K334+$L334</formula>
    </cfRule>
  </conditionalFormatting>
  <conditionalFormatting sqref="R334:R336">
    <cfRule type="cellIs" dxfId="2476" priority="2210" operator="equal">
      <formula>0</formula>
    </cfRule>
  </conditionalFormatting>
  <conditionalFormatting sqref="AQ341:AQ342">
    <cfRule type="cellIs" dxfId="2475" priority="2201" operator="greaterThan">
      <formula>0.06</formula>
    </cfRule>
  </conditionalFormatting>
  <conditionalFormatting sqref="C341:C342">
    <cfRule type="cellIs" dxfId="2474" priority="2200" operator="equal">
      <formula>""</formula>
    </cfRule>
  </conditionalFormatting>
  <conditionalFormatting sqref="T342">
    <cfRule type="cellIs" dxfId="2473" priority="2198" stopIfTrue="1" operator="greaterThan">
      <formula>$K342+$M342</formula>
    </cfRule>
    <cfRule type="cellIs" dxfId="2472" priority="2199" stopIfTrue="1" operator="lessThan">
      <formula>$K342+$L342</formula>
    </cfRule>
  </conditionalFormatting>
  <conditionalFormatting sqref="U342">
    <cfRule type="cellIs" dxfId="2471" priority="2202" stopIfTrue="1" operator="greaterThan">
      <formula>$K342+$M342</formula>
    </cfRule>
    <cfRule type="cellIs" dxfId="2470" priority="2203" stopIfTrue="1" operator="lessThan">
      <formula>$K342+$L342</formula>
    </cfRule>
  </conditionalFormatting>
  <conditionalFormatting sqref="V342">
    <cfRule type="cellIs" dxfId="2469" priority="2204" stopIfTrue="1" operator="greaterThan">
      <formula>$K342+$M342</formula>
    </cfRule>
    <cfRule type="cellIs" dxfId="2468" priority="2205" stopIfTrue="1" operator="lessThan">
      <formula>$K342+$L342</formula>
    </cfRule>
  </conditionalFormatting>
  <conditionalFormatting sqref="W342">
    <cfRule type="cellIs" dxfId="2467" priority="2206" stopIfTrue="1" operator="greaterThan">
      <formula>$K342+$M342</formula>
    </cfRule>
    <cfRule type="cellIs" dxfId="2466" priority="2207" stopIfTrue="1" operator="lessThan">
      <formula>$K342+$L342</formula>
    </cfRule>
  </conditionalFormatting>
  <conditionalFormatting sqref="S341:S342 T341:W341">
    <cfRule type="cellIs" dxfId="2465" priority="2208" stopIfTrue="1" operator="greaterThan">
      <formula>$K341+$M341</formula>
    </cfRule>
    <cfRule type="cellIs" dxfId="2464" priority="2209" stopIfTrue="1" operator="lessThan">
      <formula>$K341+$L341</formula>
    </cfRule>
  </conditionalFormatting>
  <conditionalFormatting sqref="R341:R342">
    <cfRule type="cellIs" dxfId="2463" priority="2197" operator="equal">
      <formula>0</formula>
    </cfRule>
  </conditionalFormatting>
  <conditionalFormatting sqref="AQ349:AQ350">
    <cfRule type="cellIs" dxfId="2462" priority="2196" operator="greaterThan">
      <formula>0.06</formula>
    </cfRule>
  </conditionalFormatting>
  <conditionalFormatting sqref="C349:C350">
    <cfRule type="cellIs" dxfId="2461" priority="2195" operator="equal">
      <formula>""</formula>
    </cfRule>
  </conditionalFormatting>
  <conditionalFormatting sqref="R349:R350">
    <cfRule type="cellIs" dxfId="2460" priority="2194" operator="equal">
      <formula>0</formula>
    </cfRule>
  </conditionalFormatting>
  <conditionalFormatting sqref="AQ352:AQ353">
    <cfRule type="cellIs" dxfId="2459" priority="2193" operator="greaterThan">
      <formula>0.06</formula>
    </cfRule>
  </conditionalFormatting>
  <conditionalFormatting sqref="C352:C353">
    <cfRule type="cellIs" dxfId="2458" priority="2192" operator="equal">
      <formula>""</formula>
    </cfRule>
  </conditionalFormatting>
  <conditionalFormatting sqref="R352:R353">
    <cfRule type="cellIs" dxfId="2457" priority="2191" operator="equal">
      <formula>0</formula>
    </cfRule>
  </conditionalFormatting>
  <conditionalFormatting sqref="AQ346:AQ347">
    <cfRule type="cellIs" dxfId="2456" priority="2190" operator="greaterThan">
      <formula>0.06</formula>
    </cfRule>
  </conditionalFormatting>
  <conditionalFormatting sqref="C346:C347">
    <cfRule type="cellIs" dxfId="2455" priority="2189" operator="equal">
      <formula>""</formula>
    </cfRule>
  </conditionalFormatting>
  <conditionalFormatting sqref="R346:R347">
    <cfRule type="cellIs" dxfId="2454" priority="2188" operator="equal">
      <formula>0</formula>
    </cfRule>
  </conditionalFormatting>
  <conditionalFormatting sqref="R453:R454">
    <cfRule type="cellIs" dxfId="2453" priority="2187" operator="equal">
      <formula>0</formula>
    </cfRule>
  </conditionalFormatting>
  <conditionalFormatting sqref="R576:R577">
    <cfRule type="cellIs" dxfId="2452" priority="2186" operator="equal">
      <formula>0</formula>
    </cfRule>
  </conditionalFormatting>
  <conditionalFormatting sqref="R579:R580">
    <cfRule type="cellIs" dxfId="2451" priority="2185" operator="equal">
      <formula>0</formula>
    </cfRule>
  </conditionalFormatting>
  <conditionalFormatting sqref="R582:R583">
    <cfRule type="cellIs" dxfId="2450" priority="2184" operator="equal">
      <formula>0</formula>
    </cfRule>
  </conditionalFormatting>
  <conditionalFormatting sqref="R681:R682">
    <cfRule type="cellIs" dxfId="2449" priority="2183" operator="equal">
      <formula>0</formula>
    </cfRule>
  </conditionalFormatting>
  <conditionalFormatting sqref="R355:R356">
    <cfRule type="cellIs" dxfId="2448" priority="2182" operator="equal">
      <formula>0</formula>
    </cfRule>
  </conditionalFormatting>
  <conditionalFormatting sqref="AQ689:AQ691">
    <cfRule type="cellIs" dxfId="2447" priority="2173" operator="greaterThan">
      <formula>0.06</formula>
    </cfRule>
  </conditionalFormatting>
  <conditionalFormatting sqref="C689:C691">
    <cfRule type="cellIs" dxfId="2446" priority="2172" operator="equal">
      <formula>""</formula>
    </cfRule>
  </conditionalFormatting>
  <conditionalFormatting sqref="T689:T691">
    <cfRule type="cellIs" dxfId="2445" priority="2170" stopIfTrue="1" operator="greaterThan">
      <formula>$K689+$M689</formula>
    </cfRule>
    <cfRule type="cellIs" dxfId="2444" priority="2171" stopIfTrue="1" operator="lessThan">
      <formula>$K689+$L689</formula>
    </cfRule>
  </conditionalFormatting>
  <conditionalFormatting sqref="U689:U691">
    <cfRule type="cellIs" dxfId="2443" priority="2174" stopIfTrue="1" operator="greaterThan">
      <formula>$K689+$M689</formula>
    </cfRule>
    <cfRule type="cellIs" dxfId="2442" priority="2175" stopIfTrue="1" operator="lessThan">
      <formula>$K689+$L689</formula>
    </cfRule>
  </conditionalFormatting>
  <conditionalFormatting sqref="V689:V691">
    <cfRule type="cellIs" dxfId="2441" priority="2176" stopIfTrue="1" operator="greaterThan">
      <formula>$K689+$M689</formula>
    </cfRule>
    <cfRule type="cellIs" dxfId="2440" priority="2177" stopIfTrue="1" operator="lessThan">
      <formula>$K689+$L689</formula>
    </cfRule>
  </conditionalFormatting>
  <conditionalFormatting sqref="W689:W691">
    <cfRule type="cellIs" dxfId="2439" priority="2178" stopIfTrue="1" operator="greaterThan">
      <formula>$K689+$M689</formula>
    </cfRule>
    <cfRule type="cellIs" dxfId="2438" priority="2179" stopIfTrue="1" operator="lessThan">
      <formula>$K689+$L689</formula>
    </cfRule>
  </conditionalFormatting>
  <conditionalFormatting sqref="S689:S691">
    <cfRule type="cellIs" dxfId="2437" priority="2180" stopIfTrue="1" operator="greaterThan">
      <formula>$K689+$M689</formula>
    </cfRule>
    <cfRule type="cellIs" dxfId="2436" priority="2181" stopIfTrue="1" operator="lessThan">
      <formula>$K689+$L689</formula>
    </cfRule>
  </conditionalFormatting>
  <conditionalFormatting sqref="AQ692:AQ694">
    <cfRule type="cellIs" dxfId="2435" priority="2161" operator="greaterThan">
      <formula>0.06</formula>
    </cfRule>
  </conditionalFormatting>
  <conditionalFormatting sqref="C692:C694">
    <cfRule type="cellIs" dxfId="2434" priority="2160" operator="equal">
      <formula>""</formula>
    </cfRule>
  </conditionalFormatting>
  <conditionalFormatting sqref="T692:T694">
    <cfRule type="cellIs" dxfId="2433" priority="2158" stopIfTrue="1" operator="greaterThan">
      <formula>$K692+$M692</formula>
    </cfRule>
    <cfRule type="cellIs" dxfId="2432" priority="2159" stopIfTrue="1" operator="lessThan">
      <formula>$K692+$L692</formula>
    </cfRule>
  </conditionalFormatting>
  <conditionalFormatting sqref="U692:U694">
    <cfRule type="cellIs" dxfId="2431" priority="2162" stopIfTrue="1" operator="greaterThan">
      <formula>$K692+$M692</formula>
    </cfRule>
    <cfRule type="cellIs" dxfId="2430" priority="2163" stopIfTrue="1" operator="lessThan">
      <formula>$K692+$L692</formula>
    </cfRule>
  </conditionalFormatting>
  <conditionalFormatting sqref="V692:V694">
    <cfRule type="cellIs" dxfId="2429" priority="2164" stopIfTrue="1" operator="greaterThan">
      <formula>$K692+$M692</formula>
    </cfRule>
    <cfRule type="cellIs" dxfId="2428" priority="2165" stopIfTrue="1" operator="lessThan">
      <formula>$K692+$L692</formula>
    </cfRule>
  </conditionalFormatting>
  <conditionalFormatting sqref="W692:W694">
    <cfRule type="cellIs" dxfId="2427" priority="2166" stopIfTrue="1" operator="greaterThan">
      <formula>$K692+$M692</formula>
    </cfRule>
    <cfRule type="cellIs" dxfId="2426" priority="2167" stopIfTrue="1" operator="lessThan">
      <formula>$K692+$L692</formula>
    </cfRule>
  </conditionalFormatting>
  <conditionalFormatting sqref="S692:S694">
    <cfRule type="cellIs" dxfId="2425" priority="2168" stopIfTrue="1" operator="greaterThan">
      <formula>$K692+$M692</formula>
    </cfRule>
    <cfRule type="cellIs" dxfId="2424" priority="2169" stopIfTrue="1" operator="lessThan">
      <formula>$K692+$L692</formula>
    </cfRule>
  </conditionalFormatting>
  <conditionalFormatting sqref="AQ695:AQ697">
    <cfRule type="cellIs" dxfId="2423" priority="2149" operator="greaterThan">
      <formula>0.06</formula>
    </cfRule>
  </conditionalFormatting>
  <conditionalFormatting sqref="C695:C697">
    <cfRule type="cellIs" dxfId="2422" priority="2148" operator="equal">
      <formula>""</formula>
    </cfRule>
  </conditionalFormatting>
  <conditionalFormatting sqref="T695:T697">
    <cfRule type="cellIs" dxfId="2421" priority="2146" stopIfTrue="1" operator="greaterThan">
      <formula>$K695+$M695</formula>
    </cfRule>
    <cfRule type="cellIs" dxfId="2420" priority="2147" stopIfTrue="1" operator="lessThan">
      <formula>$K695+$L695</formula>
    </cfRule>
  </conditionalFormatting>
  <conditionalFormatting sqref="U695:U697">
    <cfRule type="cellIs" dxfId="2419" priority="2150" stopIfTrue="1" operator="greaterThan">
      <formula>$K695+$M695</formula>
    </cfRule>
    <cfRule type="cellIs" dxfId="2418" priority="2151" stopIfTrue="1" operator="lessThan">
      <formula>$K695+$L695</formula>
    </cfRule>
  </conditionalFormatting>
  <conditionalFormatting sqref="V695:V697">
    <cfRule type="cellIs" dxfId="2417" priority="2152" stopIfTrue="1" operator="greaterThan">
      <formula>$K695+$M695</formula>
    </cfRule>
    <cfRule type="cellIs" dxfId="2416" priority="2153" stopIfTrue="1" operator="lessThan">
      <formula>$K695+$L695</formula>
    </cfRule>
  </conditionalFormatting>
  <conditionalFormatting sqref="W695:W697">
    <cfRule type="cellIs" dxfId="2415" priority="2154" stopIfTrue="1" operator="greaterThan">
      <formula>$K695+$M695</formula>
    </cfRule>
    <cfRule type="cellIs" dxfId="2414" priority="2155" stopIfTrue="1" operator="lessThan">
      <formula>$K695+$L695</formula>
    </cfRule>
  </conditionalFormatting>
  <conditionalFormatting sqref="S695:S697">
    <cfRule type="cellIs" dxfId="2413" priority="2156" stopIfTrue="1" operator="greaterThan">
      <formula>$K695+$M695</formula>
    </cfRule>
    <cfRule type="cellIs" dxfId="2412" priority="2157" stopIfTrue="1" operator="lessThan">
      <formula>$K695+$L695</formula>
    </cfRule>
  </conditionalFormatting>
  <conditionalFormatting sqref="R933:R934">
    <cfRule type="cellIs" dxfId="2411" priority="2145" operator="equal">
      <formula>0</formula>
    </cfRule>
  </conditionalFormatting>
  <conditionalFormatting sqref="R936:R937">
    <cfRule type="cellIs" dxfId="2410" priority="2144" operator="equal">
      <formula>0</formula>
    </cfRule>
  </conditionalFormatting>
  <conditionalFormatting sqref="R1040:R1041">
    <cfRule type="cellIs" dxfId="2409" priority="2143" operator="equal">
      <formula>0</formula>
    </cfRule>
  </conditionalFormatting>
  <conditionalFormatting sqref="R1043:R1044">
    <cfRule type="cellIs" dxfId="2408" priority="2142" operator="equal">
      <formula>0</formula>
    </cfRule>
  </conditionalFormatting>
  <conditionalFormatting sqref="R1109:R1110">
    <cfRule type="cellIs" dxfId="2407" priority="2141" operator="equal">
      <formula>0</formula>
    </cfRule>
  </conditionalFormatting>
  <conditionalFormatting sqref="AQ501:AQ503">
    <cfRule type="cellIs" dxfId="2406" priority="2140" operator="greaterThan">
      <formula>0.06</formula>
    </cfRule>
  </conditionalFormatting>
  <conditionalFormatting sqref="C501:C503">
    <cfRule type="cellIs" dxfId="2405" priority="2139" operator="equal">
      <formula>""</formula>
    </cfRule>
  </conditionalFormatting>
  <conditionalFormatting sqref="R501:R503">
    <cfRule type="cellIs" dxfId="2404" priority="2138" operator="equal">
      <formula>0</formula>
    </cfRule>
  </conditionalFormatting>
  <conditionalFormatting sqref="AQ567:AQ568 AQ575">
    <cfRule type="cellIs" dxfId="2403" priority="2137" operator="greaterThan">
      <formula>0.06</formula>
    </cfRule>
  </conditionalFormatting>
  <conditionalFormatting sqref="C567:C568 C575">
    <cfRule type="cellIs" dxfId="2402" priority="2136" operator="equal">
      <formula>""</formula>
    </cfRule>
  </conditionalFormatting>
  <conditionalFormatting sqref="S743:S744">
    <cfRule type="cellIs" dxfId="2401" priority="2133" stopIfTrue="1" operator="greaterThan">
      <formula>$K743+$M743</formula>
    </cfRule>
    <cfRule type="cellIs" dxfId="2400" priority="2134" stopIfTrue="1" operator="lessThan">
      <formula>$K743+$L743</formula>
    </cfRule>
  </conditionalFormatting>
  <conditionalFormatting sqref="R567:R568 R575">
    <cfRule type="cellIs" dxfId="2399" priority="2135" operator="equal">
      <formula>0</formula>
    </cfRule>
  </conditionalFormatting>
  <conditionalFormatting sqref="W791">
    <cfRule type="cellIs" dxfId="2398" priority="2109" stopIfTrue="1" operator="greaterThan">
      <formula>$K791+$M791</formula>
    </cfRule>
    <cfRule type="cellIs" dxfId="2397" priority="2110" stopIfTrue="1" operator="lessThan">
      <formula>$K791+$L791</formula>
    </cfRule>
  </conditionalFormatting>
  <conditionalFormatting sqref="AQ743:AQ744">
    <cfRule type="cellIs" dxfId="2396" priority="2126" operator="greaterThan">
      <formula>0.06</formula>
    </cfRule>
  </conditionalFormatting>
  <conditionalFormatting sqref="C743:C744">
    <cfRule type="cellIs" dxfId="2395" priority="2125" operator="equal">
      <formula>""</formula>
    </cfRule>
  </conditionalFormatting>
  <conditionalFormatting sqref="T743:T744">
    <cfRule type="cellIs" dxfId="2394" priority="2123" stopIfTrue="1" operator="greaterThan">
      <formula>$K743+$M743</formula>
    </cfRule>
    <cfRule type="cellIs" dxfId="2393" priority="2124" stopIfTrue="1" operator="lessThan">
      <formula>$K743+$L743</formula>
    </cfRule>
  </conditionalFormatting>
  <conditionalFormatting sqref="U743:U744">
    <cfRule type="cellIs" dxfId="2392" priority="2127" stopIfTrue="1" operator="greaterThan">
      <formula>$K743+$M743</formula>
    </cfRule>
    <cfRule type="cellIs" dxfId="2391" priority="2128" stopIfTrue="1" operator="lessThan">
      <formula>$K743+$L743</formula>
    </cfRule>
  </conditionalFormatting>
  <conditionalFormatting sqref="V743:V744">
    <cfRule type="cellIs" dxfId="2390" priority="2129" stopIfTrue="1" operator="greaterThan">
      <formula>$K743+$M743</formula>
    </cfRule>
    <cfRule type="cellIs" dxfId="2389" priority="2130" stopIfTrue="1" operator="lessThan">
      <formula>$K743+$L743</formula>
    </cfRule>
  </conditionalFormatting>
  <conditionalFormatting sqref="W743:W744">
    <cfRule type="cellIs" dxfId="2388" priority="2131" stopIfTrue="1" operator="greaterThan">
      <formula>$K743+$M743</formula>
    </cfRule>
    <cfRule type="cellIs" dxfId="2387" priority="2132" stopIfTrue="1" operator="lessThan">
      <formula>$K743+$L743</formula>
    </cfRule>
  </conditionalFormatting>
  <conditionalFormatting sqref="AQ742">
    <cfRule type="cellIs" dxfId="2386" priority="2114" operator="greaterThan">
      <formula>0.06</formula>
    </cfRule>
  </conditionalFormatting>
  <conditionalFormatting sqref="C742">
    <cfRule type="cellIs" dxfId="2385" priority="2113" operator="equal">
      <formula>""</formula>
    </cfRule>
  </conditionalFormatting>
  <conditionalFormatting sqref="T742">
    <cfRule type="cellIs" dxfId="2384" priority="2111" stopIfTrue="1" operator="greaterThan">
      <formula>$K742+$M742</formula>
    </cfRule>
    <cfRule type="cellIs" dxfId="2383" priority="2112" stopIfTrue="1" operator="lessThan">
      <formula>$K742+$L742</formula>
    </cfRule>
  </conditionalFormatting>
  <conditionalFormatting sqref="U742">
    <cfRule type="cellIs" dxfId="2382" priority="2115" stopIfTrue="1" operator="greaterThan">
      <formula>$K742+$M742</formula>
    </cfRule>
    <cfRule type="cellIs" dxfId="2381" priority="2116" stopIfTrue="1" operator="lessThan">
      <formula>$K742+$L742</formula>
    </cfRule>
  </conditionalFormatting>
  <conditionalFormatting sqref="V742">
    <cfRule type="cellIs" dxfId="2380" priority="2117" stopIfTrue="1" operator="greaterThan">
      <formula>$K742+$M742</formula>
    </cfRule>
    <cfRule type="cellIs" dxfId="2379" priority="2118" stopIfTrue="1" operator="lessThan">
      <formula>$K742+$L742</formula>
    </cfRule>
  </conditionalFormatting>
  <conditionalFormatting sqref="W742">
    <cfRule type="cellIs" dxfId="2378" priority="2119" stopIfTrue="1" operator="greaterThan">
      <formula>$K742+$M742</formula>
    </cfRule>
    <cfRule type="cellIs" dxfId="2377" priority="2120" stopIfTrue="1" operator="lessThan">
      <formula>$K742+$L742</formula>
    </cfRule>
  </conditionalFormatting>
  <conditionalFormatting sqref="S742">
    <cfRule type="cellIs" dxfId="2376" priority="2121" stopIfTrue="1" operator="greaterThan">
      <formula>$K742+$M742</formula>
    </cfRule>
    <cfRule type="cellIs" dxfId="2375" priority="2122" stopIfTrue="1" operator="lessThan">
      <formula>$K742+$L742</formula>
    </cfRule>
  </conditionalFormatting>
  <conditionalFormatting sqref="AQ97:AQ99">
    <cfRule type="cellIs" dxfId="2374" priority="2108" operator="greaterThan">
      <formula>0.06</formula>
    </cfRule>
  </conditionalFormatting>
  <conditionalFormatting sqref="C97:C99">
    <cfRule type="cellIs" dxfId="2373" priority="2107" operator="equal">
      <formula>""</formula>
    </cfRule>
  </conditionalFormatting>
  <conditionalFormatting sqref="AQ122:AQ124">
    <cfRule type="cellIs" dxfId="2372" priority="2106" operator="greaterThan">
      <formula>0.06</formula>
    </cfRule>
  </conditionalFormatting>
  <conditionalFormatting sqref="C122:C124">
    <cfRule type="cellIs" dxfId="2371" priority="2105" operator="equal">
      <formula>""</formula>
    </cfRule>
  </conditionalFormatting>
  <conditionalFormatting sqref="AQ962:AQ964">
    <cfRule type="cellIs" dxfId="2370" priority="2096" operator="greaterThan">
      <formula>0.06</formula>
    </cfRule>
  </conditionalFormatting>
  <conditionalFormatting sqref="C962:C964">
    <cfRule type="cellIs" dxfId="2369" priority="2095" operator="equal">
      <formula>""</formula>
    </cfRule>
  </conditionalFormatting>
  <conditionalFormatting sqref="T962:T964">
    <cfRule type="cellIs" dxfId="2368" priority="2093" stopIfTrue="1" operator="greaterThan">
      <formula>$K962+$M962</formula>
    </cfRule>
    <cfRule type="cellIs" dxfId="2367" priority="2094" stopIfTrue="1" operator="lessThan">
      <formula>$K962+$L962</formula>
    </cfRule>
  </conditionalFormatting>
  <conditionalFormatting sqref="U962:U964">
    <cfRule type="cellIs" dxfId="2366" priority="2097" stopIfTrue="1" operator="greaterThan">
      <formula>$K962+$M962</formula>
    </cfRule>
    <cfRule type="cellIs" dxfId="2365" priority="2098" stopIfTrue="1" operator="lessThan">
      <formula>$K962+$L962</formula>
    </cfRule>
  </conditionalFormatting>
  <conditionalFormatting sqref="V962:V964">
    <cfRule type="cellIs" dxfId="2364" priority="2099" stopIfTrue="1" operator="greaterThan">
      <formula>$K962+$M962</formula>
    </cfRule>
    <cfRule type="cellIs" dxfId="2363" priority="2100" stopIfTrue="1" operator="lessThan">
      <formula>$K962+$L962</formula>
    </cfRule>
  </conditionalFormatting>
  <conditionalFormatting sqref="W962:W964">
    <cfRule type="cellIs" dxfId="2362" priority="2101" stopIfTrue="1" operator="greaterThan">
      <formula>$K962+$M962</formula>
    </cfRule>
    <cfRule type="cellIs" dxfId="2361" priority="2102" stopIfTrue="1" operator="lessThan">
      <formula>$K962+$L962</formula>
    </cfRule>
  </conditionalFormatting>
  <conditionalFormatting sqref="S962:S964">
    <cfRule type="cellIs" dxfId="2360" priority="2103" stopIfTrue="1" operator="greaterThan">
      <formula>$K962+$M962</formula>
    </cfRule>
    <cfRule type="cellIs" dxfId="2359" priority="2104" stopIfTrue="1" operator="lessThan">
      <formula>$K962+$L962</formula>
    </cfRule>
  </conditionalFormatting>
  <conditionalFormatting sqref="R962:R964">
    <cfRule type="cellIs" dxfId="2358" priority="2092" operator="equal">
      <formula>0</formula>
    </cfRule>
  </conditionalFormatting>
  <conditionalFormatting sqref="AQ1145:AQ1147">
    <cfRule type="cellIs" dxfId="2357" priority="2091" operator="greaterThan">
      <formula>0.06</formula>
    </cfRule>
  </conditionalFormatting>
  <conditionalFormatting sqref="C1145:C1147">
    <cfRule type="cellIs" dxfId="2356" priority="2090" operator="equal">
      <formula>""</formula>
    </cfRule>
  </conditionalFormatting>
  <conditionalFormatting sqref="S1145:W1147">
    <cfRule type="cellIs" dxfId="2355" priority="2088" stopIfTrue="1" operator="greaterThan">
      <formula>$K1145+$M1145</formula>
    </cfRule>
    <cfRule type="cellIs" dxfId="2354" priority="2089" stopIfTrue="1" operator="lessThan">
      <formula>$K1145+$L1145</formula>
    </cfRule>
  </conditionalFormatting>
  <conditionalFormatting sqref="R1145:R1147">
    <cfRule type="cellIs" dxfId="2353" priority="2087" operator="equal">
      <formula>0</formula>
    </cfRule>
  </conditionalFormatting>
  <conditionalFormatting sqref="AQ316:AQ318">
    <cfRule type="cellIs" dxfId="2352" priority="2078" operator="greaterThan">
      <formula>0.06</formula>
    </cfRule>
  </conditionalFormatting>
  <conditionalFormatting sqref="C317:C318">
    <cfRule type="cellIs" dxfId="2351" priority="2077" operator="equal">
      <formula>""</formula>
    </cfRule>
  </conditionalFormatting>
  <conditionalFormatting sqref="T318">
    <cfRule type="cellIs" dxfId="2350" priority="2075" stopIfTrue="1" operator="greaterThan">
      <formula>$K318+$M318</formula>
    </cfRule>
    <cfRule type="cellIs" dxfId="2349" priority="2076" stopIfTrue="1" operator="lessThan">
      <formula>$K318+$L318</formula>
    </cfRule>
  </conditionalFormatting>
  <conditionalFormatting sqref="U318">
    <cfRule type="cellIs" dxfId="2348" priority="2079" stopIfTrue="1" operator="greaterThan">
      <formula>$K318+$M318</formula>
    </cfRule>
    <cfRule type="cellIs" dxfId="2347" priority="2080" stopIfTrue="1" operator="lessThan">
      <formula>$K318+$L318</formula>
    </cfRule>
  </conditionalFormatting>
  <conditionalFormatting sqref="V318">
    <cfRule type="cellIs" dxfId="2346" priority="2081" stopIfTrue="1" operator="greaterThan">
      <formula>$K318+$M318</formula>
    </cfRule>
    <cfRule type="cellIs" dxfId="2345" priority="2082" stopIfTrue="1" operator="lessThan">
      <formula>$K318+$L318</formula>
    </cfRule>
  </conditionalFormatting>
  <conditionalFormatting sqref="W318">
    <cfRule type="cellIs" dxfId="2344" priority="2083" stopIfTrue="1" operator="greaterThan">
      <formula>$K318+$M318</formula>
    </cfRule>
    <cfRule type="cellIs" dxfId="2343" priority="2084" stopIfTrue="1" operator="lessThan">
      <formula>$K318+$L318</formula>
    </cfRule>
  </conditionalFormatting>
  <conditionalFormatting sqref="S318">
    <cfRule type="cellIs" dxfId="2342" priority="2085" stopIfTrue="1" operator="greaterThan">
      <formula>$K318+$M318</formula>
    </cfRule>
    <cfRule type="cellIs" dxfId="2341" priority="2086" stopIfTrue="1" operator="lessThan">
      <formula>$K318+$L318</formula>
    </cfRule>
  </conditionalFormatting>
  <conditionalFormatting sqref="R317:R318">
    <cfRule type="cellIs" dxfId="2340" priority="2074" operator="equal">
      <formula>0</formula>
    </cfRule>
  </conditionalFormatting>
  <conditionalFormatting sqref="C316">
    <cfRule type="cellIs" dxfId="2339" priority="2073" operator="equal">
      <formula>""</formula>
    </cfRule>
  </conditionalFormatting>
  <conditionalFormatting sqref="R316">
    <cfRule type="cellIs" dxfId="2338" priority="2072" operator="equal">
      <formula>0</formula>
    </cfRule>
  </conditionalFormatting>
  <conditionalFormatting sqref="AQ229:AQ231">
    <cfRule type="cellIs" dxfId="2337" priority="2063" operator="greaterThan">
      <formula>0.06</formula>
    </cfRule>
  </conditionalFormatting>
  <conditionalFormatting sqref="C229:C231">
    <cfRule type="cellIs" dxfId="2336" priority="2062" operator="equal">
      <formula>""</formula>
    </cfRule>
  </conditionalFormatting>
  <conditionalFormatting sqref="T231">
    <cfRule type="cellIs" dxfId="2335" priority="2060" stopIfTrue="1" operator="greaterThan">
      <formula>$K231+$M231</formula>
    </cfRule>
    <cfRule type="cellIs" dxfId="2334" priority="2061" stopIfTrue="1" operator="lessThan">
      <formula>$K231+$L231</formula>
    </cfRule>
  </conditionalFormatting>
  <conditionalFormatting sqref="U230:U231">
    <cfRule type="cellIs" dxfId="2333" priority="2064" stopIfTrue="1" operator="greaterThan">
      <formula>$K230+$M230</formula>
    </cfRule>
    <cfRule type="cellIs" dxfId="2332" priority="2065" stopIfTrue="1" operator="lessThan">
      <formula>$K230+$L230</formula>
    </cfRule>
  </conditionalFormatting>
  <conditionalFormatting sqref="V230:V231">
    <cfRule type="cellIs" dxfId="2331" priority="2066" stopIfTrue="1" operator="greaterThan">
      <formula>$K230+$M230</formula>
    </cfRule>
    <cfRule type="cellIs" dxfId="2330" priority="2067" stopIfTrue="1" operator="lessThan">
      <formula>$K230+$L230</formula>
    </cfRule>
  </conditionalFormatting>
  <conditionalFormatting sqref="W230:W231">
    <cfRule type="cellIs" dxfId="2329" priority="2068" stopIfTrue="1" operator="greaterThan">
      <formula>$K230+$M230</formula>
    </cfRule>
    <cfRule type="cellIs" dxfId="2328" priority="2069" stopIfTrue="1" operator="lessThan">
      <formula>$K230+$L230</formula>
    </cfRule>
  </conditionalFormatting>
  <conditionalFormatting sqref="S229:S231 T229:W229 T230">
    <cfRule type="cellIs" dxfId="2327" priority="2070" stopIfTrue="1" operator="greaterThan">
      <formula>$K229+$M229</formula>
    </cfRule>
    <cfRule type="cellIs" dxfId="2326" priority="2071" stopIfTrue="1" operator="lessThan">
      <formula>$K229+$L229</formula>
    </cfRule>
  </conditionalFormatting>
  <conditionalFormatting sqref="R230:R232">
    <cfRule type="cellIs" dxfId="2325" priority="2059" operator="equal">
      <formula>0</formula>
    </cfRule>
  </conditionalFormatting>
  <conditionalFormatting sqref="AQ370:AQ372">
    <cfRule type="cellIs" dxfId="2324" priority="2050" operator="greaterThan">
      <formula>0.06</formula>
    </cfRule>
  </conditionalFormatting>
  <conditionalFormatting sqref="C370:C372">
    <cfRule type="cellIs" dxfId="2323" priority="2049" operator="equal">
      <formula>""</formula>
    </cfRule>
  </conditionalFormatting>
  <conditionalFormatting sqref="T372">
    <cfRule type="cellIs" dxfId="2322" priority="2047" stopIfTrue="1" operator="greaterThan">
      <formula>$K372+$M372</formula>
    </cfRule>
    <cfRule type="cellIs" dxfId="2321" priority="2048" stopIfTrue="1" operator="lessThan">
      <formula>$K372+$L372</formula>
    </cfRule>
  </conditionalFormatting>
  <conditionalFormatting sqref="U372">
    <cfRule type="cellIs" dxfId="2320" priority="2051" stopIfTrue="1" operator="greaterThan">
      <formula>$K372+$M372</formula>
    </cfRule>
    <cfRule type="cellIs" dxfId="2319" priority="2052" stopIfTrue="1" operator="lessThan">
      <formula>$K372+$L372</formula>
    </cfRule>
  </conditionalFormatting>
  <conditionalFormatting sqref="V372">
    <cfRule type="cellIs" dxfId="2318" priority="2053" stopIfTrue="1" operator="greaterThan">
      <formula>$K372+$M372</formula>
    </cfRule>
    <cfRule type="cellIs" dxfId="2317" priority="2054" stopIfTrue="1" operator="lessThan">
      <formula>$K372+$L372</formula>
    </cfRule>
  </conditionalFormatting>
  <conditionalFormatting sqref="W372">
    <cfRule type="cellIs" dxfId="2316" priority="2055" stopIfTrue="1" operator="greaterThan">
      <formula>$K372+$M372</formula>
    </cfRule>
    <cfRule type="cellIs" dxfId="2315" priority="2056" stopIfTrue="1" operator="lessThan">
      <formula>$K372+$L372</formula>
    </cfRule>
  </conditionalFormatting>
  <conditionalFormatting sqref="S370:S372 T370:W371">
    <cfRule type="cellIs" dxfId="2314" priority="2057" stopIfTrue="1" operator="greaterThan">
      <formula>$K370+$M370</formula>
    </cfRule>
    <cfRule type="cellIs" dxfId="2313" priority="2058" stopIfTrue="1" operator="lessThan">
      <formula>$K370+$L370</formula>
    </cfRule>
  </conditionalFormatting>
  <conditionalFormatting sqref="R370:R372">
    <cfRule type="cellIs" dxfId="2312" priority="2046" operator="equal">
      <formula>0</formula>
    </cfRule>
  </conditionalFormatting>
  <conditionalFormatting sqref="AQ367:AQ369">
    <cfRule type="cellIs" dxfId="2311" priority="2045" operator="greaterThan">
      <formula>0.06</formula>
    </cfRule>
  </conditionalFormatting>
  <conditionalFormatting sqref="C367:C369">
    <cfRule type="cellIs" dxfId="2310" priority="2044" operator="equal">
      <formula>""</formula>
    </cfRule>
  </conditionalFormatting>
  <conditionalFormatting sqref="R367:R369">
    <cfRule type="cellIs" dxfId="2309" priority="2043" operator="equal">
      <formula>0</formula>
    </cfRule>
  </conditionalFormatting>
  <conditionalFormatting sqref="AQ605:AQ607 AQ614:AQ616">
    <cfRule type="cellIs" dxfId="2308" priority="2034" operator="greaterThan">
      <formula>0.06</formula>
    </cfRule>
  </conditionalFormatting>
  <conditionalFormatting sqref="C605:C607 C614:C616">
    <cfRule type="cellIs" dxfId="2307" priority="2033" operator="equal">
      <formula>""</formula>
    </cfRule>
  </conditionalFormatting>
  <conditionalFormatting sqref="T605:T607 T614:T616">
    <cfRule type="cellIs" dxfId="2306" priority="2031" stopIfTrue="1" operator="greaterThan">
      <formula>$K605+$M605</formula>
    </cfRule>
    <cfRule type="cellIs" dxfId="2305" priority="2032" stopIfTrue="1" operator="lessThan">
      <formula>$K605+$L605</formula>
    </cfRule>
  </conditionalFormatting>
  <conditionalFormatting sqref="U605:U607 U614:U616">
    <cfRule type="cellIs" dxfId="2304" priority="2035" stopIfTrue="1" operator="greaterThan">
      <formula>$K605+$M605</formula>
    </cfRule>
    <cfRule type="cellIs" dxfId="2303" priority="2036" stopIfTrue="1" operator="lessThan">
      <formula>$K605+$L605</formula>
    </cfRule>
  </conditionalFormatting>
  <conditionalFormatting sqref="V605:V607 V614:V616">
    <cfRule type="cellIs" dxfId="2302" priority="2037" stopIfTrue="1" operator="greaterThan">
      <formula>$K605+$M605</formula>
    </cfRule>
    <cfRule type="cellIs" dxfId="2301" priority="2038" stopIfTrue="1" operator="lessThan">
      <formula>$K605+$L605</formula>
    </cfRule>
  </conditionalFormatting>
  <conditionalFormatting sqref="W605:W607 W614:W616">
    <cfRule type="cellIs" dxfId="2300" priority="2039" stopIfTrue="1" operator="greaterThan">
      <formula>$K605+$M605</formula>
    </cfRule>
    <cfRule type="cellIs" dxfId="2299" priority="2040" stopIfTrue="1" operator="lessThan">
      <formula>$K605+$L605</formula>
    </cfRule>
  </conditionalFormatting>
  <conditionalFormatting sqref="S605:S607 S614:S616">
    <cfRule type="cellIs" dxfId="2298" priority="2041" stopIfTrue="1" operator="greaterThan">
      <formula>$K605+$M605</formula>
    </cfRule>
    <cfRule type="cellIs" dxfId="2297" priority="2042" stopIfTrue="1" operator="lessThan">
      <formula>$K605+$L605</formula>
    </cfRule>
  </conditionalFormatting>
  <conditionalFormatting sqref="R605:R607 R614:R616">
    <cfRule type="cellIs" dxfId="2296" priority="2030" operator="equal">
      <formula>0</formula>
    </cfRule>
  </conditionalFormatting>
  <conditionalFormatting sqref="AQ644:AQ645">
    <cfRule type="cellIs" dxfId="2295" priority="2023" operator="greaterThan">
      <formula>0.06</formula>
    </cfRule>
  </conditionalFormatting>
  <conditionalFormatting sqref="C644:C645">
    <cfRule type="cellIs" dxfId="2294" priority="2022" operator="equal">
      <formula>""</formula>
    </cfRule>
  </conditionalFormatting>
  <conditionalFormatting sqref="S521">
    <cfRule type="cellIs" dxfId="2293" priority="2005" stopIfTrue="1" operator="greaterThan">
      <formula>$K521+$M521</formula>
    </cfRule>
    <cfRule type="cellIs" dxfId="2292" priority="2006" stopIfTrue="1" operator="lessThan">
      <formula>$K521+$L521</formula>
    </cfRule>
  </conditionalFormatting>
  <conditionalFormatting sqref="V644">
    <cfRule type="cellIs" dxfId="2291" priority="2024" stopIfTrue="1" operator="greaterThan">
      <formula>$K644+$M644</formula>
    </cfRule>
    <cfRule type="cellIs" dxfId="2290" priority="2025" stopIfTrue="1" operator="lessThan">
      <formula>$K644+$L644</formula>
    </cfRule>
  </conditionalFormatting>
  <conditionalFormatting sqref="W644">
    <cfRule type="cellIs" dxfId="2289" priority="2026" stopIfTrue="1" operator="greaterThan">
      <formula>$K644+$M644</formula>
    </cfRule>
    <cfRule type="cellIs" dxfId="2288" priority="2027" stopIfTrue="1" operator="lessThan">
      <formula>$K644+$L644</formula>
    </cfRule>
  </conditionalFormatting>
  <conditionalFormatting sqref="V644:W644">
    <cfRule type="cellIs" dxfId="2287" priority="2028" stopIfTrue="1" operator="greaterThan">
      <formula>$K644+$M644</formula>
    </cfRule>
    <cfRule type="cellIs" dxfId="2286" priority="2029" stopIfTrue="1" operator="lessThan">
      <formula>$K644+$L644</formula>
    </cfRule>
  </conditionalFormatting>
  <conditionalFormatting sqref="R644:R649">
    <cfRule type="cellIs" dxfId="2285" priority="2021" operator="equal">
      <formula>0</formula>
    </cfRule>
  </conditionalFormatting>
  <conditionalFormatting sqref="AQ507:AQ509">
    <cfRule type="cellIs" dxfId="2284" priority="2020" operator="greaterThan">
      <formula>0.06</formula>
    </cfRule>
  </conditionalFormatting>
  <conditionalFormatting sqref="C507:C509">
    <cfRule type="cellIs" dxfId="2283" priority="2019" operator="equal">
      <formula>""</formula>
    </cfRule>
  </conditionalFormatting>
  <conditionalFormatting sqref="S521">
    <cfRule type="cellIs" dxfId="2282" priority="2016" stopIfTrue="1" operator="greaterThan">
      <formula>$K521+$M521</formula>
    </cfRule>
    <cfRule type="cellIs" dxfId="2281" priority="2017" stopIfTrue="1" operator="lessThan">
      <formula>$K521+$L521</formula>
    </cfRule>
  </conditionalFormatting>
  <conditionalFormatting sqref="U521">
    <cfRule type="cellIs" dxfId="2280" priority="2010" stopIfTrue="1" operator="greaterThan">
      <formula>$K521+$M521</formula>
    </cfRule>
    <cfRule type="cellIs" dxfId="2279" priority="2011" stopIfTrue="1" operator="lessThan">
      <formula>$K521+$L521</formula>
    </cfRule>
  </conditionalFormatting>
  <conditionalFormatting sqref="R507:R509">
    <cfRule type="cellIs" dxfId="2278" priority="2018" operator="equal">
      <formula>0</formula>
    </cfRule>
  </conditionalFormatting>
  <conditionalFormatting sqref="AQ513:AQ515">
    <cfRule type="cellIs" dxfId="2277" priority="2009" operator="greaterThan">
      <formula>0.06</formula>
    </cfRule>
  </conditionalFormatting>
  <conditionalFormatting sqref="C513:C515">
    <cfRule type="cellIs" dxfId="2276" priority="2008" operator="equal">
      <formula>""</formula>
    </cfRule>
  </conditionalFormatting>
  <conditionalFormatting sqref="V521">
    <cfRule type="cellIs" dxfId="2275" priority="2012" stopIfTrue="1" operator="greaterThan">
      <formula>$K521+$M521</formula>
    </cfRule>
    <cfRule type="cellIs" dxfId="2274" priority="2013" stopIfTrue="1" operator="lessThan">
      <formula>$K521+$L521</formula>
    </cfRule>
  </conditionalFormatting>
  <conditionalFormatting sqref="W521">
    <cfRule type="cellIs" dxfId="2273" priority="2014" stopIfTrue="1" operator="greaterThan">
      <formula>$K521+$M521</formula>
    </cfRule>
    <cfRule type="cellIs" dxfId="2272" priority="2015" stopIfTrue="1" operator="lessThan">
      <formula>$K521+$L521</formula>
    </cfRule>
  </conditionalFormatting>
  <conditionalFormatting sqref="R513:R515">
    <cfRule type="cellIs" dxfId="2271" priority="2007" operator="equal">
      <formula>0</formula>
    </cfRule>
  </conditionalFormatting>
  <conditionalFormatting sqref="AQ519:AQ521">
    <cfRule type="cellIs" dxfId="2270" priority="1998" operator="greaterThan">
      <formula>0.06</formula>
    </cfRule>
  </conditionalFormatting>
  <conditionalFormatting sqref="C519:C521">
    <cfRule type="cellIs" dxfId="2269" priority="1997" operator="equal">
      <formula>""</formula>
    </cfRule>
  </conditionalFormatting>
  <conditionalFormatting sqref="T521">
    <cfRule type="cellIs" dxfId="2268" priority="1995" stopIfTrue="1" operator="greaterThan">
      <formula>$K521+$M521</formula>
    </cfRule>
    <cfRule type="cellIs" dxfId="2267" priority="1996" stopIfTrue="1" operator="lessThan">
      <formula>$K521+$L521</formula>
    </cfRule>
  </conditionalFormatting>
  <conditionalFormatting sqref="U521">
    <cfRule type="cellIs" dxfId="2266" priority="1999" stopIfTrue="1" operator="greaterThan">
      <formula>$K521+$M521</formula>
    </cfRule>
    <cfRule type="cellIs" dxfId="2265" priority="2000" stopIfTrue="1" operator="lessThan">
      <formula>$K521+$L521</formula>
    </cfRule>
  </conditionalFormatting>
  <conditionalFormatting sqref="V521">
    <cfRule type="cellIs" dxfId="2264" priority="2001" stopIfTrue="1" operator="greaterThan">
      <formula>$K521+$M521</formula>
    </cfRule>
    <cfRule type="cellIs" dxfId="2263" priority="2002" stopIfTrue="1" operator="lessThan">
      <formula>$K521+$L521</formula>
    </cfRule>
  </conditionalFormatting>
  <conditionalFormatting sqref="W521">
    <cfRule type="cellIs" dxfId="2262" priority="2003" stopIfTrue="1" operator="greaterThan">
      <formula>$K521+$M521</formula>
    </cfRule>
    <cfRule type="cellIs" dxfId="2261" priority="2004" stopIfTrue="1" operator="lessThan">
      <formula>$K521+$L521</formula>
    </cfRule>
  </conditionalFormatting>
  <conditionalFormatting sqref="R519:R521">
    <cfRule type="cellIs" dxfId="2260" priority="1994" operator="equal">
      <formula>0</formula>
    </cfRule>
  </conditionalFormatting>
  <conditionalFormatting sqref="AQ504:AQ506">
    <cfRule type="cellIs" dxfId="2259" priority="1993" operator="greaterThan">
      <formula>0.06</formula>
    </cfRule>
  </conditionalFormatting>
  <conditionalFormatting sqref="C504:C506">
    <cfRule type="cellIs" dxfId="2258" priority="1992" operator="equal">
      <formula>""</formula>
    </cfRule>
  </conditionalFormatting>
  <conditionalFormatting sqref="R504:R506">
    <cfRule type="cellIs" dxfId="2257" priority="1991" operator="equal">
      <formula>0</formula>
    </cfRule>
  </conditionalFormatting>
  <conditionalFormatting sqref="AQ510:AQ512">
    <cfRule type="cellIs" dxfId="2256" priority="1990" operator="greaterThan">
      <formula>0.06</formula>
    </cfRule>
  </conditionalFormatting>
  <conditionalFormatting sqref="C510:C512">
    <cfRule type="cellIs" dxfId="2255" priority="1989" operator="equal">
      <formula>""</formula>
    </cfRule>
  </conditionalFormatting>
  <conditionalFormatting sqref="R510:R512">
    <cfRule type="cellIs" dxfId="2254" priority="1988" operator="equal">
      <formula>0</formula>
    </cfRule>
  </conditionalFormatting>
  <conditionalFormatting sqref="AQ516:AQ518">
    <cfRule type="cellIs" dxfId="2253" priority="1987" operator="greaterThan">
      <formula>0.06</formula>
    </cfRule>
  </conditionalFormatting>
  <conditionalFormatting sqref="C516:C518">
    <cfRule type="cellIs" dxfId="2252" priority="1986" operator="equal">
      <formula>""</formula>
    </cfRule>
  </conditionalFormatting>
  <conditionalFormatting sqref="R516:R518">
    <cfRule type="cellIs" dxfId="2251" priority="1985" operator="equal">
      <formula>0</formula>
    </cfRule>
  </conditionalFormatting>
  <conditionalFormatting sqref="AQ498:AQ500">
    <cfRule type="cellIs" dxfId="2250" priority="1984" operator="greaterThan">
      <formula>0.06</formula>
    </cfRule>
  </conditionalFormatting>
  <conditionalFormatting sqref="C498:C500">
    <cfRule type="cellIs" dxfId="2249" priority="1983" operator="equal">
      <formula>""</formula>
    </cfRule>
  </conditionalFormatting>
  <conditionalFormatting sqref="R498:R500">
    <cfRule type="cellIs" dxfId="2248" priority="1982" operator="equal">
      <formula>0</formula>
    </cfRule>
  </conditionalFormatting>
  <conditionalFormatting sqref="V644:W644">
    <cfRule type="cellIs" dxfId="2247" priority="1980" stopIfTrue="1" operator="greaterThan">
      <formula>$K644+$M644</formula>
    </cfRule>
    <cfRule type="cellIs" dxfId="2246" priority="1981" stopIfTrue="1" operator="lessThan">
      <formula>$K644+$L644</formula>
    </cfRule>
  </conditionalFormatting>
  <conditionalFormatting sqref="AQ799:AQ801">
    <cfRule type="cellIs" dxfId="2245" priority="1971" operator="greaterThan">
      <formula>0.06</formula>
    </cfRule>
  </conditionalFormatting>
  <conditionalFormatting sqref="C799:C801">
    <cfRule type="cellIs" dxfId="2244" priority="1970" operator="equal">
      <formula>""</formula>
    </cfRule>
  </conditionalFormatting>
  <conditionalFormatting sqref="T801">
    <cfRule type="cellIs" dxfId="2243" priority="1968" stopIfTrue="1" operator="greaterThan">
      <formula>$K801+$M801</formula>
    </cfRule>
    <cfRule type="cellIs" dxfId="2242" priority="1969" stopIfTrue="1" operator="lessThan">
      <formula>$K801+$L801</formula>
    </cfRule>
  </conditionalFormatting>
  <conditionalFormatting sqref="U800:U801">
    <cfRule type="cellIs" dxfId="2241" priority="1972" stopIfTrue="1" operator="greaterThan">
      <formula>$K800+$M800</formula>
    </cfRule>
    <cfRule type="cellIs" dxfId="2240" priority="1973" stopIfTrue="1" operator="lessThan">
      <formula>$K800+$L800</formula>
    </cfRule>
  </conditionalFormatting>
  <conditionalFormatting sqref="V800:V801">
    <cfRule type="cellIs" dxfId="2239" priority="1974" stopIfTrue="1" operator="greaterThan">
      <formula>$K800+$M800</formula>
    </cfRule>
    <cfRule type="cellIs" dxfId="2238" priority="1975" stopIfTrue="1" operator="lessThan">
      <formula>$K800+$L800</formula>
    </cfRule>
  </conditionalFormatting>
  <conditionalFormatting sqref="W800:W801">
    <cfRule type="cellIs" dxfId="2237" priority="1976" stopIfTrue="1" operator="greaterThan">
      <formula>$K800+$M800</formula>
    </cfRule>
    <cfRule type="cellIs" dxfId="2236" priority="1977" stopIfTrue="1" operator="lessThan">
      <formula>$K800+$L800</formula>
    </cfRule>
  </conditionalFormatting>
  <conditionalFormatting sqref="S799:S801 T799:W799 T800">
    <cfRule type="cellIs" dxfId="2235" priority="1978" stopIfTrue="1" operator="greaterThan">
      <formula>$K799+$M799</formula>
    </cfRule>
    <cfRule type="cellIs" dxfId="2234" priority="1979" stopIfTrue="1" operator="lessThan">
      <formula>$K799+$L799</formula>
    </cfRule>
  </conditionalFormatting>
  <conditionalFormatting sqref="R799:R801">
    <cfRule type="cellIs" dxfId="2233" priority="1967" operator="equal">
      <formula>0</formula>
    </cfRule>
  </conditionalFormatting>
  <conditionalFormatting sqref="AQ856:AQ858">
    <cfRule type="cellIs" dxfId="2232" priority="1958" operator="greaterThan">
      <formula>0.06</formula>
    </cfRule>
  </conditionalFormatting>
  <conditionalFormatting sqref="C856:C858">
    <cfRule type="cellIs" dxfId="2231" priority="1957" operator="equal">
      <formula>""</formula>
    </cfRule>
  </conditionalFormatting>
  <conditionalFormatting sqref="U856 U858">
    <cfRule type="cellIs" dxfId="2230" priority="1959" stopIfTrue="1" operator="greaterThan">
      <formula>$K856+$M856</formula>
    </cfRule>
    <cfRule type="cellIs" dxfId="2229" priority="1960" stopIfTrue="1" operator="lessThan">
      <formula>$K856+$L856</formula>
    </cfRule>
  </conditionalFormatting>
  <conditionalFormatting sqref="V856 V858">
    <cfRule type="cellIs" dxfId="2228" priority="1961" stopIfTrue="1" operator="greaterThan">
      <formula>$K856+$M856</formula>
    </cfRule>
    <cfRule type="cellIs" dxfId="2227" priority="1962" stopIfTrue="1" operator="lessThan">
      <formula>$K856+$L856</formula>
    </cfRule>
  </conditionalFormatting>
  <conditionalFormatting sqref="W856 W858">
    <cfRule type="cellIs" dxfId="2226" priority="1963" stopIfTrue="1" operator="greaterThan">
      <formula>$K856+$M856</formula>
    </cfRule>
    <cfRule type="cellIs" dxfId="2225" priority="1964" stopIfTrue="1" operator="lessThan">
      <formula>$K856+$L856</formula>
    </cfRule>
  </conditionalFormatting>
  <conditionalFormatting sqref="U856:W856">
    <cfRule type="cellIs" dxfId="2224" priority="1965" stopIfTrue="1" operator="greaterThan">
      <formula>$K856+$M856</formula>
    </cfRule>
    <cfRule type="cellIs" dxfId="2223" priority="1966" stopIfTrue="1" operator="lessThan">
      <formula>$K856+$L856</formula>
    </cfRule>
  </conditionalFormatting>
  <conditionalFormatting sqref="AQ522:AQ524">
    <cfRule type="cellIs" dxfId="2222" priority="1956" operator="greaterThan">
      <formula>0.06</formula>
    </cfRule>
  </conditionalFormatting>
  <conditionalFormatting sqref="C522:C524">
    <cfRule type="cellIs" dxfId="2221" priority="1955" operator="equal">
      <formula>""</formula>
    </cfRule>
  </conditionalFormatting>
  <conditionalFormatting sqref="R522:R524">
    <cfRule type="cellIs" dxfId="2220" priority="1954" operator="equal">
      <formula>0</formula>
    </cfRule>
  </conditionalFormatting>
  <conditionalFormatting sqref="AQ525:AQ527">
    <cfRule type="cellIs" dxfId="2219" priority="1953" operator="greaterThan">
      <formula>0.06</formula>
    </cfRule>
  </conditionalFormatting>
  <conditionalFormatting sqref="C525:C527">
    <cfRule type="cellIs" dxfId="2218" priority="1952" operator="equal">
      <formula>""</formula>
    </cfRule>
  </conditionalFormatting>
  <conditionalFormatting sqref="R525:R527">
    <cfRule type="cellIs" dxfId="2217" priority="1951" operator="equal">
      <formula>0</formula>
    </cfRule>
  </conditionalFormatting>
  <conditionalFormatting sqref="AQ528:AQ530">
    <cfRule type="cellIs" dxfId="2216" priority="1950" operator="greaterThan">
      <formula>0.06</formula>
    </cfRule>
  </conditionalFormatting>
  <conditionalFormatting sqref="C528:C530">
    <cfRule type="cellIs" dxfId="2215" priority="1949" operator="equal">
      <formula>""</formula>
    </cfRule>
  </conditionalFormatting>
  <conditionalFormatting sqref="R528:R530">
    <cfRule type="cellIs" dxfId="2214" priority="1948" operator="equal">
      <formula>0</formula>
    </cfRule>
  </conditionalFormatting>
  <conditionalFormatting sqref="AQ531:AQ533">
    <cfRule type="cellIs" dxfId="2213" priority="1947" operator="greaterThan">
      <formula>0.06</formula>
    </cfRule>
  </conditionalFormatting>
  <conditionalFormatting sqref="C531:C533">
    <cfRule type="cellIs" dxfId="2212" priority="1946" operator="equal">
      <formula>""</formula>
    </cfRule>
  </conditionalFormatting>
  <conditionalFormatting sqref="R531:R533">
    <cfRule type="cellIs" dxfId="2211" priority="1945" operator="equal">
      <formula>0</formula>
    </cfRule>
  </conditionalFormatting>
  <conditionalFormatting sqref="W545">
    <cfRule type="cellIs" dxfId="2210" priority="1932" stopIfTrue="1" operator="greaterThan">
      <formula>$K545+$M545</formula>
    </cfRule>
    <cfRule type="cellIs" dxfId="2209" priority="1933" stopIfTrue="1" operator="lessThan">
      <formula>$K545+$L545</formula>
    </cfRule>
  </conditionalFormatting>
  <conditionalFormatting sqref="AQ534:AQ536">
    <cfRule type="cellIs" dxfId="2208" priority="1944" operator="greaterThan">
      <formula>0.06</formula>
    </cfRule>
  </conditionalFormatting>
  <conditionalFormatting sqref="C534:C536">
    <cfRule type="cellIs" dxfId="2207" priority="1943" operator="equal">
      <formula>""</formula>
    </cfRule>
  </conditionalFormatting>
  <conditionalFormatting sqref="S545">
    <cfRule type="cellIs" dxfId="2206" priority="1934" stopIfTrue="1" operator="greaterThan">
      <formula>$K545+$M545</formula>
    </cfRule>
    <cfRule type="cellIs" dxfId="2205" priority="1935" stopIfTrue="1" operator="lessThan">
      <formula>$K545+$L545</formula>
    </cfRule>
  </conditionalFormatting>
  <conditionalFormatting sqref="R534:R536">
    <cfRule type="cellIs" dxfId="2204" priority="1942" operator="equal">
      <formula>0</formula>
    </cfRule>
  </conditionalFormatting>
  <conditionalFormatting sqref="AQ537:AQ539">
    <cfRule type="cellIs" dxfId="2203" priority="1941" operator="greaterThan">
      <formula>0.06</formula>
    </cfRule>
  </conditionalFormatting>
  <conditionalFormatting sqref="C537:C539">
    <cfRule type="cellIs" dxfId="2202" priority="1940" operator="equal">
      <formula>""</formula>
    </cfRule>
  </conditionalFormatting>
  <conditionalFormatting sqref="R537:R539">
    <cfRule type="cellIs" dxfId="2201" priority="1939" operator="equal">
      <formula>0</formula>
    </cfRule>
  </conditionalFormatting>
  <conditionalFormatting sqref="AQ540:AQ542">
    <cfRule type="cellIs" dxfId="2200" priority="1938" operator="greaterThan">
      <formula>0.06</formula>
    </cfRule>
  </conditionalFormatting>
  <conditionalFormatting sqref="C540:C542">
    <cfRule type="cellIs" dxfId="2199" priority="1937" operator="equal">
      <formula>""</formula>
    </cfRule>
  </conditionalFormatting>
  <conditionalFormatting sqref="R540:R542">
    <cfRule type="cellIs" dxfId="2198" priority="1936" operator="equal">
      <formula>0</formula>
    </cfRule>
  </conditionalFormatting>
  <conditionalFormatting sqref="U545">
    <cfRule type="cellIs" dxfId="2197" priority="1928" stopIfTrue="1" operator="greaterThan">
      <formula>$K545+$M545</formula>
    </cfRule>
    <cfRule type="cellIs" dxfId="2196" priority="1929" stopIfTrue="1" operator="lessThan">
      <formula>$K545+$L545</formula>
    </cfRule>
  </conditionalFormatting>
  <conditionalFormatting sqref="AQ543:AQ545">
    <cfRule type="cellIs" dxfId="2195" priority="1927" operator="greaterThan">
      <formula>0.06</formula>
    </cfRule>
  </conditionalFormatting>
  <conditionalFormatting sqref="C543:C545">
    <cfRule type="cellIs" dxfId="2194" priority="1926" operator="equal">
      <formula>""</formula>
    </cfRule>
  </conditionalFormatting>
  <conditionalFormatting sqref="T545">
    <cfRule type="cellIs" dxfId="2193" priority="1924" stopIfTrue="1" operator="greaterThan">
      <formula>$K545+$M545</formula>
    </cfRule>
    <cfRule type="cellIs" dxfId="2192" priority="1925" stopIfTrue="1" operator="lessThan">
      <formula>$K545+$L545</formula>
    </cfRule>
  </conditionalFormatting>
  <conditionalFormatting sqref="V545">
    <cfRule type="cellIs" dxfId="2191" priority="1930" stopIfTrue="1" operator="greaterThan">
      <formula>$K545+$M545</formula>
    </cfRule>
    <cfRule type="cellIs" dxfId="2190" priority="1931" stopIfTrue="1" operator="lessThan">
      <formula>$K545+$L545</formula>
    </cfRule>
  </conditionalFormatting>
  <conditionalFormatting sqref="R543:R545">
    <cfRule type="cellIs" dxfId="2189" priority="1923" operator="equal">
      <formula>0</formula>
    </cfRule>
  </conditionalFormatting>
  <conditionalFormatting sqref="AQ546:AQ548">
    <cfRule type="cellIs" dxfId="2188" priority="1922" operator="greaterThan">
      <formula>0.06</formula>
    </cfRule>
  </conditionalFormatting>
  <conditionalFormatting sqref="C546:C548">
    <cfRule type="cellIs" dxfId="2187" priority="1921" operator="equal">
      <formula>""</formula>
    </cfRule>
  </conditionalFormatting>
  <conditionalFormatting sqref="R546:R548">
    <cfRule type="cellIs" dxfId="2186" priority="1920" operator="equal">
      <formula>0</formula>
    </cfRule>
  </conditionalFormatting>
  <conditionalFormatting sqref="AQ549:AQ551">
    <cfRule type="cellIs" dxfId="2185" priority="1919" operator="greaterThan">
      <formula>0.06</formula>
    </cfRule>
  </conditionalFormatting>
  <conditionalFormatting sqref="C549:C551">
    <cfRule type="cellIs" dxfId="2184" priority="1918" operator="equal">
      <formula>""</formula>
    </cfRule>
  </conditionalFormatting>
  <conditionalFormatting sqref="R549:R551">
    <cfRule type="cellIs" dxfId="2183" priority="1917" operator="equal">
      <formula>0</formula>
    </cfRule>
  </conditionalFormatting>
  <conditionalFormatting sqref="AQ552:AQ554">
    <cfRule type="cellIs" dxfId="2182" priority="1916" operator="greaterThan">
      <formula>0.06</formula>
    </cfRule>
  </conditionalFormatting>
  <conditionalFormatting sqref="C552:C554">
    <cfRule type="cellIs" dxfId="2181" priority="1915" operator="equal">
      <formula>""</formula>
    </cfRule>
  </conditionalFormatting>
  <conditionalFormatting sqref="R552:R554">
    <cfRule type="cellIs" dxfId="2180" priority="1914" operator="equal">
      <formula>0</formula>
    </cfRule>
  </conditionalFormatting>
  <conditionalFormatting sqref="AQ555:AQ557">
    <cfRule type="cellIs" dxfId="2179" priority="1913" operator="greaterThan">
      <formula>0.06</formula>
    </cfRule>
  </conditionalFormatting>
  <conditionalFormatting sqref="C555:C557">
    <cfRule type="cellIs" dxfId="2178" priority="1912" operator="equal">
      <formula>""</formula>
    </cfRule>
  </conditionalFormatting>
  <conditionalFormatting sqref="R555:R557">
    <cfRule type="cellIs" dxfId="2177" priority="1911" operator="equal">
      <formula>0</formula>
    </cfRule>
  </conditionalFormatting>
  <conditionalFormatting sqref="AQ558:AQ560">
    <cfRule type="cellIs" dxfId="2176" priority="1910" operator="greaterThan">
      <formula>0.06</formula>
    </cfRule>
  </conditionalFormatting>
  <conditionalFormatting sqref="C558:C560">
    <cfRule type="cellIs" dxfId="2175" priority="1909" operator="equal">
      <formula>""</formula>
    </cfRule>
  </conditionalFormatting>
  <conditionalFormatting sqref="R558:R560">
    <cfRule type="cellIs" dxfId="2174" priority="1908" operator="equal">
      <formula>0</formula>
    </cfRule>
  </conditionalFormatting>
  <conditionalFormatting sqref="AQ561:AQ563">
    <cfRule type="cellIs" dxfId="2173" priority="1907" operator="greaterThan">
      <formula>0.06</formula>
    </cfRule>
  </conditionalFormatting>
  <conditionalFormatting sqref="C561:C563">
    <cfRule type="cellIs" dxfId="2172" priority="1906" operator="equal">
      <formula>""</formula>
    </cfRule>
  </conditionalFormatting>
  <conditionalFormatting sqref="R561:R563">
    <cfRule type="cellIs" dxfId="2171" priority="1905" operator="equal">
      <formula>0</formula>
    </cfRule>
  </conditionalFormatting>
  <conditionalFormatting sqref="AQ564:AQ566">
    <cfRule type="cellIs" dxfId="2170" priority="1904" operator="greaterThan">
      <formula>0.06</formula>
    </cfRule>
  </conditionalFormatting>
  <conditionalFormatting sqref="C564:C566">
    <cfRule type="cellIs" dxfId="2169" priority="1903" operator="equal">
      <formula>""</formula>
    </cfRule>
  </conditionalFormatting>
  <conditionalFormatting sqref="R564:R566">
    <cfRule type="cellIs" dxfId="2168" priority="1902" operator="equal">
      <formula>0</formula>
    </cfRule>
  </conditionalFormatting>
  <conditionalFormatting sqref="U856:W856">
    <cfRule type="cellIs" dxfId="2167" priority="1900" stopIfTrue="1" operator="greaterThan">
      <formula>$K856+$M856</formula>
    </cfRule>
    <cfRule type="cellIs" dxfId="2166" priority="1901" stopIfTrue="1" operator="lessThan">
      <formula>$K856+$L856</formula>
    </cfRule>
  </conditionalFormatting>
  <conditionalFormatting sqref="AQ573:AQ574">
    <cfRule type="cellIs" dxfId="2165" priority="1899" operator="greaterThan">
      <formula>0.06</formula>
    </cfRule>
  </conditionalFormatting>
  <conditionalFormatting sqref="C573:C574">
    <cfRule type="cellIs" dxfId="2164" priority="1898" operator="equal">
      <formula>""</formula>
    </cfRule>
  </conditionalFormatting>
  <conditionalFormatting sqref="R573:R574">
    <cfRule type="cellIs" dxfId="2163" priority="1897" operator="equal">
      <formula>0</formula>
    </cfRule>
  </conditionalFormatting>
  <conditionalFormatting sqref="AQ570:AQ572">
    <cfRule type="cellIs" dxfId="2162" priority="1896" operator="greaterThan">
      <formula>0.06</formula>
    </cfRule>
  </conditionalFormatting>
  <conditionalFormatting sqref="C570:C572">
    <cfRule type="cellIs" dxfId="2161" priority="1895" operator="equal">
      <formula>""</formula>
    </cfRule>
  </conditionalFormatting>
  <conditionalFormatting sqref="R570:R572">
    <cfRule type="cellIs" dxfId="2160" priority="1894" operator="equal">
      <formula>0</formula>
    </cfRule>
  </conditionalFormatting>
  <conditionalFormatting sqref="AQ569">
    <cfRule type="cellIs" dxfId="2159" priority="1893" operator="greaterThan">
      <formula>0.06</formula>
    </cfRule>
  </conditionalFormatting>
  <conditionalFormatting sqref="C569">
    <cfRule type="cellIs" dxfId="2158" priority="1892" operator="equal">
      <formula>""</formula>
    </cfRule>
  </conditionalFormatting>
  <conditionalFormatting sqref="R569">
    <cfRule type="cellIs" dxfId="2157" priority="1891" operator="equal">
      <formula>0</formula>
    </cfRule>
  </conditionalFormatting>
  <conditionalFormatting sqref="AQ915:AQ916">
    <cfRule type="cellIs" dxfId="2156" priority="1890" operator="greaterThan">
      <formula>0.06</formula>
    </cfRule>
  </conditionalFormatting>
  <conditionalFormatting sqref="AQ953:AQ955">
    <cfRule type="cellIs" dxfId="2155" priority="1881" operator="greaterThan">
      <formula>0.06</formula>
    </cfRule>
  </conditionalFormatting>
  <conditionalFormatting sqref="C953:C955">
    <cfRule type="cellIs" dxfId="2154" priority="1880" operator="equal">
      <formula>""</formula>
    </cfRule>
  </conditionalFormatting>
  <conditionalFormatting sqref="T955">
    <cfRule type="cellIs" dxfId="2153" priority="1878" stopIfTrue="1" operator="greaterThan">
      <formula>$K955+$M955</formula>
    </cfRule>
    <cfRule type="cellIs" dxfId="2152" priority="1879" stopIfTrue="1" operator="lessThan">
      <formula>$K955+$L955</formula>
    </cfRule>
  </conditionalFormatting>
  <conditionalFormatting sqref="U954:U955">
    <cfRule type="cellIs" dxfId="2151" priority="1882" stopIfTrue="1" operator="greaterThan">
      <formula>$K954+$M954</formula>
    </cfRule>
    <cfRule type="cellIs" dxfId="2150" priority="1883" stopIfTrue="1" operator="lessThan">
      <formula>$K954+$L954</formula>
    </cfRule>
  </conditionalFormatting>
  <conditionalFormatting sqref="V954:V955">
    <cfRule type="cellIs" dxfId="2149" priority="1884" stopIfTrue="1" operator="greaterThan">
      <formula>$K954+$M954</formula>
    </cfRule>
    <cfRule type="cellIs" dxfId="2148" priority="1885" stopIfTrue="1" operator="lessThan">
      <formula>$K954+$L954</formula>
    </cfRule>
  </conditionalFormatting>
  <conditionalFormatting sqref="W954:W955">
    <cfRule type="cellIs" dxfId="2147" priority="1886" stopIfTrue="1" operator="greaterThan">
      <formula>$K954+$M954</formula>
    </cfRule>
    <cfRule type="cellIs" dxfId="2146" priority="1887" stopIfTrue="1" operator="lessThan">
      <formula>$K954+$L954</formula>
    </cfRule>
  </conditionalFormatting>
  <conditionalFormatting sqref="S953:S955 T953:W953 T954">
    <cfRule type="cellIs" dxfId="2145" priority="1888" stopIfTrue="1" operator="greaterThan">
      <formula>$K953+$M953</formula>
    </cfRule>
    <cfRule type="cellIs" dxfId="2144" priority="1889" stopIfTrue="1" operator="lessThan">
      <formula>$K953+$L953</formula>
    </cfRule>
  </conditionalFormatting>
  <conditionalFormatting sqref="R953:R955">
    <cfRule type="cellIs" dxfId="2143" priority="1877" operator="equal">
      <formula>0</formula>
    </cfRule>
  </conditionalFormatting>
  <conditionalFormatting sqref="AQ998:AQ1000">
    <cfRule type="cellIs" dxfId="2142" priority="1868" operator="greaterThan">
      <formula>0.06</formula>
    </cfRule>
  </conditionalFormatting>
  <conditionalFormatting sqref="C998:C1000">
    <cfRule type="cellIs" dxfId="2141" priority="1867" operator="equal">
      <formula>""</formula>
    </cfRule>
  </conditionalFormatting>
  <conditionalFormatting sqref="T1000">
    <cfRule type="cellIs" dxfId="2140" priority="1865" stopIfTrue="1" operator="greaterThan">
      <formula>$K1000+$M1000</formula>
    </cfRule>
    <cfRule type="cellIs" dxfId="2139" priority="1866" stopIfTrue="1" operator="lessThan">
      <formula>$K1000+$L1000</formula>
    </cfRule>
  </conditionalFormatting>
  <conditionalFormatting sqref="U1000">
    <cfRule type="cellIs" dxfId="2138" priority="1869" stopIfTrue="1" operator="greaterThan">
      <formula>$K1000+$M1000</formula>
    </cfRule>
    <cfRule type="cellIs" dxfId="2137" priority="1870" stopIfTrue="1" operator="lessThan">
      <formula>$K1000+$L1000</formula>
    </cfRule>
  </conditionalFormatting>
  <conditionalFormatting sqref="V1000">
    <cfRule type="cellIs" dxfId="2136" priority="1871" stopIfTrue="1" operator="greaterThan">
      <formula>$K1000+$M1000</formula>
    </cfRule>
    <cfRule type="cellIs" dxfId="2135" priority="1872" stopIfTrue="1" operator="lessThan">
      <formula>$K1000+$L1000</formula>
    </cfRule>
  </conditionalFormatting>
  <conditionalFormatting sqref="W1000">
    <cfRule type="cellIs" dxfId="2134" priority="1873" stopIfTrue="1" operator="greaterThan">
      <formula>$K1000+$M1000</formula>
    </cfRule>
    <cfRule type="cellIs" dxfId="2133" priority="1874" stopIfTrue="1" operator="lessThan">
      <formula>$K1000+$L1000</formula>
    </cfRule>
  </conditionalFormatting>
  <conditionalFormatting sqref="S998:S1000 T998:W999">
    <cfRule type="cellIs" dxfId="2132" priority="1875" stopIfTrue="1" operator="greaterThan">
      <formula>$K998+$M998</formula>
    </cfRule>
    <cfRule type="cellIs" dxfId="2131" priority="1876" stopIfTrue="1" operator="lessThan">
      <formula>$K998+$L998</formula>
    </cfRule>
  </conditionalFormatting>
  <conditionalFormatting sqref="R998:R1000">
    <cfRule type="cellIs" dxfId="2130" priority="1864" operator="equal">
      <formula>0</formula>
    </cfRule>
  </conditionalFormatting>
  <conditionalFormatting sqref="AQ823:AQ825">
    <cfRule type="cellIs" dxfId="2129" priority="1855" operator="greaterThan">
      <formula>0.06</formula>
    </cfRule>
  </conditionalFormatting>
  <conditionalFormatting sqref="C823:C825">
    <cfRule type="cellIs" dxfId="2128" priority="1854" operator="equal">
      <formula>""</formula>
    </cfRule>
  </conditionalFormatting>
  <conditionalFormatting sqref="T825">
    <cfRule type="cellIs" dxfId="2127" priority="1852" stopIfTrue="1" operator="greaterThan">
      <formula>$K825+$M825</formula>
    </cfRule>
    <cfRule type="cellIs" dxfId="2126" priority="1853" stopIfTrue="1" operator="lessThan">
      <formula>$K825+$L825</formula>
    </cfRule>
  </conditionalFormatting>
  <conditionalFormatting sqref="U825">
    <cfRule type="cellIs" dxfId="2125" priority="1856" stopIfTrue="1" operator="greaterThan">
      <formula>$K825+$M825</formula>
    </cfRule>
    <cfRule type="cellIs" dxfId="2124" priority="1857" stopIfTrue="1" operator="lessThan">
      <formula>$K825+$L825</formula>
    </cfRule>
  </conditionalFormatting>
  <conditionalFormatting sqref="V825">
    <cfRule type="cellIs" dxfId="2123" priority="1858" stopIfTrue="1" operator="greaterThan">
      <formula>$K825+$M825</formula>
    </cfRule>
    <cfRule type="cellIs" dxfId="2122" priority="1859" stopIfTrue="1" operator="lessThan">
      <formula>$K825+$L825</formula>
    </cfRule>
  </conditionalFormatting>
  <conditionalFormatting sqref="W825">
    <cfRule type="cellIs" dxfId="2121" priority="1860" stopIfTrue="1" operator="greaterThan">
      <formula>$K825+$M825</formula>
    </cfRule>
    <cfRule type="cellIs" dxfId="2120" priority="1861" stopIfTrue="1" operator="lessThan">
      <formula>$K825+$L825</formula>
    </cfRule>
  </conditionalFormatting>
  <conditionalFormatting sqref="S823:S825 T823:W824">
    <cfRule type="cellIs" dxfId="2119" priority="1862" stopIfTrue="1" operator="greaterThan">
      <formula>$K823+$M823</formula>
    </cfRule>
    <cfRule type="cellIs" dxfId="2118" priority="1863" stopIfTrue="1" operator="lessThan">
      <formula>$K823+$L823</formula>
    </cfRule>
  </conditionalFormatting>
  <conditionalFormatting sqref="R823:R825">
    <cfRule type="cellIs" dxfId="2117" priority="1851" operator="equal">
      <formula>0</formula>
    </cfRule>
  </conditionalFormatting>
  <conditionalFormatting sqref="AQ867:AQ869">
    <cfRule type="cellIs" dxfId="2116" priority="1842" operator="greaterThan">
      <formula>0.06</formula>
    </cfRule>
  </conditionalFormatting>
  <conditionalFormatting sqref="C867:C869">
    <cfRule type="cellIs" dxfId="2115" priority="1841" operator="equal">
      <formula>""</formula>
    </cfRule>
  </conditionalFormatting>
  <conditionalFormatting sqref="T867 T869">
    <cfRule type="cellIs" dxfId="2114" priority="1839" stopIfTrue="1" operator="greaterThan">
      <formula>$K867+$M867</formula>
    </cfRule>
    <cfRule type="cellIs" dxfId="2113" priority="1840" stopIfTrue="1" operator="lessThan">
      <formula>$K867+$L867</formula>
    </cfRule>
  </conditionalFormatting>
  <conditionalFormatting sqref="U867 U869">
    <cfRule type="cellIs" dxfId="2112" priority="1843" stopIfTrue="1" operator="greaterThan">
      <formula>$K867+$M867</formula>
    </cfRule>
    <cfRule type="cellIs" dxfId="2111" priority="1844" stopIfTrue="1" operator="lessThan">
      <formula>$K867+$L867</formula>
    </cfRule>
  </conditionalFormatting>
  <conditionalFormatting sqref="V867 V869">
    <cfRule type="cellIs" dxfId="2110" priority="1845" stopIfTrue="1" operator="greaterThan">
      <formula>$K867+$M867</formula>
    </cfRule>
    <cfRule type="cellIs" dxfId="2109" priority="1846" stopIfTrue="1" operator="lessThan">
      <formula>$K867+$L867</formula>
    </cfRule>
  </conditionalFormatting>
  <conditionalFormatting sqref="W867 W869">
    <cfRule type="cellIs" dxfId="2108" priority="1847" stopIfTrue="1" operator="greaterThan">
      <formula>$K867+$M867</formula>
    </cfRule>
    <cfRule type="cellIs" dxfId="2107" priority="1848" stopIfTrue="1" operator="lessThan">
      <formula>$K867+$L867</formula>
    </cfRule>
  </conditionalFormatting>
  <conditionalFormatting sqref="S867:S869 T868:W868">
    <cfRule type="cellIs" dxfId="2106" priority="1849" stopIfTrue="1" operator="greaterThan">
      <formula>$K867+$M867</formula>
    </cfRule>
    <cfRule type="cellIs" dxfId="2105" priority="1850" stopIfTrue="1" operator="lessThan">
      <formula>$K867+$L867</formula>
    </cfRule>
  </conditionalFormatting>
  <conditionalFormatting sqref="R867:R869">
    <cfRule type="cellIs" dxfId="2104" priority="1838" operator="equal">
      <formula>0</formula>
    </cfRule>
  </conditionalFormatting>
  <conditionalFormatting sqref="AQ1054:AQ1056">
    <cfRule type="cellIs" dxfId="2103" priority="1829" operator="greaterThan">
      <formula>0.06</formula>
    </cfRule>
  </conditionalFormatting>
  <conditionalFormatting sqref="C1054:C1056">
    <cfRule type="cellIs" dxfId="2102" priority="1828" operator="equal">
      <formula>""</formula>
    </cfRule>
  </conditionalFormatting>
  <conditionalFormatting sqref="T1056">
    <cfRule type="cellIs" dxfId="2101" priority="1826" stopIfTrue="1" operator="greaterThan">
      <formula>$K1056+$M1056</formula>
    </cfRule>
    <cfRule type="cellIs" dxfId="2100" priority="1827" stopIfTrue="1" operator="lessThan">
      <formula>$K1056+$L1056</formula>
    </cfRule>
  </conditionalFormatting>
  <conditionalFormatting sqref="U1055:U1056">
    <cfRule type="cellIs" dxfId="2099" priority="1830" stopIfTrue="1" operator="greaterThan">
      <formula>$K1055+$M1055</formula>
    </cfRule>
    <cfRule type="cellIs" dxfId="2098" priority="1831" stopIfTrue="1" operator="lessThan">
      <formula>$K1055+$L1055</formula>
    </cfRule>
  </conditionalFormatting>
  <conditionalFormatting sqref="V1055:V1056">
    <cfRule type="cellIs" dxfId="2097" priority="1832" stopIfTrue="1" operator="greaterThan">
      <formula>$K1055+$M1055</formula>
    </cfRule>
    <cfRule type="cellIs" dxfId="2096" priority="1833" stopIfTrue="1" operator="lessThan">
      <formula>$K1055+$L1055</formula>
    </cfRule>
  </conditionalFormatting>
  <conditionalFormatting sqref="W1055:W1056">
    <cfRule type="cellIs" dxfId="2095" priority="1834" stopIfTrue="1" operator="greaterThan">
      <formula>$K1055+$M1055</formula>
    </cfRule>
    <cfRule type="cellIs" dxfId="2094" priority="1835" stopIfTrue="1" operator="lessThan">
      <formula>$K1055+$L1055</formula>
    </cfRule>
  </conditionalFormatting>
  <conditionalFormatting sqref="S1054:S1056 T1054:W1054 T1055">
    <cfRule type="cellIs" dxfId="2093" priority="1836" stopIfTrue="1" operator="greaterThan">
      <formula>$K1054+$M1054</formula>
    </cfRule>
    <cfRule type="cellIs" dxfId="2092" priority="1837" stopIfTrue="1" operator="lessThan">
      <formula>$K1054+$L1054</formula>
    </cfRule>
  </conditionalFormatting>
  <conditionalFormatting sqref="R1054:R1056">
    <cfRule type="cellIs" dxfId="2091" priority="1825" operator="equal">
      <formula>0</formula>
    </cfRule>
  </conditionalFormatting>
  <conditionalFormatting sqref="AQ41:AQ42">
    <cfRule type="cellIs" dxfId="2090" priority="1814" operator="greaterThan">
      <formula>0.06</formula>
    </cfRule>
  </conditionalFormatting>
  <conditionalFormatting sqref="C41:C42">
    <cfRule type="cellIs" dxfId="2089" priority="1813" operator="equal">
      <formula>""</formula>
    </cfRule>
  </conditionalFormatting>
  <conditionalFormatting sqref="S41:W42">
    <cfRule type="expression" dxfId="2088" priority="1823">
      <formula>$AU41&lt;$AS$17</formula>
    </cfRule>
    <cfRule type="expression" dxfId="2087" priority="1824" stopIfTrue="1">
      <formula>$AT41&lt;$AS$17</formula>
    </cfRule>
  </conditionalFormatting>
  <conditionalFormatting sqref="T41:T42">
    <cfRule type="cellIs" dxfId="2086" priority="1811" stopIfTrue="1" operator="greaterThan">
      <formula>$K41+$M41</formula>
    </cfRule>
    <cfRule type="cellIs" dxfId="2085" priority="1812" stopIfTrue="1" operator="lessThan">
      <formula>$K41+$L41</formula>
    </cfRule>
  </conditionalFormatting>
  <conditionalFormatting sqref="U41:U42">
    <cfRule type="cellIs" dxfId="2084" priority="1815" stopIfTrue="1" operator="greaterThan">
      <formula>$K41+$M41</formula>
    </cfRule>
    <cfRule type="cellIs" dxfId="2083" priority="1816" stopIfTrue="1" operator="lessThan">
      <formula>$K41+$L41</formula>
    </cfRule>
  </conditionalFormatting>
  <conditionalFormatting sqref="V41:V42">
    <cfRule type="cellIs" dxfId="2082" priority="1817" stopIfTrue="1" operator="greaterThan">
      <formula>$K41+$M41</formula>
    </cfRule>
    <cfRule type="cellIs" dxfId="2081" priority="1818" stopIfTrue="1" operator="lessThan">
      <formula>$K41+$L41</formula>
    </cfRule>
  </conditionalFormatting>
  <conditionalFormatting sqref="W41:W42">
    <cfRule type="cellIs" dxfId="2080" priority="1819" stopIfTrue="1" operator="greaterThan">
      <formula>$K41+$M41</formula>
    </cfRule>
    <cfRule type="cellIs" dxfId="2079" priority="1820" stopIfTrue="1" operator="lessThan">
      <formula>$K41+$L41</formula>
    </cfRule>
  </conditionalFormatting>
  <conditionalFormatting sqref="S41:S42">
    <cfRule type="cellIs" dxfId="2078" priority="1821" stopIfTrue="1" operator="greaterThan">
      <formula>$K41+$M41</formula>
    </cfRule>
    <cfRule type="cellIs" dxfId="2077" priority="1822" stopIfTrue="1" operator="lessThan">
      <formula>$K41+$L41</formula>
    </cfRule>
  </conditionalFormatting>
  <conditionalFormatting sqref="AQ44:AQ45">
    <cfRule type="cellIs" dxfId="2076" priority="1802" operator="greaterThan">
      <formula>0.06</formula>
    </cfRule>
  </conditionalFormatting>
  <conditionalFormatting sqref="C44:C45">
    <cfRule type="cellIs" dxfId="2075" priority="1801" operator="equal">
      <formula>""</formula>
    </cfRule>
  </conditionalFormatting>
  <conditionalFormatting sqref="T44:T45">
    <cfRule type="cellIs" dxfId="2074" priority="1799" stopIfTrue="1" operator="greaterThan">
      <formula>$K44+$M44</formula>
    </cfRule>
    <cfRule type="cellIs" dxfId="2073" priority="1800" stopIfTrue="1" operator="lessThan">
      <formula>$K44+$L44</formula>
    </cfRule>
  </conditionalFormatting>
  <conditionalFormatting sqref="U44:U45">
    <cfRule type="cellIs" dxfId="2072" priority="1803" stopIfTrue="1" operator="greaterThan">
      <formula>$K44+$M44</formula>
    </cfRule>
    <cfRule type="cellIs" dxfId="2071" priority="1804" stopIfTrue="1" operator="lessThan">
      <formula>$K44+$L44</formula>
    </cfRule>
  </conditionalFormatting>
  <conditionalFormatting sqref="V44:V45">
    <cfRule type="cellIs" dxfId="2070" priority="1805" stopIfTrue="1" operator="greaterThan">
      <formula>$K44+$M44</formula>
    </cfRule>
    <cfRule type="cellIs" dxfId="2069" priority="1806" stopIfTrue="1" operator="lessThan">
      <formula>$K44+$L44</formula>
    </cfRule>
  </conditionalFormatting>
  <conditionalFormatting sqref="W44:W45">
    <cfRule type="cellIs" dxfId="2068" priority="1807" stopIfTrue="1" operator="greaterThan">
      <formula>$K44+$M44</formula>
    </cfRule>
    <cfRule type="cellIs" dxfId="2067" priority="1808" stopIfTrue="1" operator="lessThan">
      <formula>$K44+$L44</formula>
    </cfRule>
  </conditionalFormatting>
  <conditionalFormatting sqref="S44:S45">
    <cfRule type="cellIs" dxfId="2066" priority="1809" stopIfTrue="1" operator="greaterThan">
      <formula>$K44+$M44</formula>
    </cfRule>
    <cfRule type="cellIs" dxfId="2065" priority="1810" stopIfTrue="1" operator="lessThan">
      <formula>$K44+$L44</formula>
    </cfRule>
  </conditionalFormatting>
  <conditionalFormatting sqref="AQ40">
    <cfRule type="cellIs" dxfId="2064" priority="1788" operator="greaterThan">
      <formula>0.06</formula>
    </cfRule>
  </conditionalFormatting>
  <conditionalFormatting sqref="C40">
    <cfRule type="cellIs" dxfId="2063" priority="1787" operator="equal">
      <formula>""</formula>
    </cfRule>
  </conditionalFormatting>
  <conditionalFormatting sqref="S40:W40">
    <cfRule type="expression" dxfId="2062" priority="1797">
      <formula>$AU40&lt;$AS$17</formula>
    </cfRule>
    <cfRule type="expression" dxfId="2061" priority="1798" stopIfTrue="1">
      <formula>$AT40&lt;$AS$17</formula>
    </cfRule>
  </conditionalFormatting>
  <conditionalFormatting sqref="T40">
    <cfRule type="cellIs" dxfId="2060" priority="1785" stopIfTrue="1" operator="greaterThan">
      <formula>$K40+$M40</formula>
    </cfRule>
    <cfRule type="cellIs" dxfId="2059" priority="1786" stopIfTrue="1" operator="lessThan">
      <formula>$K40+$L40</formula>
    </cfRule>
  </conditionalFormatting>
  <conditionalFormatting sqref="U40">
    <cfRule type="cellIs" dxfId="2058" priority="1789" stopIfTrue="1" operator="greaterThan">
      <formula>$K40+$M40</formula>
    </cfRule>
    <cfRule type="cellIs" dxfId="2057" priority="1790" stopIfTrue="1" operator="lessThan">
      <formula>$K40+$L40</formula>
    </cfRule>
  </conditionalFormatting>
  <conditionalFormatting sqref="V40">
    <cfRule type="cellIs" dxfId="2056" priority="1791" stopIfTrue="1" operator="greaterThan">
      <formula>$K40+$M40</formula>
    </cfRule>
    <cfRule type="cellIs" dxfId="2055" priority="1792" stopIfTrue="1" operator="lessThan">
      <formula>$K40+$L40</formula>
    </cfRule>
  </conditionalFormatting>
  <conditionalFormatting sqref="W40">
    <cfRule type="cellIs" dxfId="2054" priority="1793" stopIfTrue="1" operator="greaterThan">
      <formula>$K40+$M40</formula>
    </cfRule>
    <cfRule type="cellIs" dxfId="2053" priority="1794" stopIfTrue="1" operator="lessThan">
      <formula>$K40+$L40</formula>
    </cfRule>
  </conditionalFormatting>
  <conditionalFormatting sqref="S40">
    <cfRule type="cellIs" dxfId="2052" priority="1795" stopIfTrue="1" operator="greaterThan">
      <formula>$K40+$M40</formula>
    </cfRule>
    <cfRule type="cellIs" dxfId="2051" priority="1796" stopIfTrue="1" operator="lessThan">
      <formula>$K40+$L40</formula>
    </cfRule>
  </conditionalFormatting>
  <conditionalFormatting sqref="AQ43">
    <cfRule type="cellIs" dxfId="2050" priority="1774" operator="greaterThan">
      <formula>0.06</formula>
    </cfRule>
  </conditionalFormatting>
  <conditionalFormatting sqref="C43">
    <cfRule type="cellIs" dxfId="2049" priority="1773" operator="equal">
      <formula>""</formula>
    </cfRule>
  </conditionalFormatting>
  <conditionalFormatting sqref="S43:W43">
    <cfRule type="expression" dxfId="2048" priority="1783">
      <formula>$AU43&lt;$AS$17</formula>
    </cfRule>
    <cfRule type="expression" dxfId="2047" priority="1784" stopIfTrue="1">
      <formula>$AT43&lt;$AS$17</formula>
    </cfRule>
  </conditionalFormatting>
  <conditionalFormatting sqref="T43">
    <cfRule type="cellIs" dxfId="2046" priority="1771" stopIfTrue="1" operator="greaterThan">
      <formula>$K43+$M43</formula>
    </cfRule>
    <cfRule type="cellIs" dxfId="2045" priority="1772" stopIfTrue="1" operator="lessThan">
      <formula>$K43+$L43</formula>
    </cfRule>
  </conditionalFormatting>
  <conditionalFormatting sqref="U43">
    <cfRule type="cellIs" dxfId="2044" priority="1775" stopIfTrue="1" operator="greaterThan">
      <formula>$K43+$M43</formula>
    </cfRule>
    <cfRule type="cellIs" dxfId="2043" priority="1776" stopIfTrue="1" operator="lessThan">
      <formula>$K43+$L43</formula>
    </cfRule>
  </conditionalFormatting>
  <conditionalFormatting sqref="V43">
    <cfRule type="cellIs" dxfId="2042" priority="1777" stopIfTrue="1" operator="greaterThan">
      <formula>$K43+$M43</formula>
    </cfRule>
    <cfRule type="cellIs" dxfId="2041" priority="1778" stopIfTrue="1" operator="lessThan">
      <formula>$K43+$L43</formula>
    </cfRule>
  </conditionalFormatting>
  <conditionalFormatting sqref="W43">
    <cfRule type="cellIs" dxfId="2040" priority="1779" stopIfTrue="1" operator="greaterThan">
      <formula>$K43+$M43</formula>
    </cfRule>
    <cfRule type="cellIs" dxfId="2039" priority="1780" stopIfTrue="1" operator="lessThan">
      <formula>$K43+$L43</formula>
    </cfRule>
  </conditionalFormatting>
  <conditionalFormatting sqref="S43">
    <cfRule type="cellIs" dxfId="2038" priority="1781" stopIfTrue="1" operator="greaterThan">
      <formula>$K43+$M43</formula>
    </cfRule>
    <cfRule type="cellIs" dxfId="2037" priority="1782" stopIfTrue="1" operator="lessThan">
      <formula>$K43+$L43</formula>
    </cfRule>
  </conditionalFormatting>
  <conditionalFormatting sqref="AQ49">
    <cfRule type="cellIs" dxfId="2036" priority="1760" operator="greaterThan">
      <formula>0.06</formula>
    </cfRule>
  </conditionalFormatting>
  <conditionalFormatting sqref="C49">
    <cfRule type="cellIs" dxfId="2035" priority="1759" operator="equal">
      <formula>""</formula>
    </cfRule>
  </conditionalFormatting>
  <conditionalFormatting sqref="S47:W49">
    <cfRule type="expression" dxfId="2034" priority="1769">
      <formula>$AU47&lt;$AS$17</formula>
    </cfRule>
    <cfRule type="expression" dxfId="2033" priority="1770" stopIfTrue="1">
      <formula>$AT47&lt;$AS$17</formula>
    </cfRule>
  </conditionalFormatting>
  <conditionalFormatting sqref="T49">
    <cfRule type="cellIs" dxfId="2032" priority="1757" stopIfTrue="1" operator="greaterThan">
      <formula>$K49+$M49</formula>
    </cfRule>
    <cfRule type="cellIs" dxfId="2031" priority="1758" stopIfTrue="1" operator="lessThan">
      <formula>$K49+$L49</formula>
    </cfRule>
  </conditionalFormatting>
  <conditionalFormatting sqref="U49">
    <cfRule type="cellIs" dxfId="2030" priority="1761" stopIfTrue="1" operator="greaterThan">
      <formula>$K49+$M49</formula>
    </cfRule>
    <cfRule type="cellIs" dxfId="2029" priority="1762" stopIfTrue="1" operator="lessThan">
      <formula>$K49+$L49</formula>
    </cfRule>
  </conditionalFormatting>
  <conditionalFormatting sqref="V49">
    <cfRule type="cellIs" dxfId="2028" priority="1763" stopIfTrue="1" operator="greaterThan">
      <formula>$K49+$M49</formula>
    </cfRule>
    <cfRule type="cellIs" dxfId="2027" priority="1764" stopIfTrue="1" operator="lessThan">
      <formula>$K49+$L49</formula>
    </cfRule>
  </conditionalFormatting>
  <conditionalFormatting sqref="W49">
    <cfRule type="cellIs" dxfId="2026" priority="1765" stopIfTrue="1" operator="greaterThan">
      <formula>$K49+$M49</formula>
    </cfRule>
    <cfRule type="cellIs" dxfId="2025" priority="1766" stopIfTrue="1" operator="lessThan">
      <formula>$K49+$L49</formula>
    </cfRule>
  </conditionalFormatting>
  <conditionalFormatting sqref="S49">
    <cfRule type="cellIs" dxfId="2024" priority="1767" stopIfTrue="1" operator="greaterThan">
      <formula>$K49+$M49</formula>
    </cfRule>
    <cfRule type="cellIs" dxfId="2023" priority="1768" stopIfTrue="1" operator="lessThan">
      <formula>$K49+$L49</formula>
    </cfRule>
  </conditionalFormatting>
  <conditionalFormatting sqref="AQ47:AQ48">
    <cfRule type="cellIs" dxfId="2022" priority="1748" operator="greaterThan">
      <formula>0.06</formula>
    </cfRule>
  </conditionalFormatting>
  <conditionalFormatting sqref="C47:C48">
    <cfRule type="cellIs" dxfId="2021" priority="1747" operator="equal">
      <formula>""</formula>
    </cfRule>
  </conditionalFormatting>
  <conditionalFormatting sqref="T47:T48">
    <cfRule type="cellIs" dxfId="2020" priority="1745" stopIfTrue="1" operator="greaterThan">
      <formula>$K47+$M47</formula>
    </cfRule>
    <cfRule type="cellIs" dxfId="2019" priority="1746" stopIfTrue="1" operator="lessThan">
      <formula>$K47+$L47</formula>
    </cfRule>
  </conditionalFormatting>
  <conditionalFormatting sqref="U47:U48">
    <cfRule type="cellIs" dxfId="2018" priority="1749" stopIfTrue="1" operator="greaterThan">
      <formula>$K47+$M47</formula>
    </cfRule>
    <cfRule type="cellIs" dxfId="2017" priority="1750" stopIfTrue="1" operator="lessThan">
      <formula>$K47+$L47</formula>
    </cfRule>
  </conditionalFormatting>
  <conditionalFormatting sqref="V47:V48">
    <cfRule type="cellIs" dxfId="2016" priority="1751" stopIfTrue="1" operator="greaterThan">
      <formula>$K47+$M47</formula>
    </cfRule>
    <cfRule type="cellIs" dxfId="2015" priority="1752" stopIfTrue="1" operator="lessThan">
      <formula>$K47+$L47</formula>
    </cfRule>
  </conditionalFormatting>
  <conditionalFormatting sqref="W47:W48">
    <cfRule type="cellIs" dxfId="2014" priority="1753" stopIfTrue="1" operator="greaterThan">
      <formula>$K47+$M47</formula>
    </cfRule>
    <cfRule type="cellIs" dxfId="2013" priority="1754" stopIfTrue="1" operator="lessThan">
      <formula>$K47+$L47</formula>
    </cfRule>
  </conditionalFormatting>
  <conditionalFormatting sqref="S47:S48">
    <cfRule type="cellIs" dxfId="2012" priority="1755" stopIfTrue="1" operator="greaterThan">
      <formula>$K47+$M47</formula>
    </cfRule>
    <cfRule type="cellIs" dxfId="2011" priority="1756" stopIfTrue="1" operator="lessThan">
      <formula>$K47+$L47</formula>
    </cfRule>
  </conditionalFormatting>
  <conditionalFormatting sqref="AQ80:AQ82">
    <cfRule type="cellIs" dxfId="2010" priority="1734" operator="greaterThan">
      <formula>0.06</formula>
    </cfRule>
  </conditionalFormatting>
  <conditionalFormatting sqref="C80:C82">
    <cfRule type="cellIs" dxfId="2009" priority="1733" operator="equal">
      <formula>""</formula>
    </cfRule>
  </conditionalFormatting>
  <conditionalFormatting sqref="S80:W82">
    <cfRule type="expression" dxfId="2008" priority="1743">
      <formula>$AU80&lt;$AS$17</formula>
    </cfRule>
    <cfRule type="expression" dxfId="2007" priority="1744" stopIfTrue="1">
      <formula>$AT80&lt;$AS$17</formula>
    </cfRule>
  </conditionalFormatting>
  <conditionalFormatting sqref="T80:T82">
    <cfRule type="cellIs" dxfId="2006" priority="1731" stopIfTrue="1" operator="greaterThan">
      <formula>$K80+$M80</formula>
    </cfRule>
    <cfRule type="cellIs" dxfId="2005" priority="1732" stopIfTrue="1" operator="lessThan">
      <formula>$K80+$L80</formula>
    </cfRule>
  </conditionalFormatting>
  <conditionalFormatting sqref="U80:U82">
    <cfRule type="cellIs" dxfId="2004" priority="1735" stopIfTrue="1" operator="greaterThan">
      <formula>$K80+$M80</formula>
    </cfRule>
    <cfRule type="cellIs" dxfId="2003" priority="1736" stopIfTrue="1" operator="lessThan">
      <formula>$K80+$L80</formula>
    </cfRule>
  </conditionalFormatting>
  <conditionalFormatting sqref="V80:V82">
    <cfRule type="cellIs" dxfId="2002" priority="1737" stopIfTrue="1" operator="greaterThan">
      <formula>$K80+$M80</formula>
    </cfRule>
    <cfRule type="cellIs" dxfId="2001" priority="1738" stopIfTrue="1" operator="lessThan">
      <formula>$K80+$L80</formula>
    </cfRule>
  </conditionalFormatting>
  <conditionalFormatting sqref="W80:W82">
    <cfRule type="cellIs" dxfId="2000" priority="1739" stopIfTrue="1" operator="greaterThan">
      <formula>$K80+$M80</formula>
    </cfRule>
    <cfRule type="cellIs" dxfId="1999" priority="1740" stopIfTrue="1" operator="lessThan">
      <formula>$K80+$L80</formula>
    </cfRule>
  </conditionalFormatting>
  <conditionalFormatting sqref="S80:S82">
    <cfRule type="cellIs" dxfId="1998" priority="1741" stopIfTrue="1" operator="greaterThan">
      <formula>$K80+$M80</formula>
    </cfRule>
    <cfRule type="cellIs" dxfId="1997" priority="1742" stopIfTrue="1" operator="lessThan">
      <formula>$K80+$L80</formula>
    </cfRule>
  </conditionalFormatting>
  <conditionalFormatting sqref="AQ83:AQ85">
    <cfRule type="cellIs" dxfId="1996" priority="1720" operator="greaterThan">
      <formula>0.06</formula>
    </cfRule>
  </conditionalFormatting>
  <conditionalFormatting sqref="C83:C85">
    <cfRule type="cellIs" dxfId="1995" priority="1719" operator="equal">
      <formula>""</formula>
    </cfRule>
  </conditionalFormatting>
  <conditionalFormatting sqref="S83:W85">
    <cfRule type="expression" dxfId="1994" priority="1729">
      <formula>$AU83&lt;$AS$17</formula>
    </cfRule>
    <cfRule type="expression" dxfId="1993" priority="1730" stopIfTrue="1">
      <formula>$AT83&lt;$AS$17</formula>
    </cfRule>
  </conditionalFormatting>
  <conditionalFormatting sqref="T83:T85">
    <cfRule type="cellIs" dxfId="1992" priority="1717" stopIfTrue="1" operator="greaterThan">
      <formula>$K83+$M83</formula>
    </cfRule>
    <cfRule type="cellIs" dxfId="1991" priority="1718" stopIfTrue="1" operator="lessThan">
      <formula>$K83+$L83</formula>
    </cfRule>
  </conditionalFormatting>
  <conditionalFormatting sqref="U83:U85">
    <cfRule type="cellIs" dxfId="1990" priority="1721" stopIfTrue="1" operator="greaterThan">
      <formula>$K83+$M83</formula>
    </cfRule>
    <cfRule type="cellIs" dxfId="1989" priority="1722" stopIfTrue="1" operator="lessThan">
      <formula>$K83+$L83</formula>
    </cfRule>
  </conditionalFormatting>
  <conditionalFormatting sqref="V83:V85">
    <cfRule type="cellIs" dxfId="1988" priority="1723" stopIfTrue="1" operator="greaterThan">
      <formula>$K83+$M83</formula>
    </cfRule>
    <cfRule type="cellIs" dxfId="1987" priority="1724" stopIfTrue="1" operator="lessThan">
      <formula>$K83+$L83</formula>
    </cfRule>
  </conditionalFormatting>
  <conditionalFormatting sqref="W83:W85">
    <cfRule type="cellIs" dxfId="1986" priority="1725" stopIfTrue="1" operator="greaterThan">
      <formula>$K83+$M83</formula>
    </cfRule>
    <cfRule type="cellIs" dxfId="1985" priority="1726" stopIfTrue="1" operator="lessThan">
      <formula>$K83+$L83</formula>
    </cfRule>
  </conditionalFormatting>
  <conditionalFormatting sqref="S83:S85">
    <cfRule type="cellIs" dxfId="1984" priority="1727" stopIfTrue="1" operator="greaterThan">
      <formula>$K83+$M83</formula>
    </cfRule>
    <cfRule type="cellIs" dxfId="1983" priority="1728" stopIfTrue="1" operator="lessThan">
      <formula>$K83+$L83</formula>
    </cfRule>
  </conditionalFormatting>
  <conditionalFormatting sqref="AQ86:AQ88">
    <cfRule type="cellIs" dxfId="1982" priority="1706" operator="greaterThan">
      <formula>0.06</formula>
    </cfRule>
  </conditionalFormatting>
  <conditionalFormatting sqref="C86:C88">
    <cfRule type="cellIs" dxfId="1981" priority="1705" operator="equal">
      <formula>""</formula>
    </cfRule>
  </conditionalFormatting>
  <conditionalFormatting sqref="S86:W88">
    <cfRule type="expression" dxfId="1980" priority="1715">
      <formula>$AU86&lt;$AS$17</formula>
    </cfRule>
    <cfRule type="expression" dxfId="1979" priority="1716" stopIfTrue="1">
      <formula>$AT86&lt;$AS$17</formula>
    </cfRule>
  </conditionalFormatting>
  <conditionalFormatting sqref="T86:T88">
    <cfRule type="cellIs" dxfId="1978" priority="1703" stopIfTrue="1" operator="greaterThan">
      <formula>$K86+$M86</formula>
    </cfRule>
    <cfRule type="cellIs" dxfId="1977" priority="1704" stopIfTrue="1" operator="lessThan">
      <formula>$K86+$L86</formula>
    </cfRule>
  </conditionalFormatting>
  <conditionalFormatting sqref="U86:U88">
    <cfRule type="cellIs" dxfId="1976" priority="1707" stopIfTrue="1" operator="greaterThan">
      <formula>$K86+$M86</formula>
    </cfRule>
    <cfRule type="cellIs" dxfId="1975" priority="1708" stopIfTrue="1" operator="lessThan">
      <formula>$K86+$L86</formula>
    </cfRule>
  </conditionalFormatting>
  <conditionalFormatting sqref="V86:V88">
    <cfRule type="cellIs" dxfId="1974" priority="1709" stopIfTrue="1" operator="greaterThan">
      <formula>$K86+$M86</formula>
    </cfRule>
    <cfRule type="cellIs" dxfId="1973" priority="1710" stopIfTrue="1" operator="lessThan">
      <formula>$K86+$L86</formula>
    </cfRule>
  </conditionalFormatting>
  <conditionalFormatting sqref="W86:W88">
    <cfRule type="cellIs" dxfId="1972" priority="1711" stopIfTrue="1" operator="greaterThan">
      <formula>$K86+$M86</formula>
    </cfRule>
    <cfRule type="cellIs" dxfId="1971" priority="1712" stopIfTrue="1" operator="lessThan">
      <formula>$K86+$L86</formula>
    </cfRule>
  </conditionalFormatting>
  <conditionalFormatting sqref="S86:S88">
    <cfRule type="cellIs" dxfId="1970" priority="1713" stopIfTrue="1" operator="greaterThan">
      <formula>$K86+$M86</formula>
    </cfRule>
    <cfRule type="cellIs" dxfId="1969" priority="1714" stopIfTrue="1" operator="lessThan">
      <formula>$K86+$L86</formula>
    </cfRule>
  </conditionalFormatting>
  <conditionalFormatting sqref="AQ92:AQ94">
    <cfRule type="cellIs" dxfId="1968" priority="1692" operator="greaterThan">
      <formula>0.06</formula>
    </cfRule>
  </conditionalFormatting>
  <conditionalFormatting sqref="C92:C94">
    <cfRule type="cellIs" dxfId="1967" priority="1691" operator="equal">
      <formula>""</formula>
    </cfRule>
  </conditionalFormatting>
  <conditionalFormatting sqref="S92:W94">
    <cfRule type="expression" dxfId="1966" priority="1701">
      <formula>$AU92&lt;$AS$17</formula>
    </cfRule>
    <cfRule type="expression" dxfId="1965" priority="1702" stopIfTrue="1">
      <formula>$AT92&lt;$AS$17</formula>
    </cfRule>
  </conditionalFormatting>
  <conditionalFormatting sqref="T92:T94">
    <cfRule type="cellIs" dxfId="1964" priority="1689" stopIfTrue="1" operator="greaterThan">
      <formula>$K92+$M92</formula>
    </cfRule>
    <cfRule type="cellIs" dxfId="1963" priority="1690" stopIfTrue="1" operator="lessThan">
      <formula>$K92+$L92</formula>
    </cfRule>
  </conditionalFormatting>
  <conditionalFormatting sqref="U92:U94">
    <cfRule type="cellIs" dxfId="1962" priority="1693" stopIfTrue="1" operator="greaterThan">
      <formula>$K92+$M92</formula>
    </cfRule>
    <cfRule type="cellIs" dxfId="1961" priority="1694" stopIfTrue="1" operator="lessThan">
      <formula>$K92+$L92</formula>
    </cfRule>
  </conditionalFormatting>
  <conditionalFormatting sqref="V92:V94">
    <cfRule type="cellIs" dxfId="1960" priority="1695" stopIfTrue="1" operator="greaterThan">
      <formula>$K92+$M92</formula>
    </cfRule>
    <cfRule type="cellIs" dxfId="1959" priority="1696" stopIfTrue="1" operator="lessThan">
      <formula>$K92+$L92</formula>
    </cfRule>
  </conditionalFormatting>
  <conditionalFormatting sqref="W92:W94">
    <cfRule type="cellIs" dxfId="1958" priority="1697" stopIfTrue="1" operator="greaterThan">
      <formula>$K92+$M92</formula>
    </cfRule>
    <cfRule type="cellIs" dxfId="1957" priority="1698" stopIfTrue="1" operator="lessThan">
      <formula>$K92+$L92</formula>
    </cfRule>
  </conditionalFormatting>
  <conditionalFormatting sqref="S92:S94">
    <cfRule type="cellIs" dxfId="1956" priority="1699" stopIfTrue="1" operator="greaterThan">
      <formula>$K92+$M92</formula>
    </cfRule>
    <cfRule type="cellIs" dxfId="1955" priority="1700" stopIfTrue="1" operator="lessThan">
      <formula>$K92+$L92</formula>
    </cfRule>
  </conditionalFormatting>
  <conditionalFormatting sqref="AQ593:AQ598">
    <cfRule type="cellIs" dxfId="1954" priority="1680" operator="greaterThan">
      <formula>0.06</formula>
    </cfRule>
  </conditionalFormatting>
  <conditionalFormatting sqref="C593:C598">
    <cfRule type="cellIs" dxfId="1953" priority="1679" operator="equal">
      <formula>""</formula>
    </cfRule>
  </conditionalFormatting>
  <conditionalFormatting sqref="T593:T598">
    <cfRule type="cellIs" dxfId="1952" priority="1677" stopIfTrue="1" operator="greaterThan">
      <formula>$K593+$M593</formula>
    </cfRule>
    <cfRule type="cellIs" dxfId="1951" priority="1678" stopIfTrue="1" operator="lessThan">
      <formula>$K593+$L593</formula>
    </cfRule>
  </conditionalFormatting>
  <conditionalFormatting sqref="U593:U598">
    <cfRule type="cellIs" dxfId="1950" priority="1681" stopIfTrue="1" operator="greaterThan">
      <formula>$K593+$M593</formula>
    </cfRule>
    <cfRule type="cellIs" dxfId="1949" priority="1682" stopIfTrue="1" operator="lessThan">
      <formula>$K593+$L593</formula>
    </cfRule>
  </conditionalFormatting>
  <conditionalFormatting sqref="V593:V598">
    <cfRule type="cellIs" dxfId="1948" priority="1683" stopIfTrue="1" operator="greaterThan">
      <formula>$K593+$M593</formula>
    </cfRule>
    <cfRule type="cellIs" dxfId="1947" priority="1684" stopIfTrue="1" operator="lessThan">
      <formula>$K593+$L593</formula>
    </cfRule>
  </conditionalFormatting>
  <conditionalFormatting sqref="W593:W598">
    <cfRule type="cellIs" dxfId="1946" priority="1685" stopIfTrue="1" operator="greaterThan">
      <formula>$K593+$M593</formula>
    </cfRule>
    <cfRule type="cellIs" dxfId="1945" priority="1686" stopIfTrue="1" operator="lessThan">
      <formula>$K593+$L593</formula>
    </cfRule>
  </conditionalFormatting>
  <conditionalFormatting sqref="S593:S598">
    <cfRule type="cellIs" dxfId="1944" priority="1687" stopIfTrue="1" operator="greaterThan">
      <formula>$K593+$M593</formula>
    </cfRule>
    <cfRule type="cellIs" dxfId="1943" priority="1688" stopIfTrue="1" operator="lessThan">
      <formula>$K593+$L593</formula>
    </cfRule>
  </conditionalFormatting>
  <conditionalFormatting sqref="R593:R598">
    <cfRule type="cellIs" dxfId="1942" priority="1676" operator="equal">
      <formula>0</formula>
    </cfRule>
  </conditionalFormatting>
  <conditionalFormatting sqref="AQ986:AQ991">
    <cfRule type="cellIs" dxfId="1941" priority="1667" operator="greaterThan">
      <formula>0.06</formula>
    </cfRule>
  </conditionalFormatting>
  <conditionalFormatting sqref="C986:C991">
    <cfRule type="cellIs" dxfId="1940" priority="1666" operator="equal">
      <formula>""</formula>
    </cfRule>
  </conditionalFormatting>
  <conditionalFormatting sqref="T986:T991">
    <cfRule type="cellIs" dxfId="1939" priority="1664" stopIfTrue="1" operator="greaterThan">
      <formula>$K986+$M986</formula>
    </cfRule>
    <cfRule type="cellIs" dxfId="1938" priority="1665" stopIfTrue="1" operator="lessThan">
      <formula>$K986+$L986</formula>
    </cfRule>
  </conditionalFormatting>
  <conditionalFormatting sqref="U986:U991">
    <cfRule type="cellIs" dxfId="1937" priority="1668" stopIfTrue="1" operator="greaterThan">
      <formula>$K986+$M986</formula>
    </cfRule>
    <cfRule type="cellIs" dxfId="1936" priority="1669" stopIfTrue="1" operator="lessThan">
      <formula>$K986+$L986</formula>
    </cfRule>
  </conditionalFormatting>
  <conditionalFormatting sqref="V986:V991">
    <cfRule type="cellIs" dxfId="1935" priority="1670" stopIfTrue="1" operator="greaterThan">
      <formula>$K986+$M986</formula>
    </cfRule>
    <cfRule type="cellIs" dxfId="1934" priority="1671" stopIfTrue="1" operator="lessThan">
      <formula>$K986+$L986</formula>
    </cfRule>
  </conditionalFormatting>
  <conditionalFormatting sqref="W986:W991">
    <cfRule type="cellIs" dxfId="1933" priority="1672" stopIfTrue="1" operator="greaterThan">
      <formula>$K986+$M986</formula>
    </cfRule>
    <cfRule type="cellIs" dxfId="1932" priority="1673" stopIfTrue="1" operator="lessThan">
      <formula>$K986+$L986</formula>
    </cfRule>
  </conditionalFormatting>
  <conditionalFormatting sqref="S986:S991">
    <cfRule type="cellIs" dxfId="1931" priority="1674" stopIfTrue="1" operator="greaterThan">
      <formula>$K986+$M986</formula>
    </cfRule>
    <cfRule type="cellIs" dxfId="1930" priority="1675" stopIfTrue="1" operator="lessThan">
      <formula>$K986+$L986</formula>
    </cfRule>
  </conditionalFormatting>
  <conditionalFormatting sqref="R986:R991">
    <cfRule type="cellIs" dxfId="1929" priority="1663" operator="equal">
      <formula>0</formula>
    </cfRule>
  </conditionalFormatting>
  <conditionalFormatting sqref="S1140:W1140">
    <cfRule type="cellIs" dxfId="1928" priority="1661" stopIfTrue="1" operator="greaterThan">
      <formula>$K1140+$M1140</formula>
    </cfRule>
    <cfRule type="cellIs" dxfId="1927" priority="1662" stopIfTrue="1" operator="lessThan">
      <formula>$K1140+$L1140</formula>
    </cfRule>
  </conditionalFormatting>
  <conditionalFormatting sqref="S1139">
    <cfRule type="cellIs" dxfId="1926" priority="1659" stopIfTrue="1" operator="greaterThan">
      <formula>$K1139+$M1139</formula>
    </cfRule>
    <cfRule type="cellIs" dxfId="1925" priority="1660" stopIfTrue="1" operator="lessThan">
      <formula>$K1139+$L1139</formula>
    </cfRule>
  </conditionalFormatting>
  <conditionalFormatting sqref="S1139">
    <cfRule type="cellIs" dxfId="1924" priority="1657" stopIfTrue="1" operator="greaterThan">
      <formula>$K1139+$M1139</formula>
    </cfRule>
    <cfRule type="cellIs" dxfId="1923" priority="1658" stopIfTrue="1" operator="lessThan">
      <formula>$K1139+$L1139</formula>
    </cfRule>
  </conditionalFormatting>
  <conditionalFormatting sqref="S1140:W1140">
    <cfRule type="cellIs" dxfId="1922" priority="1655" stopIfTrue="1" operator="greaterThan">
      <formula>$K1140+$M1140</formula>
    </cfRule>
    <cfRule type="cellIs" dxfId="1921" priority="1656" stopIfTrue="1" operator="lessThan">
      <formula>$K1140+$L1140</formula>
    </cfRule>
  </conditionalFormatting>
  <conditionalFormatting sqref="S1140:W1140">
    <cfRule type="cellIs" dxfId="1920" priority="1653" stopIfTrue="1" operator="greaterThan">
      <formula>$K1140+$M1140</formula>
    </cfRule>
    <cfRule type="cellIs" dxfId="1919" priority="1654" stopIfTrue="1" operator="lessThan">
      <formula>$K1140+$L1140</formula>
    </cfRule>
  </conditionalFormatting>
  <conditionalFormatting sqref="S1140:W1140">
    <cfRule type="cellIs" dxfId="1918" priority="1651" stopIfTrue="1" operator="greaterThan">
      <formula>$K1140+$M1140</formula>
    </cfRule>
    <cfRule type="cellIs" dxfId="1917" priority="1652" stopIfTrue="1" operator="lessThan">
      <formula>$K1140+$L1140</formula>
    </cfRule>
  </conditionalFormatting>
  <conditionalFormatting sqref="T1140:T1141">
    <cfRule type="cellIs" dxfId="1916" priority="1641" stopIfTrue="1" operator="greaterThan">
      <formula>$K1140+$M1140</formula>
    </cfRule>
    <cfRule type="cellIs" dxfId="1915" priority="1642" stopIfTrue="1" operator="lessThan">
      <formula>$K1140+$L1140</formula>
    </cfRule>
  </conditionalFormatting>
  <conditionalFormatting sqref="U1140:U1141">
    <cfRule type="cellIs" dxfId="1914" priority="1643" stopIfTrue="1" operator="greaterThan">
      <formula>$K1140+$M1140</formula>
    </cfRule>
    <cfRule type="cellIs" dxfId="1913" priority="1644" stopIfTrue="1" operator="lessThan">
      <formula>$K1140+$L1140</formula>
    </cfRule>
  </conditionalFormatting>
  <conditionalFormatting sqref="V1140:V1141">
    <cfRule type="cellIs" dxfId="1912" priority="1645" stopIfTrue="1" operator="greaterThan">
      <formula>$K1140+$M1140</formula>
    </cfRule>
    <cfRule type="cellIs" dxfId="1911" priority="1646" stopIfTrue="1" operator="lessThan">
      <formula>$K1140+$L1140</formula>
    </cfRule>
  </conditionalFormatting>
  <conditionalFormatting sqref="W1140:W1141">
    <cfRule type="cellIs" dxfId="1910" priority="1647" stopIfTrue="1" operator="greaterThan">
      <formula>$K1140+$M1140</formula>
    </cfRule>
    <cfRule type="cellIs" dxfId="1909" priority="1648" stopIfTrue="1" operator="lessThan">
      <formula>$K1140+$L1140</formula>
    </cfRule>
  </conditionalFormatting>
  <conditionalFormatting sqref="S1140:S1141">
    <cfRule type="cellIs" dxfId="1908" priority="1649" stopIfTrue="1" operator="greaterThan">
      <formula>$K1140+$M1140</formula>
    </cfRule>
    <cfRule type="cellIs" dxfId="1907" priority="1650" stopIfTrue="1" operator="lessThan">
      <formula>$K1140+$L1140</formula>
    </cfRule>
  </conditionalFormatting>
  <conditionalFormatting sqref="S1141">
    <cfRule type="cellIs" dxfId="1906" priority="1639" stopIfTrue="1" operator="greaterThan">
      <formula>$K1141+$M1141</formula>
    </cfRule>
    <cfRule type="cellIs" dxfId="1905" priority="1640" stopIfTrue="1" operator="lessThan">
      <formula>$K1141+$L1141</formula>
    </cfRule>
  </conditionalFormatting>
  <conditionalFormatting sqref="S1141">
    <cfRule type="cellIs" dxfId="1904" priority="1637" stopIfTrue="1" operator="greaterThan">
      <formula>$K1141+$M1141</formula>
    </cfRule>
    <cfRule type="cellIs" dxfId="1903" priority="1638" stopIfTrue="1" operator="lessThan">
      <formula>$K1141+$L1141</formula>
    </cfRule>
  </conditionalFormatting>
  <conditionalFormatting sqref="AQ423:AQ425">
    <cfRule type="cellIs" dxfId="1902" priority="1628" operator="greaterThan">
      <formula>0.06</formula>
    </cfRule>
  </conditionalFormatting>
  <conditionalFormatting sqref="C423:C425">
    <cfRule type="cellIs" dxfId="1901" priority="1627" operator="equal">
      <formula>""</formula>
    </cfRule>
  </conditionalFormatting>
  <conditionalFormatting sqref="T423:T425">
    <cfRule type="cellIs" dxfId="1900" priority="1625" stopIfTrue="1" operator="greaterThan">
      <formula>$K423+$M423</formula>
    </cfRule>
    <cfRule type="cellIs" dxfId="1899" priority="1626" stopIfTrue="1" operator="lessThan">
      <formula>$K423+$L423</formula>
    </cfRule>
  </conditionalFormatting>
  <conditionalFormatting sqref="U423:U425">
    <cfRule type="cellIs" dxfId="1898" priority="1629" stopIfTrue="1" operator="greaterThan">
      <formula>$K423+$M423</formula>
    </cfRule>
    <cfRule type="cellIs" dxfId="1897" priority="1630" stopIfTrue="1" operator="lessThan">
      <formula>$K423+$L423</formula>
    </cfRule>
  </conditionalFormatting>
  <conditionalFormatting sqref="V423:V425">
    <cfRule type="cellIs" dxfId="1896" priority="1631" stopIfTrue="1" operator="greaterThan">
      <formula>$K423+$M423</formula>
    </cfRule>
    <cfRule type="cellIs" dxfId="1895" priority="1632" stopIfTrue="1" operator="lessThan">
      <formula>$K423+$L423</formula>
    </cfRule>
  </conditionalFormatting>
  <conditionalFormatting sqref="W423:W425">
    <cfRule type="cellIs" dxfId="1894" priority="1633" stopIfTrue="1" operator="greaterThan">
      <formula>$K423+$M423</formula>
    </cfRule>
    <cfRule type="cellIs" dxfId="1893" priority="1634" stopIfTrue="1" operator="lessThan">
      <formula>$K423+$L423</formula>
    </cfRule>
  </conditionalFormatting>
  <conditionalFormatting sqref="S423:S425">
    <cfRule type="cellIs" dxfId="1892" priority="1635" stopIfTrue="1" operator="greaterThan">
      <formula>$K423+$M423</formula>
    </cfRule>
    <cfRule type="cellIs" dxfId="1891" priority="1636" stopIfTrue="1" operator="lessThan">
      <formula>$K423+$L423</formula>
    </cfRule>
  </conditionalFormatting>
  <conditionalFormatting sqref="R423:R425">
    <cfRule type="cellIs" dxfId="1890" priority="1624" operator="equal">
      <formula>0</formula>
    </cfRule>
  </conditionalFormatting>
  <conditionalFormatting sqref="AQ426:AQ428">
    <cfRule type="cellIs" dxfId="1889" priority="1615" operator="greaterThan">
      <formula>0.06</formula>
    </cfRule>
  </conditionalFormatting>
  <conditionalFormatting sqref="C426:C428">
    <cfRule type="cellIs" dxfId="1888" priority="1614" operator="equal">
      <formula>""</formula>
    </cfRule>
  </conditionalFormatting>
  <conditionalFormatting sqref="T426:T428">
    <cfRule type="cellIs" dxfId="1887" priority="1612" stopIfTrue="1" operator="greaterThan">
      <formula>$K426+$M426</formula>
    </cfRule>
    <cfRule type="cellIs" dxfId="1886" priority="1613" stopIfTrue="1" operator="lessThan">
      <formula>$K426+$L426</formula>
    </cfRule>
  </conditionalFormatting>
  <conditionalFormatting sqref="U426:U428">
    <cfRule type="cellIs" dxfId="1885" priority="1616" stopIfTrue="1" operator="greaterThan">
      <formula>$K426+$M426</formula>
    </cfRule>
    <cfRule type="cellIs" dxfId="1884" priority="1617" stopIfTrue="1" operator="lessThan">
      <formula>$K426+$L426</formula>
    </cfRule>
  </conditionalFormatting>
  <conditionalFormatting sqref="V426:V428">
    <cfRule type="cellIs" dxfId="1883" priority="1618" stopIfTrue="1" operator="greaterThan">
      <formula>$K426+$M426</formula>
    </cfRule>
    <cfRule type="cellIs" dxfId="1882" priority="1619" stopIfTrue="1" operator="lessThan">
      <formula>$K426+$L426</formula>
    </cfRule>
  </conditionalFormatting>
  <conditionalFormatting sqref="W426:W428">
    <cfRule type="cellIs" dxfId="1881" priority="1620" stopIfTrue="1" operator="greaterThan">
      <formula>$K426+$M426</formula>
    </cfRule>
    <cfRule type="cellIs" dxfId="1880" priority="1621" stopIfTrue="1" operator="lessThan">
      <formula>$K426+$L426</formula>
    </cfRule>
  </conditionalFormatting>
  <conditionalFormatting sqref="S426:S428">
    <cfRule type="cellIs" dxfId="1879" priority="1622" stopIfTrue="1" operator="greaterThan">
      <formula>$K426+$M426</formula>
    </cfRule>
    <cfRule type="cellIs" dxfId="1878" priority="1623" stopIfTrue="1" operator="lessThan">
      <formula>$K426+$L426</formula>
    </cfRule>
  </conditionalFormatting>
  <conditionalFormatting sqref="R426:R428">
    <cfRule type="cellIs" dxfId="1877" priority="1611" operator="equal">
      <formula>0</formula>
    </cfRule>
  </conditionalFormatting>
  <conditionalFormatting sqref="AQ432:AQ434">
    <cfRule type="cellIs" dxfId="1876" priority="1602" operator="greaterThan">
      <formula>0.06</formula>
    </cfRule>
  </conditionalFormatting>
  <conditionalFormatting sqref="C432:C434">
    <cfRule type="cellIs" dxfId="1875" priority="1601" operator="equal">
      <formula>""</formula>
    </cfRule>
  </conditionalFormatting>
  <conditionalFormatting sqref="T432:T434">
    <cfRule type="cellIs" dxfId="1874" priority="1599" stopIfTrue="1" operator="greaterThan">
      <formula>$K432+$M432</formula>
    </cfRule>
    <cfRule type="cellIs" dxfId="1873" priority="1600" stopIfTrue="1" operator="lessThan">
      <formula>$K432+$L432</formula>
    </cfRule>
  </conditionalFormatting>
  <conditionalFormatting sqref="U432:U434">
    <cfRule type="cellIs" dxfId="1872" priority="1603" stopIfTrue="1" operator="greaterThan">
      <formula>$K432+$M432</formula>
    </cfRule>
    <cfRule type="cellIs" dxfId="1871" priority="1604" stopIfTrue="1" operator="lessThan">
      <formula>$K432+$L432</formula>
    </cfRule>
  </conditionalFormatting>
  <conditionalFormatting sqref="V432:V434">
    <cfRule type="cellIs" dxfId="1870" priority="1605" stopIfTrue="1" operator="greaterThan">
      <formula>$K432+$M432</formula>
    </cfRule>
    <cfRule type="cellIs" dxfId="1869" priority="1606" stopIfTrue="1" operator="lessThan">
      <formula>$K432+$L432</formula>
    </cfRule>
  </conditionalFormatting>
  <conditionalFormatting sqref="W432:W434">
    <cfRule type="cellIs" dxfId="1868" priority="1607" stopIfTrue="1" operator="greaterThan">
      <formula>$K432+$M432</formula>
    </cfRule>
    <cfRule type="cellIs" dxfId="1867" priority="1608" stopIfTrue="1" operator="lessThan">
      <formula>$K432+$L432</formula>
    </cfRule>
  </conditionalFormatting>
  <conditionalFormatting sqref="S432:S434">
    <cfRule type="cellIs" dxfId="1866" priority="1609" stopIfTrue="1" operator="greaterThan">
      <formula>$K432+$M432</formula>
    </cfRule>
    <cfRule type="cellIs" dxfId="1865" priority="1610" stopIfTrue="1" operator="lessThan">
      <formula>$K432+$L432</formula>
    </cfRule>
  </conditionalFormatting>
  <conditionalFormatting sqref="R432:R434">
    <cfRule type="cellIs" dxfId="1864" priority="1598" operator="equal">
      <formula>0</formula>
    </cfRule>
  </conditionalFormatting>
  <conditionalFormatting sqref="AQ654:AQ656">
    <cfRule type="cellIs" dxfId="1863" priority="1589" operator="greaterThan">
      <formula>0.06</formula>
    </cfRule>
  </conditionalFormatting>
  <conditionalFormatting sqref="C654:C656">
    <cfRule type="cellIs" dxfId="1862" priority="1588" operator="equal">
      <formula>""</formula>
    </cfRule>
  </conditionalFormatting>
  <conditionalFormatting sqref="T654:T656">
    <cfRule type="cellIs" dxfId="1861" priority="1586" stopIfTrue="1" operator="greaterThan">
      <formula>$K654+$M654</formula>
    </cfRule>
    <cfRule type="cellIs" dxfId="1860" priority="1587" stopIfTrue="1" operator="lessThan">
      <formula>$K654+$L654</formula>
    </cfRule>
  </conditionalFormatting>
  <conditionalFormatting sqref="U654:U656">
    <cfRule type="cellIs" dxfId="1859" priority="1590" stopIfTrue="1" operator="greaterThan">
      <formula>$K654+$M654</formula>
    </cfRule>
    <cfRule type="cellIs" dxfId="1858" priority="1591" stopIfTrue="1" operator="lessThan">
      <formula>$K654+$L654</formula>
    </cfRule>
  </conditionalFormatting>
  <conditionalFormatting sqref="V654:V656">
    <cfRule type="cellIs" dxfId="1857" priority="1592" stopIfTrue="1" operator="greaterThan">
      <formula>$K654+$M654</formula>
    </cfRule>
    <cfRule type="cellIs" dxfId="1856" priority="1593" stopIfTrue="1" operator="lessThan">
      <formula>$K654+$L654</formula>
    </cfRule>
  </conditionalFormatting>
  <conditionalFormatting sqref="W654:W656">
    <cfRule type="cellIs" dxfId="1855" priority="1594" stopIfTrue="1" operator="greaterThan">
      <formula>$K654+$M654</formula>
    </cfRule>
    <cfRule type="cellIs" dxfId="1854" priority="1595" stopIfTrue="1" operator="lessThan">
      <formula>$K654+$L654</formula>
    </cfRule>
  </conditionalFormatting>
  <conditionalFormatting sqref="S654:S656">
    <cfRule type="cellIs" dxfId="1853" priority="1596" stopIfTrue="1" operator="greaterThan">
      <formula>$K654+$M654</formula>
    </cfRule>
    <cfRule type="cellIs" dxfId="1852" priority="1597" stopIfTrue="1" operator="lessThan">
      <formula>$K654+$L654</formula>
    </cfRule>
  </conditionalFormatting>
  <conditionalFormatting sqref="R654:R656">
    <cfRule type="cellIs" dxfId="1851" priority="1585" operator="equal">
      <formula>0</formula>
    </cfRule>
  </conditionalFormatting>
  <conditionalFormatting sqref="AQ657:AQ659">
    <cfRule type="cellIs" dxfId="1850" priority="1576" operator="greaterThan">
      <formula>0.06</formula>
    </cfRule>
  </conditionalFormatting>
  <conditionalFormatting sqref="C657:C659">
    <cfRule type="cellIs" dxfId="1849" priority="1575" operator="equal">
      <formula>""</formula>
    </cfRule>
  </conditionalFormatting>
  <conditionalFormatting sqref="T657:T659">
    <cfRule type="cellIs" dxfId="1848" priority="1573" stopIfTrue="1" operator="greaterThan">
      <formula>$K657+$M657</formula>
    </cfRule>
    <cfRule type="cellIs" dxfId="1847" priority="1574" stopIfTrue="1" operator="lessThan">
      <formula>$K657+$L657</formula>
    </cfRule>
  </conditionalFormatting>
  <conditionalFormatting sqref="U657:U659">
    <cfRule type="cellIs" dxfId="1846" priority="1577" stopIfTrue="1" operator="greaterThan">
      <formula>$K657+$M657</formula>
    </cfRule>
    <cfRule type="cellIs" dxfId="1845" priority="1578" stopIfTrue="1" operator="lessThan">
      <formula>$K657+$L657</formula>
    </cfRule>
  </conditionalFormatting>
  <conditionalFormatting sqref="V657:V659">
    <cfRule type="cellIs" dxfId="1844" priority="1579" stopIfTrue="1" operator="greaterThan">
      <formula>$K657+$M657</formula>
    </cfRule>
    <cfRule type="cellIs" dxfId="1843" priority="1580" stopIfTrue="1" operator="lessThan">
      <formula>$K657+$L657</formula>
    </cfRule>
  </conditionalFormatting>
  <conditionalFormatting sqref="W657:W659">
    <cfRule type="cellIs" dxfId="1842" priority="1581" stopIfTrue="1" operator="greaterThan">
      <formula>$K657+$M657</formula>
    </cfRule>
    <cfRule type="cellIs" dxfId="1841" priority="1582" stopIfTrue="1" operator="lessThan">
      <formula>$K657+$L657</formula>
    </cfRule>
  </conditionalFormatting>
  <conditionalFormatting sqref="S657:S659">
    <cfRule type="cellIs" dxfId="1840" priority="1583" stopIfTrue="1" operator="greaterThan">
      <formula>$K657+$M657</formula>
    </cfRule>
    <cfRule type="cellIs" dxfId="1839" priority="1584" stopIfTrue="1" operator="lessThan">
      <formula>$K657+$L657</formula>
    </cfRule>
  </conditionalFormatting>
  <conditionalFormatting sqref="R657:R659">
    <cfRule type="cellIs" dxfId="1838" priority="1572" operator="equal">
      <formula>0</formula>
    </cfRule>
  </conditionalFormatting>
  <conditionalFormatting sqref="AQ660:AQ662">
    <cfRule type="cellIs" dxfId="1837" priority="1563" operator="greaterThan">
      <formula>0.06</formula>
    </cfRule>
  </conditionalFormatting>
  <conditionalFormatting sqref="C660:C662">
    <cfRule type="cellIs" dxfId="1836" priority="1562" operator="equal">
      <formula>""</formula>
    </cfRule>
  </conditionalFormatting>
  <conditionalFormatting sqref="T660:T662">
    <cfRule type="cellIs" dxfId="1835" priority="1560" stopIfTrue="1" operator="greaterThan">
      <formula>$K660+$M660</formula>
    </cfRule>
    <cfRule type="cellIs" dxfId="1834" priority="1561" stopIfTrue="1" operator="lessThan">
      <formula>$K660+$L660</formula>
    </cfRule>
  </conditionalFormatting>
  <conditionalFormatting sqref="U660:U662">
    <cfRule type="cellIs" dxfId="1833" priority="1564" stopIfTrue="1" operator="greaterThan">
      <formula>$K660+$M660</formula>
    </cfRule>
    <cfRule type="cellIs" dxfId="1832" priority="1565" stopIfTrue="1" operator="lessThan">
      <formula>$K660+$L660</formula>
    </cfRule>
  </conditionalFormatting>
  <conditionalFormatting sqref="V660:V662">
    <cfRule type="cellIs" dxfId="1831" priority="1566" stopIfTrue="1" operator="greaterThan">
      <formula>$K660+$M660</formula>
    </cfRule>
    <cfRule type="cellIs" dxfId="1830" priority="1567" stopIfTrue="1" operator="lessThan">
      <formula>$K660+$L660</formula>
    </cfRule>
  </conditionalFormatting>
  <conditionalFormatting sqref="W660:W662">
    <cfRule type="cellIs" dxfId="1829" priority="1568" stopIfTrue="1" operator="greaterThan">
      <formula>$K660+$M660</formula>
    </cfRule>
    <cfRule type="cellIs" dxfId="1828" priority="1569" stopIfTrue="1" operator="lessThan">
      <formula>$K660+$L660</formula>
    </cfRule>
  </conditionalFormatting>
  <conditionalFormatting sqref="S660:S662">
    <cfRule type="cellIs" dxfId="1827" priority="1570" stopIfTrue="1" operator="greaterThan">
      <formula>$K660+$M660</formula>
    </cfRule>
    <cfRule type="cellIs" dxfId="1826" priority="1571" stopIfTrue="1" operator="lessThan">
      <formula>$K660+$L660</formula>
    </cfRule>
  </conditionalFormatting>
  <conditionalFormatting sqref="R660:R662">
    <cfRule type="cellIs" dxfId="1825" priority="1559" operator="equal">
      <formula>0</formula>
    </cfRule>
  </conditionalFormatting>
  <conditionalFormatting sqref="AQ666:AQ668">
    <cfRule type="cellIs" dxfId="1824" priority="1550" operator="greaterThan">
      <formula>0.06</formula>
    </cfRule>
  </conditionalFormatting>
  <conditionalFormatting sqref="C666:C668">
    <cfRule type="cellIs" dxfId="1823" priority="1549" operator="equal">
      <formula>""</formula>
    </cfRule>
  </conditionalFormatting>
  <conditionalFormatting sqref="T666:T668">
    <cfRule type="cellIs" dxfId="1822" priority="1547" stopIfTrue="1" operator="greaterThan">
      <formula>$K666+$M666</formula>
    </cfRule>
    <cfRule type="cellIs" dxfId="1821" priority="1548" stopIfTrue="1" operator="lessThan">
      <formula>$K666+$L666</formula>
    </cfRule>
  </conditionalFormatting>
  <conditionalFormatting sqref="U666:U668">
    <cfRule type="cellIs" dxfId="1820" priority="1551" stopIfTrue="1" operator="greaterThan">
      <formula>$K666+$M666</formula>
    </cfRule>
    <cfRule type="cellIs" dxfId="1819" priority="1552" stopIfTrue="1" operator="lessThan">
      <formula>$K666+$L666</formula>
    </cfRule>
  </conditionalFormatting>
  <conditionalFormatting sqref="V666:V668">
    <cfRule type="cellIs" dxfId="1818" priority="1553" stopIfTrue="1" operator="greaterThan">
      <formula>$K666+$M666</formula>
    </cfRule>
    <cfRule type="cellIs" dxfId="1817" priority="1554" stopIfTrue="1" operator="lessThan">
      <formula>$K666+$L666</formula>
    </cfRule>
  </conditionalFormatting>
  <conditionalFormatting sqref="W666:W668">
    <cfRule type="cellIs" dxfId="1816" priority="1555" stopIfTrue="1" operator="greaterThan">
      <formula>$K666+$M666</formula>
    </cfRule>
    <cfRule type="cellIs" dxfId="1815" priority="1556" stopIfTrue="1" operator="lessThan">
      <formula>$K666+$L666</formula>
    </cfRule>
  </conditionalFormatting>
  <conditionalFormatting sqref="S666:S668">
    <cfRule type="cellIs" dxfId="1814" priority="1557" stopIfTrue="1" operator="greaterThan">
      <formula>$K666+$M666</formula>
    </cfRule>
    <cfRule type="cellIs" dxfId="1813" priority="1558" stopIfTrue="1" operator="lessThan">
      <formula>$K666+$L666</formula>
    </cfRule>
  </conditionalFormatting>
  <conditionalFormatting sqref="R666:R668">
    <cfRule type="cellIs" dxfId="1812" priority="1546" operator="equal">
      <formula>0</formula>
    </cfRule>
  </conditionalFormatting>
  <conditionalFormatting sqref="AQ669:AQ671">
    <cfRule type="cellIs" dxfId="1811" priority="1537" operator="greaterThan">
      <formula>0.06</formula>
    </cfRule>
  </conditionalFormatting>
  <conditionalFormatting sqref="C669:C671">
    <cfRule type="cellIs" dxfId="1810" priority="1536" operator="equal">
      <formula>""</formula>
    </cfRule>
  </conditionalFormatting>
  <conditionalFormatting sqref="T669:T671">
    <cfRule type="cellIs" dxfId="1809" priority="1534" stopIfTrue="1" operator="greaterThan">
      <formula>$K669+$M669</formula>
    </cfRule>
    <cfRule type="cellIs" dxfId="1808" priority="1535" stopIfTrue="1" operator="lessThan">
      <formula>$K669+$L669</formula>
    </cfRule>
  </conditionalFormatting>
  <conditionalFormatting sqref="U669:U671">
    <cfRule type="cellIs" dxfId="1807" priority="1538" stopIfTrue="1" operator="greaterThan">
      <formula>$K669+$M669</formula>
    </cfRule>
    <cfRule type="cellIs" dxfId="1806" priority="1539" stopIfTrue="1" operator="lessThan">
      <formula>$K669+$L669</formula>
    </cfRule>
  </conditionalFormatting>
  <conditionalFormatting sqref="V669:V671">
    <cfRule type="cellIs" dxfId="1805" priority="1540" stopIfTrue="1" operator="greaterThan">
      <formula>$K669+$M669</formula>
    </cfRule>
    <cfRule type="cellIs" dxfId="1804" priority="1541" stopIfTrue="1" operator="lessThan">
      <formula>$K669+$L669</formula>
    </cfRule>
  </conditionalFormatting>
  <conditionalFormatting sqref="W669:W671">
    <cfRule type="cellIs" dxfId="1803" priority="1542" stopIfTrue="1" operator="greaterThan">
      <formula>$K669+$M669</formula>
    </cfRule>
    <cfRule type="cellIs" dxfId="1802" priority="1543" stopIfTrue="1" operator="lessThan">
      <formula>$K669+$L669</formula>
    </cfRule>
  </conditionalFormatting>
  <conditionalFormatting sqref="S669:S671">
    <cfRule type="cellIs" dxfId="1801" priority="1544" stopIfTrue="1" operator="greaterThan">
      <formula>$K669+$M669</formula>
    </cfRule>
    <cfRule type="cellIs" dxfId="1800" priority="1545" stopIfTrue="1" operator="lessThan">
      <formula>$K669+$L669</formula>
    </cfRule>
  </conditionalFormatting>
  <conditionalFormatting sqref="R669:R671">
    <cfRule type="cellIs" dxfId="1799" priority="1533" operator="equal">
      <formula>0</formula>
    </cfRule>
  </conditionalFormatting>
  <conditionalFormatting sqref="AQ672:AQ674">
    <cfRule type="cellIs" dxfId="1798" priority="1524" operator="greaterThan">
      <formula>0.06</formula>
    </cfRule>
  </conditionalFormatting>
  <conditionalFormatting sqref="C672:C674">
    <cfRule type="cellIs" dxfId="1797" priority="1523" operator="equal">
      <formula>""</formula>
    </cfRule>
  </conditionalFormatting>
  <conditionalFormatting sqref="T672:T674">
    <cfRule type="cellIs" dxfId="1796" priority="1521" stopIfTrue="1" operator="greaterThan">
      <formula>$K672+$M672</formula>
    </cfRule>
    <cfRule type="cellIs" dxfId="1795" priority="1522" stopIfTrue="1" operator="lessThan">
      <formula>$K672+$L672</formula>
    </cfRule>
  </conditionalFormatting>
  <conditionalFormatting sqref="U672:U674">
    <cfRule type="cellIs" dxfId="1794" priority="1525" stopIfTrue="1" operator="greaterThan">
      <formula>$K672+$M672</formula>
    </cfRule>
    <cfRule type="cellIs" dxfId="1793" priority="1526" stopIfTrue="1" operator="lessThan">
      <formula>$K672+$L672</formula>
    </cfRule>
  </conditionalFormatting>
  <conditionalFormatting sqref="V672:V674">
    <cfRule type="cellIs" dxfId="1792" priority="1527" stopIfTrue="1" operator="greaterThan">
      <formula>$K672+$M672</formula>
    </cfRule>
    <cfRule type="cellIs" dxfId="1791" priority="1528" stopIfTrue="1" operator="lessThan">
      <formula>$K672+$L672</formula>
    </cfRule>
  </conditionalFormatting>
  <conditionalFormatting sqref="W672:W674">
    <cfRule type="cellIs" dxfId="1790" priority="1529" stopIfTrue="1" operator="greaterThan">
      <formula>$K672+$M672</formula>
    </cfRule>
    <cfRule type="cellIs" dxfId="1789" priority="1530" stopIfTrue="1" operator="lessThan">
      <formula>$K672+$L672</formula>
    </cfRule>
  </conditionalFormatting>
  <conditionalFormatting sqref="S672:S674">
    <cfRule type="cellIs" dxfId="1788" priority="1531" stopIfTrue="1" operator="greaterThan">
      <formula>$K672+$M672</formula>
    </cfRule>
    <cfRule type="cellIs" dxfId="1787" priority="1532" stopIfTrue="1" operator="lessThan">
      <formula>$K672+$L672</formula>
    </cfRule>
  </conditionalFormatting>
  <conditionalFormatting sqref="R672:R674">
    <cfRule type="cellIs" dxfId="1786" priority="1520" operator="equal">
      <formula>0</formula>
    </cfRule>
  </conditionalFormatting>
  <conditionalFormatting sqref="AQ65:AQ67">
    <cfRule type="cellIs" dxfId="1785" priority="1509" operator="greaterThan">
      <formula>0.06</formula>
    </cfRule>
  </conditionalFormatting>
  <conditionalFormatting sqref="C65:C67">
    <cfRule type="cellIs" dxfId="1784" priority="1508" operator="equal">
      <formula>""</formula>
    </cfRule>
  </conditionalFormatting>
  <conditionalFormatting sqref="S65:W67">
    <cfRule type="expression" dxfId="1783" priority="1518">
      <formula>$AU65&lt;$AS$17</formula>
    </cfRule>
    <cfRule type="expression" dxfId="1782" priority="1519" stopIfTrue="1">
      <formula>$AT65&lt;$AS$17</formula>
    </cfRule>
  </conditionalFormatting>
  <conditionalFormatting sqref="T65:T67">
    <cfRule type="cellIs" dxfId="1781" priority="1506" stopIfTrue="1" operator="greaterThan">
      <formula>$K65+$M65</formula>
    </cfRule>
    <cfRule type="cellIs" dxfId="1780" priority="1507" stopIfTrue="1" operator="lessThan">
      <formula>$K65+$L65</formula>
    </cfRule>
  </conditionalFormatting>
  <conditionalFormatting sqref="U65:U67">
    <cfRule type="cellIs" dxfId="1779" priority="1510" stopIfTrue="1" operator="greaterThan">
      <formula>$K65+$M65</formula>
    </cfRule>
    <cfRule type="cellIs" dxfId="1778" priority="1511" stopIfTrue="1" operator="lessThan">
      <formula>$K65+$L65</formula>
    </cfRule>
  </conditionalFormatting>
  <conditionalFormatting sqref="V65:V67">
    <cfRule type="cellIs" dxfId="1777" priority="1512" stopIfTrue="1" operator="greaterThan">
      <formula>$K65+$M65</formula>
    </cfRule>
    <cfRule type="cellIs" dxfId="1776" priority="1513" stopIfTrue="1" operator="lessThan">
      <formula>$K65+$L65</formula>
    </cfRule>
  </conditionalFormatting>
  <conditionalFormatting sqref="W65:W67">
    <cfRule type="cellIs" dxfId="1775" priority="1514" stopIfTrue="1" operator="greaterThan">
      <formula>$K65+$M65</formula>
    </cfRule>
    <cfRule type="cellIs" dxfId="1774" priority="1515" stopIfTrue="1" operator="lessThan">
      <formula>$K65+$L65</formula>
    </cfRule>
  </conditionalFormatting>
  <conditionalFormatting sqref="S65:S67 T67:W67">
    <cfRule type="cellIs" dxfId="1773" priority="1516" stopIfTrue="1" operator="greaterThan">
      <formula>$K65+$M65</formula>
    </cfRule>
    <cfRule type="cellIs" dxfId="1772" priority="1517" stopIfTrue="1" operator="lessThan">
      <formula>$K65+$L65</formula>
    </cfRule>
  </conditionalFormatting>
  <conditionalFormatting sqref="AQ179:AQ181">
    <cfRule type="cellIs" dxfId="1771" priority="1497" operator="greaterThan">
      <formula>0.06</formula>
    </cfRule>
  </conditionalFormatting>
  <conditionalFormatting sqref="C179:C181">
    <cfRule type="cellIs" dxfId="1770" priority="1496" operator="equal">
      <formula>""</formula>
    </cfRule>
  </conditionalFormatting>
  <conditionalFormatting sqref="T179:T181">
    <cfRule type="cellIs" dxfId="1769" priority="1494" stopIfTrue="1" operator="greaterThan">
      <formula>$K179+$M179</formula>
    </cfRule>
    <cfRule type="cellIs" dxfId="1768" priority="1495" stopIfTrue="1" operator="lessThan">
      <formula>$K179+$L179</formula>
    </cfRule>
  </conditionalFormatting>
  <conditionalFormatting sqref="U179:U181">
    <cfRule type="cellIs" dxfId="1767" priority="1498" stopIfTrue="1" operator="greaterThan">
      <formula>$K179+$M179</formula>
    </cfRule>
    <cfRule type="cellIs" dxfId="1766" priority="1499" stopIfTrue="1" operator="lessThan">
      <formula>$K179+$L179</formula>
    </cfRule>
  </conditionalFormatting>
  <conditionalFormatting sqref="V179:V181">
    <cfRule type="cellIs" dxfId="1765" priority="1500" stopIfTrue="1" operator="greaterThan">
      <formula>$K179+$M179</formula>
    </cfRule>
    <cfRule type="cellIs" dxfId="1764" priority="1501" stopIfTrue="1" operator="lessThan">
      <formula>$K179+$L179</formula>
    </cfRule>
  </conditionalFormatting>
  <conditionalFormatting sqref="W179:W181">
    <cfRule type="cellIs" dxfId="1763" priority="1502" stopIfTrue="1" operator="greaterThan">
      <formula>$K179+$M179</formula>
    </cfRule>
    <cfRule type="cellIs" dxfId="1762" priority="1503" stopIfTrue="1" operator="lessThan">
      <formula>$K179+$L179</formula>
    </cfRule>
  </conditionalFormatting>
  <conditionalFormatting sqref="S179:S181">
    <cfRule type="cellIs" dxfId="1761" priority="1504" stopIfTrue="1" operator="greaterThan">
      <formula>$K179+$M179</formula>
    </cfRule>
    <cfRule type="cellIs" dxfId="1760" priority="1505" stopIfTrue="1" operator="lessThan">
      <formula>$K179+$L179</formula>
    </cfRule>
  </conditionalFormatting>
  <conditionalFormatting sqref="AQ182:AQ184">
    <cfRule type="cellIs" dxfId="1759" priority="1485" operator="greaterThan">
      <formula>0.06</formula>
    </cfRule>
  </conditionalFormatting>
  <conditionalFormatting sqref="C182:C184">
    <cfRule type="cellIs" dxfId="1758" priority="1484" operator="equal">
      <formula>""</formula>
    </cfRule>
  </conditionalFormatting>
  <conditionalFormatting sqref="T182:T184">
    <cfRule type="cellIs" dxfId="1757" priority="1482" stopIfTrue="1" operator="greaterThan">
      <formula>$K182+$M182</formula>
    </cfRule>
    <cfRule type="cellIs" dxfId="1756" priority="1483" stopIfTrue="1" operator="lessThan">
      <formula>$K182+$L182</formula>
    </cfRule>
  </conditionalFormatting>
  <conditionalFormatting sqref="U182:U184">
    <cfRule type="cellIs" dxfId="1755" priority="1486" stopIfTrue="1" operator="greaterThan">
      <formula>$K182+$M182</formula>
    </cfRule>
    <cfRule type="cellIs" dxfId="1754" priority="1487" stopIfTrue="1" operator="lessThan">
      <formula>$K182+$L182</formula>
    </cfRule>
  </conditionalFormatting>
  <conditionalFormatting sqref="V182:V184">
    <cfRule type="cellIs" dxfId="1753" priority="1488" stopIfTrue="1" operator="greaterThan">
      <formula>$K182+$M182</formula>
    </cfRule>
    <cfRule type="cellIs" dxfId="1752" priority="1489" stopIfTrue="1" operator="lessThan">
      <formula>$K182+$L182</formula>
    </cfRule>
  </conditionalFormatting>
  <conditionalFormatting sqref="W182:W184">
    <cfRule type="cellIs" dxfId="1751" priority="1490" stopIfTrue="1" operator="greaterThan">
      <formula>$K182+$M182</formula>
    </cfRule>
    <cfRule type="cellIs" dxfId="1750" priority="1491" stopIfTrue="1" operator="lessThan">
      <formula>$K182+$L182</formula>
    </cfRule>
  </conditionalFormatting>
  <conditionalFormatting sqref="S182:S184">
    <cfRule type="cellIs" dxfId="1749" priority="1492" stopIfTrue="1" operator="greaterThan">
      <formula>$K182+$M182</formula>
    </cfRule>
    <cfRule type="cellIs" dxfId="1748" priority="1493" stopIfTrue="1" operator="lessThan">
      <formula>$K182+$L182</formula>
    </cfRule>
  </conditionalFormatting>
  <conditionalFormatting sqref="AQ188:AQ193">
    <cfRule type="cellIs" dxfId="1747" priority="1473" operator="greaterThan">
      <formula>0.06</formula>
    </cfRule>
  </conditionalFormatting>
  <conditionalFormatting sqref="C192:C193 C188:C190">
    <cfRule type="cellIs" dxfId="1746" priority="1472" operator="equal">
      <formula>""</formula>
    </cfRule>
  </conditionalFormatting>
  <conditionalFormatting sqref="T188:T193">
    <cfRule type="cellIs" dxfId="1745" priority="1470" stopIfTrue="1" operator="greaterThan">
      <formula>$K188+$M188</formula>
    </cfRule>
    <cfRule type="cellIs" dxfId="1744" priority="1471" stopIfTrue="1" operator="lessThan">
      <formula>$K188+$L188</formula>
    </cfRule>
  </conditionalFormatting>
  <conditionalFormatting sqref="U188:U193">
    <cfRule type="cellIs" dxfId="1743" priority="1474" stopIfTrue="1" operator="greaterThan">
      <formula>$K188+$M188</formula>
    </cfRule>
    <cfRule type="cellIs" dxfId="1742" priority="1475" stopIfTrue="1" operator="lessThan">
      <formula>$K188+$L188</formula>
    </cfRule>
  </conditionalFormatting>
  <conditionalFormatting sqref="V188:V193">
    <cfRule type="cellIs" dxfId="1741" priority="1476" stopIfTrue="1" operator="greaterThan">
      <formula>$K188+$M188</formula>
    </cfRule>
    <cfRule type="cellIs" dxfId="1740" priority="1477" stopIfTrue="1" operator="lessThan">
      <formula>$K188+$L188</formula>
    </cfRule>
  </conditionalFormatting>
  <conditionalFormatting sqref="W188:W193">
    <cfRule type="cellIs" dxfId="1739" priority="1478" stopIfTrue="1" operator="greaterThan">
      <formula>$K188+$M188</formula>
    </cfRule>
    <cfRule type="cellIs" dxfId="1738" priority="1479" stopIfTrue="1" operator="lessThan">
      <formula>$K188+$L188</formula>
    </cfRule>
  </conditionalFormatting>
  <conditionalFormatting sqref="S188:S193">
    <cfRule type="cellIs" dxfId="1737" priority="1480" stopIfTrue="1" operator="greaterThan">
      <formula>$K188+$M188</formula>
    </cfRule>
    <cfRule type="cellIs" dxfId="1736" priority="1481" stopIfTrue="1" operator="lessThan">
      <formula>$K188+$L188</formula>
    </cfRule>
  </conditionalFormatting>
  <conditionalFormatting sqref="C191">
    <cfRule type="cellIs" dxfId="1735" priority="1469" operator="equal">
      <formula>""</formula>
    </cfRule>
  </conditionalFormatting>
  <conditionalFormatting sqref="AQ713:AQ715">
    <cfRule type="cellIs" dxfId="1734" priority="1460" operator="greaterThan">
      <formula>0.06</formula>
    </cfRule>
  </conditionalFormatting>
  <conditionalFormatting sqref="C713:C715">
    <cfRule type="cellIs" dxfId="1733" priority="1459" operator="equal">
      <formula>""</formula>
    </cfRule>
  </conditionalFormatting>
  <conditionalFormatting sqref="T713:T715">
    <cfRule type="cellIs" dxfId="1732" priority="1457" stopIfTrue="1" operator="greaterThan">
      <formula>$K713+$M713</formula>
    </cfRule>
    <cfRule type="cellIs" dxfId="1731" priority="1458" stopIfTrue="1" operator="lessThan">
      <formula>$K713+$L713</formula>
    </cfRule>
  </conditionalFormatting>
  <conditionalFormatting sqref="U713:U715">
    <cfRule type="cellIs" dxfId="1730" priority="1461" stopIfTrue="1" operator="greaterThan">
      <formula>$K713+$M713</formula>
    </cfRule>
    <cfRule type="cellIs" dxfId="1729" priority="1462" stopIfTrue="1" operator="lessThan">
      <formula>$K713+$L713</formula>
    </cfRule>
  </conditionalFormatting>
  <conditionalFormatting sqref="V713:V715">
    <cfRule type="cellIs" dxfId="1728" priority="1463" stopIfTrue="1" operator="greaterThan">
      <formula>$K713+$M713</formula>
    </cfRule>
    <cfRule type="cellIs" dxfId="1727" priority="1464" stopIfTrue="1" operator="lessThan">
      <formula>$K713+$L713</formula>
    </cfRule>
  </conditionalFormatting>
  <conditionalFormatting sqref="W713:W715">
    <cfRule type="cellIs" dxfId="1726" priority="1465" stopIfTrue="1" operator="greaterThan">
      <formula>$K713+$M713</formula>
    </cfRule>
    <cfRule type="cellIs" dxfId="1725" priority="1466" stopIfTrue="1" operator="lessThan">
      <formula>$K713+$L713</formula>
    </cfRule>
  </conditionalFormatting>
  <conditionalFormatting sqref="S713:S715">
    <cfRule type="cellIs" dxfId="1724" priority="1467" stopIfTrue="1" operator="greaterThan">
      <formula>$K713+$M713</formula>
    </cfRule>
    <cfRule type="cellIs" dxfId="1723" priority="1468" stopIfTrue="1" operator="lessThan">
      <formula>$K713+$L713</formula>
    </cfRule>
  </conditionalFormatting>
  <conditionalFormatting sqref="AQ716:AQ718">
    <cfRule type="cellIs" dxfId="1722" priority="1448" operator="greaterThan">
      <formula>0.06</formula>
    </cfRule>
  </conditionalFormatting>
  <conditionalFormatting sqref="C716:C718">
    <cfRule type="cellIs" dxfId="1721" priority="1447" operator="equal">
      <formula>""</formula>
    </cfRule>
  </conditionalFormatting>
  <conditionalFormatting sqref="T716:T718">
    <cfRule type="cellIs" dxfId="1720" priority="1445" stopIfTrue="1" operator="greaterThan">
      <formula>$K716+$M716</formula>
    </cfRule>
    <cfRule type="cellIs" dxfId="1719" priority="1446" stopIfTrue="1" operator="lessThan">
      <formula>$K716+$L716</formula>
    </cfRule>
  </conditionalFormatting>
  <conditionalFormatting sqref="U716:U718">
    <cfRule type="cellIs" dxfId="1718" priority="1449" stopIfTrue="1" operator="greaterThan">
      <formula>$K716+$M716</formula>
    </cfRule>
    <cfRule type="cellIs" dxfId="1717" priority="1450" stopIfTrue="1" operator="lessThan">
      <formula>$K716+$L716</formula>
    </cfRule>
  </conditionalFormatting>
  <conditionalFormatting sqref="V716:V718">
    <cfRule type="cellIs" dxfId="1716" priority="1451" stopIfTrue="1" operator="greaterThan">
      <formula>$K716+$M716</formula>
    </cfRule>
    <cfRule type="cellIs" dxfId="1715" priority="1452" stopIfTrue="1" operator="lessThan">
      <formula>$K716+$L716</formula>
    </cfRule>
  </conditionalFormatting>
  <conditionalFormatting sqref="W716:W718">
    <cfRule type="cellIs" dxfId="1714" priority="1453" stopIfTrue="1" operator="greaterThan">
      <formula>$K716+$M716</formula>
    </cfRule>
    <cfRule type="cellIs" dxfId="1713" priority="1454" stopIfTrue="1" operator="lessThan">
      <formula>$K716+$L716</formula>
    </cfRule>
  </conditionalFormatting>
  <conditionalFormatting sqref="S716:S718">
    <cfRule type="cellIs" dxfId="1712" priority="1455" stopIfTrue="1" operator="greaterThan">
      <formula>$K716+$M716</formula>
    </cfRule>
    <cfRule type="cellIs" dxfId="1711" priority="1456" stopIfTrue="1" operator="lessThan">
      <formula>$K716+$L716</formula>
    </cfRule>
  </conditionalFormatting>
  <conditionalFormatting sqref="AQ719:AQ721">
    <cfRule type="cellIs" dxfId="1710" priority="1436" operator="greaterThan">
      <formula>0.06</formula>
    </cfRule>
  </conditionalFormatting>
  <conditionalFormatting sqref="C719:C721">
    <cfRule type="cellIs" dxfId="1709" priority="1435" operator="equal">
      <formula>""</formula>
    </cfRule>
  </conditionalFormatting>
  <conditionalFormatting sqref="T719:T721">
    <cfRule type="cellIs" dxfId="1708" priority="1433" stopIfTrue="1" operator="greaterThan">
      <formula>$K719+$M719</formula>
    </cfRule>
    <cfRule type="cellIs" dxfId="1707" priority="1434" stopIfTrue="1" operator="lessThan">
      <formula>$K719+$L719</formula>
    </cfRule>
  </conditionalFormatting>
  <conditionalFormatting sqref="U719:U721">
    <cfRule type="cellIs" dxfId="1706" priority="1437" stopIfTrue="1" operator="greaterThan">
      <formula>$K719+$M719</formula>
    </cfRule>
    <cfRule type="cellIs" dxfId="1705" priority="1438" stopIfTrue="1" operator="lessThan">
      <formula>$K719+$L719</formula>
    </cfRule>
  </conditionalFormatting>
  <conditionalFormatting sqref="V719:V721">
    <cfRule type="cellIs" dxfId="1704" priority="1439" stopIfTrue="1" operator="greaterThan">
      <formula>$K719+$M719</formula>
    </cfRule>
    <cfRule type="cellIs" dxfId="1703" priority="1440" stopIfTrue="1" operator="lessThan">
      <formula>$K719+$L719</formula>
    </cfRule>
  </conditionalFormatting>
  <conditionalFormatting sqref="W719:W721">
    <cfRule type="cellIs" dxfId="1702" priority="1441" stopIfTrue="1" operator="greaterThan">
      <formula>$K719+$M719</formula>
    </cfRule>
    <cfRule type="cellIs" dxfId="1701" priority="1442" stopIfTrue="1" operator="lessThan">
      <formula>$K719+$L719</formula>
    </cfRule>
  </conditionalFormatting>
  <conditionalFormatting sqref="S719:S721">
    <cfRule type="cellIs" dxfId="1700" priority="1443" stopIfTrue="1" operator="greaterThan">
      <formula>$K719+$M719</formula>
    </cfRule>
    <cfRule type="cellIs" dxfId="1699" priority="1444" stopIfTrue="1" operator="lessThan">
      <formula>$K719+$L719</formula>
    </cfRule>
  </conditionalFormatting>
  <conditionalFormatting sqref="AQ106 AQ101:AQ102">
    <cfRule type="cellIs" dxfId="1698" priority="1432" operator="greaterThan">
      <formula>0.06</formula>
    </cfRule>
  </conditionalFormatting>
  <conditionalFormatting sqref="C106 C101:C102">
    <cfRule type="cellIs" dxfId="1697" priority="1431" operator="equal">
      <formula>""</formula>
    </cfRule>
  </conditionalFormatting>
  <conditionalFormatting sqref="AQ103:AQ105">
    <cfRule type="cellIs" dxfId="1696" priority="1430" operator="greaterThan">
      <formula>0.06</formula>
    </cfRule>
  </conditionalFormatting>
  <conditionalFormatting sqref="C103:C105">
    <cfRule type="cellIs" dxfId="1695" priority="1429" operator="equal">
      <formula>""</formula>
    </cfRule>
  </conditionalFormatting>
  <conditionalFormatting sqref="AQ337:AQ339">
    <cfRule type="cellIs" dxfId="1694" priority="1420" operator="greaterThan">
      <formula>0.06</formula>
    </cfRule>
  </conditionalFormatting>
  <conditionalFormatting sqref="C337:C339">
    <cfRule type="cellIs" dxfId="1693" priority="1419" operator="equal">
      <formula>""</formula>
    </cfRule>
  </conditionalFormatting>
  <conditionalFormatting sqref="T339">
    <cfRule type="cellIs" dxfId="1692" priority="1417" stopIfTrue="1" operator="greaterThan">
      <formula>$K339+$M339</formula>
    </cfRule>
    <cfRule type="cellIs" dxfId="1691" priority="1418" stopIfTrue="1" operator="lessThan">
      <formula>$K339+$L339</formula>
    </cfRule>
  </conditionalFormatting>
  <conditionalFormatting sqref="U339">
    <cfRule type="cellIs" dxfId="1690" priority="1421" stopIfTrue="1" operator="greaterThan">
      <formula>$K339+$M339</formula>
    </cfRule>
    <cfRule type="cellIs" dxfId="1689" priority="1422" stopIfTrue="1" operator="lessThan">
      <formula>$K339+$L339</formula>
    </cfRule>
  </conditionalFormatting>
  <conditionalFormatting sqref="V339">
    <cfRule type="cellIs" dxfId="1688" priority="1423" stopIfTrue="1" operator="greaterThan">
      <formula>$K339+$M339</formula>
    </cfRule>
    <cfRule type="cellIs" dxfId="1687" priority="1424" stopIfTrue="1" operator="lessThan">
      <formula>$K339+$L339</formula>
    </cfRule>
  </conditionalFormatting>
  <conditionalFormatting sqref="W339">
    <cfRule type="cellIs" dxfId="1686" priority="1425" stopIfTrue="1" operator="greaterThan">
      <formula>$K339+$M339</formula>
    </cfRule>
    <cfRule type="cellIs" dxfId="1685" priority="1426" stopIfTrue="1" operator="lessThan">
      <formula>$K339+$L339</formula>
    </cfRule>
  </conditionalFormatting>
  <conditionalFormatting sqref="S337:S339 T337:W338">
    <cfRule type="cellIs" dxfId="1684" priority="1427" stopIfTrue="1" operator="greaterThan">
      <formula>$K337+$M337</formula>
    </cfRule>
    <cfRule type="cellIs" dxfId="1683" priority="1428" stopIfTrue="1" operator="lessThan">
      <formula>$K337+$L337</formula>
    </cfRule>
  </conditionalFormatting>
  <conditionalFormatting sqref="R337:R339">
    <cfRule type="cellIs" dxfId="1682" priority="1416" operator="equal">
      <formula>0</formula>
    </cfRule>
  </conditionalFormatting>
  <conditionalFormatting sqref="AQ340">
    <cfRule type="cellIs" dxfId="1681" priority="1413" operator="greaterThan">
      <formula>0.06</formula>
    </cfRule>
  </conditionalFormatting>
  <conditionalFormatting sqref="C340">
    <cfRule type="cellIs" dxfId="1680" priority="1412" operator="equal">
      <formula>""</formula>
    </cfRule>
  </conditionalFormatting>
  <conditionalFormatting sqref="S340:W340">
    <cfRule type="cellIs" dxfId="1679" priority="1414" stopIfTrue="1" operator="greaterThan">
      <formula>$K340+$M340</formula>
    </cfRule>
    <cfRule type="cellIs" dxfId="1678" priority="1415" stopIfTrue="1" operator="lessThan">
      <formula>$K340+$L340</formula>
    </cfRule>
  </conditionalFormatting>
  <conditionalFormatting sqref="R340">
    <cfRule type="cellIs" dxfId="1677" priority="1411" operator="equal">
      <formula>0</formula>
    </cfRule>
  </conditionalFormatting>
  <conditionalFormatting sqref="AQ838:AQ840">
    <cfRule type="cellIs" dxfId="1676" priority="1402" operator="greaterThan">
      <formula>0.06</formula>
    </cfRule>
  </conditionalFormatting>
  <conditionalFormatting sqref="C838:C840">
    <cfRule type="cellIs" dxfId="1675" priority="1401" operator="equal">
      <formula>""</formula>
    </cfRule>
  </conditionalFormatting>
  <conditionalFormatting sqref="T840">
    <cfRule type="cellIs" dxfId="1674" priority="1399" stopIfTrue="1" operator="greaterThan">
      <formula>$K840+$M840</formula>
    </cfRule>
    <cfRule type="cellIs" dxfId="1673" priority="1400" stopIfTrue="1" operator="lessThan">
      <formula>$K840+$L840</formula>
    </cfRule>
  </conditionalFormatting>
  <conditionalFormatting sqref="U840">
    <cfRule type="cellIs" dxfId="1672" priority="1403" stopIfTrue="1" operator="greaterThan">
      <formula>$K840+$M840</formula>
    </cfRule>
    <cfRule type="cellIs" dxfId="1671" priority="1404" stopIfTrue="1" operator="lessThan">
      <formula>$K840+$L840</formula>
    </cfRule>
  </conditionalFormatting>
  <conditionalFormatting sqref="V840">
    <cfRule type="cellIs" dxfId="1670" priority="1405" stopIfTrue="1" operator="greaterThan">
      <formula>$K840+$M840</formula>
    </cfRule>
    <cfRule type="cellIs" dxfId="1669" priority="1406" stopIfTrue="1" operator="lessThan">
      <formula>$K840+$L840</formula>
    </cfRule>
  </conditionalFormatting>
  <conditionalFormatting sqref="W840">
    <cfRule type="cellIs" dxfId="1668" priority="1407" stopIfTrue="1" operator="greaterThan">
      <formula>$K840+$M840</formula>
    </cfRule>
    <cfRule type="cellIs" dxfId="1667" priority="1408" stopIfTrue="1" operator="lessThan">
      <formula>$K840+$L840</formula>
    </cfRule>
  </conditionalFormatting>
  <conditionalFormatting sqref="S838:S840 T838:W839">
    <cfRule type="cellIs" dxfId="1666" priority="1409" stopIfTrue="1" operator="greaterThan">
      <formula>$K838+$M838</formula>
    </cfRule>
    <cfRule type="cellIs" dxfId="1665" priority="1410" stopIfTrue="1" operator="lessThan">
      <formula>$K838+$L838</formula>
    </cfRule>
  </conditionalFormatting>
  <conditionalFormatting sqref="R838:R840">
    <cfRule type="cellIs" dxfId="1664" priority="1398" operator="equal">
      <formula>0</formula>
    </cfRule>
  </conditionalFormatting>
  <conditionalFormatting sqref="AQ373:AQ375">
    <cfRule type="cellIs" dxfId="1663" priority="1389" operator="greaterThan">
      <formula>0.06</formula>
    </cfRule>
  </conditionalFormatting>
  <conditionalFormatting sqref="C373:C375">
    <cfRule type="cellIs" dxfId="1662" priority="1388" operator="equal">
      <formula>""</formula>
    </cfRule>
  </conditionalFormatting>
  <conditionalFormatting sqref="T375">
    <cfRule type="cellIs" dxfId="1661" priority="1386" stopIfTrue="1" operator="greaterThan">
      <formula>$K375+$M375</formula>
    </cfRule>
    <cfRule type="cellIs" dxfId="1660" priority="1387" stopIfTrue="1" operator="lessThan">
      <formula>$K375+$L375</formula>
    </cfRule>
  </conditionalFormatting>
  <conditionalFormatting sqref="U375">
    <cfRule type="cellIs" dxfId="1659" priority="1390" stopIfTrue="1" operator="greaterThan">
      <formula>$K375+$M375</formula>
    </cfRule>
    <cfRule type="cellIs" dxfId="1658" priority="1391" stopIfTrue="1" operator="lessThan">
      <formula>$K375+$L375</formula>
    </cfRule>
  </conditionalFormatting>
  <conditionalFormatting sqref="V375">
    <cfRule type="cellIs" dxfId="1657" priority="1392" stopIfTrue="1" operator="greaterThan">
      <formula>$K375+$M375</formula>
    </cfRule>
    <cfRule type="cellIs" dxfId="1656" priority="1393" stopIfTrue="1" operator="lessThan">
      <formula>$K375+$L375</formula>
    </cfRule>
  </conditionalFormatting>
  <conditionalFormatting sqref="W375">
    <cfRule type="cellIs" dxfId="1655" priority="1394" stopIfTrue="1" operator="greaterThan">
      <formula>$K375+$M375</formula>
    </cfRule>
    <cfRule type="cellIs" dxfId="1654" priority="1395" stopIfTrue="1" operator="lessThan">
      <formula>$K375+$L375</formula>
    </cfRule>
  </conditionalFormatting>
  <conditionalFormatting sqref="S375 U373:W373">
    <cfRule type="cellIs" dxfId="1653" priority="1396" stopIfTrue="1" operator="greaterThan">
      <formula>$K373+$M373</formula>
    </cfRule>
    <cfRule type="cellIs" dxfId="1652" priority="1397" stopIfTrue="1" operator="lessThan">
      <formula>$K373+$L373</formula>
    </cfRule>
  </conditionalFormatting>
  <conditionalFormatting sqref="R373:R375">
    <cfRule type="cellIs" dxfId="1651" priority="1385" operator="equal">
      <formula>0</formula>
    </cfRule>
  </conditionalFormatting>
  <conditionalFormatting sqref="AQ927:AQ929">
    <cfRule type="cellIs" dxfId="1650" priority="1376" operator="greaterThan">
      <formula>0.06</formula>
    </cfRule>
  </conditionalFormatting>
  <conditionalFormatting sqref="C927:C929">
    <cfRule type="cellIs" dxfId="1649" priority="1375" operator="equal">
      <formula>""</formula>
    </cfRule>
  </conditionalFormatting>
  <conditionalFormatting sqref="T927:T928">
    <cfRule type="cellIs" dxfId="1648" priority="1373" stopIfTrue="1" operator="greaterThan">
      <formula>$K927+$M927</formula>
    </cfRule>
    <cfRule type="cellIs" dxfId="1647" priority="1374" stopIfTrue="1" operator="lessThan">
      <formula>$K927+$L927</formula>
    </cfRule>
  </conditionalFormatting>
  <conditionalFormatting sqref="U927:U928">
    <cfRule type="cellIs" dxfId="1646" priority="1377" stopIfTrue="1" operator="greaterThan">
      <formula>$K927+$M927</formula>
    </cfRule>
    <cfRule type="cellIs" dxfId="1645" priority="1378" stopIfTrue="1" operator="lessThan">
      <formula>$K927+$L927</formula>
    </cfRule>
  </conditionalFormatting>
  <conditionalFormatting sqref="V927:V928">
    <cfRule type="cellIs" dxfId="1644" priority="1379" stopIfTrue="1" operator="greaterThan">
      <formula>$K927+$M927</formula>
    </cfRule>
    <cfRule type="cellIs" dxfId="1643" priority="1380" stopIfTrue="1" operator="lessThan">
      <formula>$K927+$L927</formula>
    </cfRule>
  </conditionalFormatting>
  <conditionalFormatting sqref="W927:W928">
    <cfRule type="cellIs" dxfId="1642" priority="1381" stopIfTrue="1" operator="greaterThan">
      <formula>$K927+$M927</formula>
    </cfRule>
    <cfRule type="cellIs" dxfId="1641" priority="1382" stopIfTrue="1" operator="lessThan">
      <formula>$K927+$L927</formula>
    </cfRule>
  </conditionalFormatting>
  <conditionalFormatting sqref="S927:S929 T929:W929">
    <cfRule type="cellIs" dxfId="1640" priority="1383" stopIfTrue="1" operator="greaterThan">
      <formula>$K927+$M927</formula>
    </cfRule>
    <cfRule type="cellIs" dxfId="1639" priority="1384" stopIfTrue="1" operator="lessThan">
      <formula>$K927+$L927</formula>
    </cfRule>
  </conditionalFormatting>
  <conditionalFormatting sqref="R929">
    <cfRule type="cellIs" dxfId="1638" priority="1372" operator="equal">
      <formula>0</formula>
    </cfRule>
  </conditionalFormatting>
  <conditionalFormatting sqref="AQ847:AQ849">
    <cfRule type="cellIs" dxfId="1637" priority="1363" operator="greaterThan">
      <formula>0.06</formula>
    </cfRule>
  </conditionalFormatting>
  <conditionalFormatting sqref="C847:C849">
    <cfRule type="cellIs" dxfId="1636" priority="1362" operator="equal">
      <formula>""</formula>
    </cfRule>
  </conditionalFormatting>
  <conditionalFormatting sqref="U848:U849">
    <cfRule type="cellIs" dxfId="1635" priority="1364" stopIfTrue="1" operator="greaterThan">
      <formula>$K848+$M848</formula>
    </cfRule>
    <cfRule type="cellIs" dxfId="1634" priority="1365" stopIfTrue="1" operator="lessThan">
      <formula>$K848+$L848</formula>
    </cfRule>
  </conditionalFormatting>
  <conditionalFormatting sqref="V848:V849">
    <cfRule type="cellIs" dxfId="1633" priority="1366" stopIfTrue="1" operator="greaterThan">
      <formula>$K848+$M848</formula>
    </cfRule>
    <cfRule type="cellIs" dxfId="1632" priority="1367" stopIfTrue="1" operator="lessThan">
      <formula>$K848+$L848</formula>
    </cfRule>
  </conditionalFormatting>
  <conditionalFormatting sqref="W848:W849">
    <cfRule type="cellIs" dxfId="1631" priority="1368" stopIfTrue="1" operator="greaterThan">
      <formula>$K848+$M848</formula>
    </cfRule>
    <cfRule type="cellIs" dxfId="1630" priority="1369" stopIfTrue="1" operator="lessThan">
      <formula>$K848+$L848</formula>
    </cfRule>
  </conditionalFormatting>
  <conditionalFormatting sqref="U847:W847">
    <cfRule type="cellIs" dxfId="1629" priority="1370" stopIfTrue="1" operator="greaterThan">
      <formula>$K847+$M847</formula>
    </cfRule>
    <cfRule type="cellIs" dxfId="1628" priority="1371" stopIfTrue="1" operator="lessThan">
      <formula>$K847+$L847</formula>
    </cfRule>
  </conditionalFormatting>
  <conditionalFormatting sqref="R849">
    <cfRule type="cellIs" dxfId="1627" priority="1361" operator="equal">
      <formula>0</formula>
    </cfRule>
  </conditionalFormatting>
  <conditionalFormatting sqref="C853:C855">
    <cfRule type="cellIs" dxfId="1626" priority="1351" operator="equal">
      <formula>""</formula>
    </cfRule>
  </conditionalFormatting>
  <conditionalFormatting sqref="R855">
    <cfRule type="cellIs" dxfId="1625" priority="1350" operator="equal">
      <formula>0</formula>
    </cfRule>
  </conditionalFormatting>
  <conditionalFormatting sqref="AQ853:AQ855">
    <cfRule type="cellIs" dxfId="1624" priority="1352" operator="greaterThan">
      <formula>0.06</formula>
    </cfRule>
  </conditionalFormatting>
  <conditionalFormatting sqref="U854:U855">
    <cfRule type="cellIs" dxfId="1623" priority="1353" stopIfTrue="1" operator="greaterThan">
      <formula>$K854+$M854</formula>
    </cfRule>
    <cfRule type="cellIs" dxfId="1622" priority="1354" stopIfTrue="1" operator="lessThan">
      <formula>$K854+$L854</formula>
    </cfRule>
  </conditionalFormatting>
  <conditionalFormatting sqref="V854:V855">
    <cfRule type="cellIs" dxfId="1621" priority="1355" stopIfTrue="1" operator="greaterThan">
      <formula>$K854+$M854</formula>
    </cfRule>
    <cfRule type="cellIs" dxfId="1620" priority="1356" stopIfTrue="1" operator="lessThan">
      <formula>$K854+$L854</formula>
    </cfRule>
  </conditionalFormatting>
  <conditionalFormatting sqref="W854:W855">
    <cfRule type="cellIs" dxfId="1619" priority="1357" stopIfTrue="1" operator="greaterThan">
      <formula>$K854+$M854</formula>
    </cfRule>
    <cfRule type="cellIs" dxfId="1618" priority="1358" stopIfTrue="1" operator="lessThan">
      <formula>$K854+$L854</formula>
    </cfRule>
  </conditionalFormatting>
  <conditionalFormatting sqref="U853:W853">
    <cfRule type="cellIs" dxfId="1617" priority="1359" stopIfTrue="1" operator="greaterThan">
      <formula>$K853+$M853</formula>
    </cfRule>
    <cfRule type="cellIs" dxfId="1616" priority="1360" stopIfTrue="1" operator="lessThan">
      <formula>$K853+$L853</formula>
    </cfRule>
  </conditionalFormatting>
  <conditionalFormatting sqref="AQ965:AQ967">
    <cfRule type="cellIs" dxfId="1615" priority="1341" operator="greaterThan">
      <formula>0.06</formula>
    </cfRule>
  </conditionalFormatting>
  <conditionalFormatting sqref="C965:C967">
    <cfRule type="cellIs" dxfId="1614" priority="1340" operator="equal">
      <formula>""</formula>
    </cfRule>
  </conditionalFormatting>
  <conditionalFormatting sqref="T965:T967">
    <cfRule type="cellIs" dxfId="1613" priority="1338" stopIfTrue="1" operator="greaterThan">
      <formula>$K965+$M965</formula>
    </cfRule>
    <cfRule type="cellIs" dxfId="1612" priority="1339" stopIfTrue="1" operator="lessThan">
      <formula>$K965+$L965</formula>
    </cfRule>
  </conditionalFormatting>
  <conditionalFormatting sqref="U965:U967">
    <cfRule type="cellIs" dxfId="1611" priority="1342" stopIfTrue="1" operator="greaterThan">
      <formula>$K965+$M965</formula>
    </cfRule>
    <cfRule type="cellIs" dxfId="1610" priority="1343" stopIfTrue="1" operator="lessThan">
      <formula>$K965+$L965</formula>
    </cfRule>
  </conditionalFormatting>
  <conditionalFormatting sqref="V965:V967">
    <cfRule type="cellIs" dxfId="1609" priority="1344" stopIfTrue="1" operator="greaterThan">
      <formula>$K965+$M965</formula>
    </cfRule>
    <cfRule type="cellIs" dxfId="1608" priority="1345" stopIfTrue="1" operator="lessThan">
      <formula>$K965+$L965</formula>
    </cfRule>
  </conditionalFormatting>
  <conditionalFormatting sqref="W965:W967">
    <cfRule type="cellIs" dxfId="1607" priority="1346" stopIfTrue="1" operator="greaterThan">
      <formula>$K965+$M965</formula>
    </cfRule>
    <cfRule type="cellIs" dxfId="1606" priority="1347" stopIfTrue="1" operator="lessThan">
      <formula>$K965+$L965</formula>
    </cfRule>
  </conditionalFormatting>
  <conditionalFormatting sqref="S965:S967">
    <cfRule type="cellIs" dxfId="1605" priority="1348" stopIfTrue="1" operator="greaterThan">
      <formula>$K965+$M965</formula>
    </cfRule>
    <cfRule type="cellIs" dxfId="1604" priority="1349" stopIfTrue="1" operator="lessThan">
      <formula>$K965+$L965</formula>
    </cfRule>
  </conditionalFormatting>
  <conditionalFormatting sqref="R965:R967">
    <cfRule type="cellIs" dxfId="1603" priority="1337" operator="equal">
      <formula>0</formula>
    </cfRule>
  </conditionalFormatting>
  <conditionalFormatting sqref="AQ968:AQ970">
    <cfRule type="cellIs" dxfId="1602" priority="1328" operator="greaterThan">
      <formula>0.06</formula>
    </cfRule>
  </conditionalFormatting>
  <conditionalFormatting sqref="C968:C970">
    <cfRule type="cellIs" dxfId="1601" priority="1327" operator="equal">
      <formula>""</formula>
    </cfRule>
  </conditionalFormatting>
  <conditionalFormatting sqref="T968:T970">
    <cfRule type="cellIs" dxfId="1600" priority="1325" stopIfTrue="1" operator="greaterThan">
      <formula>$K968+$M968</formula>
    </cfRule>
    <cfRule type="cellIs" dxfId="1599" priority="1326" stopIfTrue="1" operator="lessThan">
      <formula>$K968+$L968</formula>
    </cfRule>
  </conditionalFormatting>
  <conditionalFormatting sqref="U968:U970">
    <cfRule type="cellIs" dxfId="1598" priority="1329" stopIfTrue="1" operator="greaterThan">
      <formula>$K968+$M968</formula>
    </cfRule>
    <cfRule type="cellIs" dxfId="1597" priority="1330" stopIfTrue="1" operator="lessThan">
      <formula>$K968+$L968</formula>
    </cfRule>
  </conditionalFormatting>
  <conditionalFormatting sqref="V968:V970">
    <cfRule type="cellIs" dxfId="1596" priority="1331" stopIfTrue="1" operator="greaterThan">
      <formula>$K968+$M968</formula>
    </cfRule>
    <cfRule type="cellIs" dxfId="1595" priority="1332" stopIfTrue="1" operator="lessThan">
      <formula>$K968+$L968</formula>
    </cfRule>
  </conditionalFormatting>
  <conditionalFormatting sqref="W968:W970">
    <cfRule type="cellIs" dxfId="1594" priority="1333" stopIfTrue="1" operator="greaterThan">
      <formula>$K968+$M968</formula>
    </cfRule>
    <cfRule type="cellIs" dxfId="1593" priority="1334" stopIfTrue="1" operator="lessThan">
      <formula>$K968+$L968</formula>
    </cfRule>
  </conditionalFormatting>
  <conditionalFormatting sqref="S968:S970">
    <cfRule type="cellIs" dxfId="1592" priority="1335" stopIfTrue="1" operator="greaterThan">
      <formula>$K968+$M968</formula>
    </cfRule>
    <cfRule type="cellIs" dxfId="1591" priority="1336" stopIfTrue="1" operator="lessThan">
      <formula>$K968+$L968</formula>
    </cfRule>
  </conditionalFormatting>
  <conditionalFormatting sqref="R968:R970">
    <cfRule type="cellIs" dxfId="1590" priority="1324" operator="equal">
      <formula>0</formula>
    </cfRule>
  </conditionalFormatting>
  <conditionalFormatting sqref="AQ50:AQ51 AQ58">
    <cfRule type="cellIs" dxfId="1589" priority="1315" operator="greaterThan">
      <formula>0.06</formula>
    </cfRule>
  </conditionalFormatting>
  <conditionalFormatting sqref="C50:C51 C58">
    <cfRule type="cellIs" dxfId="1588" priority="1314" operator="equal">
      <formula>""</formula>
    </cfRule>
  </conditionalFormatting>
  <conditionalFormatting sqref="T50:T51 T58">
    <cfRule type="cellIs" dxfId="1587" priority="1312" stopIfTrue="1" operator="greaterThan">
      <formula>$K50+$M50</formula>
    </cfRule>
    <cfRule type="cellIs" dxfId="1586" priority="1313" stopIfTrue="1" operator="lessThan">
      <formula>$K50+$L50</formula>
    </cfRule>
  </conditionalFormatting>
  <conditionalFormatting sqref="U50:U51 U58">
    <cfRule type="cellIs" dxfId="1585" priority="1316" stopIfTrue="1" operator="greaterThan">
      <formula>$K50+$M50</formula>
    </cfRule>
    <cfRule type="cellIs" dxfId="1584" priority="1317" stopIfTrue="1" operator="lessThan">
      <formula>$K50+$L50</formula>
    </cfRule>
  </conditionalFormatting>
  <conditionalFormatting sqref="V50:V51 V58">
    <cfRule type="cellIs" dxfId="1583" priority="1318" stopIfTrue="1" operator="greaterThan">
      <formula>$K50+$M50</formula>
    </cfRule>
    <cfRule type="cellIs" dxfId="1582" priority="1319" stopIfTrue="1" operator="lessThan">
      <formula>$K50+$L50</formula>
    </cfRule>
  </conditionalFormatting>
  <conditionalFormatting sqref="W50:W51 W58">
    <cfRule type="cellIs" dxfId="1581" priority="1320" stopIfTrue="1" operator="greaterThan">
      <formula>$K50+$M50</formula>
    </cfRule>
    <cfRule type="cellIs" dxfId="1580" priority="1321" stopIfTrue="1" operator="lessThan">
      <formula>$K50+$L50</formula>
    </cfRule>
  </conditionalFormatting>
  <conditionalFormatting sqref="S50:S51 S58">
    <cfRule type="cellIs" dxfId="1579" priority="1322" stopIfTrue="1" operator="greaterThan">
      <formula>$K50+$M50</formula>
    </cfRule>
    <cfRule type="cellIs" dxfId="1578" priority="1323" stopIfTrue="1" operator="lessThan">
      <formula>$K50+$L50</formula>
    </cfRule>
  </conditionalFormatting>
  <conditionalFormatting sqref="R50:R61">
    <cfRule type="cellIs" dxfId="1577" priority="1311" operator="equal">
      <formula>0</formula>
    </cfRule>
  </conditionalFormatting>
  <conditionalFormatting sqref="AQ53:AQ54">
    <cfRule type="cellIs" dxfId="1576" priority="1300" operator="greaterThan">
      <formula>0.06</formula>
    </cfRule>
  </conditionalFormatting>
  <conditionalFormatting sqref="C53:C54">
    <cfRule type="cellIs" dxfId="1575" priority="1299" operator="equal">
      <formula>""</formula>
    </cfRule>
  </conditionalFormatting>
  <conditionalFormatting sqref="S53:W54">
    <cfRule type="expression" dxfId="1574" priority="1309">
      <formula>$AU53&lt;$AS$17</formula>
    </cfRule>
    <cfRule type="expression" dxfId="1573" priority="1310" stopIfTrue="1">
      <formula>$AT53&lt;$AS$17</formula>
    </cfRule>
  </conditionalFormatting>
  <conditionalFormatting sqref="T53:T54">
    <cfRule type="cellIs" dxfId="1572" priority="1297" stopIfTrue="1" operator="greaterThan">
      <formula>$K53+$M53</formula>
    </cfRule>
    <cfRule type="cellIs" dxfId="1571" priority="1298" stopIfTrue="1" operator="lessThan">
      <formula>$K53+$L53</formula>
    </cfRule>
  </conditionalFormatting>
  <conditionalFormatting sqref="U53:U54">
    <cfRule type="cellIs" dxfId="1570" priority="1301" stopIfTrue="1" operator="greaterThan">
      <formula>$K53+$M53</formula>
    </cfRule>
    <cfRule type="cellIs" dxfId="1569" priority="1302" stopIfTrue="1" operator="lessThan">
      <formula>$K53+$L53</formula>
    </cfRule>
  </conditionalFormatting>
  <conditionalFormatting sqref="V53:V54">
    <cfRule type="cellIs" dxfId="1568" priority="1303" stopIfTrue="1" operator="greaterThan">
      <formula>$K53+$M53</formula>
    </cfRule>
    <cfRule type="cellIs" dxfId="1567" priority="1304" stopIfTrue="1" operator="lessThan">
      <formula>$K53+$L53</formula>
    </cfRule>
  </conditionalFormatting>
  <conditionalFormatting sqref="W53:W54">
    <cfRule type="cellIs" dxfId="1566" priority="1305" stopIfTrue="1" operator="greaterThan">
      <formula>$K53+$M53</formula>
    </cfRule>
    <cfRule type="cellIs" dxfId="1565" priority="1306" stopIfTrue="1" operator="lessThan">
      <formula>$K53+$L53</formula>
    </cfRule>
  </conditionalFormatting>
  <conditionalFormatting sqref="S53:S54">
    <cfRule type="cellIs" dxfId="1564" priority="1307" stopIfTrue="1" operator="greaterThan">
      <formula>$K53+$M53</formula>
    </cfRule>
    <cfRule type="cellIs" dxfId="1563" priority="1308" stopIfTrue="1" operator="lessThan">
      <formula>$K53+$L53</formula>
    </cfRule>
  </conditionalFormatting>
  <conditionalFormatting sqref="AQ56:AQ57">
    <cfRule type="cellIs" dxfId="1562" priority="1288" operator="greaterThan">
      <formula>0.06</formula>
    </cfRule>
  </conditionalFormatting>
  <conditionalFormatting sqref="C56:C57">
    <cfRule type="cellIs" dxfId="1561" priority="1287" operator="equal">
      <formula>""</formula>
    </cfRule>
  </conditionalFormatting>
  <conditionalFormatting sqref="T56:T57">
    <cfRule type="cellIs" dxfId="1560" priority="1285" stopIfTrue="1" operator="greaterThan">
      <formula>$K56+$M56</formula>
    </cfRule>
    <cfRule type="cellIs" dxfId="1559" priority="1286" stopIfTrue="1" operator="lessThan">
      <formula>$K56+$L56</formula>
    </cfRule>
  </conditionalFormatting>
  <conditionalFormatting sqref="U56:U57">
    <cfRule type="cellIs" dxfId="1558" priority="1289" stopIfTrue="1" operator="greaterThan">
      <formula>$K56+$M56</formula>
    </cfRule>
    <cfRule type="cellIs" dxfId="1557" priority="1290" stopIfTrue="1" operator="lessThan">
      <formula>$K56+$L56</formula>
    </cfRule>
  </conditionalFormatting>
  <conditionalFormatting sqref="V56:V57">
    <cfRule type="cellIs" dxfId="1556" priority="1291" stopIfTrue="1" operator="greaterThan">
      <formula>$K56+$M56</formula>
    </cfRule>
    <cfRule type="cellIs" dxfId="1555" priority="1292" stopIfTrue="1" operator="lessThan">
      <formula>$K56+$L56</formula>
    </cfRule>
  </conditionalFormatting>
  <conditionalFormatting sqref="W56:W57">
    <cfRule type="cellIs" dxfId="1554" priority="1293" stopIfTrue="1" operator="greaterThan">
      <formula>$K56+$M56</formula>
    </cfRule>
    <cfRule type="cellIs" dxfId="1553" priority="1294" stopIfTrue="1" operator="lessThan">
      <formula>$K56+$L56</formula>
    </cfRule>
  </conditionalFormatting>
  <conditionalFormatting sqref="S56:S57">
    <cfRule type="cellIs" dxfId="1552" priority="1295" stopIfTrue="1" operator="greaterThan">
      <formula>$K56+$M56</formula>
    </cfRule>
    <cfRule type="cellIs" dxfId="1551" priority="1296" stopIfTrue="1" operator="lessThan">
      <formula>$K56+$L56</formula>
    </cfRule>
  </conditionalFormatting>
  <conditionalFormatting sqref="AQ52">
    <cfRule type="cellIs" dxfId="1550" priority="1274" operator="greaterThan">
      <formula>0.06</formula>
    </cfRule>
  </conditionalFormatting>
  <conditionalFormatting sqref="C52">
    <cfRule type="cellIs" dxfId="1549" priority="1273" operator="equal">
      <formula>""</formula>
    </cfRule>
  </conditionalFormatting>
  <conditionalFormatting sqref="S52:W52">
    <cfRule type="expression" dxfId="1548" priority="1283">
      <formula>$AU52&lt;$AS$17</formula>
    </cfRule>
    <cfRule type="expression" dxfId="1547" priority="1284" stopIfTrue="1">
      <formula>$AT52&lt;$AS$17</formula>
    </cfRule>
  </conditionalFormatting>
  <conditionalFormatting sqref="T52">
    <cfRule type="cellIs" dxfId="1546" priority="1271" stopIfTrue="1" operator="greaterThan">
      <formula>$K52+$M52</formula>
    </cfRule>
    <cfRule type="cellIs" dxfId="1545" priority="1272" stopIfTrue="1" operator="lessThan">
      <formula>$K52+$L52</formula>
    </cfRule>
  </conditionalFormatting>
  <conditionalFormatting sqref="U52">
    <cfRule type="cellIs" dxfId="1544" priority="1275" stopIfTrue="1" operator="greaterThan">
      <formula>$K52+$M52</formula>
    </cfRule>
    <cfRule type="cellIs" dxfId="1543" priority="1276" stopIfTrue="1" operator="lessThan">
      <formula>$K52+$L52</formula>
    </cfRule>
  </conditionalFormatting>
  <conditionalFormatting sqref="V52">
    <cfRule type="cellIs" dxfId="1542" priority="1277" stopIfTrue="1" operator="greaterThan">
      <formula>$K52+$M52</formula>
    </cfRule>
    <cfRule type="cellIs" dxfId="1541" priority="1278" stopIfTrue="1" operator="lessThan">
      <formula>$K52+$L52</formula>
    </cfRule>
  </conditionalFormatting>
  <conditionalFormatting sqref="W52">
    <cfRule type="cellIs" dxfId="1540" priority="1279" stopIfTrue="1" operator="greaterThan">
      <formula>$K52+$M52</formula>
    </cfRule>
    <cfRule type="cellIs" dxfId="1539" priority="1280" stopIfTrue="1" operator="lessThan">
      <formula>$K52+$L52</formula>
    </cfRule>
  </conditionalFormatting>
  <conditionalFormatting sqref="S52">
    <cfRule type="cellIs" dxfId="1538" priority="1281" stopIfTrue="1" operator="greaterThan">
      <formula>$K52+$M52</formula>
    </cfRule>
    <cfRule type="cellIs" dxfId="1537" priority="1282" stopIfTrue="1" operator="lessThan">
      <formula>$K52+$L52</formula>
    </cfRule>
  </conditionalFormatting>
  <conditionalFormatting sqref="AQ55">
    <cfRule type="cellIs" dxfId="1536" priority="1260" operator="greaterThan">
      <formula>0.06</formula>
    </cfRule>
  </conditionalFormatting>
  <conditionalFormatting sqref="C55">
    <cfRule type="cellIs" dxfId="1535" priority="1259" operator="equal">
      <formula>""</formula>
    </cfRule>
  </conditionalFormatting>
  <conditionalFormatting sqref="S55:W55">
    <cfRule type="expression" dxfId="1534" priority="1269">
      <formula>$AU55&lt;$AS$17</formula>
    </cfRule>
    <cfRule type="expression" dxfId="1533" priority="1270" stopIfTrue="1">
      <formula>$AT55&lt;$AS$17</formula>
    </cfRule>
  </conditionalFormatting>
  <conditionalFormatting sqref="T55">
    <cfRule type="cellIs" dxfId="1532" priority="1257" stopIfTrue="1" operator="greaterThan">
      <formula>$K55+$M55</formula>
    </cfRule>
    <cfRule type="cellIs" dxfId="1531" priority="1258" stopIfTrue="1" operator="lessThan">
      <formula>$K55+$L55</formula>
    </cfRule>
  </conditionalFormatting>
  <conditionalFormatting sqref="U55">
    <cfRule type="cellIs" dxfId="1530" priority="1261" stopIfTrue="1" operator="greaterThan">
      <formula>$K55+$M55</formula>
    </cfRule>
    <cfRule type="cellIs" dxfId="1529" priority="1262" stopIfTrue="1" operator="lessThan">
      <formula>$K55+$L55</formula>
    </cfRule>
  </conditionalFormatting>
  <conditionalFormatting sqref="V55">
    <cfRule type="cellIs" dxfId="1528" priority="1263" stopIfTrue="1" operator="greaterThan">
      <formula>$K55+$M55</formula>
    </cfRule>
    <cfRule type="cellIs" dxfId="1527" priority="1264" stopIfTrue="1" operator="lessThan">
      <formula>$K55+$L55</formula>
    </cfRule>
  </conditionalFormatting>
  <conditionalFormatting sqref="W55">
    <cfRule type="cellIs" dxfId="1526" priority="1265" stopIfTrue="1" operator="greaterThan">
      <formula>$K55+$M55</formula>
    </cfRule>
    <cfRule type="cellIs" dxfId="1525" priority="1266" stopIfTrue="1" operator="lessThan">
      <formula>$K55+$L55</formula>
    </cfRule>
  </conditionalFormatting>
  <conditionalFormatting sqref="S55">
    <cfRule type="cellIs" dxfId="1524" priority="1267" stopIfTrue="1" operator="greaterThan">
      <formula>$K55+$M55</formula>
    </cfRule>
    <cfRule type="cellIs" dxfId="1523" priority="1268" stopIfTrue="1" operator="lessThan">
      <formula>$K55+$L55</formula>
    </cfRule>
  </conditionalFormatting>
  <conditionalFormatting sqref="AQ61">
    <cfRule type="cellIs" dxfId="1522" priority="1246" operator="greaterThan">
      <formula>0.06</formula>
    </cfRule>
  </conditionalFormatting>
  <conditionalFormatting sqref="C61">
    <cfRule type="cellIs" dxfId="1521" priority="1245" operator="equal">
      <formula>""</formula>
    </cfRule>
  </conditionalFormatting>
  <conditionalFormatting sqref="S59:W61">
    <cfRule type="expression" dxfId="1520" priority="1255">
      <formula>$AU59&lt;$AS$17</formula>
    </cfRule>
    <cfRule type="expression" dxfId="1519" priority="1256" stopIfTrue="1">
      <formula>$AT59&lt;$AS$17</formula>
    </cfRule>
  </conditionalFormatting>
  <conditionalFormatting sqref="T61">
    <cfRule type="cellIs" dxfId="1518" priority="1243" stopIfTrue="1" operator="greaterThan">
      <formula>$K61+$M61</formula>
    </cfRule>
    <cfRule type="cellIs" dxfId="1517" priority="1244" stopIfTrue="1" operator="lessThan">
      <formula>$K61+$L61</formula>
    </cfRule>
  </conditionalFormatting>
  <conditionalFormatting sqref="U61">
    <cfRule type="cellIs" dxfId="1516" priority="1247" stopIfTrue="1" operator="greaterThan">
      <formula>$K61+$M61</formula>
    </cfRule>
    <cfRule type="cellIs" dxfId="1515" priority="1248" stopIfTrue="1" operator="lessThan">
      <formula>$K61+$L61</formula>
    </cfRule>
  </conditionalFormatting>
  <conditionalFormatting sqref="V61">
    <cfRule type="cellIs" dxfId="1514" priority="1249" stopIfTrue="1" operator="greaterThan">
      <formula>$K61+$M61</formula>
    </cfRule>
    <cfRule type="cellIs" dxfId="1513" priority="1250" stopIfTrue="1" operator="lessThan">
      <formula>$K61+$L61</formula>
    </cfRule>
  </conditionalFormatting>
  <conditionalFormatting sqref="W61">
    <cfRule type="cellIs" dxfId="1512" priority="1251" stopIfTrue="1" operator="greaterThan">
      <formula>$K61+$M61</formula>
    </cfRule>
    <cfRule type="cellIs" dxfId="1511" priority="1252" stopIfTrue="1" operator="lessThan">
      <formula>$K61+$L61</formula>
    </cfRule>
  </conditionalFormatting>
  <conditionalFormatting sqref="S61">
    <cfRule type="cellIs" dxfId="1510" priority="1253" stopIfTrue="1" operator="greaterThan">
      <formula>$K61+$M61</formula>
    </cfRule>
    <cfRule type="cellIs" dxfId="1509" priority="1254" stopIfTrue="1" operator="lessThan">
      <formula>$K61+$L61</formula>
    </cfRule>
  </conditionalFormatting>
  <conditionalFormatting sqref="AQ59:AQ60">
    <cfRule type="cellIs" dxfId="1508" priority="1234" operator="greaterThan">
      <formula>0.06</formula>
    </cfRule>
  </conditionalFormatting>
  <conditionalFormatting sqref="C59:C60">
    <cfRule type="cellIs" dxfId="1507" priority="1233" operator="equal">
      <formula>""</formula>
    </cfRule>
  </conditionalFormatting>
  <conditionalFormatting sqref="T59:T60">
    <cfRule type="cellIs" dxfId="1506" priority="1231" stopIfTrue="1" operator="greaterThan">
      <formula>$K59+$M59</formula>
    </cfRule>
    <cfRule type="cellIs" dxfId="1505" priority="1232" stopIfTrue="1" operator="lessThan">
      <formula>$K59+$L59</formula>
    </cfRule>
  </conditionalFormatting>
  <conditionalFormatting sqref="U59:U60">
    <cfRule type="cellIs" dxfId="1504" priority="1235" stopIfTrue="1" operator="greaterThan">
      <formula>$K59+$M59</formula>
    </cfRule>
    <cfRule type="cellIs" dxfId="1503" priority="1236" stopIfTrue="1" operator="lessThan">
      <formula>$K59+$L59</formula>
    </cfRule>
  </conditionalFormatting>
  <conditionalFormatting sqref="V59:V60">
    <cfRule type="cellIs" dxfId="1502" priority="1237" stopIfTrue="1" operator="greaterThan">
      <formula>$K59+$M59</formula>
    </cfRule>
    <cfRule type="cellIs" dxfId="1501" priority="1238" stopIfTrue="1" operator="lessThan">
      <formula>$K59+$L59</formula>
    </cfRule>
  </conditionalFormatting>
  <conditionalFormatting sqref="W59:W60">
    <cfRule type="cellIs" dxfId="1500" priority="1239" stopIfTrue="1" operator="greaterThan">
      <formula>$K59+$M59</formula>
    </cfRule>
    <cfRule type="cellIs" dxfId="1499" priority="1240" stopIfTrue="1" operator="lessThan">
      <formula>$K59+$L59</formula>
    </cfRule>
  </conditionalFormatting>
  <conditionalFormatting sqref="S59:S60">
    <cfRule type="cellIs" dxfId="1498" priority="1241" stopIfTrue="1" operator="greaterThan">
      <formula>$K59+$M59</formula>
    </cfRule>
    <cfRule type="cellIs" dxfId="1497" priority="1242" stopIfTrue="1" operator="lessThan">
      <formula>$K59+$L59</formula>
    </cfRule>
  </conditionalFormatting>
  <conditionalFormatting sqref="R329">
    <cfRule type="cellIs" dxfId="1496" priority="1230" operator="equal">
      <formula>0</formula>
    </cfRule>
  </conditionalFormatting>
  <conditionalFormatting sqref="R328">
    <cfRule type="cellIs" dxfId="1495" priority="1229" operator="equal">
      <formula>0</formula>
    </cfRule>
  </conditionalFormatting>
  <conditionalFormatting sqref="R846:R848">
    <cfRule type="cellIs" dxfId="1494" priority="1228" operator="equal">
      <formula>0</formula>
    </cfRule>
  </conditionalFormatting>
  <conditionalFormatting sqref="R853:R854">
    <cfRule type="cellIs" dxfId="1493" priority="1227" operator="equal">
      <formula>0</formula>
    </cfRule>
  </conditionalFormatting>
  <conditionalFormatting sqref="R852">
    <cfRule type="cellIs" dxfId="1492" priority="1226" operator="equal">
      <formula>0</formula>
    </cfRule>
  </conditionalFormatting>
  <conditionalFormatting sqref="R858">
    <cfRule type="cellIs" dxfId="1491" priority="1225" operator="equal">
      <formula>0</formula>
    </cfRule>
  </conditionalFormatting>
  <conditionalFormatting sqref="R856:R857">
    <cfRule type="cellIs" dxfId="1490" priority="1224" operator="equal">
      <formula>0</formula>
    </cfRule>
  </conditionalFormatting>
  <conditionalFormatting sqref="R924:R925">
    <cfRule type="cellIs" dxfId="1489" priority="1223" operator="equal">
      <formula>0</formula>
    </cfRule>
  </conditionalFormatting>
  <conditionalFormatting sqref="R926">
    <cfRule type="cellIs" dxfId="1488" priority="1222" operator="equal">
      <formula>0</formula>
    </cfRule>
  </conditionalFormatting>
  <conditionalFormatting sqref="R927:R928">
    <cfRule type="cellIs" dxfId="1487" priority="1221" operator="equal">
      <formula>0</formula>
    </cfRule>
  </conditionalFormatting>
  <conditionalFormatting sqref="AQ319:AQ321">
    <cfRule type="cellIs" dxfId="1486" priority="1212" operator="greaterThan">
      <formula>0.06</formula>
    </cfRule>
  </conditionalFormatting>
  <conditionalFormatting sqref="C320:C321">
    <cfRule type="cellIs" dxfId="1485" priority="1211" operator="equal">
      <formula>""</formula>
    </cfRule>
  </conditionalFormatting>
  <conditionalFormatting sqref="T321">
    <cfRule type="cellIs" dxfId="1484" priority="1209" stopIfTrue="1" operator="greaterThan">
      <formula>$K321+$M321</formula>
    </cfRule>
    <cfRule type="cellIs" dxfId="1483" priority="1210" stopIfTrue="1" operator="lessThan">
      <formula>$K321+$L321</formula>
    </cfRule>
  </conditionalFormatting>
  <conditionalFormatting sqref="U321">
    <cfRule type="cellIs" dxfId="1482" priority="1213" stopIfTrue="1" operator="greaterThan">
      <formula>$K321+$M321</formula>
    </cfRule>
    <cfRule type="cellIs" dxfId="1481" priority="1214" stopIfTrue="1" operator="lessThan">
      <formula>$K321+$L321</formula>
    </cfRule>
  </conditionalFormatting>
  <conditionalFormatting sqref="V321">
    <cfRule type="cellIs" dxfId="1480" priority="1215" stopIfTrue="1" operator="greaterThan">
      <formula>$K321+$M321</formula>
    </cfRule>
    <cfRule type="cellIs" dxfId="1479" priority="1216" stopIfTrue="1" operator="lessThan">
      <formula>$K321+$L321</formula>
    </cfRule>
  </conditionalFormatting>
  <conditionalFormatting sqref="W321">
    <cfRule type="cellIs" dxfId="1478" priority="1217" stopIfTrue="1" operator="greaterThan">
      <formula>$K321+$M321</formula>
    </cfRule>
    <cfRule type="cellIs" dxfId="1477" priority="1218" stopIfTrue="1" operator="lessThan">
      <formula>$K321+$L321</formula>
    </cfRule>
  </conditionalFormatting>
  <conditionalFormatting sqref="S320:S321 T320:W320">
    <cfRule type="cellIs" dxfId="1476" priority="1219" stopIfTrue="1" operator="greaterThan">
      <formula>$K320+$M320</formula>
    </cfRule>
    <cfRule type="cellIs" dxfId="1475" priority="1220" stopIfTrue="1" operator="lessThan">
      <formula>$K320+$L320</formula>
    </cfRule>
  </conditionalFormatting>
  <conditionalFormatting sqref="R320:R321">
    <cfRule type="cellIs" dxfId="1474" priority="1208" operator="equal">
      <formula>0</formula>
    </cfRule>
  </conditionalFormatting>
  <conditionalFormatting sqref="C319">
    <cfRule type="cellIs" dxfId="1473" priority="1207" operator="equal">
      <formula>""</formula>
    </cfRule>
  </conditionalFormatting>
  <conditionalFormatting sqref="T324">
    <cfRule type="cellIs" dxfId="1472" priority="1194" stopIfTrue="1" operator="greaterThan">
      <formula>$K324+$M324</formula>
    </cfRule>
    <cfRule type="cellIs" dxfId="1471" priority="1195" stopIfTrue="1" operator="lessThan">
      <formula>$K324+$L324</formula>
    </cfRule>
  </conditionalFormatting>
  <conditionalFormatting sqref="R319">
    <cfRule type="cellIs" dxfId="1470" priority="1206" operator="equal">
      <formula>0</formula>
    </cfRule>
  </conditionalFormatting>
  <conditionalFormatting sqref="AQ322:AQ324">
    <cfRule type="cellIs" dxfId="1469" priority="1197" operator="greaterThan">
      <formula>0.06</formula>
    </cfRule>
  </conditionalFormatting>
  <conditionalFormatting sqref="C323:C324">
    <cfRule type="cellIs" dxfId="1468" priority="1196" operator="equal">
      <formula>""</formula>
    </cfRule>
  </conditionalFormatting>
  <conditionalFormatting sqref="U324">
    <cfRule type="cellIs" dxfId="1467" priority="1198" stopIfTrue="1" operator="greaterThan">
      <formula>$K324+$M324</formula>
    </cfRule>
    <cfRule type="cellIs" dxfId="1466" priority="1199" stopIfTrue="1" operator="lessThan">
      <formula>$K324+$L324</formula>
    </cfRule>
  </conditionalFormatting>
  <conditionalFormatting sqref="V324">
    <cfRule type="cellIs" dxfId="1465" priority="1200" stopIfTrue="1" operator="greaterThan">
      <formula>$K324+$M324</formula>
    </cfRule>
    <cfRule type="cellIs" dxfId="1464" priority="1201" stopIfTrue="1" operator="lessThan">
      <formula>$K324+$L324</formula>
    </cfRule>
  </conditionalFormatting>
  <conditionalFormatting sqref="W324">
    <cfRule type="cellIs" dxfId="1463" priority="1202" stopIfTrue="1" operator="greaterThan">
      <formula>$K324+$M324</formula>
    </cfRule>
    <cfRule type="cellIs" dxfId="1462" priority="1203" stopIfTrue="1" operator="lessThan">
      <formula>$K324+$L324</formula>
    </cfRule>
  </conditionalFormatting>
  <conditionalFormatting sqref="S323:S324 T323:W323">
    <cfRule type="cellIs" dxfId="1461" priority="1204" stopIfTrue="1" operator="greaterThan">
      <formula>$K323+$M323</formula>
    </cfRule>
    <cfRule type="cellIs" dxfId="1460" priority="1205" stopIfTrue="1" operator="lessThan">
      <formula>$K323+$L323</formula>
    </cfRule>
  </conditionalFormatting>
  <conditionalFormatting sqref="R323:R324">
    <cfRule type="cellIs" dxfId="1459" priority="1193" operator="equal">
      <formula>0</formula>
    </cfRule>
  </conditionalFormatting>
  <conditionalFormatting sqref="C322">
    <cfRule type="cellIs" dxfId="1458" priority="1192" operator="equal">
      <formula>""</formula>
    </cfRule>
  </conditionalFormatting>
  <conditionalFormatting sqref="R322">
    <cfRule type="cellIs" dxfId="1457" priority="1191" operator="equal">
      <formula>0</formula>
    </cfRule>
  </conditionalFormatting>
  <conditionalFormatting sqref="AQ325:AQ327">
    <cfRule type="cellIs" dxfId="1456" priority="1182" operator="greaterThan">
      <formula>0.06</formula>
    </cfRule>
  </conditionalFormatting>
  <conditionalFormatting sqref="C326:C327">
    <cfRule type="cellIs" dxfId="1455" priority="1181" operator="equal">
      <formula>""</formula>
    </cfRule>
  </conditionalFormatting>
  <conditionalFormatting sqref="T327">
    <cfRule type="cellIs" dxfId="1454" priority="1179" stopIfTrue="1" operator="greaterThan">
      <formula>$K327+$M327</formula>
    </cfRule>
    <cfRule type="cellIs" dxfId="1453" priority="1180" stopIfTrue="1" operator="lessThan">
      <formula>$K327+$L327</formula>
    </cfRule>
  </conditionalFormatting>
  <conditionalFormatting sqref="U327">
    <cfRule type="cellIs" dxfId="1452" priority="1183" stopIfTrue="1" operator="greaterThan">
      <formula>$K327+$M327</formula>
    </cfRule>
    <cfRule type="cellIs" dxfId="1451" priority="1184" stopIfTrue="1" operator="lessThan">
      <formula>$K327+$L327</formula>
    </cfRule>
  </conditionalFormatting>
  <conditionalFormatting sqref="V327">
    <cfRule type="cellIs" dxfId="1450" priority="1185" stopIfTrue="1" operator="greaterThan">
      <formula>$K327+$M327</formula>
    </cfRule>
    <cfRule type="cellIs" dxfId="1449" priority="1186" stopIfTrue="1" operator="lessThan">
      <formula>$K327+$L327</formula>
    </cfRule>
  </conditionalFormatting>
  <conditionalFormatting sqref="W327">
    <cfRule type="cellIs" dxfId="1448" priority="1187" stopIfTrue="1" operator="greaterThan">
      <formula>$K327+$M327</formula>
    </cfRule>
    <cfRule type="cellIs" dxfId="1447" priority="1188" stopIfTrue="1" operator="lessThan">
      <formula>$K327+$L327</formula>
    </cfRule>
  </conditionalFormatting>
  <conditionalFormatting sqref="S327">
    <cfRule type="cellIs" dxfId="1446" priority="1189" stopIfTrue="1" operator="greaterThan">
      <formula>$K327+$M327</formula>
    </cfRule>
    <cfRule type="cellIs" dxfId="1445" priority="1190" stopIfTrue="1" operator="lessThan">
      <formula>$K327+$L327</formula>
    </cfRule>
  </conditionalFormatting>
  <conditionalFormatting sqref="R326:R327">
    <cfRule type="cellIs" dxfId="1444" priority="1178" operator="equal">
      <formula>0</formula>
    </cfRule>
  </conditionalFormatting>
  <conditionalFormatting sqref="C325">
    <cfRule type="cellIs" dxfId="1443" priority="1175" operator="equal">
      <formula>""</formula>
    </cfRule>
  </conditionalFormatting>
  <conditionalFormatting sqref="U325:W325">
    <cfRule type="cellIs" dxfId="1442" priority="1176" stopIfTrue="1" operator="greaterThan">
      <formula>$K325+$M325</formula>
    </cfRule>
    <cfRule type="cellIs" dxfId="1441" priority="1177" stopIfTrue="1" operator="lessThan">
      <formula>$K325+$L325</formula>
    </cfRule>
  </conditionalFormatting>
  <conditionalFormatting sqref="R325">
    <cfRule type="cellIs" dxfId="1440" priority="1174" operator="equal">
      <formula>0</formula>
    </cfRule>
  </conditionalFormatting>
  <conditionalFormatting sqref="AQ376:AQ378">
    <cfRule type="cellIs" dxfId="1439" priority="1165" operator="greaterThan">
      <formula>0.06</formula>
    </cfRule>
  </conditionalFormatting>
  <conditionalFormatting sqref="C376:C378">
    <cfRule type="cellIs" dxfId="1438" priority="1164" operator="equal">
      <formula>""</formula>
    </cfRule>
  </conditionalFormatting>
  <conditionalFormatting sqref="T378">
    <cfRule type="cellIs" dxfId="1437" priority="1162" stopIfTrue="1" operator="greaterThan">
      <formula>$K378+$M378</formula>
    </cfRule>
    <cfRule type="cellIs" dxfId="1436" priority="1163" stopIfTrue="1" operator="lessThan">
      <formula>$K378+$L378</formula>
    </cfRule>
  </conditionalFormatting>
  <conditionalFormatting sqref="U378">
    <cfRule type="cellIs" dxfId="1435" priority="1166" stopIfTrue="1" operator="greaterThan">
      <formula>$K378+$M378</formula>
    </cfRule>
    <cfRule type="cellIs" dxfId="1434" priority="1167" stopIfTrue="1" operator="lessThan">
      <formula>$K378+$L378</formula>
    </cfRule>
  </conditionalFormatting>
  <conditionalFormatting sqref="V378">
    <cfRule type="cellIs" dxfId="1433" priority="1168" stopIfTrue="1" operator="greaterThan">
      <formula>$K378+$M378</formula>
    </cfRule>
    <cfRule type="cellIs" dxfId="1432" priority="1169" stopIfTrue="1" operator="lessThan">
      <formula>$K378+$L378</formula>
    </cfRule>
  </conditionalFormatting>
  <conditionalFormatting sqref="W378">
    <cfRule type="cellIs" dxfId="1431" priority="1170" stopIfTrue="1" operator="greaterThan">
      <formula>$K378+$M378</formula>
    </cfRule>
    <cfRule type="cellIs" dxfId="1430" priority="1171" stopIfTrue="1" operator="lessThan">
      <formula>$K378+$L378</formula>
    </cfRule>
  </conditionalFormatting>
  <conditionalFormatting sqref="S378">
    <cfRule type="cellIs" dxfId="1429" priority="1172" stopIfTrue="1" operator="greaterThan">
      <formula>$K378+$M378</formula>
    </cfRule>
    <cfRule type="cellIs" dxfId="1428" priority="1173" stopIfTrue="1" operator="lessThan">
      <formula>$K378+$L378</formula>
    </cfRule>
  </conditionalFormatting>
  <conditionalFormatting sqref="R376:R378">
    <cfRule type="cellIs" dxfId="1427" priority="1161" operator="equal">
      <formula>0</formula>
    </cfRule>
  </conditionalFormatting>
  <conditionalFormatting sqref="AQ859:AQ861">
    <cfRule type="cellIs" dxfId="1426" priority="1152" operator="greaterThan">
      <formula>0.06</formula>
    </cfRule>
  </conditionalFormatting>
  <conditionalFormatting sqref="C859:C861">
    <cfRule type="cellIs" dxfId="1425" priority="1151" operator="equal">
      <formula>""</formula>
    </cfRule>
  </conditionalFormatting>
  <conditionalFormatting sqref="T861">
    <cfRule type="cellIs" dxfId="1424" priority="1149" stopIfTrue="1" operator="greaterThan">
      <formula>$K861+$M861</formula>
    </cfRule>
    <cfRule type="cellIs" dxfId="1423" priority="1150" stopIfTrue="1" operator="lessThan">
      <formula>$K861+$L861</formula>
    </cfRule>
  </conditionalFormatting>
  <conditionalFormatting sqref="U861">
    <cfRule type="cellIs" dxfId="1422" priority="1153" stopIfTrue="1" operator="greaterThan">
      <formula>$K861+$M861</formula>
    </cfRule>
    <cfRule type="cellIs" dxfId="1421" priority="1154" stopIfTrue="1" operator="lessThan">
      <formula>$K861+$L861</formula>
    </cfRule>
  </conditionalFormatting>
  <conditionalFormatting sqref="V861">
    <cfRule type="cellIs" dxfId="1420" priority="1155" stopIfTrue="1" operator="greaterThan">
      <formula>$K861+$M861</formula>
    </cfRule>
    <cfRule type="cellIs" dxfId="1419" priority="1156" stopIfTrue="1" operator="lessThan">
      <formula>$K861+$L861</formula>
    </cfRule>
  </conditionalFormatting>
  <conditionalFormatting sqref="W861">
    <cfRule type="cellIs" dxfId="1418" priority="1157" stopIfTrue="1" operator="greaterThan">
      <formula>$K861+$M861</formula>
    </cfRule>
    <cfRule type="cellIs" dxfId="1417" priority="1158" stopIfTrue="1" operator="lessThan">
      <formula>$K861+$L861</formula>
    </cfRule>
  </conditionalFormatting>
  <conditionalFormatting sqref="S861">
    <cfRule type="cellIs" dxfId="1416" priority="1159" stopIfTrue="1" operator="greaterThan">
      <formula>$K861+$M861</formula>
    </cfRule>
    <cfRule type="cellIs" dxfId="1415" priority="1160" stopIfTrue="1" operator="lessThan">
      <formula>$K861+$L861</formula>
    </cfRule>
  </conditionalFormatting>
  <conditionalFormatting sqref="R861">
    <cfRule type="cellIs" dxfId="1414" priority="1148" operator="equal">
      <formula>0</formula>
    </cfRule>
  </conditionalFormatting>
  <conditionalFormatting sqref="R859:R860">
    <cfRule type="cellIs" dxfId="1413" priority="1147" operator="equal">
      <formula>0</formula>
    </cfRule>
  </conditionalFormatting>
  <conditionalFormatting sqref="AQ912:AQ914">
    <cfRule type="cellIs" dxfId="1412" priority="1146" operator="greaterThan">
      <formula>0.06</formula>
    </cfRule>
  </conditionalFormatting>
  <conditionalFormatting sqref="AQ920">
    <cfRule type="cellIs" dxfId="1411" priority="1145" operator="greaterThan">
      <formula>0.06</formula>
    </cfRule>
  </conditionalFormatting>
  <conditionalFormatting sqref="AQ918:AQ919">
    <cfRule type="cellIs" dxfId="1410" priority="1144" operator="greaterThan">
      <formula>0.06</formula>
    </cfRule>
  </conditionalFormatting>
  <conditionalFormatting sqref="AQ923">
    <cfRule type="cellIs" dxfId="1409" priority="1143" operator="greaterThan">
      <formula>0.06</formula>
    </cfRule>
  </conditionalFormatting>
  <conditionalFormatting sqref="C923">
    <cfRule type="cellIs" dxfId="1408" priority="1142" operator="equal">
      <formula>""</formula>
    </cfRule>
  </conditionalFormatting>
  <conditionalFormatting sqref="AQ921:AQ922">
    <cfRule type="cellIs" dxfId="1407" priority="1141" operator="greaterThan">
      <formula>0.06</formula>
    </cfRule>
  </conditionalFormatting>
  <conditionalFormatting sqref="T923">
    <cfRule type="cellIs" dxfId="1406" priority="1131" stopIfTrue="1" operator="greaterThan">
      <formula>$K923+$M923</formula>
    </cfRule>
    <cfRule type="cellIs" dxfId="1405" priority="1132" stopIfTrue="1" operator="lessThan">
      <formula>$K923+$L923</formula>
    </cfRule>
  </conditionalFormatting>
  <conditionalFormatting sqref="U923">
    <cfRule type="cellIs" dxfId="1404" priority="1133" stopIfTrue="1" operator="greaterThan">
      <formula>$K923+$M923</formula>
    </cfRule>
    <cfRule type="cellIs" dxfId="1403" priority="1134" stopIfTrue="1" operator="lessThan">
      <formula>$K923+$L923</formula>
    </cfRule>
  </conditionalFormatting>
  <conditionalFormatting sqref="V923">
    <cfRule type="cellIs" dxfId="1402" priority="1135" stopIfTrue="1" operator="greaterThan">
      <formula>$K923+$M923</formula>
    </cfRule>
    <cfRule type="cellIs" dxfId="1401" priority="1136" stopIfTrue="1" operator="lessThan">
      <formula>$K923+$L923</formula>
    </cfRule>
  </conditionalFormatting>
  <conditionalFormatting sqref="W923">
    <cfRule type="cellIs" dxfId="1400" priority="1137" stopIfTrue="1" operator="greaterThan">
      <formula>$K923+$M923</formula>
    </cfRule>
    <cfRule type="cellIs" dxfId="1399" priority="1138" stopIfTrue="1" operator="lessThan">
      <formula>$K923+$L923</formula>
    </cfRule>
  </conditionalFormatting>
  <conditionalFormatting sqref="S923">
    <cfRule type="cellIs" dxfId="1398" priority="1139" stopIfTrue="1" operator="greaterThan">
      <formula>$K923+$M923</formula>
    </cfRule>
    <cfRule type="cellIs" dxfId="1397" priority="1140" stopIfTrue="1" operator="lessThan">
      <formula>$K923+$L923</formula>
    </cfRule>
  </conditionalFormatting>
  <conditionalFormatting sqref="R923">
    <cfRule type="cellIs" dxfId="1396" priority="1130" operator="equal">
      <formula>0</formula>
    </cfRule>
  </conditionalFormatting>
  <conditionalFormatting sqref="AQ23:AQ25">
    <cfRule type="cellIs" dxfId="1395" priority="1121" operator="greaterThan">
      <formula>0.06</formula>
    </cfRule>
  </conditionalFormatting>
  <conditionalFormatting sqref="C23:C25">
    <cfRule type="cellIs" dxfId="1394" priority="1120" operator="equal">
      <formula>""</formula>
    </cfRule>
  </conditionalFormatting>
  <conditionalFormatting sqref="T25">
    <cfRule type="cellIs" dxfId="1393" priority="1118" stopIfTrue="1" operator="greaterThan">
      <formula>$K25+$M25</formula>
    </cfRule>
    <cfRule type="cellIs" dxfId="1392" priority="1119" stopIfTrue="1" operator="lessThan">
      <formula>$K25+$L25</formula>
    </cfRule>
  </conditionalFormatting>
  <conditionalFormatting sqref="U25">
    <cfRule type="cellIs" dxfId="1391" priority="1122" stopIfTrue="1" operator="greaterThan">
      <formula>$K25+$M25</formula>
    </cfRule>
    <cfRule type="cellIs" dxfId="1390" priority="1123" stopIfTrue="1" operator="lessThan">
      <formula>$K25+$L25</formula>
    </cfRule>
  </conditionalFormatting>
  <conditionalFormatting sqref="V25">
    <cfRule type="cellIs" dxfId="1389" priority="1124" stopIfTrue="1" operator="greaterThan">
      <formula>$K25+$M25</formula>
    </cfRule>
    <cfRule type="cellIs" dxfId="1388" priority="1125" stopIfTrue="1" operator="lessThan">
      <formula>$K25+$L25</formula>
    </cfRule>
  </conditionalFormatting>
  <conditionalFormatting sqref="W25">
    <cfRule type="cellIs" dxfId="1387" priority="1126" stopIfTrue="1" operator="greaterThan">
      <formula>$K25+$M25</formula>
    </cfRule>
    <cfRule type="cellIs" dxfId="1386" priority="1127" stopIfTrue="1" operator="lessThan">
      <formula>$K25+$L25</formula>
    </cfRule>
  </conditionalFormatting>
  <conditionalFormatting sqref="S25">
    <cfRule type="cellIs" dxfId="1385" priority="1128" stopIfTrue="1" operator="greaterThan">
      <formula>$K25+$M25</formula>
    </cfRule>
    <cfRule type="cellIs" dxfId="1384" priority="1129" stopIfTrue="1" operator="lessThan">
      <formula>$K25+$L25</formula>
    </cfRule>
  </conditionalFormatting>
  <conditionalFormatting sqref="R23:R25">
    <cfRule type="cellIs" dxfId="1383" priority="1117" operator="equal">
      <formula>0</formula>
    </cfRule>
  </conditionalFormatting>
  <conditionalFormatting sqref="U316:W316">
    <cfRule type="cellIs" dxfId="1382" priority="1115" stopIfTrue="1" operator="greaterThan">
      <formula>$K316+$M316</formula>
    </cfRule>
    <cfRule type="cellIs" dxfId="1381" priority="1116" stopIfTrue="1" operator="lessThan">
      <formula>$K316+$L316</formula>
    </cfRule>
  </conditionalFormatting>
  <conditionalFormatting sqref="S319:W319">
    <cfRule type="cellIs" dxfId="1380" priority="1113" stopIfTrue="1" operator="greaterThan">
      <formula>$K319+$M319</formula>
    </cfRule>
    <cfRule type="cellIs" dxfId="1379" priority="1114" stopIfTrue="1" operator="lessThan">
      <formula>$K319+$L319</formula>
    </cfRule>
  </conditionalFormatting>
  <conditionalFormatting sqref="S322:W322">
    <cfRule type="cellIs" dxfId="1378" priority="1111" stopIfTrue="1" operator="greaterThan">
      <formula>$K322+$M322</formula>
    </cfRule>
    <cfRule type="cellIs" dxfId="1377" priority="1112" stopIfTrue="1" operator="lessThan">
      <formula>$K322+$L322</formula>
    </cfRule>
  </conditionalFormatting>
  <conditionalFormatting sqref="T23">
    <cfRule type="cellIs" dxfId="1376" priority="1101" stopIfTrue="1" operator="greaterThan">
      <formula>$K23+$M23</formula>
    </cfRule>
    <cfRule type="cellIs" dxfId="1375" priority="1102" stopIfTrue="1" operator="lessThan">
      <formula>$K23+$L23</formula>
    </cfRule>
  </conditionalFormatting>
  <conditionalFormatting sqref="U23">
    <cfRule type="cellIs" dxfId="1374" priority="1103" stopIfTrue="1" operator="greaterThan">
      <formula>$K23+$M23</formula>
    </cfRule>
    <cfRule type="cellIs" dxfId="1373" priority="1104" stopIfTrue="1" operator="lessThan">
      <formula>$K23+$L23</formula>
    </cfRule>
  </conditionalFormatting>
  <conditionalFormatting sqref="V23">
    <cfRule type="cellIs" dxfId="1372" priority="1105" stopIfTrue="1" operator="greaterThan">
      <formula>$K23+$M23</formula>
    </cfRule>
    <cfRule type="cellIs" dxfId="1371" priority="1106" stopIfTrue="1" operator="lessThan">
      <formula>$K23+$L23</formula>
    </cfRule>
  </conditionalFormatting>
  <conditionalFormatting sqref="W23">
    <cfRule type="cellIs" dxfId="1370" priority="1107" stopIfTrue="1" operator="greaterThan">
      <formula>$K23+$M23</formula>
    </cfRule>
    <cfRule type="cellIs" dxfId="1369" priority="1108" stopIfTrue="1" operator="lessThan">
      <formula>$K23+$L23</formula>
    </cfRule>
  </conditionalFormatting>
  <conditionalFormatting sqref="S23">
    <cfRule type="cellIs" dxfId="1368" priority="1109" stopIfTrue="1" operator="greaterThan">
      <formula>$K23+$M23</formula>
    </cfRule>
    <cfRule type="cellIs" dxfId="1367" priority="1110" stopIfTrue="1" operator="lessThan">
      <formula>$K23+$L23</formula>
    </cfRule>
  </conditionalFormatting>
  <conditionalFormatting sqref="T24">
    <cfRule type="cellIs" dxfId="1366" priority="1091" stopIfTrue="1" operator="greaterThan">
      <formula>$K24+$M24</formula>
    </cfRule>
    <cfRule type="cellIs" dxfId="1365" priority="1092" stopIfTrue="1" operator="lessThan">
      <formula>$K24+$L24</formula>
    </cfRule>
  </conditionalFormatting>
  <conditionalFormatting sqref="U24">
    <cfRule type="cellIs" dxfId="1364" priority="1093" stopIfTrue="1" operator="greaterThan">
      <formula>$K24+$M24</formula>
    </cfRule>
    <cfRule type="cellIs" dxfId="1363" priority="1094" stopIfTrue="1" operator="lessThan">
      <formula>$K24+$L24</formula>
    </cfRule>
  </conditionalFormatting>
  <conditionalFormatting sqref="V24">
    <cfRule type="cellIs" dxfId="1362" priority="1095" stopIfTrue="1" operator="greaterThan">
      <formula>$K24+$M24</formula>
    </cfRule>
    <cfRule type="cellIs" dxfId="1361" priority="1096" stopIfTrue="1" operator="lessThan">
      <formula>$K24+$L24</formula>
    </cfRule>
  </conditionalFormatting>
  <conditionalFormatting sqref="W24">
    <cfRule type="cellIs" dxfId="1360" priority="1097" stopIfTrue="1" operator="greaterThan">
      <formula>$K24+$M24</formula>
    </cfRule>
    <cfRule type="cellIs" dxfId="1359" priority="1098" stopIfTrue="1" operator="lessThan">
      <formula>$K24+$L24</formula>
    </cfRule>
  </conditionalFormatting>
  <conditionalFormatting sqref="S24">
    <cfRule type="cellIs" dxfId="1358" priority="1099" stopIfTrue="1" operator="greaterThan">
      <formula>$K24+$M24</formula>
    </cfRule>
    <cfRule type="cellIs" dxfId="1357" priority="1100" stopIfTrue="1" operator="lessThan">
      <formula>$K24+$L24</formula>
    </cfRule>
  </conditionalFormatting>
  <conditionalFormatting sqref="U859">
    <cfRule type="cellIs" dxfId="1356" priority="1083" stopIfTrue="1" operator="greaterThan">
      <formula>$K859+$M859</formula>
    </cfRule>
    <cfRule type="cellIs" dxfId="1355" priority="1084" stopIfTrue="1" operator="lessThan">
      <formula>$K859+$L859</formula>
    </cfRule>
  </conditionalFormatting>
  <conditionalFormatting sqref="V859">
    <cfRule type="cellIs" dxfId="1354" priority="1085" stopIfTrue="1" operator="greaterThan">
      <formula>$K859+$M859</formula>
    </cfRule>
    <cfRule type="cellIs" dxfId="1353" priority="1086" stopIfTrue="1" operator="lessThan">
      <formula>$K859+$L859</formula>
    </cfRule>
  </conditionalFormatting>
  <conditionalFormatting sqref="W859">
    <cfRule type="cellIs" dxfId="1352" priority="1087" stopIfTrue="1" operator="greaterThan">
      <formula>$K859+$M859</formula>
    </cfRule>
    <cfRule type="cellIs" dxfId="1351" priority="1088" stopIfTrue="1" operator="lessThan">
      <formula>$K859+$L859</formula>
    </cfRule>
  </conditionalFormatting>
  <conditionalFormatting sqref="U859:W859">
    <cfRule type="cellIs" dxfId="1350" priority="1089" stopIfTrue="1" operator="greaterThan">
      <formula>$K859+$M859</formula>
    </cfRule>
    <cfRule type="cellIs" dxfId="1349" priority="1090" stopIfTrue="1" operator="lessThan">
      <formula>$K859+$L859</formula>
    </cfRule>
  </conditionalFormatting>
  <conditionalFormatting sqref="U859:W859">
    <cfRule type="cellIs" dxfId="1348" priority="1081" stopIfTrue="1" operator="greaterThan">
      <formula>$K859+$M859</formula>
    </cfRule>
    <cfRule type="cellIs" dxfId="1347" priority="1082" stopIfTrue="1" operator="lessThan">
      <formula>$K859+$L859</formula>
    </cfRule>
  </conditionalFormatting>
  <conditionalFormatting sqref="Y23 Y647:Y682 Y202:Y222 Y226:Y258 Y262:Y264 Y268:Y270 Y274:Y276 Y280:Y401">
    <cfRule type="cellIs" dxfId="1346" priority="1080" operator="equal">
      <formula>$AK$18</formula>
    </cfRule>
  </conditionalFormatting>
  <conditionalFormatting sqref="Y146:Y149 Y128:Y136 Y24:Y67 Y139 Y142 Y151:Y198 Y69:Y70 Y72:Y73 Y75:Y124">
    <cfRule type="cellIs" dxfId="1345" priority="1079" operator="equal">
      <formula>$AK$18</formula>
    </cfRule>
  </conditionalFormatting>
  <conditionalFormatting sqref="Y405:Y419 Y462:Y464 Y468:Y470 Y474:Y476 Y480:Y482 Y486:Y488 Y492:Y494 Y423:Y428 Y432:Y458 Y498:Y583">
    <cfRule type="cellIs" dxfId="1344" priority="1078" operator="equal">
      <formula>$AK$18</formula>
    </cfRule>
  </conditionalFormatting>
  <conditionalFormatting sqref="Y587:Y598 Y602:Y607 Y611:Y645">
    <cfRule type="cellIs" dxfId="1343" priority="1077" operator="equal">
      <formula>$AK$18</formula>
    </cfRule>
  </conditionalFormatting>
  <conditionalFormatting sqref="Y686:Y774">
    <cfRule type="cellIs" dxfId="1342" priority="1076" operator="equal">
      <formula>$AK$18</formula>
    </cfRule>
  </conditionalFormatting>
  <conditionalFormatting sqref="Y778:Y792 Y796:Y801 Y845:Y869 Y811:Y843">
    <cfRule type="cellIs" dxfId="1341" priority="1075" operator="equal">
      <formula>$AK$18</formula>
    </cfRule>
  </conditionalFormatting>
  <conditionalFormatting sqref="Y941:Y942 Y950:Y1008 Y946">
    <cfRule type="cellIs" dxfId="1340" priority="1074" operator="equal">
      <formula>$AK$18</formula>
    </cfRule>
  </conditionalFormatting>
  <conditionalFormatting sqref="Y1012:Y1019">
    <cfRule type="cellIs" dxfId="1339" priority="1073" operator="equal">
      <formula>$AK$18</formula>
    </cfRule>
  </conditionalFormatting>
  <conditionalFormatting sqref="Y1023:Y1027">
    <cfRule type="cellIs" dxfId="1338" priority="1072" operator="equal">
      <formula>$AK$18</formula>
    </cfRule>
  </conditionalFormatting>
  <conditionalFormatting sqref="Y1031:Y1044">
    <cfRule type="cellIs" dxfId="1337" priority="1071" operator="equal">
      <formula>$AK$18</formula>
    </cfRule>
  </conditionalFormatting>
  <conditionalFormatting sqref="Y1051:Y1061">
    <cfRule type="cellIs" dxfId="1336" priority="1070" operator="equal">
      <formula>$AK$18</formula>
    </cfRule>
  </conditionalFormatting>
  <conditionalFormatting sqref="Y1065:Y1069">
    <cfRule type="cellIs" dxfId="1335" priority="1069" operator="equal">
      <formula>$AK$18</formula>
    </cfRule>
  </conditionalFormatting>
  <conditionalFormatting sqref="Y1073:Y1110">
    <cfRule type="cellIs" dxfId="1334" priority="1068" operator="equal">
      <formula>$AK$18</formula>
    </cfRule>
  </conditionalFormatting>
  <conditionalFormatting sqref="Y1117:Y1119 Y1123:Y1125 Y1129:Y1130">
    <cfRule type="cellIs" dxfId="1333" priority="1067" operator="equal">
      <formula>$AK$18</formula>
    </cfRule>
  </conditionalFormatting>
  <conditionalFormatting sqref="Y1134:Y1135">
    <cfRule type="cellIs" dxfId="1332" priority="1066" operator="equal">
      <formula>$AK$18</formula>
    </cfRule>
  </conditionalFormatting>
  <conditionalFormatting sqref="Y1139:Y1167">
    <cfRule type="cellIs" dxfId="1331" priority="1065" operator="equal">
      <formula>$AK$18</formula>
    </cfRule>
  </conditionalFormatting>
  <conditionalFormatting sqref="AQ143:AQ145">
    <cfRule type="cellIs" dxfId="1330" priority="1056" operator="greaterThan">
      <formula>0.06</formula>
    </cfRule>
  </conditionalFormatting>
  <conditionalFormatting sqref="C143:C145">
    <cfRule type="cellIs" dxfId="1329" priority="1055" operator="equal">
      <formula>""</formula>
    </cfRule>
  </conditionalFormatting>
  <conditionalFormatting sqref="T145">
    <cfRule type="cellIs" dxfId="1328" priority="1053" stopIfTrue="1" operator="greaterThan">
      <formula>$K145+$M145</formula>
    </cfRule>
    <cfRule type="cellIs" dxfId="1327" priority="1054" stopIfTrue="1" operator="lessThan">
      <formula>$K145+$L145</formula>
    </cfRule>
  </conditionalFormatting>
  <conditionalFormatting sqref="U145">
    <cfRule type="cellIs" dxfId="1326" priority="1057" stopIfTrue="1" operator="greaterThan">
      <formula>$K145+$M145</formula>
    </cfRule>
    <cfRule type="cellIs" dxfId="1325" priority="1058" stopIfTrue="1" operator="lessThan">
      <formula>$K145+$L145</formula>
    </cfRule>
  </conditionalFormatting>
  <conditionalFormatting sqref="V145">
    <cfRule type="cellIs" dxfId="1324" priority="1059" stopIfTrue="1" operator="greaterThan">
      <formula>$K145+$M145</formula>
    </cfRule>
    <cfRule type="cellIs" dxfId="1323" priority="1060" stopIfTrue="1" operator="lessThan">
      <formula>$K145+$L145</formula>
    </cfRule>
  </conditionalFormatting>
  <conditionalFormatting sqref="W145">
    <cfRule type="cellIs" dxfId="1322" priority="1061" stopIfTrue="1" operator="greaterThan">
      <formula>$K145+$M145</formula>
    </cfRule>
    <cfRule type="cellIs" dxfId="1321" priority="1062" stopIfTrue="1" operator="lessThan">
      <formula>$K145+$L145</formula>
    </cfRule>
  </conditionalFormatting>
  <conditionalFormatting sqref="S145">
    <cfRule type="cellIs" dxfId="1320" priority="1063" stopIfTrue="1" operator="greaterThan">
      <formula>$K145+$M145</formula>
    </cfRule>
    <cfRule type="cellIs" dxfId="1319" priority="1064" stopIfTrue="1" operator="lessThan">
      <formula>$K145+$L145</formula>
    </cfRule>
  </conditionalFormatting>
  <conditionalFormatting sqref="R143:R145">
    <cfRule type="cellIs" dxfId="1318" priority="1052" operator="equal">
      <formula>0</formula>
    </cfRule>
  </conditionalFormatting>
  <conditionalFormatting sqref="Y145">
    <cfRule type="cellIs" dxfId="1317" priority="1051" operator="equal">
      <formula>$AK$18</formula>
    </cfRule>
  </conditionalFormatting>
  <conditionalFormatting sqref="AQ125:AQ127">
    <cfRule type="cellIs" dxfId="1316" priority="1042" operator="greaterThan">
      <formula>0.06</formula>
    </cfRule>
  </conditionalFormatting>
  <conditionalFormatting sqref="C125:C127">
    <cfRule type="cellIs" dxfId="1315" priority="1041" operator="equal">
      <formula>""</formula>
    </cfRule>
  </conditionalFormatting>
  <conditionalFormatting sqref="T127">
    <cfRule type="cellIs" dxfId="1314" priority="1039" stopIfTrue="1" operator="greaterThan">
      <formula>$K127+$M127</formula>
    </cfRule>
    <cfRule type="cellIs" dxfId="1313" priority="1040" stopIfTrue="1" operator="lessThan">
      <formula>$K127+$L127</formula>
    </cfRule>
  </conditionalFormatting>
  <conditionalFormatting sqref="U127">
    <cfRule type="cellIs" dxfId="1312" priority="1043" stopIfTrue="1" operator="greaterThan">
      <formula>$K127+$M127</formula>
    </cfRule>
    <cfRule type="cellIs" dxfId="1311" priority="1044" stopIfTrue="1" operator="lessThan">
      <formula>$K127+$L127</formula>
    </cfRule>
  </conditionalFormatting>
  <conditionalFormatting sqref="V127">
    <cfRule type="cellIs" dxfId="1310" priority="1045" stopIfTrue="1" operator="greaterThan">
      <formula>$K127+$M127</formula>
    </cfRule>
    <cfRule type="cellIs" dxfId="1309" priority="1046" stopIfTrue="1" operator="lessThan">
      <formula>$K127+$L127</formula>
    </cfRule>
  </conditionalFormatting>
  <conditionalFormatting sqref="W127">
    <cfRule type="cellIs" dxfId="1308" priority="1047" stopIfTrue="1" operator="greaterThan">
      <formula>$K127+$M127</formula>
    </cfRule>
    <cfRule type="cellIs" dxfId="1307" priority="1048" stopIfTrue="1" operator="lessThan">
      <formula>$K127+$L127</formula>
    </cfRule>
  </conditionalFormatting>
  <conditionalFormatting sqref="S127">
    <cfRule type="cellIs" dxfId="1306" priority="1049" stopIfTrue="1" operator="greaterThan">
      <formula>$K127+$M127</formula>
    </cfRule>
    <cfRule type="cellIs" dxfId="1305" priority="1050" stopIfTrue="1" operator="lessThan">
      <formula>$K127+$L127</formula>
    </cfRule>
  </conditionalFormatting>
  <conditionalFormatting sqref="R125:R127">
    <cfRule type="cellIs" dxfId="1304" priority="1038" operator="equal">
      <formula>0</formula>
    </cfRule>
  </conditionalFormatting>
  <conditionalFormatting sqref="Y127">
    <cfRule type="cellIs" dxfId="1303" priority="1037" operator="equal">
      <formula>$AK$18</formula>
    </cfRule>
  </conditionalFormatting>
  <conditionalFormatting sqref="AS909:AS942 AS1123:AS1125 AS1129:AS1167 AS1117:AS1119 AS647:AS792 AS462:AS464 AS468:AS470 AS474:AS476 AS480:AS482 AS486:AS488 AS492:AS494 AS26:AS222 AS950:AS1047 AS226:AS258 AS602:AS607 AS796:AS801 AS262:AS264 AS268:AS270 AS274:AS276 AS280:AS419 AS811:AS871 AS946 AS423:AS428 AS432:AS458 AS498:AS598 AS1051:AS1113 AS611:AS645">
    <cfRule type="cellIs" dxfId="1302" priority="1036" operator="greaterThan">
      <formula>0.5</formula>
    </cfRule>
  </conditionalFormatting>
  <conditionalFormatting sqref="AT909:AU942 AT1123:AU1125 AT1129:AU1167 AT1117:AU1119 AT647:AU792 AT462:AU464 AT468:AU470 AT474:AU476 AT480:AU482 AT486:AU488 AT492:AU494 AT23:AU222 AT950:AU1047 AT226:AU258 AT602:AU607 AT796:AU801 AT262:AU264 AT268:AU270 AT274:AU276 AT280:AU419 AT811:AU871 AT946:AU946 AT423:AU428 AT432:AU458 AT498:AU598 AT1051:AU1113 AT611:AU645">
    <cfRule type="cellIs" dxfId="1301" priority="1035" operator="lessThan">
      <formula>1.6666666</formula>
    </cfRule>
  </conditionalFormatting>
  <conditionalFormatting sqref="AQ872:AQ874 AQ876:AQ881 AQ893 AQ908">
    <cfRule type="cellIs" dxfId="1300" priority="1026" operator="greaterThan">
      <formula>0.06</formula>
    </cfRule>
  </conditionalFormatting>
  <conditionalFormatting sqref="C872:C874 C876:C881 C893 C908">
    <cfRule type="cellIs" dxfId="1299" priority="1025" operator="equal">
      <formula>""</formula>
    </cfRule>
  </conditionalFormatting>
  <conditionalFormatting sqref="T872:T874 U907:W908 U891:W893 S876:W878 U879:W881">
    <cfRule type="cellIs" dxfId="1298" priority="1023" stopIfTrue="1" operator="greaterThan">
      <formula>$K872+$M872</formula>
    </cfRule>
    <cfRule type="cellIs" dxfId="1297" priority="1024" stopIfTrue="1" operator="lessThan">
      <formula>$K872+$L872</formula>
    </cfRule>
  </conditionalFormatting>
  <conditionalFormatting sqref="U872:U874">
    <cfRule type="cellIs" dxfId="1296" priority="1027" stopIfTrue="1" operator="greaterThan">
      <formula>$K872+$M872</formula>
    </cfRule>
    <cfRule type="cellIs" dxfId="1295" priority="1028" stopIfTrue="1" operator="lessThan">
      <formula>$K872+$L872</formula>
    </cfRule>
  </conditionalFormatting>
  <conditionalFormatting sqref="V872:V874">
    <cfRule type="cellIs" dxfId="1294" priority="1029" stopIfTrue="1" operator="greaterThan">
      <formula>$K872+$M872</formula>
    </cfRule>
    <cfRule type="cellIs" dxfId="1293" priority="1030" stopIfTrue="1" operator="lessThan">
      <formula>$K872+$L872</formula>
    </cfRule>
  </conditionalFormatting>
  <conditionalFormatting sqref="W872:W874">
    <cfRule type="cellIs" dxfId="1292" priority="1031" stopIfTrue="1" operator="greaterThan">
      <formula>$K872+$M872</formula>
    </cfRule>
    <cfRule type="cellIs" dxfId="1291" priority="1032" stopIfTrue="1" operator="lessThan">
      <formula>$K872+$L872</formula>
    </cfRule>
  </conditionalFormatting>
  <conditionalFormatting sqref="S872:S874">
    <cfRule type="cellIs" dxfId="1290" priority="1033" stopIfTrue="1" operator="greaterThan">
      <formula>$K872+$M872</formula>
    </cfRule>
    <cfRule type="cellIs" dxfId="1289" priority="1034" stopIfTrue="1" operator="lessThan">
      <formula>$K872+$L872</formula>
    </cfRule>
  </conditionalFormatting>
  <conditionalFormatting sqref="R872:R874 R877:R880">
    <cfRule type="cellIs" dxfId="1288" priority="1022" operator="equal">
      <formula>0</formula>
    </cfRule>
  </conditionalFormatting>
  <conditionalFormatting sqref="AQ875">
    <cfRule type="cellIs" dxfId="1287" priority="1013" operator="greaterThan">
      <formula>0.06</formula>
    </cfRule>
  </conditionalFormatting>
  <conditionalFormatting sqref="C875">
    <cfRule type="cellIs" dxfId="1286" priority="1012" operator="equal">
      <formula>""</formula>
    </cfRule>
  </conditionalFormatting>
  <conditionalFormatting sqref="T875">
    <cfRule type="cellIs" dxfId="1285" priority="1010" stopIfTrue="1" operator="greaterThan">
      <formula>$K875+$M875</formula>
    </cfRule>
    <cfRule type="cellIs" dxfId="1284" priority="1011" stopIfTrue="1" operator="lessThan">
      <formula>$K875+$L875</formula>
    </cfRule>
  </conditionalFormatting>
  <conditionalFormatting sqref="U875">
    <cfRule type="cellIs" dxfId="1283" priority="1014" stopIfTrue="1" operator="greaterThan">
      <formula>$K875+$M875</formula>
    </cfRule>
    <cfRule type="cellIs" dxfId="1282" priority="1015" stopIfTrue="1" operator="lessThan">
      <formula>$K875+$L875</formula>
    </cfRule>
  </conditionalFormatting>
  <conditionalFormatting sqref="V875">
    <cfRule type="cellIs" dxfId="1281" priority="1016" stopIfTrue="1" operator="greaterThan">
      <formula>$K875+$M875</formula>
    </cfRule>
    <cfRule type="cellIs" dxfId="1280" priority="1017" stopIfTrue="1" operator="lessThan">
      <formula>$K875+$L875</formula>
    </cfRule>
  </conditionalFormatting>
  <conditionalFormatting sqref="W875">
    <cfRule type="cellIs" dxfId="1279" priority="1018" stopIfTrue="1" operator="greaterThan">
      <formula>$K875+$M875</formula>
    </cfRule>
    <cfRule type="cellIs" dxfId="1278" priority="1019" stopIfTrue="1" operator="lessThan">
      <formula>$K875+$L875</formula>
    </cfRule>
  </conditionalFormatting>
  <conditionalFormatting sqref="S875">
    <cfRule type="cellIs" dxfId="1277" priority="1020" stopIfTrue="1" operator="greaterThan">
      <formula>$K875+$M875</formula>
    </cfRule>
    <cfRule type="cellIs" dxfId="1276" priority="1021" stopIfTrue="1" operator="lessThan">
      <formula>$K875+$L875</formula>
    </cfRule>
  </conditionalFormatting>
  <conditionalFormatting sqref="R875:R876">
    <cfRule type="cellIs" dxfId="1275" priority="1009" operator="equal">
      <formula>0</formula>
    </cfRule>
  </conditionalFormatting>
  <conditionalFormatting sqref="C891:C892">
    <cfRule type="cellIs" dxfId="1274" priority="1007" operator="equal">
      <formula>""</formula>
    </cfRule>
  </conditionalFormatting>
  <conditionalFormatting sqref="AQ891:AQ892">
    <cfRule type="cellIs" dxfId="1273" priority="1008" operator="greaterThan">
      <formula>0.06</formula>
    </cfRule>
  </conditionalFormatting>
  <conditionalFormatting sqref="C906:C907">
    <cfRule type="cellIs" dxfId="1272" priority="1005" operator="equal">
      <formula>""</formula>
    </cfRule>
  </conditionalFormatting>
  <conditionalFormatting sqref="R906:R907">
    <cfRule type="cellIs" dxfId="1271" priority="1004" operator="equal">
      <formula>0</formula>
    </cfRule>
  </conditionalFormatting>
  <conditionalFormatting sqref="AQ906:AQ907">
    <cfRule type="cellIs" dxfId="1270" priority="1006" operator="greaterThan">
      <formula>0.06</formula>
    </cfRule>
  </conditionalFormatting>
  <conditionalFormatting sqref="C894:C896">
    <cfRule type="cellIs" dxfId="1269" priority="998" operator="equal">
      <formula>""</formula>
    </cfRule>
  </conditionalFormatting>
  <conditionalFormatting sqref="AQ894:AQ896">
    <cfRule type="cellIs" dxfId="1268" priority="999" operator="greaterThan">
      <formula>0.06</formula>
    </cfRule>
  </conditionalFormatting>
  <conditionalFormatting sqref="V895:V896">
    <cfRule type="cellIs" dxfId="1267" priority="1000" stopIfTrue="1" operator="greaterThan">
      <formula>$K895+$M895</formula>
    </cfRule>
    <cfRule type="cellIs" dxfId="1266" priority="1001" stopIfTrue="1" operator="lessThan">
      <formula>$K895+$L895</formula>
    </cfRule>
  </conditionalFormatting>
  <conditionalFormatting sqref="W895:W896">
    <cfRule type="cellIs" dxfId="1265" priority="1002" stopIfTrue="1" operator="greaterThan">
      <formula>$K895+$M895</formula>
    </cfRule>
    <cfRule type="cellIs" dxfId="1264" priority="1003" stopIfTrue="1" operator="lessThan">
      <formula>$K895+$L895</formula>
    </cfRule>
  </conditionalFormatting>
  <conditionalFormatting sqref="AQ882:AQ884">
    <cfRule type="cellIs" dxfId="1263" priority="993" operator="greaterThan">
      <formula>0.06</formula>
    </cfRule>
  </conditionalFormatting>
  <conditionalFormatting sqref="C882:C884">
    <cfRule type="cellIs" dxfId="1262" priority="992" operator="equal">
      <formula>""</formula>
    </cfRule>
  </conditionalFormatting>
  <conditionalFormatting sqref="V883:V884">
    <cfRule type="cellIs" dxfId="1261" priority="994" stopIfTrue="1" operator="greaterThan">
      <formula>$K883+$M883</formula>
    </cfRule>
    <cfRule type="cellIs" dxfId="1260" priority="995" stopIfTrue="1" operator="lessThan">
      <formula>$K883+$L883</formula>
    </cfRule>
  </conditionalFormatting>
  <conditionalFormatting sqref="W883:W884">
    <cfRule type="cellIs" dxfId="1259" priority="996" stopIfTrue="1" operator="greaterThan">
      <formula>$K883+$M883</formula>
    </cfRule>
    <cfRule type="cellIs" dxfId="1258" priority="997" stopIfTrue="1" operator="lessThan">
      <formula>$K883+$L883</formula>
    </cfRule>
  </conditionalFormatting>
  <conditionalFormatting sqref="R884">
    <cfRule type="cellIs" dxfId="1257" priority="991" operator="equal">
      <formula>0</formula>
    </cfRule>
  </conditionalFormatting>
  <conditionalFormatting sqref="AQ885:AQ887">
    <cfRule type="cellIs" dxfId="1256" priority="986" operator="greaterThan">
      <formula>0.06</formula>
    </cfRule>
  </conditionalFormatting>
  <conditionalFormatting sqref="C885:C887">
    <cfRule type="cellIs" dxfId="1255" priority="985" operator="equal">
      <formula>""</formula>
    </cfRule>
  </conditionalFormatting>
  <conditionalFormatting sqref="V886:V887">
    <cfRule type="cellIs" dxfId="1254" priority="987" stopIfTrue="1" operator="greaterThan">
      <formula>$K886+$M886</formula>
    </cfRule>
    <cfRule type="cellIs" dxfId="1253" priority="988" stopIfTrue="1" operator="lessThan">
      <formula>$K886+$L886</formula>
    </cfRule>
  </conditionalFormatting>
  <conditionalFormatting sqref="W886:W887">
    <cfRule type="cellIs" dxfId="1252" priority="989" stopIfTrue="1" operator="greaterThan">
      <formula>$K886+$M886</formula>
    </cfRule>
    <cfRule type="cellIs" dxfId="1251" priority="990" stopIfTrue="1" operator="lessThan">
      <formula>$K886+$L886</formula>
    </cfRule>
  </conditionalFormatting>
  <conditionalFormatting sqref="R885:R886">
    <cfRule type="cellIs" dxfId="1250" priority="984" operator="equal">
      <formula>0</formula>
    </cfRule>
  </conditionalFormatting>
  <conditionalFormatting sqref="AQ888:AQ890">
    <cfRule type="cellIs" dxfId="1249" priority="979" operator="greaterThan">
      <formula>0.06</formula>
    </cfRule>
  </conditionalFormatting>
  <conditionalFormatting sqref="C888:C890">
    <cfRule type="cellIs" dxfId="1248" priority="978" operator="equal">
      <formula>""</formula>
    </cfRule>
  </conditionalFormatting>
  <conditionalFormatting sqref="V889:V890">
    <cfRule type="cellIs" dxfId="1247" priority="980" stopIfTrue="1" operator="greaterThan">
      <formula>$K889+$M889</formula>
    </cfRule>
    <cfRule type="cellIs" dxfId="1246" priority="981" stopIfTrue="1" operator="lessThan">
      <formula>$K889+$L889</formula>
    </cfRule>
  </conditionalFormatting>
  <conditionalFormatting sqref="W889:W890">
    <cfRule type="cellIs" dxfId="1245" priority="982" stopIfTrue="1" operator="greaterThan">
      <formula>$K889+$M889</formula>
    </cfRule>
    <cfRule type="cellIs" dxfId="1244" priority="983" stopIfTrue="1" operator="lessThan">
      <formula>$K889+$L889</formula>
    </cfRule>
  </conditionalFormatting>
  <conditionalFormatting sqref="R881:R883">
    <cfRule type="cellIs" dxfId="1243" priority="977" operator="equal">
      <formula>0</formula>
    </cfRule>
  </conditionalFormatting>
  <conditionalFormatting sqref="R887">
    <cfRule type="cellIs" dxfId="1242" priority="976" operator="equal">
      <formula>0</formula>
    </cfRule>
  </conditionalFormatting>
  <conditionalFormatting sqref="R888:R889">
    <cfRule type="cellIs" dxfId="1241" priority="975" operator="equal">
      <formula>0</formula>
    </cfRule>
  </conditionalFormatting>
  <conditionalFormatting sqref="R890">
    <cfRule type="cellIs" dxfId="1240" priority="974" operator="equal">
      <formula>0</formula>
    </cfRule>
  </conditionalFormatting>
  <conditionalFormatting sqref="R891:R892">
    <cfRule type="cellIs" dxfId="1239" priority="973" operator="equal">
      <formula>0</formula>
    </cfRule>
  </conditionalFormatting>
  <conditionalFormatting sqref="R893">
    <cfRule type="cellIs" dxfId="1238" priority="972" operator="equal">
      <formula>0</formula>
    </cfRule>
  </conditionalFormatting>
  <conditionalFormatting sqref="R894:R895">
    <cfRule type="cellIs" dxfId="1237" priority="971" operator="equal">
      <formula>0</formula>
    </cfRule>
  </conditionalFormatting>
  <conditionalFormatting sqref="R896">
    <cfRule type="cellIs" dxfId="1236" priority="970" operator="equal">
      <formula>0</formula>
    </cfRule>
  </conditionalFormatting>
  <conditionalFormatting sqref="R908">
    <cfRule type="cellIs" dxfId="1235" priority="969" operator="equal">
      <formula>0</formula>
    </cfRule>
  </conditionalFormatting>
  <conditionalFormatting sqref="U882:W882">
    <cfRule type="cellIs" dxfId="1234" priority="967" stopIfTrue="1" operator="greaterThan">
      <formula>$K882+$M882</formula>
    </cfRule>
    <cfRule type="cellIs" dxfId="1233" priority="968" stopIfTrue="1" operator="lessThan">
      <formula>$K882+$L882</formula>
    </cfRule>
  </conditionalFormatting>
  <conditionalFormatting sqref="U885:W885">
    <cfRule type="cellIs" dxfId="1232" priority="965" stopIfTrue="1" operator="greaterThan">
      <formula>$K885+$M885</formula>
    </cfRule>
    <cfRule type="cellIs" dxfId="1231" priority="966" stopIfTrue="1" operator="lessThan">
      <formula>$K885+$L885</formula>
    </cfRule>
  </conditionalFormatting>
  <conditionalFormatting sqref="U888:W888">
    <cfRule type="cellIs" dxfId="1230" priority="963" stopIfTrue="1" operator="greaterThan">
      <formula>$K888+$M888</formula>
    </cfRule>
    <cfRule type="cellIs" dxfId="1229" priority="964" stopIfTrue="1" operator="lessThan">
      <formula>$K888+$L888</formula>
    </cfRule>
  </conditionalFormatting>
  <conditionalFormatting sqref="U894:W894">
    <cfRule type="cellIs" dxfId="1228" priority="961" stopIfTrue="1" operator="greaterThan">
      <formula>$K894+$M894</formula>
    </cfRule>
    <cfRule type="cellIs" dxfId="1227" priority="962" stopIfTrue="1" operator="lessThan">
      <formula>$K894+$L894</formula>
    </cfRule>
  </conditionalFormatting>
  <conditionalFormatting sqref="U906:W906">
    <cfRule type="cellIs" dxfId="1226" priority="959" stopIfTrue="1" operator="greaterThan">
      <formula>$K906+$M906</formula>
    </cfRule>
    <cfRule type="cellIs" dxfId="1225" priority="960" stopIfTrue="1" operator="lessThan">
      <formula>$K906+$L906</formula>
    </cfRule>
  </conditionalFormatting>
  <conditionalFormatting sqref="AQ899">
    <cfRule type="cellIs" dxfId="1224" priority="958" operator="greaterThan">
      <formula>0.06</formula>
    </cfRule>
  </conditionalFormatting>
  <conditionalFormatting sqref="C899">
    <cfRule type="cellIs" dxfId="1223" priority="957" operator="equal">
      <formula>""</formula>
    </cfRule>
  </conditionalFormatting>
  <conditionalFormatting sqref="U899:W899">
    <cfRule type="cellIs" dxfId="1222" priority="955" stopIfTrue="1" operator="greaterThan">
      <formula>$K899+$M899</formula>
    </cfRule>
    <cfRule type="cellIs" dxfId="1221" priority="956" stopIfTrue="1" operator="lessThan">
      <formula>$K899+$L899</formula>
    </cfRule>
  </conditionalFormatting>
  <conditionalFormatting sqref="C897:C898">
    <cfRule type="cellIs" dxfId="1220" priority="953" operator="equal">
      <formula>""</formula>
    </cfRule>
  </conditionalFormatting>
  <conditionalFormatting sqref="AQ897:AQ898">
    <cfRule type="cellIs" dxfId="1219" priority="954" operator="greaterThan">
      <formula>0.06</formula>
    </cfRule>
  </conditionalFormatting>
  <conditionalFormatting sqref="C900:C902">
    <cfRule type="cellIs" dxfId="1218" priority="947" operator="equal">
      <formula>""</formula>
    </cfRule>
  </conditionalFormatting>
  <conditionalFormatting sqref="AQ900:AQ902">
    <cfRule type="cellIs" dxfId="1217" priority="948" operator="greaterThan">
      <formula>0.06</formula>
    </cfRule>
  </conditionalFormatting>
  <conditionalFormatting sqref="V901:V902">
    <cfRule type="cellIs" dxfId="1216" priority="949" stopIfTrue="1" operator="greaterThan">
      <formula>$K901+$M901</formula>
    </cfRule>
    <cfRule type="cellIs" dxfId="1215" priority="950" stopIfTrue="1" operator="lessThan">
      <formula>$K901+$L901</formula>
    </cfRule>
  </conditionalFormatting>
  <conditionalFormatting sqref="W901:W902">
    <cfRule type="cellIs" dxfId="1214" priority="951" stopIfTrue="1" operator="greaterThan">
      <formula>$K901+$M901</formula>
    </cfRule>
    <cfRule type="cellIs" dxfId="1213" priority="952" stopIfTrue="1" operator="lessThan">
      <formula>$K901+$L901</formula>
    </cfRule>
  </conditionalFormatting>
  <conditionalFormatting sqref="R897:R898">
    <cfRule type="cellIs" dxfId="1212" priority="946" operator="equal">
      <formula>0</formula>
    </cfRule>
  </conditionalFormatting>
  <conditionalFormatting sqref="R899">
    <cfRule type="cellIs" dxfId="1211" priority="945" operator="equal">
      <formula>0</formula>
    </cfRule>
  </conditionalFormatting>
  <conditionalFormatting sqref="R900:R901">
    <cfRule type="cellIs" dxfId="1210" priority="944" operator="equal">
      <formula>0</formula>
    </cfRule>
  </conditionalFormatting>
  <conditionalFormatting sqref="R902">
    <cfRule type="cellIs" dxfId="1209" priority="943" operator="equal">
      <formula>0</formula>
    </cfRule>
  </conditionalFormatting>
  <conditionalFormatting sqref="U900:W900">
    <cfRule type="cellIs" dxfId="1208" priority="941" stopIfTrue="1" operator="greaterThan">
      <formula>$K900+$M900</formula>
    </cfRule>
    <cfRule type="cellIs" dxfId="1207" priority="942" stopIfTrue="1" operator="lessThan">
      <formula>$K900+$L900</formula>
    </cfRule>
  </conditionalFormatting>
  <conditionalFormatting sqref="V898">
    <cfRule type="cellIs" dxfId="1206" priority="937" stopIfTrue="1" operator="greaterThan">
      <formula>$K898+$M898</formula>
    </cfRule>
    <cfRule type="cellIs" dxfId="1205" priority="938" stopIfTrue="1" operator="lessThan">
      <formula>$K898+$L898</formula>
    </cfRule>
  </conditionalFormatting>
  <conditionalFormatting sqref="W898">
    <cfRule type="cellIs" dxfId="1204" priority="939" stopIfTrue="1" operator="greaterThan">
      <formula>$K898+$M898</formula>
    </cfRule>
    <cfRule type="cellIs" dxfId="1203" priority="940" stopIfTrue="1" operator="lessThan">
      <formula>$K898+$L898</formula>
    </cfRule>
  </conditionalFormatting>
  <conditionalFormatting sqref="U897:W897">
    <cfRule type="cellIs" dxfId="1202" priority="935" stopIfTrue="1" operator="greaterThan">
      <formula>$K897+$M897</formula>
    </cfRule>
    <cfRule type="cellIs" dxfId="1201" priority="936" stopIfTrue="1" operator="lessThan">
      <formula>$K897+$L897</formula>
    </cfRule>
  </conditionalFormatting>
  <conditionalFormatting sqref="AQ905">
    <cfRule type="cellIs" dxfId="1200" priority="934" operator="greaterThan">
      <formula>0.06</formula>
    </cfRule>
  </conditionalFormatting>
  <conditionalFormatting sqref="C905">
    <cfRule type="cellIs" dxfId="1199" priority="933" operator="equal">
      <formula>""</formula>
    </cfRule>
  </conditionalFormatting>
  <conditionalFormatting sqref="U904:W905">
    <cfRule type="cellIs" dxfId="1198" priority="931" stopIfTrue="1" operator="greaterThan">
      <formula>$K904+$M904</formula>
    </cfRule>
    <cfRule type="cellIs" dxfId="1197" priority="932" stopIfTrue="1" operator="lessThan">
      <formula>$K904+$L904</formula>
    </cfRule>
  </conditionalFormatting>
  <conditionalFormatting sqref="C903:C904">
    <cfRule type="cellIs" dxfId="1196" priority="929" operator="equal">
      <formula>""</formula>
    </cfRule>
  </conditionalFormatting>
  <conditionalFormatting sqref="R903:R904">
    <cfRule type="cellIs" dxfId="1195" priority="928" operator="equal">
      <formula>0</formula>
    </cfRule>
  </conditionalFormatting>
  <conditionalFormatting sqref="AQ903:AQ904">
    <cfRule type="cellIs" dxfId="1194" priority="930" operator="greaterThan">
      <formula>0.06</formula>
    </cfRule>
  </conditionalFormatting>
  <conditionalFormatting sqref="R905">
    <cfRule type="cellIs" dxfId="1193" priority="927" operator="equal">
      <formula>0</formula>
    </cfRule>
  </conditionalFormatting>
  <conditionalFormatting sqref="U903:W903">
    <cfRule type="cellIs" dxfId="1192" priority="925" stopIfTrue="1" operator="greaterThan">
      <formula>$K903+$M903</formula>
    </cfRule>
    <cfRule type="cellIs" dxfId="1191" priority="926" stopIfTrue="1" operator="lessThan">
      <formula>$K903+$L903</formula>
    </cfRule>
  </conditionalFormatting>
  <conditionalFormatting sqref="U891:U893 U907:U908 U879:U881">
    <cfRule type="cellIs" dxfId="1190" priority="923" stopIfTrue="1" operator="greaterThan">
      <formula>$K879+$M879</formula>
    </cfRule>
    <cfRule type="cellIs" dxfId="1189" priority="924" stopIfTrue="1" operator="lessThan">
      <formula>$K879+$L879</formula>
    </cfRule>
  </conditionalFormatting>
  <conditionalFormatting sqref="U895:U896">
    <cfRule type="cellIs" dxfId="1188" priority="921" stopIfTrue="1" operator="greaterThan">
      <formula>$K895+$M895</formula>
    </cfRule>
    <cfRule type="cellIs" dxfId="1187" priority="922" stopIfTrue="1" operator="lessThan">
      <formula>$K895+$L895</formula>
    </cfRule>
  </conditionalFormatting>
  <conditionalFormatting sqref="U883:U884">
    <cfRule type="cellIs" dxfId="1186" priority="919" stopIfTrue="1" operator="greaterThan">
      <formula>$K883+$M883</formula>
    </cfRule>
    <cfRule type="cellIs" dxfId="1185" priority="920" stopIfTrue="1" operator="lessThan">
      <formula>$K883+$L883</formula>
    </cfRule>
  </conditionalFormatting>
  <conditionalFormatting sqref="U886:U887">
    <cfRule type="cellIs" dxfId="1184" priority="917" stopIfTrue="1" operator="greaterThan">
      <formula>$K886+$M886</formula>
    </cfRule>
    <cfRule type="cellIs" dxfId="1183" priority="918" stopIfTrue="1" operator="lessThan">
      <formula>$K886+$L886</formula>
    </cfRule>
  </conditionalFormatting>
  <conditionalFormatting sqref="U889:U890">
    <cfRule type="cellIs" dxfId="1182" priority="915" stopIfTrue="1" operator="greaterThan">
      <formula>$K889+$M889</formula>
    </cfRule>
    <cfRule type="cellIs" dxfId="1181" priority="916" stopIfTrue="1" operator="lessThan">
      <formula>$K889+$L889</formula>
    </cfRule>
  </conditionalFormatting>
  <conditionalFormatting sqref="U882">
    <cfRule type="cellIs" dxfId="1180" priority="913" stopIfTrue="1" operator="greaterThan">
      <formula>$K882+$M882</formula>
    </cfRule>
    <cfRule type="cellIs" dxfId="1179" priority="914" stopIfTrue="1" operator="lessThan">
      <formula>$K882+$L882</formula>
    </cfRule>
  </conditionalFormatting>
  <conditionalFormatting sqref="U885">
    <cfRule type="cellIs" dxfId="1178" priority="911" stopIfTrue="1" operator="greaterThan">
      <formula>$K885+$M885</formula>
    </cfRule>
    <cfRule type="cellIs" dxfId="1177" priority="912" stopIfTrue="1" operator="lessThan">
      <formula>$K885+$L885</formula>
    </cfRule>
  </conditionalFormatting>
  <conditionalFormatting sqref="U888">
    <cfRule type="cellIs" dxfId="1176" priority="909" stopIfTrue="1" operator="greaterThan">
      <formula>$K888+$M888</formula>
    </cfRule>
    <cfRule type="cellIs" dxfId="1175" priority="910" stopIfTrue="1" operator="lessThan">
      <formula>$K888+$L888</formula>
    </cfRule>
  </conditionalFormatting>
  <conditionalFormatting sqref="U894">
    <cfRule type="cellIs" dxfId="1174" priority="907" stopIfTrue="1" operator="greaterThan">
      <formula>$K894+$M894</formula>
    </cfRule>
    <cfRule type="cellIs" dxfId="1173" priority="908" stopIfTrue="1" operator="lessThan">
      <formula>$K894+$L894</formula>
    </cfRule>
  </conditionalFormatting>
  <conditionalFormatting sqref="U906">
    <cfRule type="cellIs" dxfId="1172" priority="905" stopIfTrue="1" operator="greaterThan">
      <formula>$K906+$M906</formula>
    </cfRule>
    <cfRule type="cellIs" dxfId="1171" priority="906" stopIfTrue="1" operator="lessThan">
      <formula>$K906+$L906</formula>
    </cfRule>
  </conditionalFormatting>
  <conditionalFormatting sqref="U899">
    <cfRule type="cellIs" dxfId="1170" priority="903" stopIfTrue="1" operator="greaterThan">
      <formula>$K899+$M899</formula>
    </cfRule>
    <cfRule type="cellIs" dxfId="1169" priority="904" stopIfTrue="1" operator="lessThan">
      <formula>$K899+$L899</formula>
    </cfRule>
  </conditionalFormatting>
  <conditionalFormatting sqref="U901:U902">
    <cfRule type="cellIs" dxfId="1168" priority="901" stopIfTrue="1" operator="greaterThan">
      <formula>$K901+$M901</formula>
    </cfRule>
    <cfRule type="cellIs" dxfId="1167" priority="902" stopIfTrue="1" operator="lessThan">
      <formula>$K901+$L901</formula>
    </cfRule>
  </conditionalFormatting>
  <conditionalFormatting sqref="U900">
    <cfRule type="cellIs" dxfId="1166" priority="899" stopIfTrue="1" operator="greaterThan">
      <formula>$K900+$M900</formula>
    </cfRule>
    <cfRule type="cellIs" dxfId="1165" priority="900" stopIfTrue="1" operator="lessThan">
      <formula>$K900+$L900</formula>
    </cfRule>
  </conditionalFormatting>
  <conditionalFormatting sqref="U898">
    <cfRule type="cellIs" dxfId="1164" priority="897" stopIfTrue="1" operator="greaterThan">
      <formula>$K898+$M898</formula>
    </cfRule>
    <cfRule type="cellIs" dxfId="1163" priority="898" stopIfTrue="1" operator="lessThan">
      <formula>$K898+$L898</formula>
    </cfRule>
  </conditionalFormatting>
  <conditionalFormatting sqref="U897">
    <cfRule type="cellIs" dxfId="1162" priority="895" stopIfTrue="1" operator="greaterThan">
      <formula>$K897+$M897</formula>
    </cfRule>
    <cfRule type="cellIs" dxfId="1161" priority="896" stopIfTrue="1" operator="lessThan">
      <formula>$K897+$L897</formula>
    </cfRule>
  </conditionalFormatting>
  <conditionalFormatting sqref="U904:U905">
    <cfRule type="cellIs" dxfId="1160" priority="893" stopIfTrue="1" operator="greaterThan">
      <formula>$K904+$M904</formula>
    </cfRule>
    <cfRule type="cellIs" dxfId="1159" priority="894" stopIfTrue="1" operator="lessThan">
      <formula>$K904+$L904</formula>
    </cfRule>
  </conditionalFormatting>
  <conditionalFormatting sqref="U903">
    <cfRule type="cellIs" dxfId="1158" priority="891" stopIfTrue="1" operator="greaterThan">
      <formula>$K903+$M903</formula>
    </cfRule>
    <cfRule type="cellIs" dxfId="1157" priority="892" stopIfTrue="1" operator="lessThan">
      <formula>$K903+$L903</formula>
    </cfRule>
  </conditionalFormatting>
  <conditionalFormatting sqref="U895:U896">
    <cfRule type="cellIs" dxfId="1156" priority="889" stopIfTrue="1" operator="greaterThan">
      <formula>$K895+$M895</formula>
    </cfRule>
    <cfRule type="cellIs" dxfId="1155" priority="890" stopIfTrue="1" operator="lessThan">
      <formula>$K895+$L895</formula>
    </cfRule>
  </conditionalFormatting>
  <conditionalFormatting sqref="U883:U884">
    <cfRule type="cellIs" dxfId="1154" priority="887" stopIfTrue="1" operator="greaterThan">
      <formula>$K883+$M883</formula>
    </cfRule>
    <cfRule type="cellIs" dxfId="1153" priority="888" stopIfTrue="1" operator="lessThan">
      <formula>$K883+$L883</formula>
    </cfRule>
  </conditionalFormatting>
  <conditionalFormatting sqref="U886:U887">
    <cfRule type="cellIs" dxfId="1152" priority="885" stopIfTrue="1" operator="greaterThan">
      <formula>$K886+$M886</formula>
    </cfRule>
    <cfRule type="cellIs" dxfId="1151" priority="886" stopIfTrue="1" operator="lessThan">
      <formula>$K886+$L886</formula>
    </cfRule>
  </conditionalFormatting>
  <conditionalFormatting sqref="U889:U890">
    <cfRule type="cellIs" dxfId="1150" priority="883" stopIfTrue="1" operator="greaterThan">
      <formula>$K889+$M889</formula>
    </cfRule>
    <cfRule type="cellIs" dxfId="1149" priority="884" stopIfTrue="1" operator="lessThan">
      <formula>$K889+$L889</formula>
    </cfRule>
  </conditionalFormatting>
  <conditionalFormatting sqref="U901:U902">
    <cfRule type="cellIs" dxfId="1148" priority="881" stopIfTrue="1" operator="greaterThan">
      <formula>$K901+$M901</formula>
    </cfRule>
    <cfRule type="cellIs" dxfId="1147" priority="882" stopIfTrue="1" operator="lessThan">
      <formula>$K901+$L901</formula>
    </cfRule>
  </conditionalFormatting>
  <conditionalFormatting sqref="U898">
    <cfRule type="cellIs" dxfId="1146" priority="879" stopIfTrue="1" operator="greaterThan">
      <formula>$K898+$M898</formula>
    </cfRule>
    <cfRule type="cellIs" dxfId="1145" priority="880" stopIfTrue="1" operator="lessThan">
      <formula>$K898+$L898</formula>
    </cfRule>
  </conditionalFormatting>
  <conditionalFormatting sqref="C917 C909:C911">
    <cfRule type="cellIs" dxfId="1144" priority="872" operator="equal">
      <formula>""</formula>
    </cfRule>
  </conditionalFormatting>
  <conditionalFormatting sqref="V909:V911">
    <cfRule type="cellIs" dxfId="1143" priority="873" stopIfTrue="1" operator="greaterThan">
      <formula>$K909+$M909</formula>
    </cfRule>
    <cfRule type="cellIs" dxfId="1142" priority="874" stopIfTrue="1" operator="lessThan">
      <formula>$K909+$L909</formula>
    </cfRule>
  </conditionalFormatting>
  <conditionalFormatting sqref="W909:W911">
    <cfRule type="cellIs" dxfId="1141" priority="875" stopIfTrue="1" operator="greaterThan">
      <formula>$K909+$M909</formula>
    </cfRule>
    <cfRule type="cellIs" dxfId="1140" priority="876" stopIfTrue="1" operator="lessThan">
      <formula>$K909+$L909</formula>
    </cfRule>
  </conditionalFormatting>
  <conditionalFormatting sqref="U909:W910">
    <cfRule type="cellIs" dxfId="1139" priority="877" stopIfTrue="1" operator="greaterThan">
      <formula>$K909+$M909</formula>
    </cfRule>
    <cfRule type="cellIs" dxfId="1138" priority="878" stopIfTrue="1" operator="lessThan">
      <formula>$K909+$L909</formula>
    </cfRule>
  </conditionalFormatting>
  <conditionalFormatting sqref="R911">
    <cfRule type="cellIs" dxfId="1137" priority="871" operator="equal">
      <formula>0</formula>
    </cfRule>
  </conditionalFormatting>
  <conditionalFormatting sqref="C915:C916">
    <cfRule type="cellIs" dxfId="1136" priority="870" operator="equal">
      <formula>""</formula>
    </cfRule>
  </conditionalFormatting>
  <conditionalFormatting sqref="V917">
    <cfRule type="cellIs" dxfId="1135" priority="866" stopIfTrue="1" operator="greaterThan">
      <formula>$K917+$M917</formula>
    </cfRule>
    <cfRule type="cellIs" dxfId="1134" priority="867" stopIfTrue="1" operator="lessThan">
      <formula>$K917+$L917</formula>
    </cfRule>
  </conditionalFormatting>
  <conditionalFormatting sqref="W917">
    <cfRule type="cellIs" dxfId="1133" priority="868" stopIfTrue="1" operator="greaterThan">
      <formula>$K917+$M917</formula>
    </cfRule>
    <cfRule type="cellIs" dxfId="1132" priority="869" stopIfTrue="1" operator="lessThan">
      <formula>$K917+$L917</formula>
    </cfRule>
  </conditionalFormatting>
  <conditionalFormatting sqref="U915:W916">
    <cfRule type="cellIs" dxfId="1131" priority="864" stopIfTrue="1" operator="greaterThan">
      <formula>$K915+$M915</formula>
    </cfRule>
    <cfRule type="cellIs" dxfId="1130" priority="865" stopIfTrue="1" operator="lessThan">
      <formula>$K915+$L915</formula>
    </cfRule>
  </conditionalFormatting>
  <conditionalFormatting sqref="R909:R910">
    <cfRule type="cellIs" dxfId="1129" priority="863" operator="equal">
      <formula>0</formula>
    </cfRule>
  </conditionalFormatting>
  <conditionalFormatting sqref="R915:R916">
    <cfRule type="cellIs" dxfId="1128" priority="862" operator="equal">
      <formula>0</formula>
    </cfRule>
  </conditionalFormatting>
  <conditionalFormatting sqref="R917">
    <cfRule type="cellIs" dxfId="1127" priority="861" operator="equal">
      <formula>0</formula>
    </cfRule>
  </conditionalFormatting>
  <conditionalFormatting sqref="C920">
    <cfRule type="cellIs" dxfId="1126" priority="860" operator="equal">
      <formula>""</formula>
    </cfRule>
  </conditionalFormatting>
  <conditionalFormatting sqref="C918:C919">
    <cfRule type="cellIs" dxfId="1125" priority="859" operator="equal">
      <formula>""</formula>
    </cfRule>
  </conditionalFormatting>
  <conditionalFormatting sqref="V920">
    <cfRule type="cellIs" dxfId="1124" priority="855" stopIfTrue="1" operator="greaterThan">
      <formula>$K920+$M920</formula>
    </cfRule>
    <cfRule type="cellIs" dxfId="1123" priority="856" stopIfTrue="1" operator="lessThan">
      <formula>$K920+$L920</formula>
    </cfRule>
  </conditionalFormatting>
  <conditionalFormatting sqref="W920">
    <cfRule type="cellIs" dxfId="1122" priority="857" stopIfTrue="1" operator="greaterThan">
      <formula>$K920+$M920</formula>
    </cfRule>
    <cfRule type="cellIs" dxfId="1121" priority="858" stopIfTrue="1" operator="lessThan">
      <formula>$K920+$L920</formula>
    </cfRule>
  </conditionalFormatting>
  <conditionalFormatting sqref="U918:W919">
    <cfRule type="cellIs" dxfId="1120" priority="853" stopIfTrue="1" operator="greaterThan">
      <formula>$K918+$M918</formula>
    </cfRule>
    <cfRule type="cellIs" dxfId="1119" priority="854" stopIfTrue="1" operator="lessThan">
      <formula>$K918+$L918</formula>
    </cfRule>
  </conditionalFormatting>
  <conditionalFormatting sqref="R918:R919">
    <cfRule type="cellIs" dxfId="1118" priority="852" operator="equal">
      <formula>0</formula>
    </cfRule>
  </conditionalFormatting>
  <conditionalFormatting sqref="R920">
    <cfRule type="cellIs" dxfId="1117" priority="851" operator="equal">
      <formula>0</formula>
    </cfRule>
  </conditionalFormatting>
  <conditionalFormatting sqref="C921:C922">
    <cfRule type="cellIs" dxfId="1116" priority="850" operator="equal">
      <formula>""</formula>
    </cfRule>
  </conditionalFormatting>
  <conditionalFormatting sqref="R921:R922">
    <cfRule type="cellIs" dxfId="1115" priority="849" operator="equal">
      <formula>0</formula>
    </cfRule>
  </conditionalFormatting>
  <conditionalFormatting sqref="U921:W922">
    <cfRule type="cellIs" dxfId="1114" priority="847" stopIfTrue="1" operator="greaterThan">
      <formula>$K921+$M921</formula>
    </cfRule>
    <cfRule type="cellIs" dxfId="1113" priority="848" stopIfTrue="1" operator="lessThan">
      <formula>$K921+$L921</formula>
    </cfRule>
  </conditionalFormatting>
  <conditionalFormatting sqref="C912:C914">
    <cfRule type="cellIs" dxfId="1112" priority="840" operator="equal">
      <formula>""</formula>
    </cfRule>
  </conditionalFormatting>
  <conditionalFormatting sqref="V912:V914">
    <cfRule type="cellIs" dxfId="1111" priority="841" stopIfTrue="1" operator="greaterThan">
      <formula>$K912+$M912</formula>
    </cfRule>
    <cfRule type="cellIs" dxfId="1110" priority="842" stopIfTrue="1" operator="lessThan">
      <formula>$K912+$L912</formula>
    </cfRule>
  </conditionalFormatting>
  <conditionalFormatting sqref="W912:W914">
    <cfRule type="cellIs" dxfId="1109" priority="843" stopIfTrue="1" operator="greaterThan">
      <formula>$K912+$M912</formula>
    </cfRule>
    <cfRule type="cellIs" dxfId="1108" priority="844" stopIfTrue="1" operator="lessThan">
      <formula>$K912+$L912</formula>
    </cfRule>
  </conditionalFormatting>
  <conditionalFormatting sqref="U912:W913">
    <cfRule type="cellIs" dxfId="1107" priority="845" stopIfTrue="1" operator="greaterThan">
      <formula>$K912+$M912</formula>
    </cfRule>
    <cfRule type="cellIs" dxfId="1106" priority="846" stopIfTrue="1" operator="lessThan">
      <formula>$K912+$L912</formula>
    </cfRule>
  </conditionalFormatting>
  <conditionalFormatting sqref="R914">
    <cfRule type="cellIs" dxfId="1105" priority="839" operator="equal">
      <formula>0</formula>
    </cfRule>
  </conditionalFormatting>
  <conditionalFormatting sqref="R912:R913">
    <cfRule type="cellIs" dxfId="1104" priority="838" operator="equal">
      <formula>0</formula>
    </cfRule>
  </conditionalFormatting>
  <conditionalFormatting sqref="U909:U911">
    <cfRule type="cellIs" dxfId="1103" priority="836" stopIfTrue="1" operator="greaterThan">
      <formula>$K909+$M909</formula>
    </cfRule>
    <cfRule type="cellIs" dxfId="1102" priority="837" stopIfTrue="1" operator="lessThan">
      <formula>$K909+$L909</formula>
    </cfRule>
  </conditionalFormatting>
  <conditionalFormatting sqref="U917">
    <cfRule type="cellIs" dxfId="1101" priority="834" stopIfTrue="1" operator="greaterThan">
      <formula>$K917+$M917</formula>
    </cfRule>
    <cfRule type="cellIs" dxfId="1100" priority="835" stopIfTrue="1" operator="lessThan">
      <formula>$K917+$L917</formula>
    </cfRule>
  </conditionalFormatting>
  <conditionalFormatting sqref="U915:U916">
    <cfRule type="cellIs" dxfId="1099" priority="832" stopIfTrue="1" operator="greaterThan">
      <formula>$K915+$M915</formula>
    </cfRule>
    <cfRule type="cellIs" dxfId="1098" priority="833" stopIfTrue="1" operator="lessThan">
      <formula>$K915+$L915</formula>
    </cfRule>
  </conditionalFormatting>
  <conditionalFormatting sqref="U920">
    <cfRule type="cellIs" dxfId="1097" priority="830" stopIfTrue="1" operator="greaterThan">
      <formula>$K920+$M920</formula>
    </cfRule>
    <cfRule type="cellIs" dxfId="1096" priority="831" stopIfTrue="1" operator="lessThan">
      <formula>$K920+$L920</formula>
    </cfRule>
  </conditionalFormatting>
  <conditionalFormatting sqref="U918:U919">
    <cfRule type="cellIs" dxfId="1095" priority="828" stopIfTrue="1" operator="greaterThan">
      <formula>$K918+$M918</formula>
    </cfRule>
    <cfRule type="cellIs" dxfId="1094" priority="829" stopIfTrue="1" operator="lessThan">
      <formula>$K918+$L918</formula>
    </cfRule>
  </conditionalFormatting>
  <conditionalFormatting sqref="U921:U922">
    <cfRule type="cellIs" dxfId="1093" priority="826" stopIfTrue="1" operator="greaterThan">
      <formula>$K921+$M921</formula>
    </cfRule>
    <cfRule type="cellIs" dxfId="1092" priority="827" stopIfTrue="1" operator="lessThan">
      <formula>$K921+$L921</formula>
    </cfRule>
  </conditionalFormatting>
  <conditionalFormatting sqref="U912:U914">
    <cfRule type="cellIs" dxfId="1091" priority="824" stopIfTrue="1" operator="greaterThan">
      <formula>$K912+$M912</formula>
    </cfRule>
    <cfRule type="cellIs" dxfId="1090" priority="825" stopIfTrue="1" operator="lessThan">
      <formula>$K912+$L912</formula>
    </cfRule>
  </conditionalFormatting>
  <conditionalFormatting sqref="U909:U911">
    <cfRule type="cellIs" dxfId="1089" priority="822" stopIfTrue="1" operator="greaterThan">
      <formula>$K909+$M909</formula>
    </cfRule>
    <cfRule type="cellIs" dxfId="1088" priority="823" stopIfTrue="1" operator="lessThan">
      <formula>$K909+$L909</formula>
    </cfRule>
  </conditionalFormatting>
  <conditionalFormatting sqref="U917">
    <cfRule type="cellIs" dxfId="1087" priority="820" stopIfTrue="1" operator="greaterThan">
      <formula>$K917+$M917</formula>
    </cfRule>
    <cfRule type="cellIs" dxfId="1086" priority="821" stopIfTrue="1" operator="lessThan">
      <formula>$K917+$L917</formula>
    </cfRule>
  </conditionalFormatting>
  <conditionalFormatting sqref="U920">
    <cfRule type="cellIs" dxfId="1085" priority="818" stopIfTrue="1" operator="greaterThan">
      <formula>$K920+$M920</formula>
    </cfRule>
    <cfRule type="cellIs" dxfId="1084" priority="819" stopIfTrue="1" operator="lessThan">
      <formula>$K920+$L920</formula>
    </cfRule>
  </conditionalFormatting>
  <conditionalFormatting sqref="U912:U914">
    <cfRule type="cellIs" dxfId="1083" priority="816" stopIfTrue="1" operator="greaterThan">
      <formula>$K912+$M912</formula>
    </cfRule>
    <cfRule type="cellIs" dxfId="1082" priority="817" stopIfTrue="1" operator="lessThan">
      <formula>$K912+$L912</formula>
    </cfRule>
  </conditionalFormatting>
  <conditionalFormatting sqref="AQ646">
    <cfRule type="cellIs" dxfId="1081" priority="807" operator="greaterThan">
      <formula>0.06</formula>
    </cfRule>
  </conditionalFormatting>
  <conditionalFormatting sqref="C646">
    <cfRule type="cellIs" dxfId="1080" priority="806" operator="equal">
      <formula>""</formula>
    </cfRule>
  </conditionalFormatting>
  <conditionalFormatting sqref="T646">
    <cfRule type="cellIs" dxfId="1079" priority="804" stopIfTrue="1" operator="greaterThan">
      <formula>$K646+$M646</formula>
    </cfRule>
    <cfRule type="cellIs" dxfId="1078" priority="805" stopIfTrue="1" operator="lessThan">
      <formula>$K646+$L646</formula>
    </cfRule>
  </conditionalFormatting>
  <conditionalFormatting sqref="U646">
    <cfRule type="cellIs" dxfId="1077" priority="808" stopIfTrue="1" operator="greaterThan">
      <formula>$K646+$M646</formula>
    </cfRule>
    <cfRule type="cellIs" dxfId="1076" priority="809" stopIfTrue="1" operator="lessThan">
      <formula>$K646+$L646</formula>
    </cfRule>
  </conditionalFormatting>
  <conditionalFormatting sqref="V646">
    <cfRule type="cellIs" dxfId="1075" priority="810" stopIfTrue="1" operator="greaterThan">
      <formula>$K646+$M646</formula>
    </cfRule>
    <cfRule type="cellIs" dxfId="1074" priority="811" stopIfTrue="1" operator="lessThan">
      <formula>$K646+$L646</formula>
    </cfRule>
  </conditionalFormatting>
  <conditionalFormatting sqref="W646">
    <cfRule type="cellIs" dxfId="1073" priority="812" stopIfTrue="1" operator="greaterThan">
      <formula>$K646+$M646</formula>
    </cfRule>
    <cfRule type="cellIs" dxfId="1072" priority="813" stopIfTrue="1" operator="lessThan">
      <formula>$K646+$L646</formula>
    </cfRule>
  </conditionalFormatting>
  <conditionalFormatting sqref="S646">
    <cfRule type="cellIs" dxfId="1071" priority="814" stopIfTrue="1" operator="greaterThan">
      <formula>$K646+$M646</formula>
    </cfRule>
    <cfRule type="cellIs" dxfId="1070" priority="815" stopIfTrue="1" operator="lessThan">
      <formula>$K646+$L646</formula>
    </cfRule>
  </conditionalFormatting>
  <conditionalFormatting sqref="Y646">
    <cfRule type="cellIs" dxfId="1069" priority="803" operator="equal">
      <formula>$AK$18</formula>
    </cfRule>
  </conditionalFormatting>
  <conditionalFormatting sqref="AS646">
    <cfRule type="cellIs" dxfId="1068" priority="802" operator="greaterThan">
      <formula>0.5</formula>
    </cfRule>
  </conditionalFormatting>
  <conditionalFormatting sqref="AT646:AU646">
    <cfRule type="cellIs" dxfId="1067" priority="801" operator="lessThan">
      <formula>1.6666666</formula>
    </cfRule>
  </conditionalFormatting>
  <conditionalFormatting sqref="T1061">
    <cfRule type="cellIs" dxfId="1066" priority="791" stopIfTrue="1" operator="greaterThan">
      <formula>$K1061+$M1061</formula>
    </cfRule>
    <cfRule type="cellIs" dxfId="1065" priority="792" stopIfTrue="1" operator="lessThan">
      <formula>$K1061+$L1061</formula>
    </cfRule>
  </conditionalFormatting>
  <conditionalFormatting sqref="U1061">
    <cfRule type="cellIs" dxfId="1064" priority="793" stopIfTrue="1" operator="greaterThan">
      <formula>$K1061+$M1061</formula>
    </cfRule>
    <cfRule type="cellIs" dxfId="1063" priority="794" stopIfTrue="1" operator="lessThan">
      <formula>$K1061+$L1061</formula>
    </cfRule>
  </conditionalFormatting>
  <conditionalFormatting sqref="V1061">
    <cfRule type="cellIs" dxfId="1062" priority="795" stopIfTrue="1" operator="greaterThan">
      <formula>$K1061+$M1061</formula>
    </cfRule>
    <cfRule type="cellIs" dxfId="1061" priority="796" stopIfTrue="1" operator="lessThan">
      <formula>$K1061+$L1061</formula>
    </cfRule>
  </conditionalFormatting>
  <conditionalFormatting sqref="W1061">
    <cfRule type="cellIs" dxfId="1060" priority="797" stopIfTrue="1" operator="greaterThan">
      <formula>$K1061+$M1061</formula>
    </cfRule>
    <cfRule type="cellIs" dxfId="1059" priority="798" stopIfTrue="1" operator="lessThan">
      <formula>$K1061+$L1061</formula>
    </cfRule>
  </conditionalFormatting>
  <conditionalFormatting sqref="S1060:S1061 T1060:W1060">
    <cfRule type="cellIs" dxfId="1058" priority="799" stopIfTrue="1" operator="greaterThan">
      <formula>$K1060+$M1060</formula>
    </cfRule>
    <cfRule type="cellIs" dxfId="1057" priority="800" stopIfTrue="1" operator="lessThan">
      <formula>$K1060+$L1060</formula>
    </cfRule>
  </conditionalFormatting>
  <conditionalFormatting sqref="T1058">
    <cfRule type="cellIs" dxfId="1056" priority="781" stopIfTrue="1" operator="greaterThan">
      <formula>$K1058+$M1058</formula>
    </cfRule>
    <cfRule type="cellIs" dxfId="1055" priority="782" stopIfTrue="1" operator="lessThan">
      <formula>$K1058+$L1058</formula>
    </cfRule>
  </conditionalFormatting>
  <conditionalFormatting sqref="U1058">
    <cfRule type="cellIs" dxfId="1054" priority="783" stopIfTrue="1" operator="greaterThan">
      <formula>$K1058+$M1058</formula>
    </cfRule>
    <cfRule type="cellIs" dxfId="1053" priority="784" stopIfTrue="1" operator="lessThan">
      <formula>$K1058+$L1058</formula>
    </cfRule>
  </conditionalFormatting>
  <conditionalFormatting sqref="V1058">
    <cfRule type="cellIs" dxfId="1052" priority="785" stopIfTrue="1" operator="greaterThan">
      <formula>$K1058+$M1058</formula>
    </cfRule>
    <cfRule type="cellIs" dxfId="1051" priority="786" stopIfTrue="1" operator="lessThan">
      <formula>$K1058+$L1058</formula>
    </cfRule>
  </conditionalFormatting>
  <conditionalFormatting sqref="W1058">
    <cfRule type="cellIs" dxfId="1050" priority="787" stopIfTrue="1" operator="greaterThan">
      <formula>$K1058+$M1058</formula>
    </cfRule>
    <cfRule type="cellIs" dxfId="1049" priority="788" stopIfTrue="1" operator="lessThan">
      <formula>$K1058+$L1058</formula>
    </cfRule>
  </conditionalFormatting>
  <conditionalFormatting sqref="S1057:S1058 T1057:W1057">
    <cfRule type="cellIs" dxfId="1048" priority="789" stopIfTrue="1" operator="greaterThan">
      <formula>$K1057+$M1057</formula>
    </cfRule>
    <cfRule type="cellIs" dxfId="1047" priority="790" stopIfTrue="1" operator="lessThan">
      <formula>$K1057+$L1057</formula>
    </cfRule>
  </conditionalFormatting>
  <conditionalFormatting sqref="AQ1120:AQ1122">
    <cfRule type="cellIs" dxfId="1046" priority="772" operator="greaterThan">
      <formula>0.06</formula>
    </cfRule>
  </conditionalFormatting>
  <conditionalFormatting sqref="C1120:C1122">
    <cfRule type="cellIs" dxfId="1045" priority="771" operator="equal">
      <formula>""</formula>
    </cfRule>
  </conditionalFormatting>
  <conditionalFormatting sqref="T1120:T1122">
    <cfRule type="cellIs" dxfId="1044" priority="769" stopIfTrue="1" operator="greaterThan">
      <formula>$K1120+$M1120</formula>
    </cfRule>
    <cfRule type="cellIs" dxfId="1043" priority="770" stopIfTrue="1" operator="lessThan">
      <formula>$K1120+$L1120</formula>
    </cfRule>
  </conditionalFormatting>
  <conditionalFormatting sqref="U1120:U1122">
    <cfRule type="cellIs" dxfId="1042" priority="773" stopIfTrue="1" operator="greaterThan">
      <formula>$K1120+$M1120</formula>
    </cfRule>
    <cfRule type="cellIs" dxfId="1041" priority="774" stopIfTrue="1" operator="lessThan">
      <formula>$K1120+$L1120</formula>
    </cfRule>
  </conditionalFormatting>
  <conditionalFormatting sqref="V1120:V1122">
    <cfRule type="cellIs" dxfId="1040" priority="775" stopIfTrue="1" operator="greaterThan">
      <formula>$K1120+$M1120</formula>
    </cfRule>
    <cfRule type="cellIs" dxfId="1039" priority="776" stopIfTrue="1" operator="lessThan">
      <formula>$K1120+$L1120</formula>
    </cfRule>
  </conditionalFormatting>
  <conditionalFormatting sqref="W1120:W1122">
    <cfRule type="cellIs" dxfId="1038" priority="777" stopIfTrue="1" operator="greaterThan">
      <formula>$K1120+$M1120</formula>
    </cfRule>
    <cfRule type="cellIs" dxfId="1037" priority="778" stopIfTrue="1" operator="lessThan">
      <formula>$K1120+$L1120</formula>
    </cfRule>
  </conditionalFormatting>
  <conditionalFormatting sqref="S1120:S1122">
    <cfRule type="cellIs" dxfId="1036" priority="779" stopIfTrue="1" operator="greaterThan">
      <formula>$K1120+$M1120</formula>
    </cfRule>
    <cfRule type="cellIs" dxfId="1035" priority="780" stopIfTrue="1" operator="lessThan">
      <formula>$K1120+$L1120</formula>
    </cfRule>
  </conditionalFormatting>
  <conditionalFormatting sqref="R1120:R1122">
    <cfRule type="cellIs" dxfId="1034" priority="768" operator="equal">
      <formula>0</formula>
    </cfRule>
  </conditionalFormatting>
  <conditionalFormatting sqref="Y1120:Y1122">
    <cfRule type="cellIs" dxfId="1033" priority="767" operator="equal">
      <formula>$AK$18</formula>
    </cfRule>
  </conditionalFormatting>
  <conditionalFormatting sqref="AS1120:AS1122">
    <cfRule type="cellIs" dxfId="1032" priority="766" operator="greaterThan">
      <formula>0.5</formula>
    </cfRule>
  </conditionalFormatting>
  <conditionalFormatting sqref="AT1120:AU1122">
    <cfRule type="cellIs" dxfId="1031" priority="765" operator="lessThan">
      <formula>1.6666666</formula>
    </cfRule>
  </conditionalFormatting>
  <conditionalFormatting sqref="AQ1126:AQ1128">
    <cfRule type="cellIs" dxfId="1030" priority="756" operator="greaterThan">
      <formula>0.06</formula>
    </cfRule>
  </conditionalFormatting>
  <conditionalFormatting sqref="C1126:C1128">
    <cfRule type="cellIs" dxfId="1029" priority="754" operator="equal">
      <formula>""</formula>
    </cfRule>
  </conditionalFormatting>
  <conditionalFormatting sqref="T1126:T1128">
    <cfRule type="cellIs" dxfId="1028" priority="752" stopIfTrue="1" operator="greaterThan">
      <formula>$K1126+$M1126</formula>
    </cfRule>
    <cfRule type="cellIs" dxfId="1027" priority="753" stopIfTrue="1" operator="lessThan">
      <formula>$K1126+$L1126</formula>
    </cfRule>
  </conditionalFormatting>
  <conditionalFormatting sqref="U1126:U1128">
    <cfRule type="cellIs" dxfId="1026" priority="757" stopIfTrue="1" operator="greaterThan">
      <formula>$K1126+$M1126</formula>
    </cfRule>
    <cfRule type="cellIs" dxfId="1025" priority="758" stopIfTrue="1" operator="lessThan">
      <formula>$K1126+$L1126</formula>
    </cfRule>
  </conditionalFormatting>
  <conditionalFormatting sqref="V1126:V1128">
    <cfRule type="cellIs" dxfId="1024" priority="759" stopIfTrue="1" operator="greaterThan">
      <formula>$K1126+$M1126</formula>
    </cfRule>
    <cfRule type="cellIs" dxfId="1023" priority="760" stopIfTrue="1" operator="lessThan">
      <formula>$K1126+$L1126</formula>
    </cfRule>
  </conditionalFormatting>
  <conditionalFormatting sqref="W1126:W1128">
    <cfRule type="cellIs" dxfId="1022" priority="761" stopIfTrue="1" operator="greaterThan">
      <formula>$K1126+$M1126</formula>
    </cfRule>
    <cfRule type="cellIs" dxfId="1021" priority="762" stopIfTrue="1" operator="lessThan">
      <formula>$K1126+$L1126</formula>
    </cfRule>
  </conditionalFormatting>
  <conditionalFormatting sqref="S1126:S1128">
    <cfRule type="cellIs" dxfId="1020" priority="763" stopIfTrue="1" operator="greaterThan">
      <formula>$K1126+$M1126</formula>
    </cfRule>
    <cfRule type="cellIs" dxfId="1019" priority="764" stopIfTrue="1" operator="lessThan">
      <formula>$K1126+$L1126</formula>
    </cfRule>
  </conditionalFormatting>
  <conditionalFormatting sqref="R1126:R1128">
    <cfRule type="cellIs" dxfId="1018" priority="751" operator="equal">
      <formula>0</formula>
    </cfRule>
  </conditionalFormatting>
  <conditionalFormatting sqref="Y1126:Y1127">
    <cfRule type="cellIs" dxfId="1017" priority="750" operator="equal">
      <formula>$AK$18</formula>
    </cfRule>
  </conditionalFormatting>
  <conditionalFormatting sqref="AS1126:AS1128">
    <cfRule type="cellIs" dxfId="1016" priority="749" operator="greaterThan">
      <formula>0.5</formula>
    </cfRule>
  </conditionalFormatting>
  <conditionalFormatting sqref="AT1126:AU1128">
    <cfRule type="cellIs" dxfId="1015" priority="748" operator="lessThan">
      <formula>1.6666666</formula>
    </cfRule>
  </conditionalFormatting>
  <conditionalFormatting sqref="AQ1114:AQ1116">
    <cfRule type="cellIs" dxfId="1014" priority="739" operator="greaterThan">
      <formula>0.06</formula>
    </cfRule>
  </conditionalFormatting>
  <conditionalFormatting sqref="C1114:C1116">
    <cfRule type="cellIs" dxfId="1013" priority="738" operator="equal">
      <formula>""</formula>
    </cfRule>
  </conditionalFormatting>
  <conditionalFormatting sqref="T1114:T1116">
    <cfRule type="cellIs" dxfId="1012" priority="736" stopIfTrue="1" operator="greaterThan">
      <formula>$K1114+$M1114</formula>
    </cfRule>
    <cfRule type="cellIs" dxfId="1011" priority="737" stopIfTrue="1" operator="lessThan">
      <formula>$K1114+$L1114</formula>
    </cfRule>
  </conditionalFormatting>
  <conditionalFormatting sqref="U1114:U1116">
    <cfRule type="cellIs" dxfId="1010" priority="740" stopIfTrue="1" operator="greaterThan">
      <formula>$K1114+$M1114</formula>
    </cfRule>
    <cfRule type="cellIs" dxfId="1009" priority="741" stopIfTrue="1" operator="lessThan">
      <formula>$K1114+$L1114</formula>
    </cfRule>
  </conditionalFormatting>
  <conditionalFormatting sqref="V1114:V1116">
    <cfRule type="cellIs" dxfId="1008" priority="742" stopIfTrue="1" operator="greaterThan">
      <formula>$K1114+$M1114</formula>
    </cfRule>
    <cfRule type="cellIs" dxfId="1007" priority="743" stopIfTrue="1" operator="lessThan">
      <formula>$K1114+$L1114</formula>
    </cfRule>
  </conditionalFormatting>
  <conditionalFormatting sqref="W1114:W1116">
    <cfRule type="cellIs" dxfId="1006" priority="744" stopIfTrue="1" operator="greaterThan">
      <formula>$K1114+$M1114</formula>
    </cfRule>
    <cfRule type="cellIs" dxfId="1005" priority="745" stopIfTrue="1" operator="lessThan">
      <formula>$K1114+$L1114</formula>
    </cfRule>
  </conditionalFormatting>
  <conditionalFormatting sqref="S1114:S1116">
    <cfRule type="cellIs" dxfId="1004" priority="746" stopIfTrue="1" operator="greaterThan">
      <formula>$K1114+$M1114</formula>
    </cfRule>
    <cfRule type="cellIs" dxfId="1003" priority="747" stopIfTrue="1" operator="lessThan">
      <formula>$K1114+$L1114</formula>
    </cfRule>
  </conditionalFormatting>
  <conditionalFormatting sqref="R1114:R1116">
    <cfRule type="cellIs" dxfId="1002" priority="735" operator="equal">
      <formula>0</formula>
    </cfRule>
  </conditionalFormatting>
  <conditionalFormatting sqref="Y1114:Y1116">
    <cfRule type="cellIs" dxfId="1001" priority="734" operator="equal">
      <formula>$AK$18</formula>
    </cfRule>
  </conditionalFormatting>
  <conditionalFormatting sqref="AS1114:AS1116">
    <cfRule type="cellIs" dxfId="1000" priority="733" operator="greaterThan">
      <formula>0.5</formula>
    </cfRule>
  </conditionalFormatting>
  <conditionalFormatting sqref="AT1114:AU1116">
    <cfRule type="cellIs" dxfId="999" priority="732" operator="lessThan">
      <formula>1.6666666</formula>
    </cfRule>
  </conditionalFormatting>
  <conditionalFormatting sqref="AQ459:AQ461">
    <cfRule type="cellIs" dxfId="998" priority="731" operator="greaterThan">
      <formula>0.06</formula>
    </cfRule>
  </conditionalFormatting>
  <conditionalFormatting sqref="C460:C461">
    <cfRule type="cellIs" dxfId="997" priority="730" operator="equal">
      <formula>""</formula>
    </cfRule>
  </conditionalFormatting>
  <conditionalFormatting sqref="S459:W461">
    <cfRule type="cellIs" dxfId="996" priority="728" stopIfTrue="1" operator="greaterThan">
      <formula>$K459+$M459</formula>
    </cfRule>
    <cfRule type="cellIs" dxfId="995" priority="729" stopIfTrue="1" operator="lessThan">
      <formula>$K459+$L459</formula>
    </cfRule>
  </conditionalFormatting>
  <conditionalFormatting sqref="R459:R461">
    <cfRule type="cellIs" dxfId="994" priority="727" operator="equal">
      <formula>0</formula>
    </cfRule>
  </conditionalFormatting>
  <conditionalFormatting sqref="C459">
    <cfRule type="cellIs" dxfId="993" priority="726" operator="equal">
      <formula>""</formula>
    </cfRule>
  </conditionalFormatting>
  <conditionalFormatting sqref="Y459:Y461">
    <cfRule type="cellIs" dxfId="992" priority="725" operator="equal">
      <formula>$AK$18</formula>
    </cfRule>
  </conditionalFormatting>
  <conditionalFormatting sqref="AS459:AS461">
    <cfRule type="cellIs" dxfId="991" priority="724" operator="greaterThan">
      <formula>0.5</formula>
    </cfRule>
  </conditionalFormatting>
  <conditionalFormatting sqref="AT459:AU461">
    <cfRule type="cellIs" dxfId="990" priority="723" operator="lessThan">
      <formula>1.6666666</formula>
    </cfRule>
  </conditionalFormatting>
  <conditionalFormatting sqref="AQ465:AQ467">
    <cfRule type="cellIs" dxfId="989" priority="722" operator="greaterThan">
      <formula>0.06</formula>
    </cfRule>
  </conditionalFormatting>
  <conditionalFormatting sqref="C466:C467">
    <cfRule type="cellIs" dxfId="988" priority="721" operator="equal">
      <formula>""</formula>
    </cfRule>
  </conditionalFormatting>
  <conditionalFormatting sqref="S465:W467">
    <cfRule type="cellIs" dxfId="987" priority="719" stopIfTrue="1" operator="greaterThan">
      <formula>$K465+$M465</formula>
    </cfRule>
    <cfRule type="cellIs" dxfId="986" priority="720" stopIfTrue="1" operator="lessThan">
      <formula>$K465+$L465</formula>
    </cfRule>
  </conditionalFormatting>
  <conditionalFormatting sqref="R465:R467">
    <cfRule type="cellIs" dxfId="985" priority="718" operator="equal">
      <formula>0</formula>
    </cfRule>
  </conditionalFormatting>
  <conditionalFormatting sqref="C465">
    <cfRule type="cellIs" dxfId="984" priority="717" operator="equal">
      <formula>""</formula>
    </cfRule>
  </conditionalFormatting>
  <conditionalFormatting sqref="Y465:Y467">
    <cfRule type="cellIs" dxfId="983" priority="716" operator="equal">
      <formula>$AK$18</formula>
    </cfRule>
  </conditionalFormatting>
  <conditionalFormatting sqref="AS465:AS467">
    <cfRule type="cellIs" dxfId="982" priority="715" operator="greaterThan">
      <formula>0.5</formula>
    </cfRule>
  </conditionalFormatting>
  <conditionalFormatting sqref="AT465:AU467">
    <cfRule type="cellIs" dxfId="981" priority="714" operator="lessThan">
      <formula>1.6666666</formula>
    </cfRule>
  </conditionalFormatting>
  <conditionalFormatting sqref="AQ471:AQ473">
    <cfRule type="cellIs" dxfId="980" priority="713" operator="greaterThan">
      <formula>0.06</formula>
    </cfRule>
  </conditionalFormatting>
  <conditionalFormatting sqref="C472:C473">
    <cfRule type="cellIs" dxfId="979" priority="712" operator="equal">
      <formula>""</formula>
    </cfRule>
  </conditionalFormatting>
  <conditionalFormatting sqref="S471:W473">
    <cfRule type="cellIs" dxfId="978" priority="710" stopIfTrue="1" operator="greaterThan">
      <formula>$K471+$M471</formula>
    </cfRule>
    <cfRule type="cellIs" dxfId="977" priority="711" stopIfTrue="1" operator="lessThan">
      <formula>$K471+$L471</formula>
    </cfRule>
  </conditionalFormatting>
  <conditionalFormatting sqref="R471:R473">
    <cfRule type="cellIs" dxfId="976" priority="709" operator="equal">
      <formula>0</formula>
    </cfRule>
  </conditionalFormatting>
  <conditionalFormatting sqref="C471">
    <cfRule type="cellIs" dxfId="975" priority="708" operator="equal">
      <formula>""</formula>
    </cfRule>
  </conditionalFormatting>
  <conditionalFormatting sqref="Y471:Y473">
    <cfRule type="cellIs" dxfId="974" priority="707" operator="equal">
      <formula>$AK$18</formula>
    </cfRule>
  </conditionalFormatting>
  <conditionalFormatting sqref="AS471:AS473">
    <cfRule type="cellIs" dxfId="973" priority="706" operator="greaterThan">
      <formula>0.5</formula>
    </cfRule>
  </conditionalFormatting>
  <conditionalFormatting sqref="AT471:AU473">
    <cfRule type="cellIs" dxfId="972" priority="705" operator="lessThan">
      <formula>1.6666666</formula>
    </cfRule>
  </conditionalFormatting>
  <conditionalFormatting sqref="AQ477:AQ479">
    <cfRule type="cellIs" dxfId="971" priority="704" operator="greaterThan">
      <formula>0.06</formula>
    </cfRule>
  </conditionalFormatting>
  <conditionalFormatting sqref="C478:C479">
    <cfRule type="cellIs" dxfId="970" priority="703" operator="equal">
      <formula>""</formula>
    </cfRule>
  </conditionalFormatting>
  <conditionalFormatting sqref="S477:W479">
    <cfRule type="cellIs" dxfId="969" priority="701" stopIfTrue="1" operator="greaterThan">
      <formula>$K477+$M477</formula>
    </cfRule>
    <cfRule type="cellIs" dxfId="968" priority="702" stopIfTrue="1" operator="lessThan">
      <formula>$K477+$L477</formula>
    </cfRule>
  </conditionalFormatting>
  <conditionalFormatting sqref="R477:R479">
    <cfRule type="cellIs" dxfId="967" priority="700" operator="equal">
      <formula>0</formula>
    </cfRule>
  </conditionalFormatting>
  <conditionalFormatting sqref="C477">
    <cfRule type="cellIs" dxfId="966" priority="699" operator="equal">
      <formula>""</formula>
    </cfRule>
  </conditionalFormatting>
  <conditionalFormatting sqref="Y477:Y479">
    <cfRule type="cellIs" dxfId="965" priority="698" operator="equal">
      <formula>$AK$18</formula>
    </cfRule>
  </conditionalFormatting>
  <conditionalFormatting sqref="AS477:AS479">
    <cfRule type="cellIs" dxfId="964" priority="697" operator="greaterThan">
      <formula>0.5</formula>
    </cfRule>
  </conditionalFormatting>
  <conditionalFormatting sqref="AT477:AU479">
    <cfRule type="cellIs" dxfId="963" priority="696" operator="lessThan">
      <formula>1.6666666</formula>
    </cfRule>
  </conditionalFormatting>
  <conditionalFormatting sqref="AQ483:AQ485">
    <cfRule type="cellIs" dxfId="962" priority="695" operator="greaterThan">
      <formula>0.06</formula>
    </cfRule>
  </conditionalFormatting>
  <conditionalFormatting sqref="C484:C485">
    <cfRule type="cellIs" dxfId="961" priority="694" operator="equal">
      <formula>""</formula>
    </cfRule>
  </conditionalFormatting>
  <conditionalFormatting sqref="S483:W485">
    <cfRule type="cellIs" dxfId="960" priority="692" stopIfTrue="1" operator="greaterThan">
      <formula>$K483+$M483</formula>
    </cfRule>
    <cfRule type="cellIs" dxfId="959" priority="693" stopIfTrue="1" operator="lessThan">
      <formula>$K483+$L483</formula>
    </cfRule>
  </conditionalFormatting>
  <conditionalFormatting sqref="R483:R485">
    <cfRule type="cellIs" dxfId="958" priority="691" operator="equal">
      <formula>0</formula>
    </cfRule>
  </conditionalFormatting>
  <conditionalFormatting sqref="C483">
    <cfRule type="cellIs" dxfId="957" priority="690" operator="equal">
      <formula>""</formula>
    </cfRule>
  </conditionalFormatting>
  <conditionalFormatting sqref="Y483:Y485">
    <cfRule type="cellIs" dxfId="956" priority="689" operator="equal">
      <formula>$AK$18</formula>
    </cfRule>
  </conditionalFormatting>
  <conditionalFormatting sqref="AS483:AS485">
    <cfRule type="cellIs" dxfId="955" priority="688" operator="greaterThan">
      <formula>0.5</formula>
    </cfRule>
  </conditionalFormatting>
  <conditionalFormatting sqref="AT483:AU485">
    <cfRule type="cellIs" dxfId="954" priority="687" operator="lessThan">
      <formula>1.6666666</formula>
    </cfRule>
  </conditionalFormatting>
  <conditionalFormatting sqref="AQ489:AQ491">
    <cfRule type="cellIs" dxfId="953" priority="686" operator="greaterThan">
      <formula>0.06</formula>
    </cfRule>
  </conditionalFormatting>
  <conditionalFormatting sqref="C490:C491">
    <cfRule type="cellIs" dxfId="952" priority="685" operator="equal">
      <formula>""</formula>
    </cfRule>
  </conditionalFormatting>
  <conditionalFormatting sqref="S489:W491">
    <cfRule type="cellIs" dxfId="951" priority="683" stopIfTrue="1" operator="greaterThan">
      <formula>$K489+$M489</formula>
    </cfRule>
    <cfRule type="cellIs" dxfId="950" priority="684" stopIfTrue="1" operator="lessThan">
      <formula>$K489+$L489</formula>
    </cfRule>
  </conditionalFormatting>
  <conditionalFormatting sqref="R489:R491">
    <cfRule type="cellIs" dxfId="949" priority="682" operator="equal">
      <formula>0</formula>
    </cfRule>
  </conditionalFormatting>
  <conditionalFormatting sqref="C489">
    <cfRule type="cellIs" dxfId="948" priority="681" operator="equal">
      <formula>""</formula>
    </cfRule>
  </conditionalFormatting>
  <conditionalFormatting sqref="Y489:Y491">
    <cfRule type="cellIs" dxfId="947" priority="680" operator="equal">
      <formula>$AK$18</formula>
    </cfRule>
  </conditionalFormatting>
  <conditionalFormatting sqref="AS489:AS491">
    <cfRule type="cellIs" dxfId="946" priority="679" operator="greaterThan">
      <formula>0.5</formula>
    </cfRule>
  </conditionalFormatting>
  <conditionalFormatting sqref="AT489:AU491">
    <cfRule type="cellIs" dxfId="945" priority="678" operator="lessThan">
      <formula>1.6666666</formula>
    </cfRule>
  </conditionalFormatting>
  <conditionalFormatting sqref="R228:R229">
    <cfRule type="cellIs" dxfId="944" priority="677" operator="equal">
      <formula>0</formula>
    </cfRule>
  </conditionalFormatting>
  <conditionalFormatting sqref="T247">
    <cfRule type="cellIs" dxfId="943" priority="667" stopIfTrue="1" operator="greaterThan">
      <formula>$K247+$M247</formula>
    </cfRule>
    <cfRule type="cellIs" dxfId="942" priority="668" stopIfTrue="1" operator="lessThan">
      <formula>$K247+$L247</formula>
    </cfRule>
  </conditionalFormatting>
  <conditionalFormatting sqref="U247">
    <cfRule type="cellIs" dxfId="941" priority="669" stopIfTrue="1" operator="greaterThan">
      <formula>$K247+$M247</formula>
    </cfRule>
    <cfRule type="cellIs" dxfId="940" priority="670" stopIfTrue="1" operator="lessThan">
      <formula>$K247+$L247</formula>
    </cfRule>
  </conditionalFormatting>
  <conditionalFormatting sqref="V247">
    <cfRule type="cellIs" dxfId="939" priority="671" stopIfTrue="1" operator="greaterThan">
      <formula>$K247+$M247</formula>
    </cfRule>
    <cfRule type="cellIs" dxfId="938" priority="672" stopIfTrue="1" operator="lessThan">
      <formula>$K247+$L247</formula>
    </cfRule>
  </conditionalFormatting>
  <conditionalFormatting sqref="W247">
    <cfRule type="cellIs" dxfId="937" priority="673" stopIfTrue="1" operator="greaterThan">
      <formula>$K247+$M247</formula>
    </cfRule>
    <cfRule type="cellIs" dxfId="936" priority="674" stopIfTrue="1" operator="lessThan">
      <formula>$K247+$L247</formula>
    </cfRule>
  </conditionalFormatting>
  <conditionalFormatting sqref="S247">
    <cfRule type="cellIs" dxfId="935" priority="675" stopIfTrue="1" operator="greaterThan">
      <formula>$K247+$M247</formula>
    </cfRule>
    <cfRule type="cellIs" dxfId="934" priority="676" stopIfTrue="1" operator="lessThan">
      <formula>$K247+$L247</formula>
    </cfRule>
  </conditionalFormatting>
  <conditionalFormatting sqref="AQ947:AQ949">
    <cfRule type="cellIs" dxfId="933" priority="664" operator="greaterThan">
      <formula>0.06</formula>
    </cfRule>
  </conditionalFormatting>
  <conditionalFormatting sqref="C947:C949">
    <cfRule type="cellIs" dxfId="932" priority="663" operator="equal">
      <formula>""</formula>
    </cfRule>
  </conditionalFormatting>
  <conditionalFormatting sqref="T1050">
    <cfRule type="cellIs" dxfId="931" priority="622" stopIfTrue="1" operator="greaterThan">
      <formula>$K1050+$M1050</formula>
    </cfRule>
    <cfRule type="cellIs" dxfId="930" priority="623" stopIfTrue="1" operator="lessThan">
      <formula>$K1050+$L1050</formula>
    </cfRule>
  </conditionalFormatting>
  <conditionalFormatting sqref="U1050">
    <cfRule type="cellIs" dxfId="929" priority="626" stopIfTrue="1" operator="greaterThan">
      <formula>$K1050+$M1050</formula>
    </cfRule>
    <cfRule type="cellIs" dxfId="928" priority="627" stopIfTrue="1" operator="lessThan">
      <formula>$K1050+$L1050</formula>
    </cfRule>
  </conditionalFormatting>
  <conditionalFormatting sqref="V1050">
    <cfRule type="cellIs" dxfId="927" priority="628" stopIfTrue="1" operator="greaterThan">
      <formula>$K1050+$M1050</formula>
    </cfRule>
    <cfRule type="cellIs" dxfId="926" priority="629" stopIfTrue="1" operator="lessThan">
      <formula>$K1050+$L1050</formula>
    </cfRule>
  </conditionalFormatting>
  <conditionalFormatting sqref="W1050">
    <cfRule type="cellIs" dxfId="925" priority="630" stopIfTrue="1" operator="greaterThan">
      <formula>$K1050+$M1050</formula>
    </cfRule>
    <cfRule type="cellIs" dxfId="924" priority="631" stopIfTrue="1" operator="lessThan">
      <formula>$K1050+$L1050</formula>
    </cfRule>
  </conditionalFormatting>
  <conditionalFormatting sqref="S947:W949">
    <cfRule type="cellIs" dxfId="923" priority="665" stopIfTrue="1" operator="greaterThan">
      <formula>$K947+$M947</formula>
    </cfRule>
    <cfRule type="cellIs" dxfId="922" priority="666" stopIfTrue="1" operator="lessThan">
      <formula>$K947+$L947</formula>
    </cfRule>
  </conditionalFormatting>
  <conditionalFormatting sqref="R947:R949">
    <cfRule type="cellIs" dxfId="921" priority="662" operator="equal">
      <formula>0</formula>
    </cfRule>
  </conditionalFormatting>
  <conditionalFormatting sqref="Y947:Y949">
    <cfRule type="cellIs" dxfId="920" priority="661" operator="equal">
      <formula>$AK$18</formula>
    </cfRule>
  </conditionalFormatting>
  <conditionalFormatting sqref="AS947:AS949">
    <cfRule type="cellIs" dxfId="919" priority="660" operator="greaterThan">
      <formula>0.5</formula>
    </cfRule>
  </conditionalFormatting>
  <conditionalFormatting sqref="AT947:AU949">
    <cfRule type="cellIs" dxfId="918" priority="659" operator="lessThan">
      <formula>1.6666666</formula>
    </cfRule>
  </conditionalFormatting>
  <conditionalFormatting sqref="AQ223:AQ225">
    <cfRule type="cellIs" dxfId="917" priority="658" operator="greaterThan">
      <formula>0.06</formula>
    </cfRule>
  </conditionalFormatting>
  <conditionalFormatting sqref="C223:C225">
    <cfRule type="cellIs" dxfId="916" priority="657" operator="equal">
      <formula>""</formula>
    </cfRule>
  </conditionalFormatting>
  <conditionalFormatting sqref="S223:W225">
    <cfRule type="cellIs" dxfId="915" priority="655" stopIfTrue="1" operator="greaterThan">
      <formula>$K223+$M223</formula>
    </cfRule>
    <cfRule type="cellIs" dxfId="914" priority="656" stopIfTrue="1" operator="lessThan">
      <formula>$K223+$L223</formula>
    </cfRule>
  </conditionalFormatting>
  <conditionalFormatting sqref="R223:R224">
    <cfRule type="cellIs" dxfId="913" priority="654" operator="equal">
      <formula>0</formula>
    </cfRule>
  </conditionalFormatting>
  <conditionalFormatting sqref="Y223:Y225">
    <cfRule type="cellIs" dxfId="912" priority="653" operator="equal">
      <formula>$AK$18</formula>
    </cfRule>
  </conditionalFormatting>
  <conditionalFormatting sqref="AS223:AS225">
    <cfRule type="cellIs" dxfId="911" priority="652" operator="greaterThan">
      <formula>0.5</formula>
    </cfRule>
  </conditionalFormatting>
  <conditionalFormatting sqref="AT223:AU225">
    <cfRule type="cellIs" dxfId="910" priority="651" operator="lessThan">
      <formula>1.6666666</formula>
    </cfRule>
  </conditionalFormatting>
  <conditionalFormatting sqref="R225">
    <cfRule type="cellIs" dxfId="909" priority="650" operator="equal">
      <formula>0</formula>
    </cfRule>
  </conditionalFormatting>
  <conditionalFormatting sqref="AQ793:AQ795">
    <cfRule type="cellIs" dxfId="908" priority="641" operator="greaterThan">
      <formula>0.06</formula>
    </cfRule>
  </conditionalFormatting>
  <conditionalFormatting sqref="C793:C795">
    <cfRule type="cellIs" dxfId="907" priority="640" operator="equal">
      <formula>""</formula>
    </cfRule>
  </conditionalFormatting>
  <conditionalFormatting sqref="T794:T795">
    <cfRule type="cellIs" dxfId="906" priority="638" stopIfTrue="1" operator="greaterThan">
      <formula>$K794+$M794</formula>
    </cfRule>
    <cfRule type="cellIs" dxfId="905" priority="639" stopIfTrue="1" operator="lessThan">
      <formula>$K794+$L794</formula>
    </cfRule>
  </conditionalFormatting>
  <conditionalFormatting sqref="U794:U795">
    <cfRule type="cellIs" dxfId="904" priority="642" stopIfTrue="1" operator="greaterThan">
      <formula>$K794+$M794</formula>
    </cfRule>
    <cfRule type="cellIs" dxfId="903" priority="643" stopIfTrue="1" operator="lessThan">
      <formula>$K794+$L794</formula>
    </cfRule>
  </conditionalFormatting>
  <conditionalFormatting sqref="V794:V795">
    <cfRule type="cellIs" dxfId="902" priority="644" stopIfTrue="1" operator="greaterThan">
      <formula>$K794+$M794</formula>
    </cfRule>
    <cfRule type="cellIs" dxfId="901" priority="645" stopIfTrue="1" operator="lessThan">
      <formula>$K794+$L794</formula>
    </cfRule>
  </conditionalFormatting>
  <conditionalFormatting sqref="W794:W795">
    <cfRule type="cellIs" dxfId="900" priority="646" stopIfTrue="1" operator="greaterThan">
      <formula>$K794+$M794</formula>
    </cfRule>
    <cfRule type="cellIs" dxfId="899" priority="647" stopIfTrue="1" operator="lessThan">
      <formula>$K794+$L794</formula>
    </cfRule>
  </conditionalFormatting>
  <conditionalFormatting sqref="S793:S795 T793:W794">
    <cfRule type="cellIs" dxfId="898" priority="648" stopIfTrue="1" operator="greaterThan">
      <formula>$K793+$M793</formula>
    </cfRule>
    <cfRule type="cellIs" dxfId="897" priority="649" stopIfTrue="1" operator="lessThan">
      <formula>$K793+$L793</formula>
    </cfRule>
  </conditionalFormatting>
  <conditionalFormatting sqref="R793:R795">
    <cfRule type="cellIs" dxfId="896" priority="637" operator="equal">
      <formula>0</formula>
    </cfRule>
  </conditionalFormatting>
  <conditionalFormatting sqref="Y793:Y795">
    <cfRule type="cellIs" dxfId="895" priority="636" operator="equal">
      <formula>$AK$18</formula>
    </cfRule>
  </conditionalFormatting>
  <conditionalFormatting sqref="AS793:AS795">
    <cfRule type="cellIs" dxfId="894" priority="635" operator="greaterThan">
      <formula>0.5</formula>
    </cfRule>
  </conditionalFormatting>
  <conditionalFormatting sqref="AT793:AU795">
    <cfRule type="cellIs" dxfId="893" priority="634" operator="lessThan">
      <formula>1.6666666</formula>
    </cfRule>
  </conditionalFormatting>
  <conditionalFormatting sqref="AQ1048:AQ1050">
    <cfRule type="cellIs" dxfId="892" priority="625" operator="greaterThan">
      <formula>0.06</formula>
    </cfRule>
  </conditionalFormatting>
  <conditionalFormatting sqref="C1048:C1050">
    <cfRule type="cellIs" dxfId="891" priority="624" operator="equal">
      <formula>""</formula>
    </cfRule>
  </conditionalFormatting>
  <conditionalFormatting sqref="T601">
    <cfRule type="cellIs" dxfId="890" priority="606" stopIfTrue="1" operator="greaterThan">
      <formula>$K601+$M601</formula>
    </cfRule>
    <cfRule type="cellIs" dxfId="889" priority="607" stopIfTrue="1" operator="lessThan">
      <formula>$K601+$L601</formula>
    </cfRule>
  </conditionalFormatting>
  <conditionalFormatting sqref="U601">
    <cfRule type="cellIs" dxfId="888" priority="610" stopIfTrue="1" operator="greaterThan">
      <formula>$K601+$M601</formula>
    </cfRule>
    <cfRule type="cellIs" dxfId="887" priority="611" stopIfTrue="1" operator="lessThan">
      <formula>$K601+$L601</formula>
    </cfRule>
  </conditionalFormatting>
  <conditionalFormatting sqref="V601">
    <cfRule type="cellIs" dxfId="886" priority="612" stopIfTrue="1" operator="greaterThan">
      <formula>$K601+$M601</formula>
    </cfRule>
    <cfRule type="cellIs" dxfId="885" priority="613" stopIfTrue="1" operator="lessThan">
      <formula>$K601+$L601</formula>
    </cfRule>
  </conditionalFormatting>
  <conditionalFormatting sqref="W601">
    <cfRule type="cellIs" dxfId="884" priority="614" stopIfTrue="1" operator="greaterThan">
      <formula>$K601+$M601</formula>
    </cfRule>
    <cfRule type="cellIs" dxfId="883" priority="615" stopIfTrue="1" operator="lessThan">
      <formula>$K601+$L601</formula>
    </cfRule>
  </conditionalFormatting>
  <conditionalFormatting sqref="S1050 S1048:W1049">
    <cfRule type="cellIs" dxfId="882" priority="632" stopIfTrue="1" operator="greaterThan">
      <formula>$K1048+$M1048</formula>
    </cfRule>
    <cfRule type="cellIs" dxfId="881" priority="633" stopIfTrue="1" operator="lessThan">
      <formula>$K1048+$L1048</formula>
    </cfRule>
  </conditionalFormatting>
  <conditionalFormatting sqref="R1048:R1050">
    <cfRule type="cellIs" dxfId="880" priority="621" operator="equal">
      <formula>0</formula>
    </cfRule>
  </conditionalFormatting>
  <conditionalFormatting sqref="Y1048:Y1050">
    <cfRule type="cellIs" dxfId="879" priority="620" operator="equal">
      <formula>$AK$18</formula>
    </cfRule>
  </conditionalFormatting>
  <conditionalFormatting sqref="AS1048:AS1050">
    <cfRule type="cellIs" dxfId="878" priority="619" operator="greaterThan">
      <formula>0.5</formula>
    </cfRule>
  </conditionalFormatting>
  <conditionalFormatting sqref="AT1048:AU1050">
    <cfRule type="cellIs" dxfId="877" priority="618" operator="lessThan">
      <formula>1.6666666</formula>
    </cfRule>
  </conditionalFormatting>
  <conditionalFormatting sqref="AQ599:AQ601">
    <cfRule type="cellIs" dxfId="876" priority="609" operator="greaterThan">
      <formula>0.06</formula>
    </cfRule>
  </conditionalFormatting>
  <conditionalFormatting sqref="C599:C601">
    <cfRule type="cellIs" dxfId="875" priority="608" operator="equal">
      <formula>""</formula>
    </cfRule>
  </conditionalFormatting>
  <conditionalFormatting sqref="S601 S599:W600">
    <cfRule type="cellIs" dxfId="874" priority="616" stopIfTrue="1" operator="greaterThan">
      <formula>$K599+$M599</formula>
    </cfRule>
    <cfRule type="cellIs" dxfId="873" priority="617" stopIfTrue="1" operator="lessThan">
      <formula>$K599+$L599</formula>
    </cfRule>
  </conditionalFormatting>
  <conditionalFormatting sqref="R599:R601">
    <cfRule type="cellIs" dxfId="872" priority="605" operator="equal">
      <formula>0</formula>
    </cfRule>
  </conditionalFormatting>
  <conditionalFormatting sqref="Y599:Y601">
    <cfRule type="cellIs" dxfId="871" priority="604" operator="equal">
      <formula>$AK$18</formula>
    </cfRule>
  </conditionalFormatting>
  <conditionalFormatting sqref="AS599:AS601">
    <cfRule type="cellIs" dxfId="870" priority="603" operator="greaterThan">
      <formula>0.5</formula>
    </cfRule>
  </conditionalFormatting>
  <conditionalFormatting sqref="AT599:AU601">
    <cfRule type="cellIs" dxfId="869" priority="602" operator="lessThan">
      <formula>1.6666666</formula>
    </cfRule>
  </conditionalFormatting>
  <conditionalFormatting sqref="Y872:Y938">
    <cfRule type="cellIs" dxfId="868" priority="601" operator="equal">
      <formula>$AK$18</formula>
    </cfRule>
  </conditionalFormatting>
  <conditionalFormatting sqref="T95:T126">
    <cfRule type="cellIs" dxfId="867" priority="591" stopIfTrue="1" operator="greaterThan">
      <formula>$K95+$M95</formula>
    </cfRule>
    <cfRule type="cellIs" dxfId="866" priority="592" stopIfTrue="1" operator="lessThan">
      <formula>$K95+$L95</formula>
    </cfRule>
  </conditionalFormatting>
  <conditionalFormatting sqref="U95:U126">
    <cfRule type="cellIs" dxfId="865" priority="593" stopIfTrue="1" operator="greaterThan">
      <formula>$K95+$M95</formula>
    </cfRule>
    <cfRule type="cellIs" dxfId="864" priority="594" stopIfTrue="1" operator="lessThan">
      <formula>$K95+$L95</formula>
    </cfRule>
  </conditionalFormatting>
  <conditionalFormatting sqref="V95:V126">
    <cfRule type="cellIs" dxfId="863" priority="595" stopIfTrue="1" operator="greaterThan">
      <formula>$K95+$M95</formula>
    </cfRule>
    <cfRule type="cellIs" dxfId="862" priority="596" stopIfTrue="1" operator="lessThan">
      <formula>$K95+$L95</formula>
    </cfRule>
  </conditionalFormatting>
  <conditionalFormatting sqref="W95:W126">
    <cfRule type="cellIs" dxfId="861" priority="597" stopIfTrue="1" operator="greaterThan">
      <formula>$K95+$M95</formula>
    </cfRule>
    <cfRule type="cellIs" dxfId="860" priority="598" stopIfTrue="1" operator="lessThan">
      <formula>$K95+$L95</formula>
    </cfRule>
  </conditionalFormatting>
  <conditionalFormatting sqref="S95:S126">
    <cfRule type="cellIs" dxfId="859" priority="599" stopIfTrue="1" operator="greaterThan">
      <formula>$K95+$M95</formula>
    </cfRule>
    <cfRule type="cellIs" dxfId="858" priority="600" stopIfTrue="1" operator="lessThan">
      <formula>$K95+$L95</formula>
    </cfRule>
  </conditionalFormatting>
  <conditionalFormatting sqref="U137:U144">
    <cfRule type="cellIs" dxfId="857" priority="585" stopIfTrue="1" operator="greaterThan">
      <formula>$K137+$M137</formula>
    </cfRule>
    <cfRule type="cellIs" dxfId="856" priority="586" stopIfTrue="1" operator="lessThan">
      <formula>$K137+$L137</formula>
    </cfRule>
  </conditionalFormatting>
  <conditionalFormatting sqref="V137:V144">
    <cfRule type="cellIs" dxfId="855" priority="587" stopIfTrue="1" operator="greaterThan">
      <formula>$K137+$M137</formula>
    </cfRule>
    <cfRule type="cellIs" dxfId="854" priority="588" stopIfTrue="1" operator="lessThan">
      <formula>$K137+$L137</formula>
    </cfRule>
  </conditionalFormatting>
  <conditionalFormatting sqref="W137:W144">
    <cfRule type="cellIs" dxfId="853" priority="589" stopIfTrue="1" operator="greaterThan">
      <formula>$K137+$M137</formula>
    </cfRule>
    <cfRule type="cellIs" dxfId="852" priority="590" stopIfTrue="1" operator="lessThan">
      <formula>$K137+$L137</formula>
    </cfRule>
  </conditionalFormatting>
  <conditionalFormatting sqref="T28">
    <cfRule type="cellIs" dxfId="851" priority="575" stopIfTrue="1" operator="greaterThan">
      <formula>$K28+$M28</formula>
    </cfRule>
    <cfRule type="cellIs" dxfId="850" priority="576" stopIfTrue="1" operator="lessThan">
      <formula>$K28+$L28</formula>
    </cfRule>
  </conditionalFormatting>
  <conditionalFormatting sqref="U28:U29 U31 U34">
    <cfRule type="cellIs" dxfId="849" priority="577" stopIfTrue="1" operator="greaterThan">
      <formula>$K28+$M28</formula>
    </cfRule>
    <cfRule type="cellIs" dxfId="848" priority="578" stopIfTrue="1" operator="lessThan">
      <formula>$K28+$L28</formula>
    </cfRule>
  </conditionalFormatting>
  <conditionalFormatting sqref="V28:V29 V31 V34">
    <cfRule type="cellIs" dxfId="847" priority="579" stopIfTrue="1" operator="greaterThan">
      <formula>$K28+$M28</formula>
    </cfRule>
    <cfRule type="cellIs" dxfId="846" priority="580" stopIfTrue="1" operator="lessThan">
      <formula>$K28+$L28</formula>
    </cfRule>
  </conditionalFormatting>
  <conditionalFormatting sqref="W28:W29 W31 W34">
    <cfRule type="cellIs" dxfId="845" priority="581" stopIfTrue="1" operator="greaterThan">
      <formula>$K28+$M28</formula>
    </cfRule>
    <cfRule type="cellIs" dxfId="844" priority="582" stopIfTrue="1" operator="lessThan">
      <formula>$K28+$L28</formula>
    </cfRule>
  </conditionalFormatting>
  <conditionalFormatting sqref="S28">
    <cfRule type="cellIs" dxfId="843" priority="583" stopIfTrue="1" operator="greaterThan">
      <formula>$K28+$M28</formula>
    </cfRule>
    <cfRule type="cellIs" dxfId="842" priority="584" stopIfTrue="1" operator="lessThan">
      <formula>$K28+$L28</formula>
    </cfRule>
  </conditionalFormatting>
  <conditionalFormatting sqref="U30">
    <cfRule type="cellIs" dxfId="841" priority="569" stopIfTrue="1" operator="greaterThan">
      <formula>$K30+$M30</formula>
    </cfRule>
    <cfRule type="cellIs" dxfId="840" priority="570" stopIfTrue="1" operator="lessThan">
      <formula>$K30+$L30</formula>
    </cfRule>
  </conditionalFormatting>
  <conditionalFormatting sqref="V30">
    <cfRule type="cellIs" dxfId="839" priority="571" stopIfTrue="1" operator="greaterThan">
      <formula>$K30+$M30</formula>
    </cfRule>
    <cfRule type="cellIs" dxfId="838" priority="572" stopIfTrue="1" operator="lessThan">
      <formula>$K30+$L30</formula>
    </cfRule>
  </conditionalFormatting>
  <conditionalFormatting sqref="W30">
    <cfRule type="cellIs" dxfId="837" priority="573" stopIfTrue="1" operator="greaterThan">
      <formula>$K30+$M30</formula>
    </cfRule>
    <cfRule type="cellIs" dxfId="836" priority="574" stopIfTrue="1" operator="lessThan">
      <formula>$K30+$L30</formula>
    </cfRule>
  </conditionalFormatting>
  <conditionalFormatting sqref="U32">
    <cfRule type="cellIs" dxfId="835" priority="563" stopIfTrue="1" operator="greaterThan">
      <formula>$K32+$M32</formula>
    </cfRule>
    <cfRule type="cellIs" dxfId="834" priority="564" stopIfTrue="1" operator="lessThan">
      <formula>$K32+$L32</formula>
    </cfRule>
  </conditionalFormatting>
  <conditionalFormatting sqref="V32">
    <cfRule type="cellIs" dxfId="833" priority="565" stopIfTrue="1" operator="greaterThan">
      <formula>$K32+$M32</formula>
    </cfRule>
    <cfRule type="cellIs" dxfId="832" priority="566" stopIfTrue="1" operator="lessThan">
      <formula>$K32+$L32</formula>
    </cfRule>
  </conditionalFormatting>
  <conditionalFormatting sqref="W32">
    <cfRule type="cellIs" dxfId="831" priority="567" stopIfTrue="1" operator="greaterThan">
      <formula>$K32+$M32</formula>
    </cfRule>
    <cfRule type="cellIs" dxfId="830" priority="568" stopIfTrue="1" operator="lessThan">
      <formula>$K32+$L32</formula>
    </cfRule>
  </conditionalFormatting>
  <conditionalFormatting sqref="U33">
    <cfRule type="cellIs" dxfId="829" priority="557" stopIfTrue="1" operator="greaterThan">
      <formula>$K33+$M33</formula>
    </cfRule>
    <cfRule type="cellIs" dxfId="828" priority="558" stopIfTrue="1" operator="lessThan">
      <formula>$K33+$L33</formula>
    </cfRule>
  </conditionalFormatting>
  <conditionalFormatting sqref="V33">
    <cfRule type="cellIs" dxfId="827" priority="559" stopIfTrue="1" operator="greaterThan">
      <formula>$K33+$M33</formula>
    </cfRule>
    <cfRule type="cellIs" dxfId="826" priority="560" stopIfTrue="1" operator="lessThan">
      <formula>$K33+$L33</formula>
    </cfRule>
  </conditionalFormatting>
  <conditionalFormatting sqref="W33">
    <cfRule type="cellIs" dxfId="825" priority="561" stopIfTrue="1" operator="greaterThan">
      <formula>$K33+$M33</formula>
    </cfRule>
    <cfRule type="cellIs" dxfId="824" priority="562" stopIfTrue="1" operator="lessThan">
      <formula>$K33+$L33</formula>
    </cfRule>
  </conditionalFormatting>
  <conditionalFormatting sqref="U35">
    <cfRule type="cellIs" dxfId="823" priority="551" stopIfTrue="1" operator="greaterThan">
      <formula>$K35+$M35</formula>
    </cfRule>
    <cfRule type="cellIs" dxfId="822" priority="552" stopIfTrue="1" operator="lessThan">
      <formula>$K35+$L35</formula>
    </cfRule>
  </conditionalFormatting>
  <conditionalFormatting sqref="V35">
    <cfRule type="cellIs" dxfId="821" priority="553" stopIfTrue="1" operator="greaterThan">
      <formula>$K35+$M35</formula>
    </cfRule>
    <cfRule type="cellIs" dxfId="820" priority="554" stopIfTrue="1" operator="lessThan">
      <formula>$K35+$L35</formula>
    </cfRule>
  </conditionalFormatting>
  <conditionalFormatting sqref="W35">
    <cfRule type="cellIs" dxfId="819" priority="555" stopIfTrue="1" operator="greaterThan">
      <formula>$K35+$M35</formula>
    </cfRule>
    <cfRule type="cellIs" dxfId="818" priority="556" stopIfTrue="1" operator="lessThan">
      <formula>$K35+$L35</formula>
    </cfRule>
  </conditionalFormatting>
  <conditionalFormatting sqref="U36">
    <cfRule type="cellIs" dxfId="817" priority="545" stopIfTrue="1" operator="greaterThan">
      <formula>$K36+$M36</formula>
    </cfRule>
    <cfRule type="cellIs" dxfId="816" priority="546" stopIfTrue="1" operator="lessThan">
      <formula>$K36+$L36</formula>
    </cfRule>
  </conditionalFormatting>
  <conditionalFormatting sqref="V36">
    <cfRule type="cellIs" dxfId="815" priority="547" stopIfTrue="1" operator="greaterThan">
      <formula>$K36+$M36</formula>
    </cfRule>
    <cfRule type="cellIs" dxfId="814" priority="548" stopIfTrue="1" operator="lessThan">
      <formula>$K36+$L36</formula>
    </cfRule>
  </conditionalFormatting>
  <conditionalFormatting sqref="W36">
    <cfRule type="cellIs" dxfId="813" priority="549" stopIfTrue="1" operator="greaterThan">
      <formula>$K36+$M36</formula>
    </cfRule>
    <cfRule type="cellIs" dxfId="812" priority="550" stopIfTrue="1" operator="lessThan">
      <formula>$K36+$L36</formula>
    </cfRule>
  </conditionalFormatting>
  <conditionalFormatting sqref="Y125:Y126">
    <cfRule type="cellIs" dxfId="811" priority="544" operator="equal">
      <formula>$AK$18</formula>
    </cfRule>
  </conditionalFormatting>
  <conditionalFormatting sqref="Y137:Y138">
    <cfRule type="cellIs" dxfId="810" priority="543" operator="equal">
      <formula>$AK$18</formula>
    </cfRule>
  </conditionalFormatting>
  <conditionalFormatting sqref="Y140:Y141">
    <cfRule type="cellIs" dxfId="809" priority="542" operator="equal">
      <formula>$AK$18</formula>
    </cfRule>
  </conditionalFormatting>
  <conditionalFormatting sqref="Y143:Y144">
    <cfRule type="cellIs" dxfId="808" priority="541" operator="equal">
      <formula>$AK$18</formula>
    </cfRule>
  </conditionalFormatting>
  <conditionalFormatting sqref="S29:T29 S31:T31 S34:T34">
    <cfRule type="cellIs" dxfId="807" priority="539" stopIfTrue="1" operator="greaterThan">
      <formula>$K29+$M29</formula>
    </cfRule>
    <cfRule type="cellIs" dxfId="806" priority="540" stopIfTrue="1" operator="lessThan">
      <formula>$K29+$L29</formula>
    </cfRule>
  </conditionalFormatting>
  <conditionalFormatting sqref="S30:T30">
    <cfRule type="cellIs" dxfId="805" priority="537" stopIfTrue="1" operator="greaterThan">
      <formula>$K30+$M30</formula>
    </cfRule>
    <cfRule type="cellIs" dxfId="804" priority="538" stopIfTrue="1" operator="lessThan">
      <formula>$K30+$L30</formula>
    </cfRule>
  </conditionalFormatting>
  <conditionalFormatting sqref="S32:T32">
    <cfRule type="cellIs" dxfId="803" priority="535" stopIfTrue="1" operator="greaterThan">
      <formula>$K32+$M32</formula>
    </cfRule>
    <cfRule type="cellIs" dxfId="802" priority="536" stopIfTrue="1" operator="lessThan">
      <formula>$K32+$L32</formula>
    </cfRule>
  </conditionalFormatting>
  <conditionalFormatting sqref="S33:T33">
    <cfRule type="cellIs" dxfId="801" priority="533" stopIfTrue="1" operator="greaterThan">
      <formula>$K33+$M33</formula>
    </cfRule>
    <cfRule type="cellIs" dxfId="800" priority="534" stopIfTrue="1" operator="lessThan">
      <formula>$K33+$L33</formula>
    </cfRule>
  </conditionalFormatting>
  <conditionalFormatting sqref="S35:T35">
    <cfRule type="cellIs" dxfId="799" priority="531" stopIfTrue="1" operator="greaterThan">
      <formula>$K35+$M35</formula>
    </cfRule>
    <cfRule type="cellIs" dxfId="798" priority="532" stopIfTrue="1" operator="lessThan">
      <formula>$K35+$L35</formula>
    </cfRule>
  </conditionalFormatting>
  <conditionalFormatting sqref="S36:T36">
    <cfRule type="cellIs" dxfId="797" priority="529" stopIfTrue="1" operator="greaterThan">
      <formula>$K36+$M36</formula>
    </cfRule>
    <cfRule type="cellIs" dxfId="796" priority="530" stopIfTrue="1" operator="lessThan">
      <formula>$K36+$L36</formula>
    </cfRule>
  </conditionalFormatting>
  <conditionalFormatting sqref="S70:T70 S69:W69">
    <cfRule type="cellIs" dxfId="795" priority="527" stopIfTrue="1" operator="greaterThan">
      <formula>$K69+$M69</formula>
    </cfRule>
    <cfRule type="cellIs" dxfId="794" priority="528" stopIfTrue="1" operator="lessThan">
      <formula>$K69+$L69</formula>
    </cfRule>
  </conditionalFormatting>
  <conditionalFormatting sqref="S72:T73">
    <cfRule type="cellIs" dxfId="793" priority="525" stopIfTrue="1" operator="greaterThan">
      <formula>$K72+$M72</formula>
    </cfRule>
    <cfRule type="cellIs" dxfId="792" priority="526" stopIfTrue="1" operator="lessThan">
      <formula>$K72+$L72</formula>
    </cfRule>
  </conditionalFormatting>
  <conditionalFormatting sqref="S75:T75">
    <cfRule type="cellIs" dxfId="791" priority="523" stopIfTrue="1" operator="greaterThan">
      <formula>$K75+$M75</formula>
    </cfRule>
    <cfRule type="cellIs" dxfId="790" priority="524" stopIfTrue="1" operator="lessThan">
      <formula>$K75+$L75</formula>
    </cfRule>
  </conditionalFormatting>
  <conditionalFormatting sqref="S95:V117">
    <cfRule type="cellIs" dxfId="789" priority="521" stopIfTrue="1" operator="greaterThan">
      <formula>$K95+$M95</formula>
    </cfRule>
    <cfRule type="cellIs" dxfId="788" priority="522" stopIfTrue="1" operator="lessThan">
      <formula>$K95+$L95</formula>
    </cfRule>
  </conditionalFormatting>
  <conditionalFormatting sqref="T150">
    <cfRule type="cellIs" dxfId="787" priority="511" stopIfTrue="1" operator="greaterThan">
      <formula>$K150+$M150</formula>
    </cfRule>
    <cfRule type="cellIs" dxfId="786" priority="512" stopIfTrue="1" operator="lessThan">
      <formula>$K150+$L150</formula>
    </cfRule>
  </conditionalFormatting>
  <conditionalFormatting sqref="U150">
    <cfRule type="cellIs" dxfId="785" priority="513" stopIfTrue="1" operator="greaterThan">
      <formula>$K150+$M150</formula>
    </cfRule>
    <cfRule type="cellIs" dxfId="784" priority="514" stopIfTrue="1" operator="lessThan">
      <formula>$K150+$L150</formula>
    </cfRule>
  </conditionalFormatting>
  <conditionalFormatting sqref="V150">
    <cfRule type="cellIs" dxfId="783" priority="515" stopIfTrue="1" operator="greaterThan">
      <formula>$K150+$M150</formula>
    </cfRule>
    <cfRule type="cellIs" dxfId="782" priority="516" stopIfTrue="1" operator="lessThan">
      <formula>$K150+$L150</formula>
    </cfRule>
  </conditionalFormatting>
  <conditionalFormatting sqref="W150">
    <cfRule type="cellIs" dxfId="781" priority="517" stopIfTrue="1" operator="greaterThan">
      <formula>$K150+$M150</formula>
    </cfRule>
    <cfRule type="cellIs" dxfId="780" priority="518" stopIfTrue="1" operator="lessThan">
      <formula>$K150+$L150</formula>
    </cfRule>
  </conditionalFormatting>
  <conditionalFormatting sqref="S150">
    <cfRule type="cellIs" dxfId="779" priority="519" stopIfTrue="1" operator="greaterThan">
      <formula>$K150+$M150</formula>
    </cfRule>
    <cfRule type="cellIs" dxfId="778" priority="520" stopIfTrue="1" operator="lessThan">
      <formula>$K150+$L150</formula>
    </cfRule>
  </conditionalFormatting>
  <conditionalFormatting sqref="Y150">
    <cfRule type="cellIs" dxfId="777" priority="510" operator="equal">
      <formula>$AK$18</formula>
    </cfRule>
  </conditionalFormatting>
  <conditionalFormatting sqref="S257:T258 S263:T264 S275:T276 S285:T285 S281:W281 S284:W284">
    <cfRule type="cellIs" dxfId="776" priority="506" stopIfTrue="1" operator="greaterThan">
      <formula>$K257+$M257</formula>
    </cfRule>
    <cfRule type="cellIs" dxfId="775" priority="507" stopIfTrue="1" operator="lessThan">
      <formula>$K257+$L257</formula>
    </cfRule>
  </conditionalFormatting>
  <conditionalFormatting sqref="S282:T282 S256:T256 S274:T274 S280:T280">
    <cfRule type="cellIs" dxfId="774" priority="508" stopIfTrue="1" operator="greaterThan">
      <formula>$K256+$M256</formula>
    </cfRule>
    <cfRule type="cellIs" dxfId="773" priority="509" stopIfTrue="1" operator="lessThan">
      <formula>$K256+$L256</formula>
    </cfRule>
  </conditionalFormatting>
  <conditionalFormatting sqref="S262:T262">
    <cfRule type="cellIs" dxfId="772" priority="504" stopIfTrue="1" operator="greaterThan">
      <formula>$K262+$M262</formula>
    </cfRule>
    <cfRule type="cellIs" dxfId="771" priority="505" stopIfTrue="1" operator="lessThan">
      <formula>$K262+$L262</formula>
    </cfRule>
  </conditionalFormatting>
  <conditionalFormatting sqref="S283:T283">
    <cfRule type="cellIs" dxfId="770" priority="502" stopIfTrue="1" operator="greaterThan">
      <formula>$K283+$M283</formula>
    </cfRule>
    <cfRule type="cellIs" dxfId="769" priority="503" stopIfTrue="1" operator="lessThan">
      <formula>$K283+$L283</formula>
    </cfRule>
  </conditionalFormatting>
  <conditionalFormatting sqref="S270:T270 S269:W269">
    <cfRule type="cellIs" dxfId="768" priority="500" stopIfTrue="1" operator="greaterThan">
      <formula>$K269+$M269</formula>
    </cfRule>
    <cfRule type="cellIs" dxfId="767" priority="501" stopIfTrue="1" operator="lessThan">
      <formula>$K269+$L269</formula>
    </cfRule>
  </conditionalFormatting>
  <conditionalFormatting sqref="S268:T268">
    <cfRule type="cellIs" dxfId="766" priority="498" stopIfTrue="1" operator="greaterThan">
      <formula>$K268+$M268</formula>
    </cfRule>
    <cfRule type="cellIs" dxfId="765" priority="499" stopIfTrue="1" operator="lessThan">
      <formula>$K268+$L268</formula>
    </cfRule>
  </conditionalFormatting>
  <conditionalFormatting sqref="S287:W287">
    <cfRule type="cellIs" dxfId="764" priority="494" stopIfTrue="1" operator="greaterThan">
      <formula>$K287+$M287</formula>
    </cfRule>
    <cfRule type="cellIs" dxfId="763" priority="495" stopIfTrue="1" operator="lessThan">
      <formula>$K287+$L287</formula>
    </cfRule>
  </conditionalFormatting>
  <conditionalFormatting sqref="S286:T286">
    <cfRule type="cellIs" dxfId="762" priority="496" stopIfTrue="1" operator="greaterThan">
      <formula>$K286+$M286</formula>
    </cfRule>
    <cfRule type="cellIs" dxfId="761" priority="497" stopIfTrue="1" operator="lessThan">
      <formula>$K286+$L286</formula>
    </cfRule>
  </conditionalFormatting>
  <conditionalFormatting sqref="S309:T309 S312:T312 S308:W308 S311:W311">
    <cfRule type="cellIs" dxfId="760" priority="490" stopIfTrue="1" operator="greaterThan">
      <formula>$K308+$M308</formula>
    </cfRule>
    <cfRule type="cellIs" dxfId="759" priority="491" stopIfTrue="1" operator="lessThan">
      <formula>$K308+$L308</formula>
    </cfRule>
  </conditionalFormatting>
  <conditionalFormatting sqref="S307:T307">
    <cfRule type="cellIs" dxfId="758" priority="492" stopIfTrue="1" operator="greaterThan">
      <formula>$K307+$M307</formula>
    </cfRule>
    <cfRule type="cellIs" dxfId="757" priority="493" stopIfTrue="1" operator="lessThan">
      <formula>$K307+$L307</formula>
    </cfRule>
  </conditionalFormatting>
  <conditionalFormatting sqref="S310:T310">
    <cfRule type="cellIs" dxfId="756" priority="488" stopIfTrue="1" operator="greaterThan">
      <formula>$K310+$M310</formula>
    </cfRule>
    <cfRule type="cellIs" dxfId="755" priority="489" stopIfTrue="1" operator="lessThan">
      <formula>$K310+$L310</formula>
    </cfRule>
  </conditionalFormatting>
  <conditionalFormatting sqref="S315:T315 S314:W314">
    <cfRule type="cellIs" dxfId="754" priority="484" stopIfTrue="1" operator="greaterThan">
      <formula>$K314+$M314</formula>
    </cfRule>
    <cfRule type="cellIs" dxfId="753" priority="485" stopIfTrue="1" operator="lessThan">
      <formula>$K314+$L314</formula>
    </cfRule>
  </conditionalFormatting>
  <conditionalFormatting sqref="S313:T313">
    <cfRule type="cellIs" dxfId="752" priority="486" stopIfTrue="1" operator="greaterThan">
      <formula>$K313+$M313</formula>
    </cfRule>
    <cfRule type="cellIs" dxfId="751" priority="487" stopIfTrue="1" operator="lessThan">
      <formula>$K313+$L313</formula>
    </cfRule>
  </conditionalFormatting>
  <conditionalFormatting sqref="S317:W317">
    <cfRule type="cellIs" dxfId="750" priority="482" stopIfTrue="1" operator="greaterThan">
      <formula>$K317+$M317</formula>
    </cfRule>
    <cfRule type="cellIs" dxfId="749" priority="483" stopIfTrue="1" operator="lessThan">
      <formula>$K317+$L317</formula>
    </cfRule>
  </conditionalFormatting>
  <conditionalFormatting sqref="S316:T316">
    <cfRule type="cellIs" dxfId="748" priority="480" stopIfTrue="1" operator="greaterThan">
      <formula>$K316+$M316</formula>
    </cfRule>
    <cfRule type="cellIs" dxfId="747" priority="481" stopIfTrue="1" operator="lessThan">
      <formula>$K316+$L316</formula>
    </cfRule>
  </conditionalFormatting>
  <conditionalFormatting sqref="S326:W326">
    <cfRule type="cellIs" dxfId="746" priority="478" stopIfTrue="1" operator="greaterThan">
      <formula>$K326+$M326</formula>
    </cfRule>
    <cfRule type="cellIs" dxfId="745" priority="479" stopIfTrue="1" operator="lessThan">
      <formula>$K326+$L326</formula>
    </cfRule>
  </conditionalFormatting>
  <conditionalFormatting sqref="S325:T325">
    <cfRule type="cellIs" dxfId="744" priority="476" stopIfTrue="1" operator="greaterThan">
      <formula>$K325+$M325</formula>
    </cfRule>
    <cfRule type="cellIs" dxfId="743" priority="477" stopIfTrue="1" operator="lessThan">
      <formula>$K325+$L325</formula>
    </cfRule>
  </conditionalFormatting>
  <conditionalFormatting sqref="S365:W365">
    <cfRule type="cellIs" dxfId="742" priority="472" stopIfTrue="1" operator="greaterThan">
      <formula>$K365+$M365</formula>
    </cfRule>
    <cfRule type="cellIs" dxfId="741" priority="473" stopIfTrue="1" operator="lessThan">
      <formula>$K365+$L365</formula>
    </cfRule>
  </conditionalFormatting>
  <conditionalFormatting sqref="S364:T364">
    <cfRule type="cellIs" dxfId="740" priority="474" stopIfTrue="1" operator="greaterThan">
      <formula>$K364+$M364</formula>
    </cfRule>
    <cfRule type="cellIs" dxfId="739" priority="475" stopIfTrue="1" operator="lessThan">
      <formula>$K364+$L364</formula>
    </cfRule>
  </conditionalFormatting>
  <conditionalFormatting sqref="S374:W374">
    <cfRule type="cellIs" dxfId="738" priority="468" stopIfTrue="1" operator="greaterThan">
      <formula>$K374+$M374</formula>
    </cfRule>
    <cfRule type="cellIs" dxfId="737" priority="469" stopIfTrue="1" operator="lessThan">
      <formula>$K374+$L374</formula>
    </cfRule>
  </conditionalFormatting>
  <conditionalFormatting sqref="S373:T373">
    <cfRule type="cellIs" dxfId="736" priority="470" stopIfTrue="1" operator="greaterThan">
      <formula>$K373+$M373</formula>
    </cfRule>
    <cfRule type="cellIs" dxfId="735" priority="471" stopIfTrue="1" operator="lessThan">
      <formula>$K373+$L373</formula>
    </cfRule>
  </conditionalFormatting>
  <conditionalFormatting sqref="S381:T381 S380:W380 S383:W383">
    <cfRule type="cellIs" dxfId="734" priority="464" stopIfTrue="1" operator="greaterThan">
      <formula>$K380+$M380</formula>
    </cfRule>
    <cfRule type="cellIs" dxfId="733" priority="465" stopIfTrue="1" operator="lessThan">
      <formula>$K380+$L380</formula>
    </cfRule>
  </conditionalFormatting>
  <conditionalFormatting sqref="S379:T379">
    <cfRule type="cellIs" dxfId="732" priority="466" stopIfTrue="1" operator="greaterThan">
      <formula>$K379+$M379</formula>
    </cfRule>
    <cfRule type="cellIs" dxfId="731" priority="467" stopIfTrue="1" operator="lessThan">
      <formula>$K379+$L379</formula>
    </cfRule>
  </conditionalFormatting>
  <conditionalFormatting sqref="S382:T382">
    <cfRule type="cellIs" dxfId="730" priority="462" stopIfTrue="1" operator="greaterThan">
      <formula>$K382+$M382</formula>
    </cfRule>
    <cfRule type="cellIs" dxfId="729" priority="463" stopIfTrue="1" operator="lessThan">
      <formula>$K382+$L382</formula>
    </cfRule>
  </conditionalFormatting>
  <conditionalFormatting sqref="S398:W398 S401:W401">
    <cfRule type="cellIs" dxfId="728" priority="458" stopIfTrue="1" operator="greaterThan">
      <formula>$K398+$M398</formula>
    </cfRule>
    <cfRule type="cellIs" dxfId="727" priority="459" stopIfTrue="1" operator="lessThan">
      <formula>$K398+$L398</formula>
    </cfRule>
  </conditionalFormatting>
  <conditionalFormatting sqref="S399:T399 S397:T397">
    <cfRule type="cellIs" dxfId="726" priority="460" stopIfTrue="1" operator="greaterThan">
      <formula>$K397+$M397</formula>
    </cfRule>
    <cfRule type="cellIs" dxfId="725" priority="461" stopIfTrue="1" operator="lessThan">
      <formula>$K397+$L397</formula>
    </cfRule>
  </conditionalFormatting>
  <conditionalFormatting sqref="S400:T400">
    <cfRule type="cellIs" dxfId="724" priority="456" stopIfTrue="1" operator="greaterThan">
      <formula>$K400+$M400</formula>
    </cfRule>
    <cfRule type="cellIs" dxfId="723" priority="457" stopIfTrue="1" operator="lessThan">
      <formula>$K400+$L400</formula>
    </cfRule>
  </conditionalFormatting>
  <conditionalFormatting sqref="S641:U641 S643:T643 S642:W642">
    <cfRule type="cellIs" dxfId="722" priority="450" stopIfTrue="1" operator="greaterThan">
      <formula>$K641+$M641</formula>
    </cfRule>
    <cfRule type="cellIs" dxfId="721" priority="451" stopIfTrue="1" operator="lessThan">
      <formula>$K641+$L641</formula>
    </cfRule>
  </conditionalFormatting>
  <conditionalFormatting sqref="S622:T622 S621:W621">
    <cfRule type="cellIs" dxfId="720" priority="452" stopIfTrue="1" operator="greaterThan">
      <formula>$K621+$M621</formula>
    </cfRule>
    <cfRule type="cellIs" dxfId="719" priority="453" stopIfTrue="1" operator="lessThan">
      <formula>$K621+$L621</formula>
    </cfRule>
  </conditionalFormatting>
  <conditionalFormatting sqref="S620:T620 S645:W645">
    <cfRule type="cellIs" dxfId="718" priority="454" stopIfTrue="1" operator="greaterThan">
      <formula>$K620+$M620</formula>
    </cfRule>
    <cfRule type="cellIs" dxfId="717" priority="455" stopIfTrue="1" operator="lessThan">
      <formula>$K620+$L620</formula>
    </cfRule>
  </conditionalFormatting>
  <conditionalFormatting sqref="S625:T625 S624:W624">
    <cfRule type="cellIs" dxfId="716" priority="446" stopIfTrue="1" operator="greaterThan">
      <formula>$K624+$M624</formula>
    </cfRule>
    <cfRule type="cellIs" dxfId="715" priority="447" stopIfTrue="1" operator="lessThan">
      <formula>$K624+$L624</formula>
    </cfRule>
  </conditionalFormatting>
  <conditionalFormatting sqref="S623:W623">
    <cfRule type="cellIs" dxfId="714" priority="448" stopIfTrue="1" operator="greaterThan">
      <formula>$K623+$M623</formula>
    </cfRule>
    <cfRule type="cellIs" dxfId="713" priority="449" stopIfTrue="1" operator="lessThan">
      <formula>$K623+$L623</formula>
    </cfRule>
  </conditionalFormatting>
  <conditionalFormatting sqref="S628:T628 S627:W627">
    <cfRule type="cellIs" dxfId="712" priority="442" stopIfTrue="1" operator="greaterThan">
      <formula>$K627+$M627</formula>
    </cfRule>
    <cfRule type="cellIs" dxfId="711" priority="443" stopIfTrue="1" operator="lessThan">
      <formula>$K627+$L627</formula>
    </cfRule>
  </conditionalFormatting>
  <conditionalFormatting sqref="S626:T626">
    <cfRule type="cellIs" dxfId="710" priority="444" stopIfTrue="1" operator="greaterThan">
      <formula>$K626+$M626</formula>
    </cfRule>
    <cfRule type="cellIs" dxfId="709" priority="445" stopIfTrue="1" operator="lessThan">
      <formula>$K626+$L626</formula>
    </cfRule>
  </conditionalFormatting>
  <conditionalFormatting sqref="S631:T631 S630:W630">
    <cfRule type="cellIs" dxfId="708" priority="438" stopIfTrue="1" operator="greaterThan">
      <formula>$K630+$M630</formula>
    </cfRule>
    <cfRule type="cellIs" dxfId="707" priority="439" stopIfTrue="1" operator="lessThan">
      <formula>$K630+$L630</formula>
    </cfRule>
  </conditionalFormatting>
  <conditionalFormatting sqref="S629:T629">
    <cfRule type="cellIs" dxfId="706" priority="440" stopIfTrue="1" operator="greaterThan">
      <formula>$K629+$M629</formula>
    </cfRule>
    <cfRule type="cellIs" dxfId="705" priority="441" stopIfTrue="1" operator="lessThan">
      <formula>$K629+$L629</formula>
    </cfRule>
  </conditionalFormatting>
  <conditionalFormatting sqref="S639:W639">
    <cfRule type="cellIs" dxfId="704" priority="434" stopIfTrue="1" operator="greaterThan">
      <formula>$K639+$M639</formula>
    </cfRule>
    <cfRule type="cellIs" dxfId="703" priority="435" stopIfTrue="1" operator="lessThan">
      <formula>$K639+$L639</formula>
    </cfRule>
  </conditionalFormatting>
  <conditionalFormatting sqref="S640:T640 S638:W638">
    <cfRule type="cellIs" dxfId="702" priority="436" stopIfTrue="1" operator="greaterThan">
      <formula>$K638+$M638</formula>
    </cfRule>
    <cfRule type="cellIs" dxfId="701" priority="437" stopIfTrue="1" operator="lessThan">
      <formula>$K638+$L638</formula>
    </cfRule>
  </conditionalFormatting>
  <conditionalFormatting sqref="S634:T634 S633:W633">
    <cfRule type="cellIs" dxfId="700" priority="430" stopIfTrue="1" operator="greaterThan">
      <formula>$K633+$M633</formula>
    </cfRule>
    <cfRule type="cellIs" dxfId="699" priority="431" stopIfTrue="1" operator="lessThan">
      <formula>$K633+$L633</formula>
    </cfRule>
  </conditionalFormatting>
  <conditionalFormatting sqref="S632:W632">
    <cfRule type="cellIs" dxfId="698" priority="432" stopIfTrue="1" operator="greaterThan">
      <formula>$K632+$M632</formula>
    </cfRule>
    <cfRule type="cellIs" dxfId="697" priority="433" stopIfTrue="1" operator="lessThan">
      <formula>$K632+$L632</formula>
    </cfRule>
  </conditionalFormatting>
  <conditionalFormatting sqref="S637:T637 S636:W636">
    <cfRule type="cellIs" dxfId="696" priority="426" stopIfTrue="1" operator="greaterThan">
      <formula>$K636+$M636</formula>
    </cfRule>
    <cfRule type="cellIs" dxfId="695" priority="427" stopIfTrue="1" operator="lessThan">
      <formula>$K636+$L636</formula>
    </cfRule>
  </conditionalFormatting>
  <conditionalFormatting sqref="S635:W635">
    <cfRule type="cellIs" dxfId="694" priority="428" stopIfTrue="1" operator="greaterThan">
      <formula>$K635+$M635</formula>
    </cfRule>
    <cfRule type="cellIs" dxfId="693" priority="429" stopIfTrue="1" operator="lessThan">
      <formula>$K635+$L635</formula>
    </cfRule>
  </conditionalFormatting>
  <conditionalFormatting sqref="S644:U644">
    <cfRule type="cellIs" dxfId="692" priority="422" stopIfTrue="1" operator="greaterThan">
      <formula>$K644+$M644</formula>
    </cfRule>
    <cfRule type="cellIs" dxfId="691" priority="423" stopIfTrue="1" operator="lessThan">
      <formula>$K644+$L644</formula>
    </cfRule>
  </conditionalFormatting>
  <conditionalFormatting sqref="S644:U644">
    <cfRule type="cellIs" dxfId="690" priority="424" stopIfTrue="1" operator="greaterThan">
      <formula>$K644+$M644</formula>
    </cfRule>
    <cfRule type="cellIs" dxfId="689" priority="425" stopIfTrue="1" operator="lessThan">
      <formula>$K644+$L644</formula>
    </cfRule>
  </conditionalFormatting>
  <conditionalFormatting sqref="S644:U644">
    <cfRule type="cellIs" dxfId="688" priority="420" stopIfTrue="1" operator="greaterThan">
      <formula>$K644+$M644</formula>
    </cfRule>
    <cfRule type="cellIs" dxfId="687" priority="421" stopIfTrue="1" operator="lessThan">
      <formula>$K644+$L644</formula>
    </cfRule>
  </conditionalFormatting>
  <conditionalFormatting sqref="S846:T846 S845:W845">
    <cfRule type="cellIs" dxfId="686" priority="418" stopIfTrue="1" operator="greaterThan">
      <formula>$K845+$M845</formula>
    </cfRule>
    <cfRule type="cellIs" dxfId="685" priority="419" stopIfTrue="1" operator="lessThan">
      <formula>$K845+$L845</formula>
    </cfRule>
  </conditionalFormatting>
  <conditionalFormatting sqref="S852:T852 S851:W851">
    <cfRule type="cellIs" dxfId="684" priority="414" stopIfTrue="1" operator="greaterThan">
      <formula>$K851+$M851</formula>
    </cfRule>
    <cfRule type="cellIs" dxfId="683" priority="415" stopIfTrue="1" operator="lessThan">
      <formula>$K851+$L851</formula>
    </cfRule>
  </conditionalFormatting>
  <conditionalFormatting sqref="S850:T850">
    <cfRule type="cellIs" dxfId="682" priority="416" stopIfTrue="1" operator="greaterThan">
      <formula>$K850+$M850</formula>
    </cfRule>
    <cfRule type="cellIs" dxfId="681" priority="417" stopIfTrue="1" operator="lessThan">
      <formula>$K850+$L850</formula>
    </cfRule>
  </conditionalFormatting>
  <conditionalFormatting sqref="S856:T856 S858:T858 S857:W857">
    <cfRule type="cellIs" dxfId="680" priority="410" stopIfTrue="1" operator="greaterThan">
      <formula>$K856+$M856</formula>
    </cfRule>
    <cfRule type="cellIs" dxfId="679" priority="411" stopIfTrue="1" operator="lessThan">
      <formula>$K856+$L856</formula>
    </cfRule>
  </conditionalFormatting>
  <conditionalFormatting sqref="S856:T856 S857:W857">
    <cfRule type="cellIs" dxfId="678" priority="412" stopIfTrue="1" operator="greaterThan">
      <formula>$K856+$M856</formula>
    </cfRule>
    <cfRule type="cellIs" dxfId="677" priority="413" stopIfTrue="1" operator="lessThan">
      <formula>$K856+$L856</formula>
    </cfRule>
  </conditionalFormatting>
  <conditionalFormatting sqref="S856:T856 S857:W857">
    <cfRule type="cellIs" dxfId="676" priority="408" stopIfTrue="1" operator="greaterThan">
      <formula>$K856+$M856</formula>
    </cfRule>
    <cfRule type="cellIs" dxfId="675" priority="409" stopIfTrue="1" operator="lessThan">
      <formula>$K856+$L856</formula>
    </cfRule>
  </conditionalFormatting>
  <conditionalFormatting sqref="S848:T849">
    <cfRule type="cellIs" dxfId="674" priority="404" stopIfTrue="1" operator="greaterThan">
      <formula>$K848+$M848</formula>
    </cfRule>
    <cfRule type="cellIs" dxfId="673" priority="405" stopIfTrue="1" operator="lessThan">
      <formula>$K848+$L848</formula>
    </cfRule>
  </conditionalFormatting>
  <conditionalFormatting sqref="S847:T847">
    <cfRule type="cellIs" dxfId="672" priority="406" stopIfTrue="1" operator="greaterThan">
      <formula>$K847+$M847</formula>
    </cfRule>
    <cfRule type="cellIs" dxfId="671" priority="407" stopIfTrue="1" operator="lessThan">
      <formula>$K847+$L847</formula>
    </cfRule>
  </conditionalFormatting>
  <conditionalFormatting sqref="S854:T855">
    <cfRule type="cellIs" dxfId="670" priority="400" stopIfTrue="1" operator="greaterThan">
      <formula>$K854+$M854</formula>
    </cfRule>
    <cfRule type="cellIs" dxfId="669" priority="401" stopIfTrue="1" operator="lessThan">
      <formula>$K854+$L854</formula>
    </cfRule>
  </conditionalFormatting>
  <conditionalFormatting sqref="S853:T853">
    <cfRule type="cellIs" dxfId="668" priority="402" stopIfTrue="1" operator="greaterThan">
      <formula>$K853+$M853</formula>
    </cfRule>
    <cfRule type="cellIs" dxfId="667" priority="403" stopIfTrue="1" operator="lessThan">
      <formula>$K853+$L853</formula>
    </cfRule>
  </conditionalFormatting>
  <conditionalFormatting sqref="S859:T859 S860:W860">
    <cfRule type="cellIs" dxfId="666" priority="396" stopIfTrue="1" operator="greaterThan">
      <formula>$K859+$M859</formula>
    </cfRule>
    <cfRule type="cellIs" dxfId="665" priority="397" stopIfTrue="1" operator="lessThan">
      <formula>$K859+$L859</formula>
    </cfRule>
  </conditionalFormatting>
  <conditionalFormatting sqref="S859:T859 S860:W860">
    <cfRule type="cellIs" dxfId="664" priority="398" stopIfTrue="1" operator="greaterThan">
      <formula>$K859+$M859</formula>
    </cfRule>
    <cfRule type="cellIs" dxfId="663" priority="399" stopIfTrue="1" operator="lessThan">
      <formula>$K859+$L859</formula>
    </cfRule>
  </conditionalFormatting>
  <conditionalFormatting sqref="S859:T859 S860:W860">
    <cfRule type="cellIs" dxfId="662" priority="394" stopIfTrue="1" operator="greaterThan">
      <formula>$K859+$M859</formula>
    </cfRule>
    <cfRule type="cellIs" dxfId="661" priority="395" stopIfTrue="1" operator="lessThan">
      <formula>$K859+$L859</formula>
    </cfRule>
  </conditionalFormatting>
  <conditionalFormatting sqref="S907:T908 S891:T893 S879:T881">
    <cfRule type="cellIs" dxfId="660" priority="392" stopIfTrue="1" operator="greaterThan">
      <formula>$K879+$M879</formula>
    </cfRule>
    <cfRule type="cellIs" dxfId="659" priority="393" stopIfTrue="1" operator="lessThan">
      <formula>$K879+$L879</formula>
    </cfRule>
  </conditionalFormatting>
  <conditionalFormatting sqref="S882:T882">
    <cfRule type="cellIs" dxfId="658" priority="390" stopIfTrue="1" operator="greaterThan">
      <formula>$K882+$M882</formula>
    </cfRule>
    <cfRule type="cellIs" dxfId="657" priority="391" stopIfTrue="1" operator="lessThan">
      <formula>$K882+$L882</formula>
    </cfRule>
  </conditionalFormatting>
  <conditionalFormatting sqref="S885:T885">
    <cfRule type="cellIs" dxfId="656" priority="388" stopIfTrue="1" operator="greaterThan">
      <formula>$K885+$M885</formula>
    </cfRule>
    <cfRule type="cellIs" dxfId="655" priority="389" stopIfTrue="1" operator="lessThan">
      <formula>$K885+$L885</formula>
    </cfRule>
  </conditionalFormatting>
  <conditionalFormatting sqref="S888:T888">
    <cfRule type="cellIs" dxfId="654" priority="386" stopIfTrue="1" operator="greaterThan">
      <formula>$K888+$M888</formula>
    </cfRule>
    <cfRule type="cellIs" dxfId="653" priority="387" stopIfTrue="1" operator="lessThan">
      <formula>$K888+$L888</formula>
    </cfRule>
  </conditionalFormatting>
  <conditionalFormatting sqref="S894:T894">
    <cfRule type="cellIs" dxfId="652" priority="384" stopIfTrue="1" operator="greaterThan">
      <formula>$K894+$M894</formula>
    </cfRule>
    <cfRule type="cellIs" dxfId="651" priority="385" stopIfTrue="1" operator="lessThan">
      <formula>$K894+$L894</formula>
    </cfRule>
  </conditionalFormatting>
  <conditionalFormatting sqref="S906:T906">
    <cfRule type="cellIs" dxfId="650" priority="382" stopIfTrue="1" operator="greaterThan">
      <formula>$K906+$M906</formula>
    </cfRule>
    <cfRule type="cellIs" dxfId="649" priority="383" stopIfTrue="1" operator="lessThan">
      <formula>$K906+$L906</formula>
    </cfRule>
  </conditionalFormatting>
  <conditionalFormatting sqref="S899:T899">
    <cfRule type="cellIs" dxfId="648" priority="380" stopIfTrue="1" operator="greaterThan">
      <formula>$K899+$M899</formula>
    </cfRule>
    <cfRule type="cellIs" dxfId="647" priority="381" stopIfTrue="1" operator="lessThan">
      <formula>$K899+$L899</formula>
    </cfRule>
  </conditionalFormatting>
  <conditionalFormatting sqref="S900:T900">
    <cfRule type="cellIs" dxfId="646" priority="378" stopIfTrue="1" operator="greaterThan">
      <formula>$K900+$M900</formula>
    </cfRule>
    <cfRule type="cellIs" dxfId="645" priority="379" stopIfTrue="1" operator="lessThan">
      <formula>$K900+$L900</formula>
    </cfRule>
  </conditionalFormatting>
  <conditionalFormatting sqref="S897:T897">
    <cfRule type="cellIs" dxfId="644" priority="376" stopIfTrue="1" operator="greaterThan">
      <formula>$K897+$M897</formula>
    </cfRule>
    <cfRule type="cellIs" dxfId="643" priority="377" stopIfTrue="1" operator="lessThan">
      <formula>$K897+$L897</formula>
    </cfRule>
  </conditionalFormatting>
  <conditionalFormatting sqref="S904:T905">
    <cfRule type="cellIs" dxfId="642" priority="374" stopIfTrue="1" operator="greaterThan">
      <formula>$K904+$M904</formula>
    </cfRule>
    <cfRule type="cellIs" dxfId="641" priority="375" stopIfTrue="1" operator="lessThan">
      <formula>$K904+$L904</formula>
    </cfRule>
  </conditionalFormatting>
  <conditionalFormatting sqref="S903:T903">
    <cfRule type="cellIs" dxfId="640" priority="372" stopIfTrue="1" operator="greaterThan">
      <formula>$K903+$M903</formula>
    </cfRule>
    <cfRule type="cellIs" dxfId="639" priority="373" stopIfTrue="1" operator="lessThan">
      <formula>$K903+$L903</formula>
    </cfRule>
  </conditionalFormatting>
  <conditionalFormatting sqref="S891:T893 S907:T908 S879:T881">
    <cfRule type="cellIs" dxfId="638" priority="370" stopIfTrue="1" operator="greaterThan">
      <formula>$K879+$M879</formula>
    </cfRule>
    <cfRule type="cellIs" dxfId="637" priority="371" stopIfTrue="1" operator="lessThan">
      <formula>$K879+$L879</formula>
    </cfRule>
  </conditionalFormatting>
  <conditionalFormatting sqref="S895:T896">
    <cfRule type="cellIs" dxfId="636" priority="368" stopIfTrue="1" operator="greaterThan">
      <formula>$K895+$M895</formula>
    </cfRule>
    <cfRule type="cellIs" dxfId="635" priority="369" stopIfTrue="1" operator="lessThan">
      <formula>$K895+$L895</formula>
    </cfRule>
  </conditionalFormatting>
  <conditionalFormatting sqref="S883:T884">
    <cfRule type="cellIs" dxfId="634" priority="366" stopIfTrue="1" operator="greaterThan">
      <formula>$K883+$M883</formula>
    </cfRule>
    <cfRule type="cellIs" dxfId="633" priority="367" stopIfTrue="1" operator="lessThan">
      <formula>$K883+$L883</formula>
    </cfRule>
  </conditionalFormatting>
  <conditionalFormatting sqref="S886:T887">
    <cfRule type="cellIs" dxfId="632" priority="364" stopIfTrue="1" operator="greaterThan">
      <formula>$K886+$M886</formula>
    </cfRule>
    <cfRule type="cellIs" dxfId="631" priority="365" stopIfTrue="1" operator="lessThan">
      <formula>$K886+$L886</formula>
    </cfRule>
  </conditionalFormatting>
  <conditionalFormatting sqref="S889:T890">
    <cfRule type="cellIs" dxfId="630" priority="362" stopIfTrue="1" operator="greaterThan">
      <formula>$K889+$M889</formula>
    </cfRule>
    <cfRule type="cellIs" dxfId="629" priority="363" stopIfTrue="1" operator="lessThan">
      <formula>$K889+$L889</formula>
    </cfRule>
  </conditionalFormatting>
  <conditionalFormatting sqref="S882:T882">
    <cfRule type="cellIs" dxfId="628" priority="360" stopIfTrue="1" operator="greaterThan">
      <formula>$K882+$M882</formula>
    </cfRule>
    <cfRule type="cellIs" dxfId="627" priority="361" stopIfTrue="1" operator="lessThan">
      <formula>$K882+$L882</formula>
    </cfRule>
  </conditionalFormatting>
  <conditionalFormatting sqref="S885:T885">
    <cfRule type="cellIs" dxfId="626" priority="358" stopIfTrue="1" operator="greaterThan">
      <formula>$K885+$M885</formula>
    </cfRule>
    <cfRule type="cellIs" dxfId="625" priority="359" stopIfTrue="1" operator="lessThan">
      <formula>$K885+$L885</formula>
    </cfRule>
  </conditionalFormatting>
  <conditionalFormatting sqref="S888:T888">
    <cfRule type="cellIs" dxfId="624" priority="356" stopIfTrue="1" operator="greaterThan">
      <formula>$K888+$M888</formula>
    </cfRule>
    <cfRule type="cellIs" dxfId="623" priority="357" stopIfTrue="1" operator="lessThan">
      <formula>$K888+$L888</formula>
    </cfRule>
  </conditionalFormatting>
  <conditionalFormatting sqref="S894:T894">
    <cfRule type="cellIs" dxfId="622" priority="354" stopIfTrue="1" operator="greaterThan">
      <formula>$K894+$M894</formula>
    </cfRule>
    <cfRule type="cellIs" dxfId="621" priority="355" stopIfTrue="1" operator="lessThan">
      <formula>$K894+$L894</formula>
    </cfRule>
  </conditionalFormatting>
  <conditionalFormatting sqref="S906:T906">
    <cfRule type="cellIs" dxfId="620" priority="352" stopIfTrue="1" operator="greaterThan">
      <formula>$K906+$M906</formula>
    </cfRule>
    <cfRule type="cellIs" dxfId="619" priority="353" stopIfTrue="1" operator="lessThan">
      <formula>$K906+$L906</formula>
    </cfRule>
  </conditionalFormatting>
  <conditionalFormatting sqref="S899:T899">
    <cfRule type="cellIs" dxfId="618" priority="350" stopIfTrue="1" operator="greaterThan">
      <formula>$K899+$M899</formula>
    </cfRule>
    <cfRule type="cellIs" dxfId="617" priority="351" stopIfTrue="1" operator="lessThan">
      <formula>$K899+$L899</formula>
    </cfRule>
  </conditionalFormatting>
  <conditionalFormatting sqref="S901:T902">
    <cfRule type="cellIs" dxfId="616" priority="348" stopIfTrue="1" operator="greaterThan">
      <formula>$K901+$M901</formula>
    </cfRule>
    <cfRule type="cellIs" dxfId="615" priority="349" stopIfTrue="1" operator="lessThan">
      <formula>$K901+$L901</formula>
    </cfRule>
  </conditionalFormatting>
  <conditionalFormatting sqref="S900:T900">
    <cfRule type="cellIs" dxfId="614" priority="346" stopIfTrue="1" operator="greaterThan">
      <formula>$K900+$M900</formula>
    </cfRule>
    <cfRule type="cellIs" dxfId="613" priority="347" stopIfTrue="1" operator="lessThan">
      <formula>$K900+$L900</formula>
    </cfRule>
  </conditionalFormatting>
  <conditionalFormatting sqref="S898:T898">
    <cfRule type="cellIs" dxfId="612" priority="344" stopIfTrue="1" operator="greaterThan">
      <formula>$K898+$M898</formula>
    </cfRule>
    <cfRule type="cellIs" dxfId="611" priority="345" stopIfTrue="1" operator="lessThan">
      <formula>$K898+$L898</formula>
    </cfRule>
  </conditionalFormatting>
  <conditionalFormatting sqref="S897:T897">
    <cfRule type="cellIs" dxfId="610" priority="342" stopIfTrue="1" operator="greaterThan">
      <formula>$K897+$M897</formula>
    </cfRule>
    <cfRule type="cellIs" dxfId="609" priority="343" stopIfTrue="1" operator="lessThan">
      <formula>$K897+$L897</formula>
    </cfRule>
  </conditionalFormatting>
  <conditionalFormatting sqref="S904:T905">
    <cfRule type="cellIs" dxfId="608" priority="340" stopIfTrue="1" operator="greaterThan">
      <formula>$K904+$M904</formula>
    </cfRule>
    <cfRule type="cellIs" dxfId="607" priority="341" stopIfTrue="1" operator="lessThan">
      <formula>$K904+$L904</formula>
    </cfRule>
  </conditionalFormatting>
  <conditionalFormatting sqref="S903:T903">
    <cfRule type="cellIs" dxfId="606" priority="338" stopIfTrue="1" operator="greaterThan">
      <formula>$K903+$M903</formula>
    </cfRule>
    <cfRule type="cellIs" dxfId="605" priority="339" stopIfTrue="1" operator="lessThan">
      <formula>$K903+$L903</formula>
    </cfRule>
  </conditionalFormatting>
  <conditionalFormatting sqref="S895:T896">
    <cfRule type="cellIs" dxfId="604" priority="336" stopIfTrue="1" operator="greaterThan">
      <formula>$K895+$M895</formula>
    </cfRule>
    <cfRule type="cellIs" dxfId="603" priority="337" stopIfTrue="1" operator="lessThan">
      <formula>$K895+$L895</formula>
    </cfRule>
  </conditionalFormatting>
  <conditionalFormatting sqref="S883:T884">
    <cfRule type="cellIs" dxfId="602" priority="334" stopIfTrue="1" operator="greaterThan">
      <formula>$K883+$M883</formula>
    </cfRule>
    <cfRule type="cellIs" dxfId="601" priority="335" stopIfTrue="1" operator="lessThan">
      <formula>$K883+$L883</formula>
    </cfRule>
  </conditionalFormatting>
  <conditionalFormatting sqref="S886:T887">
    <cfRule type="cellIs" dxfId="600" priority="332" stopIfTrue="1" operator="greaterThan">
      <formula>$K886+$M886</formula>
    </cfRule>
    <cfRule type="cellIs" dxfId="599" priority="333" stopIfTrue="1" operator="lessThan">
      <formula>$K886+$L886</formula>
    </cfRule>
  </conditionalFormatting>
  <conditionalFormatting sqref="S889:T890">
    <cfRule type="cellIs" dxfId="598" priority="330" stopIfTrue="1" operator="greaterThan">
      <formula>$K889+$M889</formula>
    </cfRule>
    <cfRule type="cellIs" dxfId="597" priority="331" stopIfTrue="1" operator="lessThan">
      <formula>$K889+$L889</formula>
    </cfRule>
  </conditionalFormatting>
  <conditionalFormatting sqref="S901:T902">
    <cfRule type="cellIs" dxfId="596" priority="328" stopIfTrue="1" operator="greaterThan">
      <formula>$K901+$M901</formula>
    </cfRule>
    <cfRule type="cellIs" dxfId="595" priority="329" stopIfTrue="1" operator="lessThan">
      <formula>$K901+$L901</formula>
    </cfRule>
  </conditionalFormatting>
  <conditionalFormatting sqref="S898:T898">
    <cfRule type="cellIs" dxfId="594" priority="326" stopIfTrue="1" operator="greaterThan">
      <formula>$K898+$M898</formula>
    </cfRule>
    <cfRule type="cellIs" dxfId="593" priority="327" stopIfTrue="1" operator="lessThan">
      <formula>$K898+$L898</formula>
    </cfRule>
  </conditionalFormatting>
  <conditionalFormatting sqref="S909:T910">
    <cfRule type="cellIs" dxfId="592" priority="324" stopIfTrue="1" operator="greaterThan">
      <formula>$K909+$M909</formula>
    </cfRule>
    <cfRule type="cellIs" dxfId="591" priority="325" stopIfTrue="1" operator="lessThan">
      <formula>$K909+$L909</formula>
    </cfRule>
  </conditionalFormatting>
  <conditionalFormatting sqref="S915:T916">
    <cfRule type="cellIs" dxfId="590" priority="322" stopIfTrue="1" operator="greaterThan">
      <formula>$K915+$M915</formula>
    </cfRule>
    <cfRule type="cellIs" dxfId="589" priority="323" stopIfTrue="1" operator="lessThan">
      <formula>$K915+$L915</formula>
    </cfRule>
  </conditionalFormatting>
  <conditionalFormatting sqref="S918:T919">
    <cfRule type="cellIs" dxfId="588" priority="320" stopIfTrue="1" operator="greaterThan">
      <formula>$K918+$M918</formula>
    </cfRule>
    <cfRule type="cellIs" dxfId="587" priority="321" stopIfTrue="1" operator="lessThan">
      <formula>$K918+$L918</formula>
    </cfRule>
  </conditionalFormatting>
  <conditionalFormatting sqref="S921:T922">
    <cfRule type="cellIs" dxfId="586" priority="318" stopIfTrue="1" operator="greaterThan">
      <formula>$K921+$M921</formula>
    </cfRule>
    <cfRule type="cellIs" dxfId="585" priority="319" stopIfTrue="1" operator="lessThan">
      <formula>$K921+$L921</formula>
    </cfRule>
  </conditionalFormatting>
  <conditionalFormatting sqref="S912:T913">
    <cfRule type="cellIs" dxfId="584" priority="316" stopIfTrue="1" operator="greaterThan">
      <formula>$K912+$M912</formula>
    </cfRule>
    <cfRule type="cellIs" dxfId="583" priority="317" stopIfTrue="1" operator="lessThan">
      <formula>$K912+$L912</formula>
    </cfRule>
  </conditionalFormatting>
  <conditionalFormatting sqref="S909:T911">
    <cfRule type="cellIs" dxfId="582" priority="314" stopIfTrue="1" operator="greaterThan">
      <formula>$K909+$M909</formula>
    </cfRule>
    <cfRule type="cellIs" dxfId="581" priority="315" stopIfTrue="1" operator="lessThan">
      <formula>$K909+$L909</formula>
    </cfRule>
  </conditionalFormatting>
  <conditionalFormatting sqref="S917:T917">
    <cfRule type="cellIs" dxfId="580" priority="312" stopIfTrue="1" operator="greaterThan">
      <formula>$K917+$M917</formula>
    </cfRule>
    <cfRule type="cellIs" dxfId="579" priority="313" stopIfTrue="1" operator="lessThan">
      <formula>$K917+$L917</formula>
    </cfRule>
  </conditionalFormatting>
  <conditionalFormatting sqref="S915:T916">
    <cfRule type="cellIs" dxfId="578" priority="310" stopIfTrue="1" operator="greaterThan">
      <formula>$K915+$M915</formula>
    </cfRule>
    <cfRule type="cellIs" dxfId="577" priority="311" stopIfTrue="1" operator="lessThan">
      <formula>$K915+$L915</formula>
    </cfRule>
  </conditionalFormatting>
  <conditionalFormatting sqref="S920:T920">
    <cfRule type="cellIs" dxfId="576" priority="308" stopIfTrue="1" operator="greaterThan">
      <formula>$K920+$M920</formula>
    </cfRule>
    <cfRule type="cellIs" dxfId="575" priority="309" stopIfTrue="1" operator="lessThan">
      <formula>$K920+$L920</formula>
    </cfRule>
  </conditionalFormatting>
  <conditionalFormatting sqref="S918:T919">
    <cfRule type="cellIs" dxfId="574" priority="306" stopIfTrue="1" operator="greaterThan">
      <formula>$K918+$M918</formula>
    </cfRule>
    <cfRule type="cellIs" dxfId="573" priority="307" stopIfTrue="1" operator="lessThan">
      <formula>$K918+$L918</formula>
    </cfRule>
  </conditionalFormatting>
  <conditionalFormatting sqref="S921:T922">
    <cfRule type="cellIs" dxfId="572" priority="304" stopIfTrue="1" operator="greaterThan">
      <formula>$K921+$M921</formula>
    </cfRule>
    <cfRule type="cellIs" dxfId="571" priority="305" stopIfTrue="1" operator="lessThan">
      <formula>$K921+$L921</formula>
    </cfRule>
  </conditionalFormatting>
  <conditionalFormatting sqref="S912:T914">
    <cfRule type="cellIs" dxfId="570" priority="302" stopIfTrue="1" operator="greaterThan">
      <formula>$K912+$M912</formula>
    </cfRule>
    <cfRule type="cellIs" dxfId="569" priority="303" stopIfTrue="1" operator="lessThan">
      <formula>$K912+$L912</formula>
    </cfRule>
  </conditionalFormatting>
  <conditionalFormatting sqref="S909:T911">
    <cfRule type="cellIs" dxfId="568" priority="300" stopIfTrue="1" operator="greaterThan">
      <formula>$K909+$M909</formula>
    </cfRule>
    <cfRule type="cellIs" dxfId="567" priority="301" stopIfTrue="1" operator="lessThan">
      <formula>$K909+$L909</formula>
    </cfRule>
  </conditionalFormatting>
  <conditionalFormatting sqref="S917:T917">
    <cfRule type="cellIs" dxfId="566" priority="298" stopIfTrue="1" operator="greaterThan">
      <formula>$K917+$M917</formula>
    </cfRule>
    <cfRule type="cellIs" dxfId="565" priority="299" stopIfTrue="1" operator="lessThan">
      <formula>$K917+$L917</formula>
    </cfRule>
  </conditionalFormatting>
  <conditionalFormatting sqref="S920:T920">
    <cfRule type="cellIs" dxfId="564" priority="296" stopIfTrue="1" operator="greaterThan">
      <formula>$K920+$M920</formula>
    </cfRule>
    <cfRule type="cellIs" dxfId="563" priority="297" stopIfTrue="1" operator="lessThan">
      <formula>$K920+$L920</formula>
    </cfRule>
  </conditionalFormatting>
  <conditionalFormatting sqref="S912:T914">
    <cfRule type="cellIs" dxfId="562" priority="294" stopIfTrue="1" operator="greaterThan">
      <formula>$K912+$M912</formula>
    </cfRule>
    <cfRule type="cellIs" dxfId="561" priority="295" stopIfTrue="1" operator="lessThan">
      <formula>$K912+$L912</formula>
    </cfRule>
  </conditionalFormatting>
  <conditionalFormatting sqref="S973:T973 S972:W972 S975:W975">
    <cfRule type="cellIs" dxfId="560" priority="290" stopIfTrue="1" operator="greaterThan">
      <formula>$K972+$M972</formula>
    </cfRule>
    <cfRule type="cellIs" dxfId="559" priority="291" stopIfTrue="1" operator="lessThan">
      <formula>$K972+$L972</formula>
    </cfRule>
  </conditionalFormatting>
  <conditionalFormatting sqref="S971:T971 S974:T974">
    <cfRule type="cellIs" dxfId="558" priority="292" stopIfTrue="1" operator="greaterThan">
      <formula>$K971+$M971</formula>
    </cfRule>
    <cfRule type="cellIs" dxfId="557" priority="293" stopIfTrue="1" operator="lessThan">
      <formula>$K971+$L971</formula>
    </cfRule>
  </conditionalFormatting>
  <conditionalFormatting sqref="S137:T144">
    <cfRule type="cellIs" dxfId="556" priority="288" stopIfTrue="1" operator="greaterThan">
      <formula>$K137+$M137</formula>
    </cfRule>
    <cfRule type="cellIs" dxfId="555" priority="289" stopIfTrue="1" operator="lessThan">
      <formula>$K137+$L137</formula>
    </cfRule>
  </conditionalFormatting>
  <conditionalFormatting sqref="AQ259:AQ261">
    <cfRule type="cellIs" dxfId="554" priority="279" operator="greaterThan">
      <formula>0.06</formula>
    </cfRule>
  </conditionalFormatting>
  <conditionalFormatting sqref="C259:C261">
    <cfRule type="cellIs" dxfId="553" priority="278" operator="equal">
      <formula>""</formula>
    </cfRule>
  </conditionalFormatting>
  <conditionalFormatting sqref="U261">
    <cfRule type="cellIs" dxfId="552" priority="280" stopIfTrue="1" operator="greaterThan">
      <formula>$K261+$M261</formula>
    </cfRule>
    <cfRule type="cellIs" dxfId="551" priority="281" stopIfTrue="1" operator="lessThan">
      <formula>$K261+$L261</formula>
    </cfRule>
  </conditionalFormatting>
  <conditionalFormatting sqref="V261">
    <cfRule type="cellIs" dxfId="550" priority="282" stopIfTrue="1" operator="greaterThan">
      <formula>$K261+$M261</formula>
    </cfRule>
    <cfRule type="cellIs" dxfId="549" priority="283" stopIfTrue="1" operator="lessThan">
      <formula>$K261+$L261</formula>
    </cfRule>
  </conditionalFormatting>
  <conditionalFormatting sqref="W261">
    <cfRule type="cellIs" dxfId="548" priority="284" stopIfTrue="1" operator="greaterThan">
      <formula>$K261+$M261</formula>
    </cfRule>
    <cfRule type="cellIs" dxfId="547" priority="285" stopIfTrue="1" operator="lessThan">
      <formula>$K261+$L261</formula>
    </cfRule>
  </conditionalFormatting>
  <conditionalFormatting sqref="U259:W259">
    <cfRule type="cellIs" dxfId="546" priority="286" stopIfTrue="1" operator="greaterThan">
      <formula>$K259+$M259</formula>
    </cfRule>
    <cfRule type="cellIs" dxfId="545" priority="287" stopIfTrue="1" operator="lessThan">
      <formula>$K259+$L259</formula>
    </cfRule>
  </conditionalFormatting>
  <conditionalFormatting sqref="R259:R261">
    <cfRule type="cellIs" dxfId="544" priority="277" operator="equal">
      <formula>0</formula>
    </cfRule>
  </conditionalFormatting>
  <conditionalFormatting sqref="Y259:Y261">
    <cfRule type="cellIs" dxfId="543" priority="276" operator="equal">
      <formula>$AK$18</formula>
    </cfRule>
  </conditionalFormatting>
  <conditionalFormatting sqref="AS259:AS261">
    <cfRule type="cellIs" dxfId="542" priority="275" operator="greaterThan">
      <formula>0.5</formula>
    </cfRule>
  </conditionalFormatting>
  <conditionalFormatting sqref="AT259:AU261">
    <cfRule type="cellIs" dxfId="541" priority="274" operator="lessThan">
      <formula>1.6666666</formula>
    </cfRule>
  </conditionalFormatting>
  <conditionalFormatting sqref="S261:T261 S260:W260">
    <cfRule type="cellIs" dxfId="540" priority="270" stopIfTrue="1" operator="greaterThan">
      <formula>$K260+$M260</formula>
    </cfRule>
    <cfRule type="cellIs" dxfId="539" priority="271" stopIfTrue="1" operator="lessThan">
      <formula>$K260+$L260</formula>
    </cfRule>
  </conditionalFormatting>
  <conditionalFormatting sqref="S259:T259">
    <cfRule type="cellIs" dxfId="538" priority="272" stopIfTrue="1" operator="greaterThan">
      <formula>$K259+$M259</formula>
    </cfRule>
    <cfRule type="cellIs" dxfId="537" priority="273" stopIfTrue="1" operator="lessThan">
      <formula>$K259+$L259</formula>
    </cfRule>
  </conditionalFormatting>
  <conditionalFormatting sqref="AQ265:AQ267">
    <cfRule type="cellIs" dxfId="536" priority="263" operator="greaterThan">
      <formula>0.06</formula>
    </cfRule>
  </conditionalFormatting>
  <conditionalFormatting sqref="C266:C267">
    <cfRule type="cellIs" dxfId="535" priority="262" operator="equal">
      <formula>""</formula>
    </cfRule>
  </conditionalFormatting>
  <conditionalFormatting sqref="U267">
    <cfRule type="cellIs" dxfId="534" priority="264" stopIfTrue="1" operator="greaterThan">
      <formula>$K267+$M267</formula>
    </cfRule>
    <cfRule type="cellIs" dxfId="533" priority="265" stopIfTrue="1" operator="lessThan">
      <formula>$K267+$L267</formula>
    </cfRule>
  </conditionalFormatting>
  <conditionalFormatting sqref="V267">
    <cfRule type="cellIs" dxfId="532" priority="266" stopIfTrue="1" operator="greaterThan">
      <formula>$K267+$M267</formula>
    </cfRule>
    <cfRule type="cellIs" dxfId="531" priority="267" stopIfTrue="1" operator="lessThan">
      <formula>$K267+$L267</formula>
    </cfRule>
  </conditionalFormatting>
  <conditionalFormatting sqref="W267">
    <cfRule type="cellIs" dxfId="530" priority="268" stopIfTrue="1" operator="greaterThan">
      <formula>$K267+$M267</formula>
    </cfRule>
    <cfRule type="cellIs" dxfId="529" priority="269" stopIfTrue="1" operator="lessThan">
      <formula>$K267+$L267</formula>
    </cfRule>
  </conditionalFormatting>
  <conditionalFormatting sqref="R266:R267">
    <cfRule type="cellIs" dxfId="528" priority="261" operator="equal">
      <formula>0</formula>
    </cfRule>
  </conditionalFormatting>
  <conditionalFormatting sqref="C265">
    <cfRule type="cellIs" dxfId="527" priority="258" operator="equal">
      <formula>""</formula>
    </cfRule>
  </conditionalFormatting>
  <conditionalFormatting sqref="U265:W265">
    <cfRule type="cellIs" dxfId="526" priority="259" stopIfTrue="1" operator="greaterThan">
      <formula>$K265+$M265</formula>
    </cfRule>
    <cfRule type="cellIs" dxfId="525" priority="260" stopIfTrue="1" operator="lessThan">
      <formula>$K265+$L265</formula>
    </cfRule>
  </conditionalFormatting>
  <conditionalFormatting sqref="R265">
    <cfRule type="cellIs" dxfId="524" priority="257" operator="equal">
      <formula>0</formula>
    </cfRule>
  </conditionalFormatting>
  <conditionalFormatting sqref="Y265:Y267">
    <cfRule type="cellIs" dxfId="523" priority="256" operator="equal">
      <formula>$AK$18</formula>
    </cfRule>
  </conditionalFormatting>
  <conditionalFormatting sqref="AS265:AS267">
    <cfRule type="cellIs" dxfId="522" priority="255" operator="greaterThan">
      <formula>0.5</formula>
    </cfRule>
  </conditionalFormatting>
  <conditionalFormatting sqref="AT265:AU267">
    <cfRule type="cellIs" dxfId="521" priority="254" operator="lessThan">
      <formula>1.6666666</formula>
    </cfRule>
  </conditionalFormatting>
  <conditionalFormatting sqref="S267:T267 S266:W266">
    <cfRule type="cellIs" dxfId="520" priority="252" stopIfTrue="1" operator="greaterThan">
      <formula>$K266+$M266</formula>
    </cfRule>
    <cfRule type="cellIs" dxfId="519" priority="253" stopIfTrue="1" operator="lessThan">
      <formula>$K266+$L266</formula>
    </cfRule>
  </conditionalFormatting>
  <conditionalFormatting sqref="T265">
    <cfRule type="cellIs" dxfId="518" priority="250" stopIfTrue="1" operator="greaterThan">
      <formula>$K265+$M265</formula>
    </cfRule>
    <cfRule type="cellIs" dxfId="517" priority="251" stopIfTrue="1" operator="lessThan">
      <formula>$K265+$L265</formula>
    </cfRule>
  </conditionalFormatting>
  <conditionalFormatting sqref="AQ271:AQ273">
    <cfRule type="cellIs" dxfId="516" priority="243" operator="greaterThan">
      <formula>0.06</formula>
    </cfRule>
  </conditionalFormatting>
  <conditionalFormatting sqref="C272:C273">
    <cfRule type="cellIs" dxfId="515" priority="242" operator="equal">
      <formula>""</formula>
    </cfRule>
  </conditionalFormatting>
  <conditionalFormatting sqref="U273">
    <cfRule type="cellIs" dxfId="514" priority="244" stopIfTrue="1" operator="greaterThan">
      <formula>$K273+$M273</formula>
    </cfRule>
    <cfRule type="cellIs" dxfId="513" priority="245" stopIfTrue="1" operator="lessThan">
      <formula>$K273+$L273</formula>
    </cfRule>
  </conditionalFormatting>
  <conditionalFormatting sqref="V273">
    <cfRule type="cellIs" dxfId="512" priority="246" stopIfTrue="1" operator="greaterThan">
      <formula>$K273+$M273</formula>
    </cfRule>
    <cfRule type="cellIs" dxfId="511" priority="247" stopIfTrue="1" operator="lessThan">
      <formula>$K273+$L273</formula>
    </cfRule>
  </conditionalFormatting>
  <conditionalFormatting sqref="W273">
    <cfRule type="cellIs" dxfId="510" priority="248" stopIfTrue="1" operator="greaterThan">
      <formula>$K273+$M273</formula>
    </cfRule>
    <cfRule type="cellIs" dxfId="509" priority="249" stopIfTrue="1" operator="lessThan">
      <formula>$K273+$L273</formula>
    </cfRule>
  </conditionalFormatting>
  <conditionalFormatting sqref="R272:R273">
    <cfRule type="cellIs" dxfId="508" priority="241" operator="equal">
      <formula>0</formula>
    </cfRule>
  </conditionalFormatting>
  <conditionalFormatting sqref="C271">
    <cfRule type="cellIs" dxfId="507" priority="238" operator="equal">
      <formula>""</formula>
    </cfRule>
  </conditionalFormatting>
  <conditionalFormatting sqref="U271:W271">
    <cfRule type="cellIs" dxfId="506" priority="239" stopIfTrue="1" operator="greaterThan">
      <formula>$K271+$M271</formula>
    </cfRule>
    <cfRule type="cellIs" dxfId="505" priority="240" stopIfTrue="1" operator="lessThan">
      <formula>$K271+$L271</formula>
    </cfRule>
  </conditionalFormatting>
  <conditionalFormatting sqref="R271">
    <cfRule type="cellIs" dxfId="504" priority="237" operator="equal">
      <formula>0</formula>
    </cfRule>
  </conditionalFormatting>
  <conditionalFormatting sqref="Y271:Y273">
    <cfRule type="cellIs" dxfId="503" priority="236" operator="equal">
      <formula>$AK$18</formula>
    </cfRule>
  </conditionalFormatting>
  <conditionalFormatting sqref="AS271:AS273">
    <cfRule type="cellIs" dxfId="502" priority="235" operator="greaterThan">
      <formula>0.5</formula>
    </cfRule>
  </conditionalFormatting>
  <conditionalFormatting sqref="AT271:AU273">
    <cfRule type="cellIs" dxfId="501" priority="234" operator="lessThan">
      <formula>1.6666666</formula>
    </cfRule>
  </conditionalFormatting>
  <conditionalFormatting sqref="S273:T273 S272:W272">
    <cfRule type="cellIs" dxfId="500" priority="232" stopIfTrue="1" operator="greaterThan">
      <formula>$K272+$M272</formula>
    </cfRule>
    <cfRule type="cellIs" dxfId="499" priority="233" stopIfTrue="1" operator="lessThan">
      <formula>$K272+$L272</formula>
    </cfRule>
  </conditionalFormatting>
  <conditionalFormatting sqref="T271">
    <cfRule type="cellIs" dxfId="498" priority="230" stopIfTrue="1" operator="greaterThan">
      <formula>$K271+$M271</formula>
    </cfRule>
    <cfRule type="cellIs" dxfId="497" priority="231" stopIfTrue="1" operator="lessThan">
      <formula>$K271+$L271</formula>
    </cfRule>
  </conditionalFormatting>
  <conditionalFormatting sqref="AQ277:AQ279">
    <cfRule type="cellIs" dxfId="496" priority="221" operator="greaterThan">
      <formula>0.06</formula>
    </cfRule>
  </conditionalFormatting>
  <conditionalFormatting sqref="C277:C279">
    <cfRule type="cellIs" dxfId="495" priority="220" operator="equal">
      <formula>""</formula>
    </cfRule>
  </conditionalFormatting>
  <conditionalFormatting sqref="U279">
    <cfRule type="cellIs" dxfId="494" priority="222" stopIfTrue="1" operator="greaterThan">
      <formula>$K279+$M279</formula>
    </cfRule>
    <cfRule type="cellIs" dxfId="493" priority="223" stopIfTrue="1" operator="lessThan">
      <formula>$K279+$L279</formula>
    </cfRule>
  </conditionalFormatting>
  <conditionalFormatting sqref="V279">
    <cfRule type="cellIs" dxfId="492" priority="224" stopIfTrue="1" operator="greaterThan">
      <formula>$K279+$M279</formula>
    </cfRule>
    <cfRule type="cellIs" dxfId="491" priority="225" stopIfTrue="1" operator="lessThan">
      <formula>$K279+$L279</formula>
    </cfRule>
  </conditionalFormatting>
  <conditionalFormatting sqref="W279">
    <cfRule type="cellIs" dxfId="490" priority="226" stopIfTrue="1" operator="greaterThan">
      <formula>$K279+$M279</formula>
    </cfRule>
    <cfRule type="cellIs" dxfId="489" priority="227" stopIfTrue="1" operator="lessThan">
      <formula>$K279+$L279</formula>
    </cfRule>
  </conditionalFormatting>
  <conditionalFormatting sqref="U277:W277">
    <cfRule type="cellIs" dxfId="488" priority="228" stopIfTrue="1" operator="greaterThan">
      <formula>$K277+$M277</formula>
    </cfRule>
    <cfRule type="cellIs" dxfId="487" priority="229" stopIfTrue="1" operator="lessThan">
      <formula>$K277+$L277</formula>
    </cfRule>
  </conditionalFormatting>
  <conditionalFormatting sqref="R277:R279">
    <cfRule type="cellIs" dxfId="486" priority="219" operator="equal">
      <formula>0</formula>
    </cfRule>
  </conditionalFormatting>
  <conditionalFormatting sqref="Y277:Y279">
    <cfRule type="cellIs" dxfId="485" priority="218" operator="equal">
      <formula>$AK$18</formula>
    </cfRule>
  </conditionalFormatting>
  <conditionalFormatting sqref="AS277:AS279">
    <cfRule type="cellIs" dxfId="484" priority="217" operator="greaterThan">
      <formula>0.5</formula>
    </cfRule>
  </conditionalFormatting>
  <conditionalFormatting sqref="AT277:AU279">
    <cfRule type="cellIs" dxfId="483" priority="216" operator="lessThan">
      <formula>1.6666666</formula>
    </cfRule>
  </conditionalFormatting>
  <conditionalFormatting sqref="S279:T279 S278:W278">
    <cfRule type="cellIs" dxfId="482" priority="212" stopIfTrue="1" operator="greaterThan">
      <formula>$K278+$M278</formula>
    </cfRule>
    <cfRule type="cellIs" dxfId="481" priority="213" stopIfTrue="1" operator="lessThan">
      <formula>$K278+$L278</formula>
    </cfRule>
  </conditionalFormatting>
  <conditionalFormatting sqref="T277">
    <cfRule type="cellIs" dxfId="480" priority="214" stopIfTrue="1" operator="greaterThan">
      <formula>$K277+$M277</formula>
    </cfRule>
    <cfRule type="cellIs" dxfId="479" priority="215" stopIfTrue="1" operator="lessThan">
      <formula>$K277+$L277</formula>
    </cfRule>
  </conditionalFormatting>
  <conditionalFormatting sqref="S265">
    <cfRule type="cellIs" dxfId="478" priority="210" stopIfTrue="1" operator="greaterThan">
      <formula>$K265+$M265</formula>
    </cfRule>
    <cfRule type="cellIs" dxfId="477" priority="211" stopIfTrue="1" operator="lessThan">
      <formula>$K265+$L265</formula>
    </cfRule>
  </conditionalFormatting>
  <conditionalFormatting sqref="S271">
    <cfRule type="cellIs" dxfId="476" priority="208" stopIfTrue="1" operator="greaterThan">
      <formula>$K271+$M271</formula>
    </cfRule>
    <cfRule type="cellIs" dxfId="475" priority="209" stopIfTrue="1" operator="lessThan">
      <formula>$K271+$L271</formula>
    </cfRule>
  </conditionalFormatting>
  <conditionalFormatting sqref="S277">
    <cfRule type="cellIs" dxfId="474" priority="206" stopIfTrue="1" operator="greaterThan">
      <formula>$K277+$M277</formula>
    </cfRule>
    <cfRule type="cellIs" dxfId="473" priority="207" stopIfTrue="1" operator="lessThan">
      <formula>$K277+$L277</formula>
    </cfRule>
  </conditionalFormatting>
  <conditionalFormatting sqref="T68">
    <cfRule type="cellIs" dxfId="472" priority="195" stopIfTrue="1" operator="greaterThan">
      <formula>$K68+$M68</formula>
    </cfRule>
    <cfRule type="cellIs" dxfId="471" priority="196" stopIfTrue="1" operator="lessThan">
      <formula>$K68+$L68</formula>
    </cfRule>
  </conditionalFormatting>
  <conditionalFormatting sqref="U68">
    <cfRule type="cellIs" dxfId="470" priority="198" stopIfTrue="1" operator="greaterThan">
      <formula>$K68+$M68</formula>
    </cfRule>
    <cfRule type="cellIs" dxfId="469" priority="199" stopIfTrue="1" operator="lessThan">
      <formula>$K68+$L68</formula>
    </cfRule>
  </conditionalFormatting>
  <conditionalFormatting sqref="V68">
    <cfRule type="cellIs" dxfId="468" priority="200" stopIfTrue="1" operator="greaterThan">
      <formula>$K68+$M68</formula>
    </cfRule>
    <cfRule type="cellIs" dxfId="467" priority="201" stopIfTrue="1" operator="lessThan">
      <formula>$K68+$L68</formula>
    </cfRule>
  </conditionalFormatting>
  <conditionalFormatting sqref="W68">
    <cfRule type="cellIs" dxfId="466" priority="202" stopIfTrue="1" operator="greaterThan">
      <formula>$K68+$M68</formula>
    </cfRule>
    <cfRule type="cellIs" dxfId="465" priority="203" stopIfTrue="1" operator="lessThan">
      <formula>$K68+$L68</formula>
    </cfRule>
  </conditionalFormatting>
  <conditionalFormatting sqref="S68">
    <cfRule type="cellIs" dxfId="464" priority="204" stopIfTrue="1" operator="greaterThan">
      <formula>$K68+$M68</formula>
    </cfRule>
    <cfRule type="cellIs" dxfId="463" priority="205" stopIfTrue="1" operator="lessThan">
      <formula>$K68+$L68</formula>
    </cfRule>
  </conditionalFormatting>
  <conditionalFormatting sqref="T71">
    <cfRule type="cellIs" dxfId="462" priority="184" stopIfTrue="1" operator="greaterThan">
      <formula>$K71+$M71</formula>
    </cfRule>
    <cfRule type="cellIs" dxfId="461" priority="185" stopIfTrue="1" operator="lessThan">
      <formula>$K71+$L71</formula>
    </cfRule>
  </conditionalFormatting>
  <conditionalFormatting sqref="U71">
    <cfRule type="cellIs" dxfId="460" priority="187" stopIfTrue="1" operator="greaterThan">
      <formula>$K71+$M71</formula>
    </cfRule>
    <cfRule type="cellIs" dxfId="459" priority="188" stopIfTrue="1" operator="lessThan">
      <formula>$K71+$L71</formula>
    </cfRule>
  </conditionalFormatting>
  <conditionalFormatting sqref="V71">
    <cfRule type="cellIs" dxfId="458" priority="189" stopIfTrue="1" operator="greaterThan">
      <formula>$K71+$M71</formula>
    </cfRule>
    <cfRule type="cellIs" dxfId="457" priority="190" stopIfTrue="1" operator="lessThan">
      <formula>$K71+$L71</formula>
    </cfRule>
  </conditionalFormatting>
  <conditionalFormatting sqref="W71">
    <cfRule type="cellIs" dxfId="456" priority="191" stopIfTrue="1" operator="greaterThan">
      <formula>$K71+$M71</formula>
    </cfRule>
    <cfRule type="cellIs" dxfId="455" priority="192" stopIfTrue="1" operator="lessThan">
      <formula>$K71+$L71</formula>
    </cfRule>
  </conditionalFormatting>
  <conditionalFormatting sqref="S71">
    <cfRule type="cellIs" dxfId="454" priority="193" stopIfTrue="1" operator="greaterThan">
      <formula>$K71+$M71</formula>
    </cfRule>
    <cfRule type="cellIs" dxfId="453" priority="194" stopIfTrue="1" operator="lessThan">
      <formula>$K71+$L71</formula>
    </cfRule>
  </conditionalFormatting>
  <conditionalFormatting sqref="T74">
    <cfRule type="cellIs" dxfId="452" priority="173" stopIfTrue="1" operator="greaterThan">
      <formula>$K74+$M74</formula>
    </cfRule>
    <cfRule type="cellIs" dxfId="451" priority="174" stopIfTrue="1" operator="lessThan">
      <formula>$K74+$L74</formula>
    </cfRule>
  </conditionalFormatting>
  <conditionalFormatting sqref="U74">
    <cfRule type="cellIs" dxfId="450" priority="176" stopIfTrue="1" operator="greaterThan">
      <formula>$K74+$M74</formula>
    </cfRule>
    <cfRule type="cellIs" dxfId="449" priority="177" stopIfTrue="1" operator="lessThan">
      <formula>$K74+$L74</formula>
    </cfRule>
  </conditionalFormatting>
  <conditionalFormatting sqref="V74">
    <cfRule type="cellIs" dxfId="448" priority="178" stopIfTrue="1" operator="greaterThan">
      <formula>$K74+$M74</formula>
    </cfRule>
    <cfRule type="cellIs" dxfId="447" priority="179" stopIfTrue="1" operator="lessThan">
      <formula>$K74+$L74</formula>
    </cfRule>
  </conditionalFormatting>
  <conditionalFormatting sqref="W74">
    <cfRule type="cellIs" dxfId="446" priority="180" stopIfTrue="1" operator="greaterThan">
      <formula>$K74+$M74</formula>
    </cfRule>
    <cfRule type="cellIs" dxfId="445" priority="181" stopIfTrue="1" operator="lessThan">
      <formula>$K74+$L74</formula>
    </cfRule>
  </conditionalFormatting>
  <conditionalFormatting sqref="S74">
    <cfRule type="cellIs" dxfId="444" priority="182" stopIfTrue="1" operator="greaterThan">
      <formula>$K74+$M74</formula>
    </cfRule>
    <cfRule type="cellIs" dxfId="443" priority="183" stopIfTrue="1" operator="lessThan">
      <formula>$K74+$L74</formula>
    </cfRule>
  </conditionalFormatting>
  <conditionalFormatting sqref="U620:W620">
    <cfRule type="cellIs" dxfId="442" priority="171" stopIfTrue="1" operator="greaterThan">
      <formula>$K620+$M620</formula>
    </cfRule>
    <cfRule type="cellIs" dxfId="441" priority="172" stopIfTrue="1" operator="lessThan">
      <formula>$K620+$L620</formula>
    </cfRule>
  </conditionalFormatting>
  <conditionalFormatting sqref="U626:W626">
    <cfRule type="cellIs" dxfId="440" priority="169" stopIfTrue="1" operator="greaterThan">
      <formula>$K626+$M626</formula>
    </cfRule>
    <cfRule type="cellIs" dxfId="439" priority="170" stopIfTrue="1" operator="lessThan">
      <formula>$K626+$L626</formula>
    </cfRule>
  </conditionalFormatting>
  <conditionalFormatting sqref="U629:V629">
    <cfRule type="cellIs" dxfId="438" priority="167" stopIfTrue="1" operator="greaterThan">
      <formula>$K629+$M629</formula>
    </cfRule>
    <cfRule type="cellIs" dxfId="437" priority="168" stopIfTrue="1" operator="lessThan">
      <formula>$K629+$L629</formula>
    </cfRule>
  </conditionalFormatting>
  <conditionalFormatting sqref="S844:W844">
    <cfRule type="cellIs" dxfId="436" priority="165" stopIfTrue="1" operator="greaterThan">
      <formula>$K844+$M844</formula>
    </cfRule>
    <cfRule type="cellIs" dxfId="435" priority="166" stopIfTrue="1" operator="lessThan">
      <formula>$K844+$L844</formula>
    </cfRule>
  </conditionalFormatting>
  <conditionalFormatting sqref="Y844">
    <cfRule type="cellIs" dxfId="434" priority="164" operator="equal">
      <formula>$AK$18</formula>
    </cfRule>
  </conditionalFormatting>
  <conditionalFormatting sqref="AQ805:AQ807">
    <cfRule type="cellIs" dxfId="433" priority="155" operator="greaterThan">
      <formula>0.06</formula>
    </cfRule>
  </conditionalFormatting>
  <conditionalFormatting sqref="C805:C807">
    <cfRule type="cellIs" dxfId="432" priority="154" operator="equal">
      <formula>""</formula>
    </cfRule>
  </conditionalFormatting>
  <conditionalFormatting sqref="T807">
    <cfRule type="cellIs" dxfId="431" priority="152" stopIfTrue="1" operator="greaterThan">
      <formula>$K807+$M807</formula>
    </cfRule>
    <cfRule type="cellIs" dxfId="430" priority="153" stopIfTrue="1" operator="lessThan">
      <formula>$K807+$L807</formula>
    </cfRule>
  </conditionalFormatting>
  <conditionalFormatting sqref="U806:U807">
    <cfRule type="cellIs" dxfId="429" priority="156" stopIfTrue="1" operator="greaterThan">
      <formula>$K806+$M806</formula>
    </cfRule>
    <cfRule type="cellIs" dxfId="428" priority="157" stopIfTrue="1" operator="lessThan">
      <formula>$K806+$L806</formula>
    </cfRule>
  </conditionalFormatting>
  <conditionalFormatting sqref="V806:V807">
    <cfRule type="cellIs" dxfId="427" priority="158" stopIfTrue="1" operator="greaterThan">
      <formula>$K806+$M806</formula>
    </cfRule>
    <cfRule type="cellIs" dxfId="426" priority="159" stopIfTrue="1" operator="lessThan">
      <formula>$K806+$L806</formula>
    </cfRule>
  </conditionalFormatting>
  <conditionalFormatting sqref="W806:W807">
    <cfRule type="cellIs" dxfId="425" priority="160" stopIfTrue="1" operator="greaterThan">
      <formula>$K806+$M806</formula>
    </cfRule>
    <cfRule type="cellIs" dxfId="424" priority="161" stopIfTrue="1" operator="lessThan">
      <formula>$K806+$L806</formula>
    </cfRule>
  </conditionalFormatting>
  <conditionalFormatting sqref="T805:W805 S805:S807 T806">
    <cfRule type="cellIs" dxfId="423" priority="162" stopIfTrue="1" operator="greaterThan">
      <formula>$K805+$M805</formula>
    </cfRule>
    <cfRule type="cellIs" dxfId="422" priority="163" stopIfTrue="1" operator="lessThan">
      <formula>$K805+$L805</formula>
    </cfRule>
  </conditionalFormatting>
  <conditionalFormatting sqref="R805:R807">
    <cfRule type="cellIs" dxfId="421" priority="151" operator="equal">
      <formula>0</formula>
    </cfRule>
  </conditionalFormatting>
  <conditionalFormatting sqref="AQ808:AQ810">
    <cfRule type="cellIs" dxfId="420" priority="142" operator="greaterThan">
      <formula>0.06</formula>
    </cfRule>
  </conditionalFormatting>
  <conditionalFormatting sqref="C808:C810">
    <cfRule type="cellIs" dxfId="419" priority="141" operator="equal">
      <formula>""</formula>
    </cfRule>
  </conditionalFormatting>
  <conditionalFormatting sqref="T810">
    <cfRule type="cellIs" dxfId="418" priority="139" stopIfTrue="1" operator="greaterThan">
      <formula>$K810+$M810</formula>
    </cfRule>
    <cfRule type="cellIs" dxfId="417" priority="140" stopIfTrue="1" operator="lessThan">
      <formula>$K810+$L810</formula>
    </cfRule>
  </conditionalFormatting>
  <conditionalFormatting sqref="U809:U810">
    <cfRule type="cellIs" dxfId="416" priority="143" stopIfTrue="1" operator="greaterThan">
      <formula>$K809+$M809</formula>
    </cfRule>
    <cfRule type="cellIs" dxfId="415" priority="144" stopIfTrue="1" operator="lessThan">
      <formula>$K809+$L809</formula>
    </cfRule>
  </conditionalFormatting>
  <conditionalFormatting sqref="V809:V810">
    <cfRule type="cellIs" dxfId="414" priority="145" stopIfTrue="1" operator="greaterThan">
      <formula>$K809+$M809</formula>
    </cfRule>
    <cfRule type="cellIs" dxfId="413" priority="146" stopIfTrue="1" operator="lessThan">
      <formula>$K809+$L809</formula>
    </cfRule>
  </conditionalFormatting>
  <conditionalFormatting sqref="W809:W810">
    <cfRule type="cellIs" dxfId="412" priority="147" stopIfTrue="1" operator="greaterThan">
      <formula>$K809+$M809</formula>
    </cfRule>
    <cfRule type="cellIs" dxfId="411" priority="148" stopIfTrue="1" operator="lessThan">
      <formula>$K809+$L809</formula>
    </cfRule>
  </conditionalFormatting>
  <conditionalFormatting sqref="S808:S810 T808:W808 T809">
    <cfRule type="cellIs" dxfId="410" priority="149" stopIfTrue="1" operator="greaterThan">
      <formula>$K808+$M808</formula>
    </cfRule>
    <cfRule type="cellIs" dxfId="409" priority="150" stopIfTrue="1" operator="lessThan">
      <formula>$K808+$L808</formula>
    </cfRule>
  </conditionalFormatting>
  <conditionalFormatting sqref="R808:R810">
    <cfRule type="cellIs" dxfId="408" priority="138" operator="equal">
      <formula>0</formula>
    </cfRule>
  </conditionalFormatting>
  <conditionalFormatting sqref="Y805:Y810">
    <cfRule type="cellIs" dxfId="407" priority="137" operator="equal">
      <formula>$AK$18</formula>
    </cfRule>
  </conditionalFormatting>
  <conditionalFormatting sqref="AS805:AS810">
    <cfRule type="cellIs" dxfId="406" priority="136" operator="greaterThan">
      <formula>0.5</formula>
    </cfRule>
  </conditionalFormatting>
  <conditionalFormatting sqref="AT805:AU810">
    <cfRule type="cellIs" dxfId="405" priority="135" operator="lessThan">
      <formula>1.6666666</formula>
    </cfRule>
  </conditionalFormatting>
  <conditionalFormatting sqref="AQ802:AQ804">
    <cfRule type="cellIs" dxfId="404" priority="126" operator="greaterThan">
      <formula>0.06</formula>
    </cfRule>
  </conditionalFormatting>
  <conditionalFormatting sqref="C802:C804">
    <cfRule type="cellIs" dxfId="403" priority="125" operator="equal">
      <formula>""</formula>
    </cfRule>
  </conditionalFormatting>
  <conditionalFormatting sqref="T803:T804">
    <cfRule type="cellIs" dxfId="402" priority="123" stopIfTrue="1" operator="greaterThan">
      <formula>$K803+$M803</formula>
    </cfRule>
    <cfRule type="cellIs" dxfId="401" priority="124" stopIfTrue="1" operator="lessThan">
      <formula>$K803+$L803</formula>
    </cfRule>
  </conditionalFormatting>
  <conditionalFormatting sqref="U803:U804">
    <cfRule type="cellIs" dxfId="400" priority="127" stopIfTrue="1" operator="greaterThan">
      <formula>$K803+$M803</formula>
    </cfRule>
    <cfRule type="cellIs" dxfId="399" priority="128" stopIfTrue="1" operator="lessThan">
      <formula>$K803+$L803</formula>
    </cfRule>
  </conditionalFormatting>
  <conditionalFormatting sqref="V803:V804">
    <cfRule type="cellIs" dxfId="398" priority="129" stopIfTrue="1" operator="greaterThan">
      <formula>$K803+$M803</formula>
    </cfRule>
    <cfRule type="cellIs" dxfId="397" priority="130" stopIfTrue="1" operator="lessThan">
      <formula>$K803+$L803</formula>
    </cfRule>
  </conditionalFormatting>
  <conditionalFormatting sqref="W803:W804">
    <cfRule type="cellIs" dxfId="396" priority="131" stopIfTrue="1" operator="greaterThan">
      <formula>$K803+$M803</formula>
    </cfRule>
    <cfRule type="cellIs" dxfId="395" priority="132" stopIfTrue="1" operator="lessThan">
      <formula>$K803+$L803</formula>
    </cfRule>
  </conditionalFormatting>
  <conditionalFormatting sqref="S802:S804 T802:W803">
    <cfRule type="cellIs" dxfId="394" priority="133" stopIfTrue="1" operator="greaterThan">
      <formula>$K802+$M802</formula>
    </cfRule>
    <cfRule type="cellIs" dxfId="393" priority="134" stopIfTrue="1" operator="lessThan">
      <formula>$K802+$L802</formula>
    </cfRule>
  </conditionalFormatting>
  <conditionalFormatting sqref="R802:R804">
    <cfRule type="cellIs" dxfId="392" priority="122" operator="equal">
      <formula>0</formula>
    </cfRule>
  </conditionalFormatting>
  <conditionalFormatting sqref="Y802:Y804">
    <cfRule type="cellIs" dxfId="391" priority="121" operator="equal">
      <formula>$AK$18</formula>
    </cfRule>
  </conditionalFormatting>
  <conditionalFormatting sqref="AS802:AS804">
    <cfRule type="cellIs" dxfId="390" priority="120" operator="greaterThan">
      <formula>0.5</formula>
    </cfRule>
  </conditionalFormatting>
  <conditionalFormatting sqref="AT802:AU804">
    <cfRule type="cellIs" dxfId="389" priority="119" operator="lessThan">
      <formula>1.6666666</formula>
    </cfRule>
  </conditionalFormatting>
  <conditionalFormatting sqref="AQ943">
    <cfRule type="cellIs" dxfId="388" priority="110" operator="greaterThan">
      <formula>0.06</formula>
    </cfRule>
  </conditionalFormatting>
  <conditionalFormatting sqref="C943">
    <cfRule type="cellIs" dxfId="387" priority="109" operator="equal">
      <formula>""</formula>
    </cfRule>
  </conditionalFormatting>
  <conditionalFormatting sqref="T943">
    <cfRule type="cellIs" dxfId="386" priority="107" stopIfTrue="1" operator="greaterThan">
      <formula>$K943+$M943</formula>
    </cfRule>
    <cfRule type="cellIs" dxfId="385" priority="108" stopIfTrue="1" operator="lessThan">
      <formula>$K943+$L943</formula>
    </cfRule>
  </conditionalFormatting>
  <conditionalFormatting sqref="U943">
    <cfRule type="cellIs" dxfId="384" priority="111" stopIfTrue="1" operator="greaterThan">
      <formula>$K943+$M943</formula>
    </cfRule>
    <cfRule type="cellIs" dxfId="383" priority="112" stopIfTrue="1" operator="lessThan">
      <formula>$K943+$L943</formula>
    </cfRule>
  </conditionalFormatting>
  <conditionalFormatting sqref="V943">
    <cfRule type="cellIs" dxfId="382" priority="113" stopIfTrue="1" operator="greaterThan">
      <formula>$K943+$M943</formula>
    </cfRule>
    <cfRule type="cellIs" dxfId="381" priority="114" stopIfTrue="1" operator="lessThan">
      <formula>$K943+$L943</formula>
    </cfRule>
  </conditionalFormatting>
  <conditionalFormatting sqref="W943">
    <cfRule type="cellIs" dxfId="380" priority="115" stopIfTrue="1" operator="greaterThan">
      <formula>$K943+$M943</formula>
    </cfRule>
    <cfRule type="cellIs" dxfId="379" priority="116" stopIfTrue="1" operator="lessThan">
      <formula>$K943+$L943</formula>
    </cfRule>
  </conditionalFormatting>
  <conditionalFormatting sqref="S943">
    <cfRule type="cellIs" dxfId="378" priority="117" stopIfTrue="1" operator="greaterThan">
      <formula>$K943+$M943</formula>
    </cfRule>
    <cfRule type="cellIs" dxfId="377" priority="118" stopIfTrue="1" operator="lessThan">
      <formula>$K943+$L943</formula>
    </cfRule>
  </conditionalFormatting>
  <conditionalFormatting sqref="R943">
    <cfRule type="cellIs" dxfId="376" priority="106" operator="equal">
      <formula>0</formula>
    </cfRule>
  </conditionalFormatting>
  <conditionalFormatting sqref="Y943">
    <cfRule type="cellIs" dxfId="375" priority="105" operator="equal">
      <formula>$AK$18</formula>
    </cfRule>
  </conditionalFormatting>
  <conditionalFormatting sqref="AS943">
    <cfRule type="cellIs" dxfId="374" priority="104" operator="greaterThan">
      <formula>0.5</formula>
    </cfRule>
  </conditionalFormatting>
  <conditionalFormatting sqref="AT943:AU943">
    <cfRule type="cellIs" dxfId="373" priority="103" operator="lessThan">
      <formula>1.6666666</formula>
    </cfRule>
  </conditionalFormatting>
  <conditionalFormatting sqref="AQ944:AQ945">
    <cfRule type="cellIs" dxfId="372" priority="100" operator="greaterThan">
      <formula>0.06</formula>
    </cfRule>
  </conditionalFormatting>
  <conditionalFormatting sqref="C944:C945">
    <cfRule type="cellIs" dxfId="371" priority="99" operator="equal">
      <formula>""</formula>
    </cfRule>
  </conditionalFormatting>
  <conditionalFormatting sqref="S944:W945">
    <cfRule type="cellIs" dxfId="370" priority="101" stopIfTrue="1" operator="greaterThan">
      <formula>$K944+$M944</formula>
    </cfRule>
    <cfRule type="cellIs" dxfId="369" priority="102" stopIfTrue="1" operator="lessThan">
      <formula>$K944+$L944</formula>
    </cfRule>
  </conditionalFormatting>
  <conditionalFormatting sqref="R944:R945">
    <cfRule type="cellIs" dxfId="368" priority="98" operator="equal">
      <formula>0</formula>
    </cfRule>
  </conditionalFormatting>
  <conditionalFormatting sqref="Y944:Y945">
    <cfRule type="cellIs" dxfId="367" priority="97" operator="equal">
      <formula>$AK$18</formula>
    </cfRule>
  </conditionalFormatting>
  <conditionalFormatting sqref="AS944:AS945">
    <cfRule type="cellIs" dxfId="366" priority="96" operator="greaterThan">
      <formula>0.5</formula>
    </cfRule>
  </conditionalFormatting>
  <conditionalFormatting sqref="AT944:AU945">
    <cfRule type="cellIs" dxfId="365" priority="95" operator="lessThan">
      <formula>1.6666666</formula>
    </cfRule>
  </conditionalFormatting>
  <conditionalFormatting sqref="AQ420:AQ422">
    <cfRule type="cellIs" dxfId="364" priority="86" operator="greaterThan">
      <formula>0.06</formula>
    </cfRule>
  </conditionalFormatting>
  <conditionalFormatting sqref="C420:C422">
    <cfRule type="cellIs" dxfId="363" priority="85" operator="equal">
      <formula>""</formula>
    </cfRule>
  </conditionalFormatting>
  <conditionalFormatting sqref="T420:T422">
    <cfRule type="cellIs" dxfId="362" priority="83" stopIfTrue="1" operator="greaterThan">
      <formula>$K420+$M420</formula>
    </cfRule>
    <cfRule type="cellIs" dxfId="361" priority="84" stopIfTrue="1" operator="lessThan">
      <formula>$K420+$L420</formula>
    </cfRule>
  </conditionalFormatting>
  <conditionalFormatting sqref="U420:U422">
    <cfRule type="cellIs" dxfId="360" priority="87" stopIfTrue="1" operator="greaterThan">
      <formula>$K420+$M420</formula>
    </cfRule>
    <cfRule type="cellIs" dxfId="359" priority="88" stopIfTrue="1" operator="lessThan">
      <formula>$K420+$L420</formula>
    </cfRule>
  </conditionalFormatting>
  <conditionalFormatting sqref="V420:V422">
    <cfRule type="cellIs" dxfId="358" priority="89" stopIfTrue="1" operator="greaterThan">
      <formula>$K420+$M420</formula>
    </cfRule>
    <cfRule type="cellIs" dxfId="357" priority="90" stopIfTrue="1" operator="lessThan">
      <formula>$K420+$L420</formula>
    </cfRule>
  </conditionalFormatting>
  <conditionalFormatting sqref="W420:W422">
    <cfRule type="cellIs" dxfId="356" priority="91" stopIfTrue="1" operator="greaterThan">
      <formula>$K420+$M420</formula>
    </cfRule>
    <cfRule type="cellIs" dxfId="355" priority="92" stopIfTrue="1" operator="lessThan">
      <formula>$K420+$L420</formula>
    </cfRule>
  </conditionalFormatting>
  <conditionalFormatting sqref="S420:S422">
    <cfRule type="cellIs" dxfId="354" priority="93" stopIfTrue="1" operator="greaterThan">
      <formula>$K420+$M420</formula>
    </cfRule>
    <cfRule type="cellIs" dxfId="353" priority="94" stopIfTrue="1" operator="lessThan">
      <formula>$K420+$L420</formula>
    </cfRule>
  </conditionalFormatting>
  <conditionalFormatting sqref="R420:R422">
    <cfRule type="cellIs" dxfId="352" priority="82" operator="equal">
      <formula>0</formula>
    </cfRule>
  </conditionalFormatting>
  <conditionalFormatting sqref="Y420:Y422">
    <cfRule type="cellIs" dxfId="351" priority="81" operator="equal">
      <formula>$AK$18</formula>
    </cfRule>
  </conditionalFormatting>
  <conditionalFormatting sqref="AS420:AS422">
    <cfRule type="cellIs" dxfId="350" priority="80" operator="greaterThan">
      <formula>0.5</formula>
    </cfRule>
  </conditionalFormatting>
  <conditionalFormatting sqref="AT420:AU422">
    <cfRule type="cellIs" dxfId="349" priority="79" operator="lessThan">
      <formula>1.6666666</formula>
    </cfRule>
  </conditionalFormatting>
  <conditionalFormatting sqref="S429:W431">
    <cfRule type="expression" dxfId="348" priority="77">
      <formula>$AU429&lt;$AS$17</formula>
    </cfRule>
    <cfRule type="expression" dxfId="347" priority="78" stopIfTrue="1">
      <formula>$AT429&lt;$AS$17</formula>
    </cfRule>
  </conditionalFormatting>
  <conditionalFormatting sqref="AQ429:AQ431">
    <cfRule type="cellIs" dxfId="346" priority="68" operator="greaterThan">
      <formula>0.06</formula>
    </cfRule>
  </conditionalFormatting>
  <conditionalFormatting sqref="C429:C431">
    <cfRule type="cellIs" dxfId="345" priority="67" operator="equal">
      <formula>""</formula>
    </cfRule>
  </conditionalFormatting>
  <conditionalFormatting sqref="T429:T431">
    <cfRule type="cellIs" dxfId="344" priority="65" stopIfTrue="1" operator="greaterThan">
      <formula>$K429+$M429</formula>
    </cfRule>
    <cfRule type="cellIs" dxfId="343" priority="66" stopIfTrue="1" operator="lessThan">
      <formula>$K429+$L429</formula>
    </cfRule>
  </conditionalFormatting>
  <conditionalFormatting sqref="U429:U431">
    <cfRule type="cellIs" dxfId="342" priority="69" stopIfTrue="1" operator="greaterThan">
      <formula>$K429+$M429</formula>
    </cfRule>
    <cfRule type="cellIs" dxfId="341" priority="70" stopIfTrue="1" operator="lessThan">
      <formula>$K429+$L429</formula>
    </cfRule>
  </conditionalFormatting>
  <conditionalFormatting sqref="V429:V431">
    <cfRule type="cellIs" dxfId="340" priority="71" stopIfTrue="1" operator="greaterThan">
      <formula>$K429+$M429</formula>
    </cfRule>
    <cfRule type="cellIs" dxfId="339" priority="72" stopIfTrue="1" operator="lessThan">
      <formula>$K429+$L429</formula>
    </cfRule>
  </conditionalFormatting>
  <conditionalFormatting sqref="W429:W431">
    <cfRule type="cellIs" dxfId="338" priority="73" stopIfTrue="1" operator="greaterThan">
      <formula>$K429+$M429</formula>
    </cfRule>
    <cfRule type="cellIs" dxfId="337" priority="74" stopIfTrue="1" operator="lessThan">
      <formula>$K429+$L429</formula>
    </cfRule>
  </conditionalFormatting>
  <conditionalFormatting sqref="S429:S431">
    <cfRule type="cellIs" dxfId="336" priority="75" stopIfTrue="1" operator="greaterThan">
      <formula>$K429+$M429</formula>
    </cfRule>
    <cfRule type="cellIs" dxfId="335" priority="76" stopIfTrue="1" operator="lessThan">
      <formula>$K429+$L429</formula>
    </cfRule>
  </conditionalFormatting>
  <conditionalFormatting sqref="R429:R431">
    <cfRule type="cellIs" dxfId="334" priority="64" operator="equal">
      <formula>0</formula>
    </cfRule>
  </conditionalFormatting>
  <conditionalFormatting sqref="Y429:Y431">
    <cfRule type="cellIs" dxfId="333" priority="63" operator="equal">
      <formula>$AK$18</formula>
    </cfRule>
  </conditionalFormatting>
  <conditionalFormatting sqref="AS429:AS431">
    <cfRule type="cellIs" dxfId="332" priority="62" operator="greaterThan">
      <formula>0.5</formula>
    </cfRule>
  </conditionalFormatting>
  <conditionalFormatting sqref="AT429:AU431">
    <cfRule type="cellIs" dxfId="331" priority="61" operator="lessThan">
      <formula>1.6666666</formula>
    </cfRule>
  </conditionalFormatting>
  <conditionalFormatting sqref="AQ495:AQ497">
    <cfRule type="cellIs" dxfId="330" priority="60" operator="greaterThan">
      <formula>0.06</formula>
    </cfRule>
  </conditionalFormatting>
  <conditionalFormatting sqref="C496:C497">
    <cfRule type="cellIs" dxfId="329" priority="59" operator="equal">
      <formula>""</formula>
    </cfRule>
  </conditionalFormatting>
  <conditionalFormatting sqref="S495:W497">
    <cfRule type="cellIs" dxfId="328" priority="57" stopIfTrue="1" operator="greaterThan">
      <formula>$K495+$M495</formula>
    </cfRule>
    <cfRule type="cellIs" dxfId="327" priority="58" stopIfTrue="1" operator="lessThan">
      <formula>$K495+$L495</formula>
    </cfRule>
  </conditionalFormatting>
  <conditionalFormatting sqref="R495:R497">
    <cfRule type="cellIs" dxfId="326" priority="56" operator="equal">
      <formula>0</formula>
    </cfRule>
  </conditionalFormatting>
  <conditionalFormatting sqref="C495">
    <cfRule type="cellIs" dxfId="325" priority="55" operator="equal">
      <formula>""</formula>
    </cfRule>
  </conditionalFormatting>
  <conditionalFormatting sqref="Y495:Y497">
    <cfRule type="cellIs" dxfId="324" priority="54" operator="equal">
      <formula>$AK$18</formula>
    </cfRule>
  </conditionalFormatting>
  <conditionalFormatting sqref="AS495:AS497">
    <cfRule type="cellIs" dxfId="323" priority="53" operator="greaterThan">
      <formula>0.5</formula>
    </cfRule>
  </conditionalFormatting>
  <conditionalFormatting sqref="AT495:AU497">
    <cfRule type="cellIs" dxfId="322" priority="52" operator="lessThan">
      <formula>1.6666666</formula>
    </cfRule>
  </conditionalFormatting>
  <conditionalFormatting sqref="S39:W39">
    <cfRule type="expression" dxfId="321" priority="50">
      <formula>$AU39&lt;$AS$17</formula>
    </cfRule>
    <cfRule type="expression" dxfId="320" priority="51" stopIfTrue="1">
      <formula>$AT39&lt;$AS$17</formula>
    </cfRule>
  </conditionalFormatting>
  <conditionalFormatting sqref="T39">
    <cfRule type="cellIs" dxfId="319" priority="40" stopIfTrue="1" operator="greaterThan">
      <formula>$K39+$M39</formula>
    </cfRule>
    <cfRule type="cellIs" dxfId="318" priority="41" stopIfTrue="1" operator="lessThan">
      <formula>$K39+$L39</formula>
    </cfRule>
  </conditionalFormatting>
  <conditionalFormatting sqref="U39">
    <cfRule type="cellIs" dxfId="317" priority="42" stopIfTrue="1" operator="greaterThan">
      <formula>$K39+$M39</formula>
    </cfRule>
    <cfRule type="cellIs" dxfId="316" priority="43" stopIfTrue="1" operator="lessThan">
      <formula>$K39+$L39</formula>
    </cfRule>
  </conditionalFormatting>
  <conditionalFormatting sqref="V39">
    <cfRule type="cellIs" dxfId="315" priority="44" stopIfTrue="1" operator="greaterThan">
      <formula>$K39+$M39</formula>
    </cfRule>
    <cfRule type="cellIs" dxfId="314" priority="45" stopIfTrue="1" operator="lessThan">
      <formula>$K39+$L39</formula>
    </cfRule>
  </conditionalFormatting>
  <conditionalFormatting sqref="W39">
    <cfRule type="cellIs" dxfId="313" priority="46" stopIfTrue="1" operator="greaterThan">
      <formula>$K39+$M39</formula>
    </cfRule>
    <cfRule type="cellIs" dxfId="312" priority="47" stopIfTrue="1" operator="lessThan">
      <formula>$K39+$L39</formula>
    </cfRule>
  </conditionalFormatting>
  <conditionalFormatting sqref="S39">
    <cfRule type="cellIs" dxfId="311" priority="48" stopIfTrue="1" operator="greaterThan">
      <formula>$K39+$M39</formula>
    </cfRule>
    <cfRule type="cellIs" dxfId="310" priority="49" stopIfTrue="1" operator="lessThan">
      <formula>$K39+$L39</formula>
    </cfRule>
  </conditionalFormatting>
  <conditionalFormatting sqref="AQ611:AQ613">
    <cfRule type="cellIs" dxfId="309" priority="31" operator="greaterThan">
      <formula>0.06</formula>
    </cfRule>
  </conditionalFormatting>
  <conditionalFormatting sqref="C611:C613">
    <cfRule type="cellIs" dxfId="308" priority="30" operator="equal">
      <formula>""</formula>
    </cfRule>
  </conditionalFormatting>
  <conditionalFormatting sqref="T611:T613">
    <cfRule type="cellIs" dxfId="307" priority="28" stopIfTrue="1" operator="greaterThan">
      <formula>$K611+$M611</formula>
    </cfRule>
    <cfRule type="cellIs" dxfId="306" priority="29" stopIfTrue="1" operator="lessThan">
      <formula>$K611+$L611</formula>
    </cfRule>
  </conditionalFormatting>
  <conditionalFormatting sqref="U611:U613">
    <cfRule type="cellIs" dxfId="305" priority="32" stopIfTrue="1" operator="greaterThan">
      <formula>$K611+$M611</formula>
    </cfRule>
    <cfRule type="cellIs" dxfId="304" priority="33" stopIfTrue="1" operator="lessThan">
      <formula>$K611+$L611</formula>
    </cfRule>
  </conditionalFormatting>
  <conditionalFormatting sqref="V611:V613">
    <cfRule type="cellIs" dxfId="303" priority="34" stopIfTrue="1" operator="greaterThan">
      <formula>$K611+$M611</formula>
    </cfRule>
    <cfRule type="cellIs" dxfId="302" priority="35" stopIfTrue="1" operator="lessThan">
      <formula>$K611+$L611</formula>
    </cfRule>
  </conditionalFormatting>
  <conditionalFormatting sqref="W611:W613">
    <cfRule type="cellIs" dxfId="301" priority="36" stopIfTrue="1" operator="greaterThan">
      <formula>$K611+$M611</formula>
    </cfRule>
    <cfRule type="cellIs" dxfId="300" priority="37" stopIfTrue="1" operator="lessThan">
      <formula>$K611+$L611</formula>
    </cfRule>
  </conditionalFormatting>
  <conditionalFormatting sqref="S611:S613">
    <cfRule type="cellIs" dxfId="299" priority="38" stopIfTrue="1" operator="greaterThan">
      <formula>$K611+$M611</formula>
    </cfRule>
    <cfRule type="cellIs" dxfId="298" priority="39" stopIfTrue="1" operator="lessThan">
      <formula>$K611+$L611</formula>
    </cfRule>
  </conditionalFormatting>
  <conditionalFormatting sqref="R611:R613">
    <cfRule type="cellIs" dxfId="297" priority="27" operator="equal">
      <formula>0</formula>
    </cfRule>
  </conditionalFormatting>
  <conditionalFormatting sqref="T610">
    <cfRule type="cellIs" dxfId="296" priority="15" stopIfTrue="1" operator="greaterThan">
      <formula>$K610+$M610</formula>
    </cfRule>
    <cfRule type="cellIs" dxfId="295" priority="16" stopIfTrue="1" operator="lessThan">
      <formula>$K610+$L610</formula>
    </cfRule>
  </conditionalFormatting>
  <conditionalFormatting sqref="U610">
    <cfRule type="cellIs" dxfId="294" priority="19" stopIfTrue="1" operator="greaterThan">
      <formula>$K610+$M610</formula>
    </cfRule>
    <cfRule type="cellIs" dxfId="293" priority="20" stopIfTrue="1" operator="lessThan">
      <formula>$K610+$L610</formula>
    </cfRule>
  </conditionalFormatting>
  <conditionalFormatting sqref="V610">
    <cfRule type="cellIs" dxfId="292" priority="21" stopIfTrue="1" operator="greaterThan">
      <formula>$K610+$M610</formula>
    </cfRule>
    <cfRule type="cellIs" dxfId="291" priority="22" stopIfTrue="1" operator="lessThan">
      <formula>$K610+$L610</formula>
    </cfRule>
  </conditionalFormatting>
  <conditionalFormatting sqref="W610">
    <cfRule type="cellIs" dxfId="290" priority="23" stopIfTrue="1" operator="greaterThan">
      <formula>$K610+$M610</formula>
    </cfRule>
    <cfRule type="cellIs" dxfId="289" priority="24" stopIfTrue="1" operator="lessThan">
      <formula>$K610+$L610</formula>
    </cfRule>
  </conditionalFormatting>
  <conditionalFormatting sqref="AQ608:AQ610">
    <cfRule type="cellIs" dxfId="288" priority="18" operator="greaterThan">
      <formula>0.06</formula>
    </cfRule>
  </conditionalFormatting>
  <conditionalFormatting sqref="C608:C610">
    <cfRule type="cellIs" dxfId="287" priority="17" operator="equal">
      <formula>""</formula>
    </cfRule>
  </conditionalFormatting>
  <conditionalFormatting sqref="S610 S608:W609">
    <cfRule type="cellIs" dxfId="286" priority="25" stopIfTrue="1" operator="greaterThan">
      <formula>$K608+$M608</formula>
    </cfRule>
    <cfRule type="cellIs" dxfId="285" priority="26" stopIfTrue="1" operator="lessThan">
      <formula>$K608+$L608</formula>
    </cfRule>
  </conditionalFormatting>
  <conditionalFormatting sqref="R608:R610">
    <cfRule type="cellIs" dxfId="284" priority="14" operator="equal">
      <formula>0</formula>
    </cfRule>
  </conditionalFormatting>
  <conditionalFormatting sqref="Y608:Y610">
    <cfRule type="cellIs" dxfId="283" priority="13" operator="equal">
      <formula>$AK$18</formula>
    </cfRule>
  </conditionalFormatting>
  <conditionalFormatting sqref="AS608:AS610">
    <cfRule type="cellIs" dxfId="282" priority="12" operator="greaterThan">
      <formula>0.5</formula>
    </cfRule>
  </conditionalFormatting>
  <conditionalFormatting sqref="AT608:AU610">
    <cfRule type="cellIs" dxfId="281" priority="11" operator="lessThan">
      <formula>1.6666666</formula>
    </cfRule>
  </conditionalFormatting>
  <conditionalFormatting sqref="T250">
    <cfRule type="cellIs" dxfId="280" priority="1" stopIfTrue="1" operator="greaterThan">
      <formula>$K250+$M250</formula>
    </cfRule>
    <cfRule type="cellIs" dxfId="279" priority="2" stopIfTrue="1" operator="lessThan">
      <formula>$K250+$L250</formula>
    </cfRule>
  </conditionalFormatting>
  <conditionalFormatting sqref="U250">
    <cfRule type="cellIs" dxfId="278" priority="3" stopIfTrue="1" operator="greaterThan">
      <formula>$K250+$M250</formula>
    </cfRule>
    <cfRule type="cellIs" dxfId="277" priority="4" stopIfTrue="1" operator="lessThan">
      <formula>$K250+$L250</formula>
    </cfRule>
  </conditionalFormatting>
  <conditionalFormatting sqref="V250">
    <cfRule type="cellIs" dxfId="276" priority="5" stopIfTrue="1" operator="greaterThan">
      <formula>$K250+$M250</formula>
    </cfRule>
    <cfRule type="cellIs" dxfId="275" priority="6" stopIfTrue="1" operator="lessThan">
      <formula>$K250+$L250</formula>
    </cfRule>
  </conditionalFormatting>
  <conditionalFormatting sqref="W250">
    <cfRule type="cellIs" dxfId="274" priority="7" stopIfTrue="1" operator="greaterThan">
      <formula>$K250+$M250</formula>
    </cfRule>
    <cfRule type="cellIs" dxfId="273" priority="8" stopIfTrue="1" operator="lessThan">
      <formula>$K250+$L250</formula>
    </cfRule>
  </conditionalFormatting>
  <conditionalFormatting sqref="S250">
    <cfRule type="cellIs" dxfId="272" priority="9" stopIfTrue="1" operator="greaterThan">
      <formula>$K250+$M250</formula>
    </cfRule>
    <cfRule type="cellIs" dxfId="271" priority="10" stopIfTrue="1" operator="lessThan">
      <formula>$K250+$L250</formula>
    </cfRule>
  </conditionalFormatting>
  <printOptions horizontalCentered="1"/>
  <pageMargins left="0.39370078740157483" right="0.39370078740157483" top="0.39370078740157483" bottom="0.39370078740157483" header="0.51181102362204722" footer="0.15748031496062992"/>
  <pageSetup paperSize="9" scale="42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562" operator="equal" id="{2C36EC05-8F5A-B743-8799-8AAAD0E73F43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Y22 Y201 Y404 Y586 Y777 Y940 Y1011 Y584 Y775 Y1009 Y870 Y683 Y199 Y685</xm:sqref>
        </x14:conditionalFormatting>
        <x14:conditionalFormatting xmlns:xm="http://schemas.microsoft.com/office/excel/2006/main">
          <x14:cfRule type="cellIs" priority="2506" operator="equal" id="{977D6815-E742-4644-9781-9FE2012FB652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Y1020 Y1022 Y1030 Y1047 Y1064 Y1072 Y1113 Y1133 Y1138 Y1062 Y1028 Y1045 Y1070 Y1111 Y1131 Y1136</xm:sqref>
        </x14:conditionalFormatting>
        <x14:conditionalFormatting xmlns:xm="http://schemas.microsoft.com/office/excel/2006/main">
          <x14:cfRule type="cellIs" priority="2374" operator="equal" id="{74417A72-79A3-554D-BD86-0E2F96FF33A8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Y402</xm:sqref>
        </x14:conditionalFormatting>
        <x14:conditionalFormatting xmlns:xm="http://schemas.microsoft.com/office/excel/2006/main">
          <x14:cfRule type="cellIs" priority="755" operator="equal" id="{A9981B5E-EC8F-2143-B07A-E88F4B67291B}">
            <xm:f>Headline!$A$36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Y1128</xm:sqref>
        </x14:conditionalFormatting>
        <x14:conditionalFormatting xmlns:xm="http://schemas.microsoft.com/office/excel/2006/main">
          <x14:cfRule type="cellIs" priority="197" operator="equal" id="{8E1A3FD6-F3B0-2D41-B2B0-03E44183022D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Y68</xm:sqref>
        </x14:conditionalFormatting>
        <x14:conditionalFormatting xmlns:xm="http://schemas.microsoft.com/office/excel/2006/main">
          <x14:cfRule type="cellIs" priority="186" operator="equal" id="{B8A08E2A-5667-734B-9376-8EE9927E60B0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Y71</xm:sqref>
        </x14:conditionalFormatting>
        <x14:conditionalFormatting xmlns:xm="http://schemas.microsoft.com/office/excel/2006/main">
          <x14:cfRule type="cellIs" priority="175" operator="equal" id="{007EE75A-E1BC-CB47-8244-8D516706DD0D}">
            <xm:f>'/Users/lukapavageau/Library/Containers/com.microsoft.Excel/Data/Documents/E:\habiba.kabbaj\MesDocuments\Partagé Client\[20034_Dimensional_report_2022fev03-Version Client.xlsx]Headline'!#REF!</xm:f>
            <x14:dxf>
              <font>
                <b/>
                <i val="0"/>
                <color theme="1"/>
              </font>
              <fill>
                <patternFill>
                  <bgColor theme="9" tint="0.59996337778862885"/>
                </patternFill>
              </fill>
            </x14:dxf>
          </x14:cfRule>
          <xm:sqref>Y74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CFE8-E6AC-D749-980B-9608E9281616}">
  <sheetPr>
    <tabColor rgb="FFFFFF00"/>
  </sheetPr>
  <dimension ref="A1:L41"/>
  <sheetViews>
    <sheetView workbookViewId="0">
      <selection activeCell="M31" sqref="M31"/>
    </sheetView>
  </sheetViews>
  <sheetFormatPr baseColWidth="10" defaultRowHeight="13"/>
  <sheetData>
    <row r="1" spans="1:12">
      <c r="A1" s="6" t="s">
        <v>805</v>
      </c>
      <c r="B1" s="661" t="s">
        <v>806</v>
      </c>
      <c r="C1" s="437"/>
      <c r="D1" s="437"/>
      <c r="E1" s="6" t="s">
        <v>807</v>
      </c>
      <c r="F1" s="6" t="s">
        <v>808</v>
      </c>
      <c r="G1" s="6" t="s">
        <v>809</v>
      </c>
      <c r="H1">
        <v>1</v>
      </c>
      <c r="I1">
        <v>2</v>
      </c>
      <c r="J1">
        <v>3</v>
      </c>
      <c r="K1">
        <v>4</v>
      </c>
      <c r="L1">
        <v>5</v>
      </c>
    </row>
    <row r="2" spans="1:12">
      <c r="A2" s="318">
        <v>19</v>
      </c>
      <c r="B2" s="659">
        <v>0.04</v>
      </c>
      <c r="C2" s="659"/>
      <c r="D2" s="660"/>
      <c r="E2" s="319">
        <v>-0.04</v>
      </c>
      <c r="F2" s="319">
        <v>0</v>
      </c>
      <c r="G2" s="320" t="e">
        <f>IF(AND(B2&lt;&gt;"",#REF!=""),1,IF(AND(#REF!&lt;emp,#REF!&lt;&gt;""),#REF!+1,""))</f>
        <v>#REF!</v>
      </c>
      <c r="H2" s="321">
        <v>0</v>
      </c>
      <c r="I2" s="321">
        <v>0</v>
      </c>
      <c r="J2" s="322">
        <v>0</v>
      </c>
      <c r="K2" s="321">
        <v>0</v>
      </c>
      <c r="L2" s="321">
        <v>0</v>
      </c>
    </row>
    <row r="3" spans="1:12">
      <c r="A3" s="318"/>
      <c r="B3" s="656"/>
      <c r="C3" s="656"/>
      <c r="D3" s="657"/>
      <c r="E3" s="319"/>
      <c r="F3" s="319"/>
      <c r="G3" s="320" t="e">
        <f>IF(AND(B3&lt;&gt;"",G2=""),1,IF(AND(G2&lt;emp,G2&lt;&gt;""),G2+1,""))</f>
        <v>#REF!</v>
      </c>
      <c r="H3" s="321"/>
      <c r="I3" s="321"/>
      <c r="J3" s="321"/>
      <c r="K3" s="321"/>
      <c r="L3" s="321"/>
    </row>
    <row r="4" spans="1:12">
      <c r="A4" s="318"/>
      <c r="B4" s="656"/>
      <c r="C4" s="656"/>
      <c r="D4" s="657"/>
      <c r="E4" s="319"/>
      <c r="F4" s="319"/>
      <c r="G4" s="320" t="e">
        <f>IF(AND(B4&lt;&gt;"",G3=""),1,IF(AND(G3&lt;emp,G3&lt;&gt;""),G3+1,""))</f>
        <v>#REF!</v>
      </c>
      <c r="H4" s="321"/>
      <c r="I4" s="321"/>
      <c r="J4" s="321"/>
      <c r="K4" s="321"/>
      <c r="L4" s="321"/>
    </row>
    <row r="5" spans="1:12">
      <c r="A5" s="318">
        <v>101</v>
      </c>
      <c r="B5" s="659">
        <v>70</v>
      </c>
      <c r="C5" s="659"/>
      <c r="D5" s="660"/>
      <c r="E5" s="319">
        <v>-5</v>
      </c>
      <c r="F5" s="319">
        <v>5</v>
      </c>
      <c r="G5" s="320" t="e">
        <f>IF(AND(B5&lt;&gt;"",#REF!=""),1,IF(AND(#REF!&lt;emp,#REF!&lt;&gt;""),#REF!+1,""))</f>
        <v>#REF!</v>
      </c>
      <c r="H5" s="323">
        <v>69.5</v>
      </c>
      <c r="I5" s="323">
        <v>70.2</v>
      </c>
      <c r="J5" s="323">
        <v>69.8</v>
      </c>
      <c r="K5" s="323">
        <v>70.5</v>
      </c>
      <c r="L5" s="323">
        <v>69.900000000000006</v>
      </c>
    </row>
    <row r="6" spans="1:12">
      <c r="A6" s="318"/>
      <c r="B6" s="656"/>
      <c r="C6" s="656"/>
      <c r="D6" s="657"/>
      <c r="E6" s="319"/>
      <c r="F6" s="319"/>
      <c r="G6" s="320" t="e">
        <f t="shared" ref="G6:G16" si="0">IF(AND(B6&lt;&gt;"",G5=""),1,IF(AND(G5&lt;emp,G5&lt;&gt;""),G5+1,""))</f>
        <v>#REF!</v>
      </c>
      <c r="H6" s="323">
        <v>68.819999999999993</v>
      </c>
      <c r="I6" s="323">
        <v>69.55</v>
      </c>
      <c r="J6" s="323">
        <v>68.55</v>
      </c>
      <c r="K6" s="323">
        <v>68.849999999999994</v>
      </c>
      <c r="L6" s="323">
        <v>71.510000000000005</v>
      </c>
    </row>
    <row r="7" spans="1:12">
      <c r="A7" s="318"/>
      <c r="B7" s="656"/>
      <c r="C7" s="656"/>
      <c r="D7" s="657"/>
      <c r="E7" s="319"/>
      <c r="F7" s="319"/>
      <c r="G7" s="320" t="e">
        <f t="shared" si="0"/>
        <v>#REF!</v>
      </c>
      <c r="H7" s="321"/>
      <c r="I7" s="321"/>
      <c r="J7" s="321"/>
      <c r="K7" s="321"/>
      <c r="L7" s="321"/>
    </row>
    <row r="8" spans="1:12">
      <c r="A8" s="318">
        <v>102</v>
      </c>
      <c r="B8" s="658">
        <v>3.1</v>
      </c>
      <c r="C8" s="656"/>
      <c r="D8" s="657"/>
      <c r="E8" s="319">
        <v>0</v>
      </c>
      <c r="F8" s="319">
        <v>0.25</v>
      </c>
      <c r="G8" s="320" t="e">
        <f t="shared" si="0"/>
        <v>#REF!</v>
      </c>
      <c r="H8" s="324">
        <v>3.3330000000000002</v>
      </c>
      <c r="I8" s="324"/>
      <c r="J8" s="324"/>
      <c r="K8" s="324"/>
      <c r="L8" s="324"/>
    </row>
    <row r="9" spans="1:12">
      <c r="A9" s="318"/>
      <c r="B9" s="658" t="s">
        <v>221</v>
      </c>
      <c r="C9" s="656"/>
      <c r="D9" s="657"/>
      <c r="E9" s="319"/>
      <c r="F9" s="319"/>
      <c r="G9" s="320" t="e">
        <f t="shared" si="0"/>
        <v>#REF!</v>
      </c>
      <c r="H9" s="324">
        <v>3.2029999999999998</v>
      </c>
      <c r="I9" s="324">
        <v>3.1970000000000001</v>
      </c>
      <c r="J9" s="324"/>
      <c r="K9" s="324"/>
      <c r="L9" s="324"/>
    </row>
    <row r="10" spans="1:12">
      <c r="A10" s="318"/>
      <c r="B10" s="658"/>
      <c r="C10" s="656"/>
      <c r="D10" s="657"/>
      <c r="E10" s="319"/>
      <c r="F10" s="319"/>
      <c r="G10" s="320" t="e">
        <f t="shared" si="0"/>
        <v>#REF!</v>
      </c>
      <c r="H10" s="324"/>
      <c r="I10" s="324"/>
      <c r="J10" s="324"/>
      <c r="K10" s="324" t="s">
        <v>255</v>
      </c>
      <c r="L10" s="324" t="s">
        <v>255</v>
      </c>
    </row>
    <row r="11" spans="1:12">
      <c r="A11" s="318">
        <v>102</v>
      </c>
      <c r="B11" s="658">
        <v>3.1</v>
      </c>
      <c r="C11" s="656"/>
      <c r="D11" s="657"/>
      <c r="E11" s="319">
        <v>0</v>
      </c>
      <c r="F11" s="319">
        <v>0.25</v>
      </c>
      <c r="G11" s="320" t="e">
        <f t="shared" si="0"/>
        <v>#REF!</v>
      </c>
      <c r="H11" s="324">
        <v>3.32</v>
      </c>
      <c r="I11" s="324"/>
      <c r="J11" s="324"/>
      <c r="K11" s="324"/>
      <c r="L11" s="324"/>
    </row>
    <row r="12" spans="1:12">
      <c r="A12" s="318"/>
      <c r="B12" s="658" t="s">
        <v>323</v>
      </c>
      <c r="C12" s="656"/>
      <c r="D12" s="657"/>
      <c r="E12" s="319"/>
      <c r="F12" s="319"/>
      <c r="G12" s="320" t="e">
        <f t="shared" si="0"/>
        <v>#REF!</v>
      </c>
      <c r="H12" s="324">
        <v>3.16</v>
      </c>
      <c r="I12" s="324">
        <v>3.1549999999999998</v>
      </c>
      <c r="J12" s="324"/>
      <c r="K12" s="324"/>
      <c r="L12" s="324"/>
    </row>
    <row r="13" spans="1:12">
      <c r="A13" s="318"/>
      <c r="B13" s="658"/>
      <c r="C13" s="656"/>
      <c r="D13" s="657"/>
      <c r="E13" s="319"/>
      <c r="F13" s="319"/>
      <c r="G13" s="320" t="e">
        <f t="shared" si="0"/>
        <v>#REF!</v>
      </c>
      <c r="H13" s="324"/>
      <c r="I13" s="324"/>
      <c r="J13" s="324"/>
      <c r="K13" s="324"/>
      <c r="L13" s="324" t="s">
        <v>255</v>
      </c>
    </row>
    <row r="14" spans="1:12">
      <c r="A14" s="318">
        <v>102</v>
      </c>
      <c r="B14" s="658">
        <v>3.1</v>
      </c>
      <c r="C14" s="656"/>
      <c r="D14" s="657"/>
      <c r="E14" s="319">
        <v>0</v>
      </c>
      <c r="F14" s="319">
        <v>0.25</v>
      </c>
      <c r="G14" s="320" t="e">
        <f t="shared" si="0"/>
        <v>#REF!</v>
      </c>
      <c r="H14" s="324">
        <v>3.3069999999999999</v>
      </c>
      <c r="I14" s="324"/>
      <c r="J14" s="324"/>
      <c r="K14" s="324"/>
      <c r="L14" s="324"/>
    </row>
    <row r="15" spans="1:12">
      <c r="A15" s="318"/>
      <c r="B15" s="658" t="s">
        <v>324</v>
      </c>
      <c r="C15" s="656"/>
      <c r="D15" s="657"/>
      <c r="E15" s="319"/>
      <c r="F15" s="319"/>
      <c r="G15" s="320" t="e">
        <f t="shared" si="0"/>
        <v>#REF!</v>
      </c>
      <c r="H15" s="324">
        <v>3.1139999999999999</v>
      </c>
      <c r="I15" s="324">
        <v>3.11</v>
      </c>
      <c r="J15" s="324"/>
      <c r="K15" s="324"/>
      <c r="L15" s="324"/>
    </row>
    <row r="16" spans="1:12">
      <c r="A16" s="318"/>
      <c r="B16" s="658"/>
      <c r="C16" s="656"/>
      <c r="D16" s="657"/>
      <c r="E16" s="319"/>
      <c r="F16" s="319"/>
      <c r="G16" s="320" t="e">
        <f t="shared" si="0"/>
        <v>#REF!</v>
      </c>
      <c r="H16" s="321"/>
      <c r="I16" s="321"/>
      <c r="J16" s="321"/>
      <c r="K16" s="321"/>
      <c r="L16" s="321"/>
    </row>
    <row r="17" spans="1:12">
      <c r="A17" s="318">
        <v>103</v>
      </c>
      <c r="B17" s="656">
        <v>1.6</v>
      </c>
      <c r="C17" s="656"/>
      <c r="D17" s="657"/>
      <c r="E17" s="319">
        <v>-1.6</v>
      </c>
      <c r="F17" s="319">
        <v>0</v>
      </c>
      <c r="G17" s="320" t="e">
        <f t="shared" ref="G17:G40" si="1">IF(AND(B17&lt;&gt;"",G10=""),1,IF(AND(G10&lt;emp,G10&lt;&gt;""),G10+1,""))</f>
        <v>#REF!</v>
      </c>
      <c r="H17" s="324">
        <f>1.775-0.005</f>
        <v>1.77</v>
      </c>
      <c r="I17" s="324">
        <v>1.228</v>
      </c>
      <c r="J17" s="324">
        <v>1.2949999999999999</v>
      </c>
      <c r="K17" s="324">
        <f>1.675</f>
        <v>1.675</v>
      </c>
      <c r="L17" s="324">
        <v>1.3360000000000001</v>
      </c>
    </row>
    <row r="18" spans="1:12">
      <c r="A18" s="325">
        <v>1</v>
      </c>
      <c r="B18" s="658"/>
      <c r="C18" s="656"/>
      <c r="D18" s="657"/>
      <c r="E18" s="319"/>
      <c r="F18" s="319"/>
      <c r="G18" s="320" t="e">
        <f t="shared" si="1"/>
        <v>#REF!</v>
      </c>
      <c r="H18" s="324">
        <v>1.6619999999999999</v>
      </c>
      <c r="I18" s="324">
        <v>1.7210000000000001</v>
      </c>
      <c r="J18" s="324">
        <v>1.718</v>
      </c>
      <c r="K18" s="324">
        <v>1.6890000000000001</v>
      </c>
      <c r="L18" s="324">
        <v>1.6559999999999999</v>
      </c>
    </row>
    <row r="19" spans="1:12">
      <c r="A19" s="318"/>
      <c r="B19" s="662"/>
      <c r="C19" s="656"/>
      <c r="D19" s="657"/>
      <c r="E19" s="319"/>
      <c r="F19" s="319"/>
      <c r="G19" s="320" t="e">
        <f t="shared" si="1"/>
        <v>#REF!</v>
      </c>
      <c r="H19" s="321"/>
      <c r="I19" s="321"/>
      <c r="J19" s="321" t="s">
        <v>255</v>
      </c>
      <c r="K19" s="321" t="s">
        <v>255</v>
      </c>
      <c r="L19" s="321"/>
    </row>
    <row r="20" spans="1:12">
      <c r="A20" s="318">
        <v>103</v>
      </c>
      <c r="B20" s="656">
        <v>1.6</v>
      </c>
      <c r="C20" s="656"/>
      <c r="D20" s="657"/>
      <c r="E20" s="319">
        <v>-1.6</v>
      </c>
      <c r="F20" s="319">
        <v>0</v>
      </c>
      <c r="G20" s="320" t="e">
        <f t="shared" si="1"/>
        <v>#REF!</v>
      </c>
      <c r="H20" s="324">
        <v>0.42199999999999999</v>
      </c>
      <c r="I20" s="324">
        <v>0.21299999999999999</v>
      </c>
      <c r="J20" s="324">
        <v>0.17100000000000001</v>
      </c>
      <c r="K20" s="324">
        <v>0.14799999999999999</v>
      </c>
      <c r="L20" s="324">
        <v>0.19600000000000001</v>
      </c>
    </row>
    <row r="21" spans="1:12">
      <c r="A21" s="325">
        <v>2</v>
      </c>
      <c r="B21" s="658"/>
      <c r="C21" s="656"/>
      <c r="D21" s="657"/>
      <c r="E21" s="319"/>
      <c r="F21" s="319"/>
      <c r="G21" s="320" t="e">
        <f t="shared" si="1"/>
        <v>#REF!</v>
      </c>
      <c r="H21" s="324">
        <v>1.887</v>
      </c>
      <c r="I21" s="324">
        <v>1.851</v>
      </c>
      <c r="J21" s="324">
        <v>1.738</v>
      </c>
      <c r="K21" s="324">
        <v>1.764</v>
      </c>
      <c r="L21" s="324">
        <v>1.792</v>
      </c>
    </row>
    <row r="22" spans="1:12">
      <c r="A22" s="318"/>
      <c r="B22" s="658"/>
      <c r="C22" s="656"/>
      <c r="D22" s="657"/>
      <c r="E22" s="319"/>
      <c r="F22" s="319"/>
      <c r="G22" s="320" t="e">
        <f t="shared" si="1"/>
        <v>#REF!</v>
      </c>
      <c r="H22" s="321"/>
      <c r="I22" s="321"/>
      <c r="J22" s="321" t="s">
        <v>255</v>
      </c>
      <c r="K22" s="321" t="s">
        <v>255</v>
      </c>
      <c r="L22" s="321"/>
    </row>
    <row r="23" spans="1:12">
      <c r="A23" s="318">
        <v>103</v>
      </c>
      <c r="B23" s="656">
        <v>6.3</v>
      </c>
      <c r="C23" s="656"/>
      <c r="D23" s="657"/>
      <c r="E23" s="319">
        <v>-6.3</v>
      </c>
      <c r="F23" s="319">
        <v>0</v>
      </c>
      <c r="G23" s="320" t="e">
        <f t="shared" si="1"/>
        <v>#REF!</v>
      </c>
      <c r="H23" s="324">
        <v>0.24099999999999999</v>
      </c>
      <c r="I23" s="324">
        <v>1.302</v>
      </c>
      <c r="J23" s="324">
        <v>1.3620000000000001</v>
      </c>
      <c r="K23" s="324">
        <v>1.214</v>
      </c>
      <c r="L23" s="324">
        <v>1.175</v>
      </c>
    </row>
    <row r="24" spans="1:12">
      <c r="A24" s="325">
        <v>3</v>
      </c>
      <c r="B24" s="658"/>
      <c r="C24" s="656"/>
      <c r="D24" s="657"/>
      <c r="E24" s="319"/>
      <c r="F24" s="319"/>
      <c r="G24" s="320" t="e">
        <f t="shared" si="1"/>
        <v>#REF!</v>
      </c>
      <c r="H24" s="324">
        <v>1.998</v>
      </c>
      <c r="I24" s="324">
        <v>1.9690000000000001</v>
      </c>
      <c r="J24" s="324">
        <v>1.9570000000000001</v>
      </c>
      <c r="K24" s="324">
        <v>1.944</v>
      </c>
      <c r="L24" s="324">
        <v>1.9610000000000001</v>
      </c>
    </row>
    <row r="25" spans="1:12">
      <c r="A25" s="318"/>
      <c r="B25" s="659"/>
      <c r="C25" s="659"/>
      <c r="D25" s="660"/>
      <c r="E25" s="319"/>
      <c r="F25" s="319"/>
      <c r="G25" s="320" t="e">
        <f t="shared" si="1"/>
        <v>#REF!</v>
      </c>
      <c r="H25" s="321"/>
      <c r="I25" s="321"/>
      <c r="J25" s="321" t="s">
        <v>255</v>
      </c>
      <c r="K25" s="321" t="s">
        <v>255</v>
      </c>
      <c r="L25" s="321"/>
    </row>
    <row r="26" spans="1:12">
      <c r="A26" s="318">
        <v>103</v>
      </c>
      <c r="B26" s="656">
        <v>6.3</v>
      </c>
      <c r="C26" s="656"/>
      <c r="D26" s="657"/>
      <c r="E26" s="319">
        <v>-6.3</v>
      </c>
      <c r="F26" s="319">
        <v>0</v>
      </c>
      <c r="G26" s="320" t="e">
        <f t="shared" si="1"/>
        <v>#REF!</v>
      </c>
      <c r="H26" s="324">
        <v>1.141</v>
      </c>
      <c r="I26" s="324">
        <v>1.0940000000000001</v>
      </c>
      <c r="J26" s="324">
        <v>1.123</v>
      </c>
      <c r="K26" s="324">
        <v>1.46</v>
      </c>
      <c r="L26" s="324">
        <v>1.117</v>
      </c>
    </row>
    <row r="27" spans="1:12">
      <c r="A27" s="325">
        <v>4</v>
      </c>
      <c r="B27" s="658"/>
      <c r="C27" s="656"/>
      <c r="D27" s="657"/>
      <c r="E27" s="319"/>
      <c r="F27" s="319"/>
      <c r="G27" s="320" t="e">
        <f t="shared" si="1"/>
        <v>#REF!</v>
      </c>
      <c r="H27" s="324">
        <v>2.3519999999999999</v>
      </c>
      <c r="I27" s="324">
        <v>2.3039999999999998</v>
      </c>
      <c r="J27" s="324">
        <v>2.3180000000000001</v>
      </c>
      <c r="K27" s="324">
        <v>2.31</v>
      </c>
      <c r="L27" s="324">
        <v>2.33</v>
      </c>
    </row>
    <row r="28" spans="1:12">
      <c r="A28" s="318"/>
      <c r="B28" s="659"/>
      <c r="C28" s="659"/>
      <c r="D28" s="660"/>
      <c r="E28" s="319"/>
      <c r="F28" s="319"/>
      <c r="G28" s="320" t="e">
        <f t="shared" si="1"/>
        <v>#REF!</v>
      </c>
      <c r="H28" s="321"/>
      <c r="I28" s="321"/>
      <c r="J28" s="321"/>
      <c r="K28" s="321"/>
      <c r="L28" s="321"/>
    </row>
    <row r="29" spans="1:12">
      <c r="A29" s="318">
        <v>103</v>
      </c>
      <c r="B29" s="656">
        <v>1.6</v>
      </c>
      <c r="C29" s="656"/>
      <c r="D29" s="657"/>
      <c r="E29" s="319">
        <v>-1.6</v>
      </c>
      <c r="F29" s="319">
        <v>0</v>
      </c>
      <c r="G29" s="320" t="e">
        <f t="shared" si="1"/>
        <v>#REF!</v>
      </c>
      <c r="H29" s="324">
        <f>1.955-0.005</f>
        <v>1.9500000000000002</v>
      </c>
      <c r="I29" s="324">
        <v>1.7210000000000001</v>
      </c>
      <c r="J29" s="324">
        <v>1.5569999999999999</v>
      </c>
      <c r="K29" s="324">
        <v>1.663</v>
      </c>
      <c r="L29" s="324">
        <v>1.4790000000000001</v>
      </c>
    </row>
    <row r="30" spans="1:12">
      <c r="A30" s="325">
        <v>1</v>
      </c>
      <c r="B30" s="658"/>
      <c r="C30" s="656"/>
      <c r="D30" s="657"/>
      <c r="E30" s="319"/>
      <c r="F30" s="319"/>
      <c r="G30" s="320" t="e">
        <f t="shared" si="1"/>
        <v>#REF!</v>
      </c>
      <c r="H30" s="321">
        <v>2.1150000000000002</v>
      </c>
      <c r="I30" s="321">
        <v>2.1760000000000002</v>
      </c>
      <c r="J30" s="321">
        <v>2.1829999999999998</v>
      </c>
      <c r="K30" s="321">
        <v>2.161</v>
      </c>
      <c r="L30" s="321">
        <v>2.173</v>
      </c>
    </row>
    <row r="31" spans="1:12">
      <c r="A31" s="318"/>
      <c r="B31" s="662"/>
      <c r="C31" s="656"/>
      <c r="D31" s="657"/>
      <c r="E31" s="319"/>
      <c r="F31" s="319"/>
      <c r="G31" s="320" t="e">
        <f t="shared" si="1"/>
        <v>#REF!</v>
      </c>
      <c r="H31" s="321"/>
      <c r="I31" s="321"/>
      <c r="J31" s="321" t="s">
        <v>255</v>
      </c>
      <c r="K31" s="321" t="s">
        <v>255</v>
      </c>
      <c r="L31" s="321"/>
    </row>
    <row r="32" spans="1:12">
      <c r="A32" s="318">
        <v>103</v>
      </c>
      <c r="B32" s="656">
        <v>1.6</v>
      </c>
      <c r="C32" s="656"/>
      <c r="D32" s="657"/>
      <c r="E32" s="319">
        <v>-1.6</v>
      </c>
      <c r="F32" s="319">
        <v>0</v>
      </c>
      <c r="G32" s="320" t="e">
        <f t="shared" si="1"/>
        <v>#REF!</v>
      </c>
      <c r="H32" s="324">
        <v>0.57599999999999996</v>
      </c>
      <c r="I32" s="324">
        <v>0.69099999999999995</v>
      </c>
      <c r="J32" s="324">
        <v>0.78400000000000003</v>
      </c>
      <c r="K32" s="324">
        <v>0.65900000000000003</v>
      </c>
      <c r="L32" s="324">
        <v>0.61599999999999999</v>
      </c>
    </row>
    <row r="33" spans="1:12">
      <c r="A33" s="325">
        <v>2</v>
      </c>
      <c r="B33" s="658"/>
      <c r="C33" s="656"/>
      <c r="D33" s="657"/>
      <c r="E33" s="319"/>
      <c r="F33" s="319"/>
      <c r="G33" s="320" t="e">
        <f t="shared" si="1"/>
        <v>#REF!</v>
      </c>
      <c r="H33" s="321">
        <v>1.998</v>
      </c>
      <c r="I33" s="321">
        <v>2.0369999999999999</v>
      </c>
      <c r="J33" s="321">
        <v>2.1040000000000001</v>
      </c>
      <c r="K33" s="321">
        <v>2.089</v>
      </c>
      <c r="L33" s="321">
        <v>2.0510000000000002</v>
      </c>
    </row>
    <row r="34" spans="1:12">
      <c r="A34" s="318"/>
      <c r="B34" s="658"/>
      <c r="C34" s="656"/>
      <c r="D34" s="657"/>
      <c r="E34" s="319"/>
      <c r="F34" s="319"/>
      <c r="G34" s="320" t="e">
        <f t="shared" si="1"/>
        <v>#REF!</v>
      </c>
      <c r="H34" s="321"/>
      <c r="I34" s="321"/>
      <c r="J34" s="321" t="s">
        <v>255</v>
      </c>
      <c r="K34" s="321" t="s">
        <v>255</v>
      </c>
      <c r="L34" s="321"/>
    </row>
    <row r="35" spans="1:12">
      <c r="A35" s="318">
        <v>103</v>
      </c>
      <c r="B35" s="656">
        <v>1.6</v>
      </c>
      <c r="C35" s="656"/>
      <c r="D35" s="657"/>
      <c r="E35" s="319">
        <v>-1.6</v>
      </c>
      <c r="F35" s="319">
        <v>0</v>
      </c>
      <c r="G35" s="320" t="e">
        <f t="shared" si="1"/>
        <v>#REF!</v>
      </c>
      <c r="H35" s="324">
        <v>1.0609999999999999</v>
      </c>
      <c r="I35" s="324">
        <v>1.2270000000000001</v>
      </c>
      <c r="J35" s="324">
        <f>1.335-0.005</f>
        <v>1.33</v>
      </c>
      <c r="K35" s="324">
        <v>1.1240000000000001</v>
      </c>
      <c r="L35" s="324">
        <v>1.226</v>
      </c>
    </row>
    <row r="36" spans="1:12">
      <c r="A36" s="325">
        <v>3</v>
      </c>
      <c r="B36" s="658"/>
      <c r="C36" s="656"/>
      <c r="D36" s="657"/>
      <c r="E36" s="319"/>
      <c r="F36" s="319"/>
      <c r="G36" s="320" t="e">
        <f t="shared" si="1"/>
        <v>#REF!</v>
      </c>
      <c r="H36" s="321">
        <v>1.9950000000000001</v>
      </c>
      <c r="I36" s="321">
        <v>1.873</v>
      </c>
      <c r="J36" s="321">
        <v>1.9039999999999999</v>
      </c>
      <c r="K36" s="321">
        <v>1.9530000000000001</v>
      </c>
      <c r="L36" s="321">
        <v>1.9</v>
      </c>
    </row>
    <row r="37" spans="1:12">
      <c r="A37" s="318"/>
      <c r="B37" s="659"/>
      <c r="C37" s="659"/>
      <c r="D37" s="660"/>
      <c r="E37" s="319"/>
      <c r="F37" s="319"/>
      <c r="G37" s="320" t="e">
        <f t="shared" si="1"/>
        <v>#REF!</v>
      </c>
      <c r="H37" s="321"/>
      <c r="I37" s="321"/>
      <c r="J37" s="321" t="s">
        <v>255</v>
      </c>
      <c r="K37" s="321" t="s">
        <v>255</v>
      </c>
      <c r="L37" s="321"/>
    </row>
    <row r="38" spans="1:12">
      <c r="A38" s="318">
        <v>103</v>
      </c>
      <c r="B38" s="656">
        <v>1.6</v>
      </c>
      <c r="C38" s="656"/>
      <c r="D38" s="657"/>
      <c r="E38" s="319">
        <v>-1.6</v>
      </c>
      <c r="F38" s="319">
        <v>0</v>
      </c>
      <c r="G38" s="320" t="e">
        <f t="shared" si="1"/>
        <v>#REF!</v>
      </c>
      <c r="H38" s="324">
        <v>1.226</v>
      </c>
      <c r="I38" s="324">
        <v>1.4139999999999999</v>
      </c>
      <c r="J38" s="324">
        <v>1.337</v>
      </c>
      <c r="K38" s="324">
        <v>1.5720000000000001</v>
      </c>
      <c r="L38" s="324">
        <v>1.4690000000000001</v>
      </c>
    </row>
    <row r="39" spans="1:12">
      <c r="A39" s="325">
        <v>4</v>
      </c>
      <c r="B39" s="658"/>
      <c r="C39" s="656"/>
      <c r="D39" s="657"/>
      <c r="E39" s="319"/>
      <c r="F39" s="319"/>
      <c r="G39" s="320" t="e">
        <f t="shared" si="1"/>
        <v>#REF!</v>
      </c>
      <c r="H39" s="321">
        <v>2.8170000000000002</v>
      </c>
      <c r="I39" s="321">
        <v>2.6339999999999999</v>
      </c>
      <c r="J39" s="321">
        <v>2.5680000000000001</v>
      </c>
      <c r="K39" s="321">
        <v>2.6789999999999998</v>
      </c>
      <c r="L39" s="321">
        <v>2.7749999999999999</v>
      </c>
    </row>
    <row r="40" spans="1:12">
      <c r="A40" s="318"/>
      <c r="B40" s="659"/>
      <c r="C40" s="659"/>
      <c r="D40" s="660"/>
      <c r="E40" s="319"/>
      <c r="F40" s="319"/>
      <c r="G40" s="320" t="e">
        <f t="shared" si="1"/>
        <v>#REF!</v>
      </c>
      <c r="H40" s="321"/>
      <c r="I40" s="321"/>
      <c r="J40" s="321"/>
      <c r="K40" s="321"/>
      <c r="L40" s="321"/>
    </row>
    <row r="41" spans="1:12">
      <c r="A41" s="318">
        <v>104</v>
      </c>
      <c r="B41" s="659">
        <v>5</v>
      </c>
      <c r="C41" s="659"/>
      <c r="D41" s="660"/>
      <c r="E41" s="319">
        <v>-0.2</v>
      </c>
      <c r="F41" s="319">
        <v>0.2</v>
      </c>
      <c r="G41" s="320" t="e">
        <f>IF(AND(B41&lt;&gt;"",G22=""),1,IF(AND(G22&lt;emp,G22&lt;&gt;""),G22+1,""))</f>
        <v>#REF!</v>
      </c>
      <c r="H41" s="324">
        <v>5.0999999999999996</v>
      </c>
      <c r="I41" s="324">
        <v>5.05</v>
      </c>
      <c r="J41" s="324">
        <v>5.0999999999999996</v>
      </c>
      <c r="K41" s="324">
        <v>5.05</v>
      </c>
      <c r="L41" s="324">
        <v>5.0999999999999996</v>
      </c>
    </row>
  </sheetData>
  <mergeCells count="41">
    <mergeCell ref="B7:D7"/>
    <mergeCell ref="B2:D2"/>
    <mergeCell ref="B3:D3"/>
    <mergeCell ref="B4:D4"/>
    <mergeCell ref="B5:D5"/>
    <mergeCell ref="B6:D6"/>
    <mergeCell ref="B19:D19"/>
    <mergeCell ref="B8:D8"/>
    <mergeCell ref="B9:D9"/>
    <mergeCell ref="B10:D10"/>
    <mergeCell ref="B11:D11"/>
    <mergeCell ref="B12:D12"/>
    <mergeCell ref="B13:D13"/>
    <mergeCell ref="B14:D14"/>
    <mergeCell ref="B15:D15"/>
    <mergeCell ref="B16:D16"/>
    <mergeCell ref="B17:D17"/>
    <mergeCell ref="B18:D18"/>
    <mergeCell ref="B31:D31"/>
    <mergeCell ref="B20:D20"/>
    <mergeCell ref="B21:D21"/>
    <mergeCell ref="B22:D22"/>
    <mergeCell ref="B23:D23"/>
    <mergeCell ref="B24:D24"/>
    <mergeCell ref="B25:D25"/>
    <mergeCell ref="B38:D38"/>
    <mergeCell ref="B39:D39"/>
    <mergeCell ref="B40:D40"/>
    <mergeCell ref="B41:D41"/>
    <mergeCell ref="B1:D1"/>
    <mergeCell ref="B32:D32"/>
    <mergeCell ref="B33:D33"/>
    <mergeCell ref="B34:D34"/>
    <mergeCell ref="B35:D35"/>
    <mergeCell ref="B36:D36"/>
    <mergeCell ref="B37:D37"/>
    <mergeCell ref="B26:D26"/>
    <mergeCell ref="B27:D27"/>
    <mergeCell ref="B28:D28"/>
    <mergeCell ref="B29:D29"/>
    <mergeCell ref="B30:D30"/>
  </mergeCells>
  <conditionalFormatting sqref="I17 H25:L25 H41:L41 H5:L6 H37:L37 H10:L10 H13:L13">
    <cfRule type="cellIs" dxfId="263" priority="274" stopIfTrue="1" operator="greaterThan">
      <formula>#REF!+#REF!</formula>
    </cfRule>
    <cfRule type="cellIs" dxfId="262" priority="275" stopIfTrue="1" operator="lessThan">
      <formula>#REF!+#REF!</formula>
    </cfRule>
  </conditionalFormatting>
  <conditionalFormatting sqref="J17">
    <cfRule type="cellIs" dxfId="261" priority="277" stopIfTrue="1" operator="greaterThan">
      <formula>#REF!+#REF!</formula>
    </cfRule>
    <cfRule type="cellIs" dxfId="260" priority="278" stopIfTrue="1" operator="lessThan">
      <formula>#REF!+#REF!</formula>
    </cfRule>
  </conditionalFormatting>
  <conditionalFormatting sqref="K17">
    <cfRule type="cellIs" dxfId="259" priority="279" stopIfTrue="1" operator="greaterThan">
      <formula>#REF!+#REF!</formula>
    </cfRule>
    <cfRule type="cellIs" dxfId="258" priority="280" stopIfTrue="1" operator="lessThan">
      <formula>#REF!+#REF!</formula>
    </cfRule>
  </conditionalFormatting>
  <conditionalFormatting sqref="L17">
    <cfRule type="cellIs" dxfId="257" priority="281" stopIfTrue="1" operator="greaterThan">
      <formula>#REF!+#REF!</formula>
    </cfRule>
    <cfRule type="cellIs" dxfId="256" priority="282" stopIfTrue="1" operator="lessThan">
      <formula>#REF!+#REF!</formula>
    </cfRule>
  </conditionalFormatting>
  <conditionalFormatting sqref="H17">
    <cfRule type="cellIs" dxfId="255" priority="283" stopIfTrue="1" operator="greaterThan">
      <formula>#REF!+#REF!</formula>
    </cfRule>
    <cfRule type="cellIs" dxfId="254" priority="284" stopIfTrue="1" operator="lessThan">
      <formula>#REF!+#REF!</formula>
    </cfRule>
  </conditionalFormatting>
  <conditionalFormatting sqref="H16:L16">
    <cfRule type="expression" dxfId="253" priority="269">
      <formula>$AK16&lt;$AI$18</formula>
    </cfRule>
    <cfRule type="expression" dxfId="252" priority="270" stopIfTrue="1">
      <formula>$AJ16&lt;$AI$18</formula>
    </cfRule>
  </conditionalFormatting>
  <conditionalFormatting sqref="I16">
    <cfRule type="cellIs" dxfId="251" priority="258" stopIfTrue="1" operator="greaterThan">
      <formula>#REF!+#REF!</formula>
    </cfRule>
    <cfRule type="cellIs" dxfId="250" priority="259" stopIfTrue="1" operator="lessThan">
      <formula>#REF!+#REF!</formula>
    </cfRule>
  </conditionalFormatting>
  <conditionalFormatting sqref="J16">
    <cfRule type="cellIs" dxfId="249" priority="261" stopIfTrue="1" operator="greaterThan">
      <formula>#REF!+#REF!</formula>
    </cfRule>
    <cfRule type="cellIs" dxfId="248" priority="262" stopIfTrue="1" operator="lessThan">
      <formula>#REF!+#REF!</formula>
    </cfRule>
  </conditionalFormatting>
  <conditionalFormatting sqref="K16">
    <cfRule type="cellIs" dxfId="247" priority="263" stopIfTrue="1" operator="greaterThan">
      <formula>#REF!+#REF!</formula>
    </cfRule>
    <cfRule type="cellIs" dxfId="246" priority="264" stopIfTrue="1" operator="lessThan">
      <formula>#REF!+#REF!</formula>
    </cfRule>
  </conditionalFormatting>
  <conditionalFormatting sqref="L16">
    <cfRule type="cellIs" dxfId="245" priority="265" stopIfTrue="1" operator="greaterThan">
      <formula>#REF!+#REF!</formula>
    </cfRule>
    <cfRule type="cellIs" dxfId="244" priority="266" stopIfTrue="1" operator="lessThan">
      <formula>#REF!+#REF!</formula>
    </cfRule>
  </conditionalFormatting>
  <conditionalFormatting sqref="H16">
    <cfRule type="cellIs" dxfId="243" priority="267" stopIfTrue="1" operator="greaterThan">
      <formula>#REF!+#REF!</formula>
    </cfRule>
    <cfRule type="cellIs" dxfId="242" priority="268" stopIfTrue="1" operator="lessThan">
      <formula>#REF!+#REF!</formula>
    </cfRule>
  </conditionalFormatting>
  <conditionalFormatting sqref="H20:L21">
    <cfRule type="expression" dxfId="241" priority="255">
      <formula>$AK20&lt;$AI$18</formula>
    </cfRule>
    <cfRule type="expression" dxfId="240" priority="256" stopIfTrue="1">
      <formula>$AJ20&lt;$AI$18</formula>
    </cfRule>
  </conditionalFormatting>
  <conditionalFormatting sqref="I20:I21">
    <cfRule type="cellIs" dxfId="239" priority="244" stopIfTrue="1" operator="greaterThan">
      <formula>#REF!+#REF!</formula>
    </cfRule>
    <cfRule type="cellIs" dxfId="238" priority="245" stopIfTrue="1" operator="lessThan">
      <formula>#REF!+#REF!</formula>
    </cfRule>
  </conditionalFormatting>
  <conditionalFormatting sqref="J20:J21">
    <cfRule type="cellIs" dxfId="237" priority="247" stopIfTrue="1" operator="greaterThan">
      <formula>#REF!+#REF!</formula>
    </cfRule>
    <cfRule type="cellIs" dxfId="236" priority="248" stopIfTrue="1" operator="lessThan">
      <formula>#REF!+#REF!</formula>
    </cfRule>
  </conditionalFormatting>
  <conditionalFormatting sqref="K20:K21">
    <cfRule type="cellIs" dxfId="235" priority="249" stopIfTrue="1" operator="greaterThan">
      <formula>#REF!+#REF!</formula>
    </cfRule>
    <cfRule type="cellIs" dxfId="234" priority="250" stopIfTrue="1" operator="lessThan">
      <formula>#REF!+#REF!</formula>
    </cfRule>
  </conditionalFormatting>
  <conditionalFormatting sqref="L20:L21">
    <cfRule type="cellIs" dxfId="233" priority="251" stopIfTrue="1" operator="greaterThan">
      <formula>#REF!+#REF!</formula>
    </cfRule>
    <cfRule type="cellIs" dxfId="232" priority="252" stopIfTrue="1" operator="lessThan">
      <formula>#REF!+#REF!</formula>
    </cfRule>
  </conditionalFormatting>
  <conditionalFormatting sqref="H20:H21">
    <cfRule type="cellIs" dxfId="231" priority="253" stopIfTrue="1" operator="greaterThan">
      <formula>#REF!+#REF!</formula>
    </cfRule>
    <cfRule type="cellIs" dxfId="230" priority="254" stopIfTrue="1" operator="lessThan">
      <formula>#REF!+#REF!</formula>
    </cfRule>
  </conditionalFormatting>
  <conditionalFormatting sqref="I23:I24">
    <cfRule type="cellIs" dxfId="229" priority="233" stopIfTrue="1" operator="greaterThan">
      <formula>#REF!+#REF!</formula>
    </cfRule>
    <cfRule type="cellIs" dxfId="228" priority="234" stopIfTrue="1" operator="lessThan">
      <formula>#REF!+#REF!</formula>
    </cfRule>
  </conditionalFormatting>
  <conditionalFormatting sqref="J23:J24">
    <cfRule type="cellIs" dxfId="227" priority="236" stopIfTrue="1" operator="greaterThan">
      <formula>#REF!+#REF!</formula>
    </cfRule>
    <cfRule type="cellIs" dxfId="226" priority="237" stopIfTrue="1" operator="lessThan">
      <formula>#REF!+#REF!</formula>
    </cfRule>
  </conditionalFormatting>
  <conditionalFormatting sqref="K23:K24">
    <cfRule type="cellIs" dxfId="225" priority="238" stopIfTrue="1" operator="greaterThan">
      <formula>#REF!+#REF!</formula>
    </cfRule>
    <cfRule type="cellIs" dxfId="224" priority="239" stopIfTrue="1" operator="lessThan">
      <formula>#REF!+#REF!</formula>
    </cfRule>
  </conditionalFormatting>
  <conditionalFormatting sqref="L23:L24">
    <cfRule type="cellIs" dxfId="223" priority="240" stopIfTrue="1" operator="greaterThan">
      <formula>#REF!+#REF!</formula>
    </cfRule>
    <cfRule type="cellIs" dxfId="222" priority="241" stopIfTrue="1" operator="lessThan">
      <formula>#REF!+#REF!</formula>
    </cfRule>
  </conditionalFormatting>
  <conditionalFormatting sqref="H23:H24">
    <cfRule type="cellIs" dxfId="221" priority="242" stopIfTrue="1" operator="greaterThan">
      <formula>#REF!+#REF!</formula>
    </cfRule>
    <cfRule type="cellIs" dxfId="220" priority="243" stopIfTrue="1" operator="lessThan">
      <formula>#REF!+#REF!</formula>
    </cfRule>
  </conditionalFormatting>
  <conditionalFormatting sqref="H19:L19">
    <cfRule type="expression" dxfId="219" priority="231">
      <formula>$AK19&lt;$AI$18</formula>
    </cfRule>
    <cfRule type="expression" dxfId="218" priority="232" stopIfTrue="1">
      <formula>$AJ19&lt;$AI$18</formula>
    </cfRule>
  </conditionalFormatting>
  <conditionalFormatting sqref="I19">
    <cfRule type="cellIs" dxfId="217" priority="220" stopIfTrue="1" operator="greaterThan">
      <formula>#REF!+#REF!</formula>
    </cfRule>
    <cfRule type="cellIs" dxfId="216" priority="221" stopIfTrue="1" operator="lessThan">
      <formula>#REF!+#REF!</formula>
    </cfRule>
  </conditionalFormatting>
  <conditionalFormatting sqref="J19">
    <cfRule type="cellIs" dxfId="215" priority="223" stopIfTrue="1" operator="greaterThan">
      <formula>#REF!+#REF!</formula>
    </cfRule>
    <cfRule type="cellIs" dxfId="214" priority="224" stopIfTrue="1" operator="lessThan">
      <formula>#REF!+#REF!</formula>
    </cfRule>
  </conditionalFormatting>
  <conditionalFormatting sqref="K19">
    <cfRule type="cellIs" dxfId="213" priority="225" stopIfTrue="1" operator="greaterThan">
      <formula>#REF!+#REF!</formula>
    </cfRule>
    <cfRule type="cellIs" dxfId="212" priority="226" stopIfTrue="1" operator="lessThan">
      <formula>#REF!+#REF!</formula>
    </cfRule>
  </conditionalFormatting>
  <conditionalFormatting sqref="L19">
    <cfRule type="cellIs" dxfId="211" priority="227" stopIfTrue="1" operator="greaterThan">
      <formula>#REF!+#REF!</formula>
    </cfRule>
    <cfRule type="cellIs" dxfId="210" priority="228" stopIfTrue="1" operator="lessThan">
      <formula>#REF!+#REF!</formula>
    </cfRule>
  </conditionalFormatting>
  <conditionalFormatting sqref="H19">
    <cfRule type="cellIs" dxfId="209" priority="229" stopIfTrue="1" operator="greaterThan">
      <formula>#REF!+#REF!</formula>
    </cfRule>
    <cfRule type="cellIs" dxfId="208" priority="230" stopIfTrue="1" operator="lessThan">
      <formula>#REF!+#REF!</formula>
    </cfRule>
  </conditionalFormatting>
  <conditionalFormatting sqref="H22:L22">
    <cfRule type="expression" dxfId="207" priority="218">
      <formula>$AK22&lt;$AI$18</formula>
    </cfRule>
    <cfRule type="expression" dxfId="206" priority="219" stopIfTrue="1">
      <formula>$AJ22&lt;$AI$18</formula>
    </cfRule>
  </conditionalFormatting>
  <conditionalFormatting sqref="I22">
    <cfRule type="cellIs" dxfId="205" priority="207" stopIfTrue="1" operator="greaterThan">
      <formula>#REF!+#REF!</formula>
    </cfRule>
    <cfRule type="cellIs" dxfId="204" priority="208" stopIfTrue="1" operator="lessThan">
      <formula>#REF!+#REF!</formula>
    </cfRule>
  </conditionalFormatting>
  <conditionalFormatting sqref="J22">
    <cfRule type="cellIs" dxfId="203" priority="210" stopIfTrue="1" operator="greaterThan">
      <formula>#REF!+#REF!</formula>
    </cfRule>
    <cfRule type="cellIs" dxfId="202" priority="211" stopIfTrue="1" operator="lessThan">
      <formula>#REF!+#REF!</formula>
    </cfRule>
  </conditionalFormatting>
  <conditionalFormatting sqref="K22">
    <cfRule type="cellIs" dxfId="201" priority="212" stopIfTrue="1" operator="greaterThan">
      <formula>#REF!+#REF!</formula>
    </cfRule>
    <cfRule type="cellIs" dxfId="200" priority="213" stopIfTrue="1" operator="lessThan">
      <formula>#REF!+#REF!</formula>
    </cfRule>
  </conditionalFormatting>
  <conditionalFormatting sqref="L22">
    <cfRule type="cellIs" dxfId="199" priority="214" stopIfTrue="1" operator="greaterThan">
      <formula>#REF!+#REF!</formula>
    </cfRule>
    <cfRule type="cellIs" dxfId="198" priority="215" stopIfTrue="1" operator="lessThan">
      <formula>#REF!+#REF!</formula>
    </cfRule>
  </conditionalFormatting>
  <conditionalFormatting sqref="H22">
    <cfRule type="cellIs" dxfId="197" priority="216" stopIfTrue="1" operator="greaterThan">
      <formula>#REF!+#REF!</formula>
    </cfRule>
    <cfRule type="cellIs" dxfId="196" priority="217" stopIfTrue="1" operator="lessThan">
      <formula>#REF!+#REF!</formula>
    </cfRule>
  </conditionalFormatting>
  <conditionalFormatting sqref="H26:L28">
    <cfRule type="expression" dxfId="195" priority="205">
      <formula>$AK26&lt;$AI$18</formula>
    </cfRule>
    <cfRule type="expression" dxfId="194" priority="206" stopIfTrue="1">
      <formula>$AJ26&lt;$AI$18</formula>
    </cfRule>
  </conditionalFormatting>
  <conditionalFormatting sqref="I28">
    <cfRule type="cellIs" dxfId="193" priority="194" stopIfTrue="1" operator="greaterThan">
      <formula>#REF!+#REF!</formula>
    </cfRule>
    <cfRule type="cellIs" dxfId="192" priority="195" stopIfTrue="1" operator="lessThan">
      <formula>#REF!+#REF!</formula>
    </cfRule>
  </conditionalFormatting>
  <conditionalFormatting sqref="J28">
    <cfRule type="cellIs" dxfId="191" priority="197" stopIfTrue="1" operator="greaterThan">
      <formula>#REF!+#REF!</formula>
    </cfRule>
    <cfRule type="cellIs" dxfId="190" priority="198" stopIfTrue="1" operator="lessThan">
      <formula>#REF!+#REF!</formula>
    </cfRule>
  </conditionalFormatting>
  <conditionalFormatting sqref="K28">
    <cfRule type="cellIs" dxfId="189" priority="199" stopIfTrue="1" operator="greaterThan">
      <formula>#REF!+#REF!</formula>
    </cfRule>
    <cfRule type="cellIs" dxfId="188" priority="200" stopIfTrue="1" operator="lessThan">
      <formula>#REF!+#REF!</formula>
    </cfRule>
  </conditionalFormatting>
  <conditionalFormatting sqref="L28">
    <cfRule type="cellIs" dxfId="187" priority="201" stopIfTrue="1" operator="greaterThan">
      <formula>#REF!+#REF!</formula>
    </cfRule>
    <cfRule type="cellIs" dxfId="186" priority="202" stopIfTrue="1" operator="lessThan">
      <formula>#REF!+#REF!</formula>
    </cfRule>
  </conditionalFormatting>
  <conditionalFormatting sqref="H28">
    <cfRule type="cellIs" dxfId="185" priority="203" stopIfTrue="1" operator="greaterThan">
      <formula>#REF!+#REF!</formula>
    </cfRule>
    <cfRule type="cellIs" dxfId="184" priority="204" stopIfTrue="1" operator="lessThan">
      <formula>#REF!+#REF!</formula>
    </cfRule>
  </conditionalFormatting>
  <conditionalFormatting sqref="I26:I27">
    <cfRule type="cellIs" dxfId="183" priority="183" stopIfTrue="1" operator="greaterThan">
      <formula>#REF!+#REF!</formula>
    </cfRule>
    <cfRule type="cellIs" dxfId="182" priority="184" stopIfTrue="1" operator="lessThan">
      <formula>#REF!+#REF!</formula>
    </cfRule>
  </conditionalFormatting>
  <conditionalFormatting sqref="J26:J27">
    <cfRule type="cellIs" dxfId="181" priority="186" stopIfTrue="1" operator="greaterThan">
      <formula>#REF!+#REF!</formula>
    </cfRule>
    <cfRule type="cellIs" dxfId="180" priority="187" stopIfTrue="1" operator="lessThan">
      <formula>#REF!+#REF!</formula>
    </cfRule>
  </conditionalFormatting>
  <conditionalFormatting sqref="K26:K27">
    <cfRule type="cellIs" dxfId="179" priority="188" stopIfTrue="1" operator="greaterThan">
      <formula>#REF!+#REF!</formula>
    </cfRule>
    <cfRule type="cellIs" dxfId="178" priority="189" stopIfTrue="1" operator="lessThan">
      <formula>#REF!+#REF!</formula>
    </cfRule>
  </conditionalFormatting>
  <conditionalFormatting sqref="L26:L27">
    <cfRule type="cellIs" dxfId="177" priority="190" stopIfTrue="1" operator="greaterThan">
      <formula>#REF!+#REF!</formula>
    </cfRule>
    <cfRule type="cellIs" dxfId="176" priority="191" stopIfTrue="1" operator="lessThan">
      <formula>#REF!+#REF!</formula>
    </cfRule>
  </conditionalFormatting>
  <conditionalFormatting sqref="H26:H27">
    <cfRule type="cellIs" dxfId="175" priority="192" stopIfTrue="1" operator="greaterThan">
      <formula>#REF!+#REF!</formula>
    </cfRule>
    <cfRule type="cellIs" dxfId="174" priority="193" stopIfTrue="1" operator="lessThan">
      <formula>#REF!+#REF!</formula>
    </cfRule>
  </conditionalFormatting>
  <conditionalFormatting sqref="I29:I30">
    <cfRule type="cellIs" dxfId="173" priority="172" stopIfTrue="1" operator="greaterThan">
      <formula>#REF!+#REF!</formula>
    </cfRule>
    <cfRule type="cellIs" dxfId="172" priority="173" stopIfTrue="1" operator="lessThan">
      <formula>#REF!+#REF!</formula>
    </cfRule>
  </conditionalFormatting>
  <conditionalFormatting sqref="J29:J30">
    <cfRule type="cellIs" dxfId="171" priority="175" stopIfTrue="1" operator="greaterThan">
      <formula>#REF!+#REF!</formula>
    </cfRule>
    <cfRule type="cellIs" dxfId="170" priority="176" stopIfTrue="1" operator="lessThan">
      <formula>#REF!+#REF!</formula>
    </cfRule>
  </conditionalFormatting>
  <conditionalFormatting sqref="K29:K30">
    <cfRule type="cellIs" dxfId="169" priority="177" stopIfTrue="1" operator="greaterThan">
      <formula>#REF!+#REF!</formula>
    </cfRule>
    <cfRule type="cellIs" dxfId="168" priority="178" stopIfTrue="1" operator="lessThan">
      <formula>#REF!+#REF!</formula>
    </cfRule>
  </conditionalFormatting>
  <conditionalFormatting sqref="L29:L30">
    <cfRule type="cellIs" dxfId="167" priority="179" stopIfTrue="1" operator="greaterThan">
      <formula>#REF!+#REF!</formula>
    </cfRule>
    <cfRule type="cellIs" dxfId="166" priority="180" stopIfTrue="1" operator="lessThan">
      <formula>#REF!+#REF!</formula>
    </cfRule>
  </conditionalFormatting>
  <conditionalFormatting sqref="H29:H30">
    <cfRule type="cellIs" dxfId="165" priority="181" stopIfTrue="1" operator="greaterThan">
      <formula>#REF!+#REF!</formula>
    </cfRule>
    <cfRule type="cellIs" dxfId="164" priority="182" stopIfTrue="1" operator="lessThan">
      <formula>#REF!+#REF!</formula>
    </cfRule>
  </conditionalFormatting>
  <conditionalFormatting sqref="H32:L33">
    <cfRule type="expression" dxfId="163" priority="169">
      <formula>$AK32&lt;$AI$18</formula>
    </cfRule>
    <cfRule type="expression" dxfId="162" priority="170" stopIfTrue="1">
      <formula>$AJ32&lt;$AI$18</formula>
    </cfRule>
  </conditionalFormatting>
  <conditionalFormatting sqref="I32:I33">
    <cfRule type="cellIs" dxfId="161" priority="158" stopIfTrue="1" operator="greaterThan">
      <formula>#REF!+#REF!</formula>
    </cfRule>
    <cfRule type="cellIs" dxfId="160" priority="159" stopIfTrue="1" operator="lessThan">
      <formula>#REF!+#REF!</formula>
    </cfRule>
  </conditionalFormatting>
  <conditionalFormatting sqref="J32:J33">
    <cfRule type="cellIs" dxfId="159" priority="161" stopIfTrue="1" operator="greaterThan">
      <formula>#REF!+#REF!</formula>
    </cfRule>
    <cfRule type="cellIs" dxfId="158" priority="162" stopIfTrue="1" operator="lessThan">
      <formula>#REF!+#REF!</formula>
    </cfRule>
  </conditionalFormatting>
  <conditionalFormatting sqref="K32:K33">
    <cfRule type="cellIs" dxfId="157" priority="163" stopIfTrue="1" operator="greaterThan">
      <formula>#REF!+#REF!</formula>
    </cfRule>
    <cfRule type="cellIs" dxfId="156" priority="164" stopIfTrue="1" operator="lessThan">
      <formula>#REF!+#REF!</formula>
    </cfRule>
  </conditionalFormatting>
  <conditionalFormatting sqref="L32:L33">
    <cfRule type="cellIs" dxfId="155" priority="165" stopIfTrue="1" operator="greaterThan">
      <formula>#REF!+#REF!</formula>
    </cfRule>
    <cfRule type="cellIs" dxfId="154" priority="166" stopIfTrue="1" operator="lessThan">
      <formula>#REF!+#REF!</formula>
    </cfRule>
  </conditionalFormatting>
  <conditionalFormatting sqref="H32:H33">
    <cfRule type="cellIs" dxfId="153" priority="167" stopIfTrue="1" operator="greaterThan">
      <formula>#REF!+#REF!</formula>
    </cfRule>
    <cfRule type="cellIs" dxfId="152" priority="168" stopIfTrue="1" operator="lessThan">
      <formula>#REF!+#REF!</formula>
    </cfRule>
  </conditionalFormatting>
  <conditionalFormatting sqref="I35:I36">
    <cfRule type="cellIs" dxfId="151" priority="147" stopIfTrue="1" operator="greaterThan">
      <formula>#REF!+#REF!</formula>
    </cfRule>
    <cfRule type="cellIs" dxfId="150" priority="148" stopIfTrue="1" operator="lessThan">
      <formula>#REF!+#REF!</formula>
    </cfRule>
  </conditionalFormatting>
  <conditionalFormatting sqref="J35:J36">
    <cfRule type="cellIs" dxfId="149" priority="150" stopIfTrue="1" operator="greaterThan">
      <formula>#REF!+#REF!</formula>
    </cfRule>
    <cfRule type="cellIs" dxfId="148" priority="151" stopIfTrue="1" operator="lessThan">
      <formula>#REF!+#REF!</formula>
    </cfRule>
  </conditionalFormatting>
  <conditionalFormatting sqref="K35:K36">
    <cfRule type="cellIs" dxfId="147" priority="152" stopIfTrue="1" operator="greaterThan">
      <formula>#REF!+#REF!</formula>
    </cfRule>
    <cfRule type="cellIs" dxfId="146" priority="153" stopIfTrue="1" operator="lessThan">
      <formula>#REF!+#REF!</formula>
    </cfRule>
  </conditionalFormatting>
  <conditionalFormatting sqref="L35:L36">
    <cfRule type="cellIs" dxfId="145" priority="154" stopIfTrue="1" operator="greaterThan">
      <formula>#REF!+#REF!</formula>
    </cfRule>
    <cfRule type="cellIs" dxfId="144" priority="155" stopIfTrue="1" operator="lessThan">
      <formula>#REF!+#REF!</formula>
    </cfRule>
  </conditionalFormatting>
  <conditionalFormatting sqref="H35:H36">
    <cfRule type="cellIs" dxfId="143" priority="156" stopIfTrue="1" operator="greaterThan">
      <formula>#REF!+#REF!</formula>
    </cfRule>
    <cfRule type="cellIs" dxfId="142" priority="157" stopIfTrue="1" operator="lessThan">
      <formula>#REF!+#REF!</formula>
    </cfRule>
  </conditionalFormatting>
  <conditionalFormatting sqref="H31:L31">
    <cfRule type="expression" dxfId="141" priority="145">
      <formula>$AK31&lt;$AI$18</formula>
    </cfRule>
    <cfRule type="expression" dxfId="140" priority="146" stopIfTrue="1">
      <formula>$AJ31&lt;$AI$18</formula>
    </cfRule>
  </conditionalFormatting>
  <conditionalFormatting sqref="I31">
    <cfRule type="cellIs" dxfId="139" priority="134" stopIfTrue="1" operator="greaterThan">
      <formula>#REF!+#REF!</formula>
    </cfRule>
    <cfRule type="cellIs" dxfId="138" priority="135" stopIfTrue="1" operator="lessThan">
      <formula>#REF!+#REF!</formula>
    </cfRule>
  </conditionalFormatting>
  <conditionalFormatting sqref="J31">
    <cfRule type="cellIs" dxfId="137" priority="137" stopIfTrue="1" operator="greaterThan">
      <formula>#REF!+#REF!</formula>
    </cfRule>
    <cfRule type="cellIs" dxfId="136" priority="138" stopIfTrue="1" operator="lessThan">
      <formula>#REF!+#REF!</formula>
    </cfRule>
  </conditionalFormatting>
  <conditionalFormatting sqref="K31">
    <cfRule type="cellIs" dxfId="135" priority="139" stopIfTrue="1" operator="greaterThan">
      <formula>#REF!+#REF!</formula>
    </cfRule>
    <cfRule type="cellIs" dxfId="134" priority="140" stopIfTrue="1" operator="lessThan">
      <formula>#REF!+#REF!</formula>
    </cfRule>
  </conditionalFormatting>
  <conditionalFormatting sqref="L31">
    <cfRule type="cellIs" dxfId="133" priority="141" stopIfTrue="1" operator="greaterThan">
      <formula>#REF!+#REF!</formula>
    </cfRule>
    <cfRule type="cellIs" dxfId="132" priority="142" stopIfTrue="1" operator="lessThan">
      <formula>#REF!+#REF!</formula>
    </cfRule>
  </conditionalFormatting>
  <conditionalFormatting sqref="H31">
    <cfRule type="cellIs" dxfId="131" priority="143" stopIfTrue="1" operator="greaterThan">
      <formula>#REF!+#REF!</formula>
    </cfRule>
    <cfRule type="cellIs" dxfId="130" priority="144" stopIfTrue="1" operator="lessThan">
      <formula>#REF!+#REF!</formula>
    </cfRule>
  </conditionalFormatting>
  <conditionalFormatting sqref="H34:L34">
    <cfRule type="expression" dxfId="129" priority="132">
      <formula>$AK34&lt;$AI$18</formula>
    </cfRule>
    <cfRule type="expression" dxfId="128" priority="133" stopIfTrue="1">
      <formula>$AJ34&lt;$AI$18</formula>
    </cfRule>
  </conditionalFormatting>
  <conditionalFormatting sqref="I34">
    <cfRule type="cellIs" dxfId="127" priority="121" stopIfTrue="1" operator="greaterThan">
      <formula>#REF!+#REF!</formula>
    </cfRule>
    <cfRule type="cellIs" dxfId="126" priority="122" stopIfTrue="1" operator="lessThan">
      <formula>#REF!+#REF!</formula>
    </cfRule>
  </conditionalFormatting>
  <conditionalFormatting sqref="J34">
    <cfRule type="cellIs" dxfId="125" priority="124" stopIfTrue="1" operator="greaterThan">
      <formula>#REF!+#REF!</formula>
    </cfRule>
    <cfRule type="cellIs" dxfId="124" priority="125" stopIfTrue="1" operator="lessThan">
      <formula>#REF!+#REF!</formula>
    </cfRule>
  </conditionalFormatting>
  <conditionalFormatting sqref="K34">
    <cfRule type="cellIs" dxfId="123" priority="126" stopIfTrue="1" operator="greaterThan">
      <formula>#REF!+#REF!</formula>
    </cfRule>
    <cfRule type="cellIs" dxfId="122" priority="127" stopIfTrue="1" operator="lessThan">
      <formula>#REF!+#REF!</formula>
    </cfRule>
  </conditionalFormatting>
  <conditionalFormatting sqref="L34">
    <cfRule type="cellIs" dxfId="121" priority="128" stopIfTrue="1" operator="greaterThan">
      <formula>#REF!+#REF!</formula>
    </cfRule>
    <cfRule type="cellIs" dxfId="120" priority="129" stopIfTrue="1" operator="lessThan">
      <formula>#REF!+#REF!</formula>
    </cfRule>
  </conditionalFormatting>
  <conditionalFormatting sqref="H34">
    <cfRule type="cellIs" dxfId="119" priority="130" stopIfTrue="1" operator="greaterThan">
      <formula>#REF!+#REF!</formula>
    </cfRule>
    <cfRule type="cellIs" dxfId="118" priority="131" stopIfTrue="1" operator="lessThan">
      <formula>#REF!+#REF!</formula>
    </cfRule>
  </conditionalFormatting>
  <conditionalFormatting sqref="H38:L40">
    <cfRule type="expression" dxfId="117" priority="119">
      <formula>$AK38&lt;$AI$18</formula>
    </cfRule>
    <cfRule type="expression" dxfId="116" priority="120" stopIfTrue="1">
      <formula>$AJ38&lt;$AI$18</formula>
    </cfRule>
  </conditionalFormatting>
  <conditionalFormatting sqref="I40">
    <cfRule type="cellIs" dxfId="115" priority="108" stopIfTrue="1" operator="greaterThan">
      <formula>#REF!+#REF!</formula>
    </cfRule>
    <cfRule type="cellIs" dxfId="114" priority="109" stopIfTrue="1" operator="lessThan">
      <formula>#REF!+#REF!</formula>
    </cfRule>
  </conditionalFormatting>
  <conditionalFormatting sqref="J40">
    <cfRule type="cellIs" dxfId="113" priority="111" stopIfTrue="1" operator="greaterThan">
      <formula>#REF!+#REF!</formula>
    </cfRule>
    <cfRule type="cellIs" dxfId="112" priority="112" stopIfTrue="1" operator="lessThan">
      <formula>#REF!+#REF!</formula>
    </cfRule>
  </conditionalFormatting>
  <conditionalFormatting sqref="K40">
    <cfRule type="cellIs" dxfId="111" priority="113" stopIfTrue="1" operator="greaterThan">
      <formula>#REF!+#REF!</formula>
    </cfRule>
    <cfRule type="cellIs" dxfId="110" priority="114" stopIfTrue="1" operator="lessThan">
      <formula>#REF!+#REF!</formula>
    </cfRule>
  </conditionalFormatting>
  <conditionalFormatting sqref="L40">
    <cfRule type="cellIs" dxfId="109" priority="115" stopIfTrue="1" operator="greaterThan">
      <formula>#REF!+#REF!</formula>
    </cfRule>
    <cfRule type="cellIs" dxfId="108" priority="116" stopIfTrue="1" operator="lessThan">
      <formula>#REF!+#REF!</formula>
    </cfRule>
  </conditionalFormatting>
  <conditionalFormatting sqref="H40">
    <cfRule type="cellIs" dxfId="107" priority="117" stopIfTrue="1" operator="greaterThan">
      <formula>#REF!+#REF!</formula>
    </cfRule>
    <cfRule type="cellIs" dxfId="106" priority="118" stopIfTrue="1" operator="lessThan">
      <formula>#REF!+#REF!</formula>
    </cfRule>
  </conditionalFormatting>
  <conditionalFormatting sqref="I38:I39">
    <cfRule type="cellIs" dxfId="105" priority="97" stopIfTrue="1" operator="greaterThan">
      <formula>#REF!+#REF!</formula>
    </cfRule>
    <cfRule type="cellIs" dxfId="104" priority="98" stopIfTrue="1" operator="lessThan">
      <formula>#REF!+#REF!</formula>
    </cfRule>
  </conditionalFormatting>
  <conditionalFormatting sqref="J38:J39">
    <cfRule type="cellIs" dxfId="103" priority="100" stopIfTrue="1" operator="greaterThan">
      <formula>#REF!+#REF!</formula>
    </cfRule>
    <cfRule type="cellIs" dxfId="102" priority="101" stopIfTrue="1" operator="lessThan">
      <formula>#REF!+#REF!</formula>
    </cfRule>
  </conditionalFormatting>
  <conditionalFormatting sqref="K38:K39">
    <cfRule type="cellIs" dxfId="101" priority="102" stopIfTrue="1" operator="greaterThan">
      <formula>#REF!+#REF!</formula>
    </cfRule>
    <cfRule type="cellIs" dxfId="100" priority="103" stopIfTrue="1" operator="lessThan">
      <formula>#REF!+#REF!</formula>
    </cfRule>
  </conditionalFormatting>
  <conditionalFormatting sqref="L38:L39">
    <cfRule type="cellIs" dxfId="99" priority="104" stopIfTrue="1" operator="greaterThan">
      <formula>#REF!+#REF!</formula>
    </cfRule>
    <cfRule type="cellIs" dxfId="98" priority="105" stopIfTrue="1" operator="lessThan">
      <formula>#REF!+#REF!</formula>
    </cfRule>
  </conditionalFormatting>
  <conditionalFormatting sqref="H38:H39">
    <cfRule type="cellIs" dxfId="97" priority="106" stopIfTrue="1" operator="greaterThan">
      <formula>#REF!+#REF!</formula>
    </cfRule>
    <cfRule type="cellIs" dxfId="96" priority="107" stopIfTrue="1" operator="lessThan">
      <formula>#REF!+#REF!</formula>
    </cfRule>
  </conditionalFormatting>
  <conditionalFormatting sqref="I4">
    <cfRule type="cellIs" dxfId="95" priority="86" stopIfTrue="1" operator="greaterThan">
      <formula>#REF!+#REF!</formula>
    </cfRule>
    <cfRule type="cellIs" dxfId="94" priority="87" stopIfTrue="1" operator="lessThan">
      <formula>#REF!+#REF!</formula>
    </cfRule>
  </conditionalFormatting>
  <conditionalFormatting sqref="J4">
    <cfRule type="cellIs" dxfId="93" priority="89" stopIfTrue="1" operator="greaterThan">
      <formula>#REF!+#REF!</formula>
    </cfRule>
    <cfRule type="cellIs" dxfId="92" priority="90" stopIfTrue="1" operator="lessThan">
      <formula>#REF!+#REF!</formula>
    </cfRule>
  </conditionalFormatting>
  <conditionalFormatting sqref="K4">
    <cfRule type="cellIs" dxfId="91" priority="91" stopIfTrue="1" operator="greaterThan">
      <formula>#REF!+#REF!</formula>
    </cfRule>
    <cfRule type="cellIs" dxfId="90" priority="92" stopIfTrue="1" operator="lessThan">
      <formula>#REF!+#REF!</formula>
    </cfRule>
  </conditionalFormatting>
  <conditionalFormatting sqref="L4">
    <cfRule type="cellIs" dxfId="89" priority="93" stopIfTrue="1" operator="greaterThan">
      <formula>#REF!+#REF!</formula>
    </cfRule>
    <cfRule type="cellIs" dxfId="88" priority="94" stopIfTrue="1" operator="lessThan">
      <formula>#REF!+#REF!</formula>
    </cfRule>
  </conditionalFormatting>
  <conditionalFormatting sqref="H4">
    <cfRule type="cellIs" dxfId="87" priority="95" stopIfTrue="1" operator="greaterThan">
      <formula>#REF!+#REF!</formula>
    </cfRule>
    <cfRule type="cellIs" dxfId="86" priority="96" stopIfTrue="1" operator="lessThan">
      <formula>#REF!+#REF!</formula>
    </cfRule>
  </conditionalFormatting>
  <conditionalFormatting sqref="I2">
    <cfRule type="cellIs" dxfId="85" priority="75" stopIfTrue="1" operator="greaterThan">
      <formula>#REF!+#REF!</formula>
    </cfRule>
    <cfRule type="cellIs" dxfId="84" priority="76" stopIfTrue="1" operator="lessThan">
      <formula>#REF!+#REF!</formula>
    </cfRule>
  </conditionalFormatting>
  <conditionalFormatting sqref="J2">
    <cfRule type="cellIs" dxfId="83" priority="77" stopIfTrue="1" operator="greaterThan">
      <formula>#REF!+#REF!</formula>
    </cfRule>
    <cfRule type="cellIs" dxfId="82" priority="78" stopIfTrue="1" operator="lessThan">
      <formula>#REF!+#REF!</formula>
    </cfRule>
  </conditionalFormatting>
  <conditionalFormatting sqref="K2">
    <cfRule type="cellIs" dxfId="81" priority="79" stopIfTrue="1" operator="greaterThan">
      <formula>#REF!+#REF!</formula>
    </cfRule>
    <cfRule type="cellIs" dxfId="80" priority="80" stopIfTrue="1" operator="lessThan">
      <formula>#REF!+#REF!</formula>
    </cfRule>
  </conditionalFormatting>
  <conditionalFormatting sqref="L2">
    <cfRule type="cellIs" dxfId="79" priority="81" stopIfTrue="1" operator="greaterThan">
      <formula>#REF!+#REF!</formula>
    </cfRule>
    <cfRule type="cellIs" dxfId="78" priority="82" stopIfTrue="1" operator="lessThan">
      <formula>#REF!+#REF!</formula>
    </cfRule>
  </conditionalFormatting>
  <conditionalFormatting sqref="H2">
    <cfRule type="cellIs" dxfId="77" priority="83" stopIfTrue="1" operator="greaterThan">
      <formula>#REF!+#REF!</formula>
    </cfRule>
    <cfRule type="cellIs" dxfId="76" priority="84" stopIfTrue="1" operator="lessThan">
      <formula>#REF!+#REF!</formula>
    </cfRule>
  </conditionalFormatting>
  <conditionalFormatting sqref="I3">
    <cfRule type="cellIs" dxfId="75" priority="65" stopIfTrue="1" operator="greaterThan">
      <formula>#REF!+#REF!</formula>
    </cfRule>
    <cfRule type="cellIs" dxfId="74" priority="66" stopIfTrue="1" operator="lessThan">
      <formula>#REF!+#REF!</formula>
    </cfRule>
  </conditionalFormatting>
  <conditionalFormatting sqref="J3">
    <cfRule type="cellIs" dxfId="73" priority="67" stopIfTrue="1" operator="greaterThan">
      <formula>#REF!+#REF!</formula>
    </cfRule>
    <cfRule type="cellIs" dxfId="72" priority="68" stopIfTrue="1" operator="lessThan">
      <formula>#REF!+#REF!</formula>
    </cfRule>
  </conditionalFormatting>
  <conditionalFormatting sqref="K3">
    <cfRule type="cellIs" dxfId="71" priority="69" stopIfTrue="1" operator="greaterThan">
      <formula>#REF!+#REF!</formula>
    </cfRule>
    <cfRule type="cellIs" dxfId="70" priority="70" stopIfTrue="1" operator="lessThan">
      <formula>#REF!+#REF!</formula>
    </cfRule>
  </conditionalFormatting>
  <conditionalFormatting sqref="L3">
    <cfRule type="cellIs" dxfId="69" priority="71" stopIfTrue="1" operator="greaterThan">
      <formula>#REF!+#REF!</formula>
    </cfRule>
    <cfRule type="cellIs" dxfId="68" priority="72" stopIfTrue="1" operator="lessThan">
      <formula>#REF!+#REF!</formula>
    </cfRule>
  </conditionalFormatting>
  <conditionalFormatting sqref="H3">
    <cfRule type="cellIs" dxfId="67" priority="73" stopIfTrue="1" operator="greaterThan">
      <formula>#REF!+#REF!</formula>
    </cfRule>
    <cfRule type="cellIs" dxfId="66" priority="74" stopIfTrue="1" operator="lessThan">
      <formula>#REF!+#REF!</formula>
    </cfRule>
  </conditionalFormatting>
  <conditionalFormatting sqref="I7">
    <cfRule type="cellIs" dxfId="65" priority="55" stopIfTrue="1" operator="greaterThan">
      <formula>#REF!+#REF!</formula>
    </cfRule>
    <cfRule type="cellIs" dxfId="64" priority="56" stopIfTrue="1" operator="lessThan">
      <formula>#REF!+#REF!</formula>
    </cfRule>
  </conditionalFormatting>
  <conditionalFormatting sqref="J7:J8">
    <cfRule type="cellIs" dxfId="63" priority="57" stopIfTrue="1" operator="greaterThan">
      <formula>#REF!+#REF!</formula>
    </cfRule>
    <cfRule type="cellIs" dxfId="62" priority="58" stopIfTrue="1" operator="lessThan">
      <formula>#REF!+#REF!</formula>
    </cfRule>
  </conditionalFormatting>
  <conditionalFormatting sqref="K7:K8">
    <cfRule type="cellIs" dxfId="61" priority="59" stopIfTrue="1" operator="greaterThan">
      <formula>#REF!+#REF!</formula>
    </cfRule>
    <cfRule type="cellIs" dxfId="60" priority="60" stopIfTrue="1" operator="lessThan">
      <formula>#REF!+#REF!</formula>
    </cfRule>
  </conditionalFormatting>
  <conditionalFormatting sqref="L7:L8">
    <cfRule type="cellIs" dxfId="59" priority="61" stopIfTrue="1" operator="greaterThan">
      <formula>#REF!+#REF!</formula>
    </cfRule>
    <cfRule type="cellIs" dxfId="58" priority="62" stopIfTrue="1" operator="lessThan">
      <formula>#REF!+#REF!</formula>
    </cfRule>
  </conditionalFormatting>
  <conditionalFormatting sqref="H7">
    <cfRule type="cellIs" dxfId="57" priority="63" stopIfTrue="1" operator="greaterThan">
      <formula>#REF!+#REF!</formula>
    </cfRule>
    <cfRule type="cellIs" dxfId="56" priority="64" stopIfTrue="1" operator="lessThan">
      <formula>#REF!+#REF!</formula>
    </cfRule>
  </conditionalFormatting>
  <conditionalFormatting sqref="J9">
    <cfRule type="cellIs" dxfId="55" priority="49" stopIfTrue="1" operator="greaterThan">
      <formula>#REF!+#REF!</formula>
    </cfRule>
    <cfRule type="cellIs" dxfId="54" priority="50" stopIfTrue="1" operator="lessThan">
      <formula>#REF!+#REF!</formula>
    </cfRule>
  </conditionalFormatting>
  <conditionalFormatting sqref="K9">
    <cfRule type="cellIs" dxfId="53" priority="51" stopIfTrue="1" operator="greaterThan">
      <formula>#REF!+#REF!</formula>
    </cfRule>
    <cfRule type="cellIs" dxfId="52" priority="52" stopIfTrue="1" operator="lessThan">
      <formula>#REF!+#REF!</formula>
    </cfRule>
  </conditionalFormatting>
  <conditionalFormatting sqref="L9">
    <cfRule type="cellIs" dxfId="51" priority="53" stopIfTrue="1" operator="greaterThan">
      <formula>#REF!+#REF!</formula>
    </cfRule>
    <cfRule type="cellIs" dxfId="50" priority="54" stopIfTrue="1" operator="lessThan">
      <formula>#REF!+#REF!</formula>
    </cfRule>
  </conditionalFormatting>
  <conditionalFormatting sqref="J11">
    <cfRule type="cellIs" dxfId="49" priority="43" stopIfTrue="1" operator="greaterThan">
      <formula>#REF!+#REF!</formula>
    </cfRule>
    <cfRule type="cellIs" dxfId="48" priority="44" stopIfTrue="1" operator="lessThan">
      <formula>#REF!+#REF!</formula>
    </cfRule>
  </conditionalFormatting>
  <conditionalFormatting sqref="K11">
    <cfRule type="cellIs" dxfId="47" priority="45" stopIfTrue="1" operator="greaterThan">
      <formula>#REF!+#REF!</formula>
    </cfRule>
    <cfRule type="cellIs" dxfId="46" priority="46" stopIfTrue="1" operator="lessThan">
      <formula>#REF!+#REF!</formula>
    </cfRule>
  </conditionalFormatting>
  <conditionalFormatting sqref="L11">
    <cfRule type="cellIs" dxfId="45" priority="47" stopIfTrue="1" operator="greaterThan">
      <formula>#REF!+#REF!</formula>
    </cfRule>
    <cfRule type="cellIs" dxfId="44" priority="48" stopIfTrue="1" operator="lessThan">
      <formula>#REF!+#REF!</formula>
    </cfRule>
  </conditionalFormatting>
  <conditionalFormatting sqref="J12">
    <cfRule type="cellIs" dxfId="43" priority="37" stopIfTrue="1" operator="greaterThan">
      <formula>#REF!+#REF!</formula>
    </cfRule>
    <cfRule type="cellIs" dxfId="42" priority="38" stopIfTrue="1" operator="lessThan">
      <formula>#REF!+#REF!</formula>
    </cfRule>
  </conditionalFormatting>
  <conditionalFormatting sqref="K12">
    <cfRule type="cellIs" dxfId="41" priority="39" stopIfTrue="1" operator="greaterThan">
      <formula>#REF!+#REF!</formula>
    </cfRule>
    <cfRule type="cellIs" dxfId="40" priority="40" stopIfTrue="1" operator="lessThan">
      <formula>#REF!+#REF!</formula>
    </cfRule>
  </conditionalFormatting>
  <conditionalFormatting sqref="L12">
    <cfRule type="cellIs" dxfId="39" priority="41" stopIfTrue="1" operator="greaterThan">
      <formula>#REF!+#REF!</formula>
    </cfRule>
    <cfRule type="cellIs" dxfId="38" priority="42" stopIfTrue="1" operator="lessThan">
      <formula>#REF!+#REF!</formula>
    </cfRule>
  </conditionalFormatting>
  <conditionalFormatting sqref="J14">
    <cfRule type="cellIs" dxfId="37" priority="31" stopIfTrue="1" operator="greaterThan">
      <formula>#REF!+#REF!</formula>
    </cfRule>
    <cfRule type="cellIs" dxfId="36" priority="32" stopIfTrue="1" operator="lessThan">
      <formula>#REF!+#REF!</formula>
    </cfRule>
  </conditionalFormatting>
  <conditionalFormatting sqref="K14">
    <cfRule type="cellIs" dxfId="35" priority="33" stopIfTrue="1" operator="greaterThan">
      <formula>#REF!+#REF!</formula>
    </cfRule>
    <cfRule type="cellIs" dxfId="34" priority="34" stopIfTrue="1" operator="lessThan">
      <formula>#REF!+#REF!</formula>
    </cfRule>
  </conditionalFormatting>
  <conditionalFormatting sqref="L14">
    <cfRule type="cellIs" dxfId="33" priority="35" stopIfTrue="1" operator="greaterThan">
      <formula>#REF!+#REF!</formula>
    </cfRule>
    <cfRule type="cellIs" dxfId="32" priority="36" stopIfTrue="1" operator="lessThan">
      <formula>#REF!+#REF!</formula>
    </cfRule>
  </conditionalFormatting>
  <conditionalFormatting sqref="J15">
    <cfRule type="cellIs" dxfId="31" priority="25" stopIfTrue="1" operator="greaterThan">
      <formula>#REF!+#REF!</formula>
    </cfRule>
    <cfRule type="cellIs" dxfId="30" priority="26" stopIfTrue="1" operator="lessThan">
      <formula>#REF!+#REF!</formula>
    </cfRule>
  </conditionalFormatting>
  <conditionalFormatting sqref="K15">
    <cfRule type="cellIs" dxfId="29" priority="27" stopIfTrue="1" operator="greaterThan">
      <formula>#REF!+#REF!</formula>
    </cfRule>
    <cfRule type="cellIs" dxfId="28" priority="28" stopIfTrue="1" operator="lessThan">
      <formula>#REF!+#REF!</formula>
    </cfRule>
  </conditionalFormatting>
  <conditionalFormatting sqref="L15">
    <cfRule type="cellIs" dxfId="27" priority="29" stopIfTrue="1" operator="greaterThan">
      <formula>#REF!+#REF!</formula>
    </cfRule>
    <cfRule type="cellIs" dxfId="26" priority="30" stopIfTrue="1" operator="lessThan">
      <formula>#REF!+#REF!</formula>
    </cfRule>
  </conditionalFormatting>
  <conditionalFormatting sqref="H8:I8">
    <cfRule type="cellIs" dxfId="25" priority="23" stopIfTrue="1" operator="greaterThan">
      <formula>#REF!+#REF!</formula>
    </cfRule>
    <cfRule type="cellIs" dxfId="24" priority="24" stopIfTrue="1" operator="lessThan">
      <formula>#REF!+#REF!</formula>
    </cfRule>
  </conditionalFormatting>
  <conditionalFormatting sqref="H9:I9">
    <cfRule type="cellIs" dxfId="23" priority="21" stopIfTrue="1" operator="greaterThan">
      <formula>#REF!+#REF!</formula>
    </cfRule>
    <cfRule type="cellIs" dxfId="22" priority="22" stopIfTrue="1" operator="lessThan">
      <formula>#REF!+#REF!</formula>
    </cfRule>
  </conditionalFormatting>
  <conditionalFormatting sqref="H11:I11">
    <cfRule type="cellIs" dxfId="21" priority="19" stopIfTrue="1" operator="greaterThan">
      <formula>#REF!+#REF!</formula>
    </cfRule>
    <cfRule type="cellIs" dxfId="20" priority="20" stopIfTrue="1" operator="lessThan">
      <formula>#REF!+#REF!</formula>
    </cfRule>
  </conditionalFormatting>
  <conditionalFormatting sqref="H12:I12">
    <cfRule type="cellIs" dxfId="19" priority="17" stopIfTrue="1" operator="greaterThan">
      <formula>#REF!+#REF!</formula>
    </cfRule>
    <cfRule type="cellIs" dxfId="18" priority="18" stopIfTrue="1" operator="lessThan">
      <formula>#REF!+#REF!</formula>
    </cfRule>
  </conditionalFormatting>
  <conditionalFormatting sqref="H14:I14">
    <cfRule type="cellIs" dxfId="17" priority="15" stopIfTrue="1" operator="greaterThan">
      <formula>#REF!+#REF!</formula>
    </cfRule>
    <cfRule type="cellIs" dxfId="16" priority="16" stopIfTrue="1" operator="lessThan">
      <formula>#REF!+#REF!</formula>
    </cfRule>
  </conditionalFormatting>
  <conditionalFormatting sqref="H15:I15">
    <cfRule type="cellIs" dxfId="15" priority="13" stopIfTrue="1" operator="greaterThan">
      <formula>#REF!+#REF!</formula>
    </cfRule>
    <cfRule type="cellIs" dxfId="14" priority="14" stopIfTrue="1" operator="lessThan">
      <formula>#REF!+#REF!</formula>
    </cfRule>
  </conditionalFormatting>
  <conditionalFormatting sqref="H18:L18">
    <cfRule type="expression" dxfId="13" priority="11">
      <formula>$AK18&lt;$AI$18</formula>
    </cfRule>
    <cfRule type="expression" dxfId="12" priority="12" stopIfTrue="1">
      <formula>$AJ18&lt;$AI$18</formula>
    </cfRule>
  </conditionalFormatting>
  <conditionalFormatting sqref="I18">
    <cfRule type="cellIs" dxfId="11" priority="1" stopIfTrue="1" operator="greaterThan">
      <formula>#REF!+#REF!</formula>
    </cfRule>
    <cfRule type="cellIs" dxfId="10" priority="2" stopIfTrue="1" operator="lessThan">
      <formula>#REF!+#REF!</formula>
    </cfRule>
  </conditionalFormatting>
  <conditionalFormatting sqref="J18">
    <cfRule type="cellIs" dxfId="9" priority="3" stopIfTrue="1" operator="greaterThan">
      <formula>#REF!+#REF!</formula>
    </cfRule>
    <cfRule type="cellIs" dxfId="8" priority="4" stopIfTrue="1" operator="lessThan">
      <formula>#REF!+#REF!</formula>
    </cfRule>
  </conditionalFormatting>
  <conditionalFormatting sqref="K18">
    <cfRule type="cellIs" dxfId="7" priority="5" stopIfTrue="1" operator="greaterThan">
      <formula>#REF!+#REF!</formula>
    </cfRule>
    <cfRule type="cellIs" dxfId="6" priority="6" stopIfTrue="1" operator="lessThan">
      <formula>#REF!+#REF!</formula>
    </cfRule>
  </conditionalFormatting>
  <conditionalFormatting sqref="L18">
    <cfRule type="cellIs" dxfId="5" priority="7" stopIfTrue="1" operator="greaterThan">
      <formula>#REF!+#REF!</formula>
    </cfRule>
    <cfRule type="cellIs" dxfId="4" priority="8" stopIfTrue="1" operator="lessThan">
      <formula>#REF!+#REF!</formula>
    </cfRule>
  </conditionalFormatting>
  <conditionalFormatting sqref="H18">
    <cfRule type="cellIs" dxfId="3" priority="9" stopIfTrue="1" operator="greaterThan">
      <formula>#REF!+#REF!</formula>
    </cfRule>
    <cfRule type="cellIs" dxfId="2" priority="10" stopIfTrue="1" operator="lessThan">
      <formula>#REF!+#REF!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4">
    <tabColor rgb="FFFFFF00"/>
  </sheetPr>
  <dimension ref="A1:AE53"/>
  <sheetViews>
    <sheetView showGridLines="0" view="pageBreakPreview" topLeftCell="B1" zoomScale="205" zoomScaleNormal="100" zoomScaleSheetLayoutView="205" workbookViewId="0">
      <selection activeCell="V18" sqref="V18:AE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558" t="s">
        <v>735</v>
      </c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560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2"/>
      <c r="X6" s="432"/>
      <c r="Y6" s="432"/>
      <c r="Z6" s="433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663" t="s">
        <v>736</v>
      </c>
      <c r="Y12" s="664"/>
      <c r="Z12" s="665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666"/>
      <c r="Y13" s="667"/>
      <c r="Z13" s="668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663" t="s">
        <v>736</v>
      </c>
      <c r="Y14" s="664"/>
      <c r="Z14" s="665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666"/>
      <c r="Y15" s="667"/>
      <c r="Z15" s="668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3">
      <c r="B17" s="234"/>
      <c r="C17" s="234"/>
      <c r="D17" s="234"/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</row>
    <row r="18" spans="1:31" ht="14.5" customHeight="1">
      <c r="A18" s="27"/>
      <c r="B18" s="233"/>
      <c r="C18" s="233"/>
      <c r="D18" s="233"/>
      <c r="E18" s="233"/>
      <c r="F18" s="233"/>
      <c r="G18" s="233"/>
      <c r="H18" s="233"/>
      <c r="I18" s="233"/>
      <c r="J18" s="233"/>
      <c r="K18" s="233"/>
      <c r="L18" s="233"/>
      <c r="M18" s="233"/>
      <c r="N18" s="233"/>
      <c r="O18" s="233"/>
      <c r="P18" s="233"/>
      <c r="Q18" s="233"/>
      <c r="R18" s="233"/>
      <c r="S18" s="233"/>
      <c r="T18" s="233"/>
      <c r="U18" s="233"/>
      <c r="V18" s="156"/>
      <c r="W18" s="156"/>
      <c r="X18" s="156"/>
      <c r="Y18" s="156"/>
      <c r="Z18" s="156"/>
      <c r="AA18" s="156"/>
      <c r="AB18" s="156"/>
      <c r="AC18" s="156"/>
      <c r="AD18" s="156"/>
      <c r="AE18" s="156"/>
    </row>
    <row r="19" spans="1:31" ht="17" customHeight="1">
      <c r="A19" s="27"/>
      <c r="B19" s="233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156"/>
      <c r="W19" s="156"/>
      <c r="X19" s="156"/>
      <c r="Y19" s="156"/>
      <c r="Z19" s="156"/>
      <c r="AA19" s="156"/>
      <c r="AB19" s="156"/>
      <c r="AC19" s="156"/>
      <c r="AD19" s="156"/>
      <c r="AE19" s="156"/>
    </row>
    <row r="20" spans="1:31" ht="17" customHeight="1">
      <c r="A20" s="27"/>
      <c r="B20" s="233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156"/>
      <c r="W20" s="156"/>
      <c r="X20" s="156"/>
      <c r="Y20" s="156"/>
      <c r="Z20" s="156"/>
      <c r="AA20" s="156"/>
      <c r="AB20" s="156"/>
      <c r="AC20" s="156"/>
      <c r="AD20" s="156"/>
      <c r="AE20" s="156"/>
    </row>
    <row r="21" spans="1:31" ht="17" customHeight="1">
      <c r="A21" s="27"/>
      <c r="B21" s="233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</row>
    <row r="22" spans="1:31" ht="17" customHeight="1">
      <c r="A22" s="27"/>
      <c r="B22" s="233"/>
      <c r="C22" s="23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156"/>
      <c r="W22" s="156"/>
      <c r="X22" s="156"/>
      <c r="Y22" s="156"/>
      <c r="Z22" s="156"/>
      <c r="AA22" s="156"/>
      <c r="AB22" s="156"/>
      <c r="AC22" s="156"/>
      <c r="AD22" s="156"/>
      <c r="AE22" s="156"/>
    </row>
    <row r="23" spans="1:31" ht="17" customHeight="1">
      <c r="A23" s="27"/>
      <c r="B23" s="233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156"/>
      <c r="W23" s="156"/>
      <c r="X23" s="156"/>
      <c r="Y23" s="156"/>
      <c r="Z23" s="156"/>
      <c r="AA23" s="156"/>
      <c r="AB23" s="156"/>
      <c r="AC23" s="156"/>
      <c r="AD23" s="156"/>
      <c r="AE23" s="156"/>
    </row>
    <row r="24" spans="1:31" ht="17" customHeight="1">
      <c r="A24" s="27"/>
      <c r="B24" s="233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156"/>
      <c r="W24" s="156"/>
      <c r="X24" s="156"/>
      <c r="Y24" s="156"/>
      <c r="Z24" s="156"/>
      <c r="AA24" s="156"/>
      <c r="AB24" s="156"/>
      <c r="AC24" s="156"/>
      <c r="AD24" s="156"/>
      <c r="AE24" s="156"/>
    </row>
    <row r="25" spans="1:31" ht="17" customHeight="1">
      <c r="A25" s="27"/>
      <c r="B25" s="233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156"/>
      <c r="W25" s="156"/>
      <c r="X25" s="156"/>
      <c r="Y25" s="156"/>
      <c r="Z25" s="156"/>
      <c r="AA25" s="156"/>
      <c r="AB25" s="156"/>
      <c r="AC25" s="156"/>
      <c r="AD25" s="156"/>
      <c r="AE25" s="156"/>
    </row>
    <row r="26" spans="1:31" ht="17" customHeight="1">
      <c r="A26" s="27"/>
      <c r="B26" s="233"/>
      <c r="C26" s="233"/>
      <c r="D26" s="233"/>
      <c r="E26" s="233"/>
      <c r="F26" s="233"/>
      <c r="G26" s="233"/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</row>
    <row r="27" spans="1:31" ht="17" customHeight="1">
      <c r="A27" s="27"/>
      <c r="B27" s="233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156"/>
      <c r="W27" s="156"/>
      <c r="X27" s="156"/>
      <c r="Y27" s="156"/>
      <c r="Z27" s="156"/>
      <c r="AA27" s="156"/>
      <c r="AB27" s="156"/>
      <c r="AC27" s="156"/>
      <c r="AD27" s="156"/>
      <c r="AE27" s="156"/>
    </row>
    <row r="28" spans="1:31" ht="17" customHeight="1">
      <c r="A28" s="27"/>
      <c r="B28" s="233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156"/>
      <c r="W28" s="156"/>
      <c r="X28" s="156"/>
      <c r="Y28" s="156"/>
      <c r="Z28" s="156"/>
      <c r="AA28" s="156"/>
      <c r="AB28" s="156"/>
      <c r="AC28" s="156"/>
      <c r="AD28" s="156"/>
      <c r="AE28" s="156"/>
    </row>
    <row r="29" spans="1:31" ht="17" customHeight="1">
      <c r="A29" s="27"/>
      <c r="B29" s="233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</row>
    <row r="30" spans="1:31" ht="17" customHeight="1">
      <c r="A30" s="27"/>
      <c r="B30" s="233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156"/>
      <c r="W30" s="156"/>
      <c r="X30" s="156"/>
      <c r="Y30" s="156"/>
      <c r="Z30" s="156"/>
      <c r="AA30" s="156"/>
      <c r="AB30" s="156"/>
      <c r="AC30" s="156"/>
      <c r="AD30" s="156"/>
      <c r="AE30" s="156"/>
    </row>
    <row r="31" spans="1:31" ht="17" customHeight="1">
      <c r="A31" s="27"/>
      <c r="B31" s="233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156"/>
      <c r="W31" s="156"/>
      <c r="X31" s="156"/>
      <c r="Y31" s="156"/>
      <c r="Z31" s="156"/>
      <c r="AA31" s="156"/>
      <c r="AB31" s="156"/>
      <c r="AC31" s="156"/>
      <c r="AD31" s="156"/>
      <c r="AE31" s="156"/>
    </row>
    <row r="32" spans="1:31" ht="17" customHeight="1">
      <c r="A32" s="27"/>
      <c r="B32" s="233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</row>
    <row r="33" spans="1:31" ht="17" customHeight="1">
      <c r="A33" s="27"/>
      <c r="B33" s="233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156"/>
      <c r="W33" s="156"/>
      <c r="X33" s="156"/>
      <c r="Y33" s="156"/>
      <c r="Z33" s="156"/>
      <c r="AA33" s="156"/>
      <c r="AB33" s="156"/>
      <c r="AC33" s="156"/>
      <c r="AD33" s="156"/>
      <c r="AE33" s="156"/>
    </row>
    <row r="34" spans="1:31" ht="14.5" customHeight="1">
      <c r="A34" s="27"/>
      <c r="B34" s="233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156"/>
      <c r="W34" s="156"/>
      <c r="X34" s="156"/>
      <c r="Y34" s="156"/>
      <c r="Z34" s="156"/>
      <c r="AA34" s="156"/>
      <c r="AB34" s="156"/>
      <c r="AC34" s="156"/>
      <c r="AD34" s="156"/>
      <c r="AE34" s="156"/>
    </row>
    <row r="35" spans="1:31" ht="17" customHeight="1">
      <c r="A35" s="27"/>
      <c r="B35" s="233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156"/>
      <c r="W35" s="156"/>
      <c r="X35" s="156"/>
      <c r="Y35" s="156"/>
      <c r="Z35" s="156"/>
      <c r="AA35" s="156"/>
      <c r="AB35" s="156"/>
      <c r="AC35" s="156"/>
      <c r="AD35" s="156"/>
      <c r="AE35" s="156"/>
    </row>
    <row r="36" spans="1:31" ht="17" customHeight="1">
      <c r="A36" s="27"/>
      <c r="B36" s="233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156"/>
      <c r="W36" s="156"/>
      <c r="X36" s="156"/>
      <c r="Y36" s="156"/>
      <c r="Z36" s="156"/>
      <c r="AA36" s="156"/>
      <c r="AB36" s="156"/>
      <c r="AC36" s="156"/>
      <c r="AD36" s="156"/>
      <c r="AE36" s="156"/>
    </row>
    <row r="37" spans="1:31" ht="17" customHeight="1">
      <c r="A37" s="27"/>
      <c r="B37" s="233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156"/>
      <c r="W37" s="156"/>
      <c r="X37" s="156"/>
      <c r="Y37" s="156"/>
      <c r="Z37" s="156"/>
      <c r="AA37" s="156"/>
      <c r="AB37" s="156"/>
      <c r="AC37" s="156"/>
      <c r="AD37" s="156"/>
      <c r="AE37" s="156"/>
    </row>
    <row r="38" spans="1:31" ht="17" customHeight="1">
      <c r="A38" s="27"/>
      <c r="B38" s="233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</row>
    <row r="39" spans="1:31" ht="17" customHeight="1">
      <c r="A39" s="27"/>
      <c r="B39" s="233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</row>
    <row r="40" spans="1:31" ht="17" customHeight="1">
      <c r="A40" s="27"/>
      <c r="B40" s="233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</row>
    <row r="41" spans="1:31" ht="17" customHeight="1">
      <c r="A41" s="27"/>
      <c r="B41" s="233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</row>
    <row r="42" spans="1:31" ht="17" customHeight="1">
      <c r="A42" s="27"/>
      <c r="B42" s="233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</row>
    <row r="43" spans="1:31" ht="17" customHeight="1">
      <c r="A43" s="27"/>
      <c r="B43" s="233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</row>
    <row r="44" spans="1:31" ht="17" customHeight="1">
      <c r="A44" s="27"/>
      <c r="B44" s="233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</row>
    <row r="45" spans="1:31" ht="17" customHeight="1">
      <c r="A45" s="27"/>
      <c r="B45" s="233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</row>
    <row r="46" spans="1:31" ht="17" customHeight="1">
      <c r="A46" s="27"/>
      <c r="B46" s="233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</row>
    <row r="47" spans="1:31" ht="17" customHeight="1">
      <c r="A47" s="27"/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</row>
    <row r="48" spans="1:31" ht="17" customHeight="1">
      <c r="A48" s="27"/>
      <c r="B48" s="233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</row>
    <row r="49" spans="1:31" ht="17" customHeight="1">
      <c r="A49" s="27"/>
      <c r="B49" s="233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</row>
    <row r="50" spans="1:31">
      <c r="D50"/>
    </row>
    <row r="51" spans="1:31">
      <c r="D51"/>
    </row>
    <row r="52" spans="1:31">
      <c r="D52"/>
    </row>
    <row r="53" spans="1:31">
      <c r="D53"/>
    </row>
  </sheetData>
  <mergeCells count="41">
    <mergeCell ref="AA14:AB15"/>
    <mergeCell ref="AC14:AE15"/>
    <mergeCell ref="B16:AE16"/>
    <mergeCell ref="R14:U15"/>
    <mergeCell ref="C14:F15"/>
    <mergeCell ref="G14:J15"/>
    <mergeCell ref="P14:Q15"/>
    <mergeCell ref="V14:W15"/>
    <mergeCell ref="X14:Z15"/>
    <mergeCell ref="V12:W13"/>
    <mergeCell ref="X12:Z13"/>
    <mergeCell ref="AA12:AB13"/>
    <mergeCell ref="AC12:AE13"/>
    <mergeCell ref="C13:F13"/>
    <mergeCell ref="G13:J13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5">
    <tabColor rgb="FF00B0F0"/>
  </sheetPr>
  <dimension ref="A1:AM177"/>
  <sheetViews>
    <sheetView topLeftCell="A19" zoomScale="70" zoomScaleNormal="70" workbookViewId="0">
      <selection activeCell="M51" sqref="M51"/>
    </sheetView>
  </sheetViews>
  <sheetFormatPr baseColWidth="10" defaultColWidth="11.5" defaultRowHeight="13"/>
  <cols>
    <col min="1" max="1" width="9.1640625" customWidth="1"/>
    <col min="2" max="2" width="29.83203125" customWidth="1"/>
    <col min="3" max="3" width="27.6640625" bestFit="1" customWidth="1"/>
    <col min="4" max="4" width="6.6640625" customWidth="1"/>
    <col min="5" max="7" width="10.6640625" customWidth="1"/>
    <col min="8" max="27" width="10.33203125" customWidth="1"/>
    <col min="28" max="37" width="10.33203125" bestFit="1" customWidth="1"/>
  </cols>
  <sheetData>
    <row r="1" spans="1:37" ht="19">
      <c r="A1" s="682" t="s">
        <v>367</v>
      </c>
      <c r="B1" s="682"/>
    </row>
    <row r="4" spans="1:37" ht="15">
      <c r="A4" s="680" t="s">
        <v>368</v>
      </c>
      <c r="B4" s="680"/>
      <c r="C4" s="680"/>
      <c r="D4" s="683">
        <v>9026</v>
      </c>
      <c r="E4" s="681"/>
      <c r="F4" s="681"/>
      <c r="G4" s="681"/>
      <c r="H4" s="178"/>
      <c r="I4" s="178"/>
      <c r="J4" s="178"/>
      <c r="K4" s="178"/>
      <c r="L4" s="178"/>
      <c r="M4" s="178"/>
      <c r="N4" s="178"/>
      <c r="O4" s="178"/>
      <c r="P4" s="178"/>
      <c r="Q4" s="178"/>
    </row>
    <row r="5" spans="1:37" ht="15">
      <c r="A5" s="680" t="s">
        <v>369</v>
      </c>
      <c r="B5" s="680"/>
      <c r="C5" s="680"/>
      <c r="D5" s="683">
        <v>20034</v>
      </c>
      <c r="E5" s="681"/>
      <c r="F5" s="681"/>
      <c r="G5" s="681"/>
      <c r="H5" s="179"/>
      <c r="I5" s="179"/>
      <c r="J5" s="179"/>
      <c r="K5" s="179"/>
      <c r="L5" s="179"/>
      <c r="M5" s="179"/>
      <c r="N5" s="179"/>
      <c r="O5" s="179"/>
      <c r="P5" s="179"/>
      <c r="Q5" s="179"/>
    </row>
    <row r="6" spans="1:37" ht="15">
      <c r="A6" s="680" t="s">
        <v>370</v>
      </c>
      <c r="B6" s="680"/>
      <c r="C6" s="680"/>
      <c r="D6" s="681" t="s">
        <v>180</v>
      </c>
      <c r="E6" s="681"/>
      <c r="F6" s="681"/>
      <c r="G6" s="681"/>
      <c r="H6" s="179"/>
      <c r="I6" s="179"/>
      <c r="J6" s="179"/>
      <c r="K6" s="179"/>
      <c r="L6" s="179"/>
      <c r="M6" s="179"/>
      <c r="N6" s="179"/>
      <c r="O6" s="179"/>
      <c r="P6" s="179"/>
      <c r="Q6" s="179"/>
    </row>
    <row r="7" spans="1:37" ht="15">
      <c r="A7" s="680" t="s">
        <v>371</v>
      </c>
      <c r="B7" s="680"/>
      <c r="C7" s="680"/>
      <c r="D7" s="681" t="s">
        <v>476</v>
      </c>
      <c r="E7" s="681"/>
      <c r="F7" s="681"/>
      <c r="G7" s="681"/>
      <c r="H7" s="179"/>
      <c r="I7" s="179"/>
      <c r="J7" s="179"/>
      <c r="K7" s="179"/>
      <c r="L7" s="179"/>
      <c r="M7" s="179"/>
      <c r="N7" s="179"/>
      <c r="O7" s="179"/>
      <c r="P7" s="179"/>
      <c r="Q7" s="179"/>
    </row>
    <row r="8" spans="1:37" ht="15">
      <c r="A8" s="680" t="s">
        <v>372</v>
      </c>
      <c r="B8" s="680"/>
      <c r="C8" s="680"/>
      <c r="D8" s="681" t="s">
        <v>182</v>
      </c>
      <c r="E8" s="681"/>
      <c r="F8" s="681"/>
      <c r="G8" s="681"/>
      <c r="H8" s="179"/>
      <c r="I8" s="179"/>
      <c r="J8" s="179"/>
      <c r="K8" s="179"/>
      <c r="L8" s="179"/>
      <c r="M8" s="179"/>
      <c r="N8" s="179"/>
      <c r="O8" s="179"/>
      <c r="P8" s="179"/>
      <c r="Q8" s="179"/>
    </row>
    <row r="9" spans="1:37" ht="23">
      <c r="A9" s="680" t="s">
        <v>373</v>
      </c>
      <c r="B9" s="680"/>
      <c r="C9" s="680"/>
      <c r="D9" s="681" t="s">
        <v>374</v>
      </c>
      <c r="E9" s="681"/>
      <c r="F9" s="681"/>
      <c r="G9" s="681"/>
      <c r="H9" s="672" t="s">
        <v>375</v>
      </c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672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672"/>
    </row>
    <row r="10" spans="1:37" ht="15">
      <c r="A10" s="680" t="s">
        <v>376</v>
      </c>
      <c r="B10" s="680"/>
      <c r="C10" s="680"/>
      <c r="D10" s="681" t="s">
        <v>184</v>
      </c>
      <c r="E10" s="681"/>
      <c r="F10" s="681"/>
      <c r="G10" s="681"/>
      <c r="H10" s="179"/>
      <c r="I10" s="179"/>
      <c r="J10" s="179"/>
      <c r="K10" s="179"/>
      <c r="L10" s="179"/>
      <c r="M10" s="179"/>
      <c r="N10" s="179"/>
      <c r="O10" s="179"/>
      <c r="P10" s="179"/>
      <c r="Q10" s="179"/>
    </row>
    <row r="11" spans="1:37" ht="14" thickBot="1"/>
    <row r="12" spans="1:37">
      <c r="A12" s="180"/>
      <c r="B12" s="180"/>
      <c r="C12" s="180"/>
      <c r="D12" s="180"/>
      <c r="E12" s="180"/>
      <c r="F12" s="180"/>
      <c r="G12" s="180"/>
      <c r="H12" s="673" t="s">
        <v>593</v>
      </c>
      <c r="I12" s="674"/>
      <c r="J12" s="674"/>
      <c r="K12" s="674"/>
      <c r="L12" s="674"/>
      <c r="M12" s="674"/>
      <c r="N12" s="674"/>
      <c r="O12" s="674"/>
      <c r="P12" s="674"/>
      <c r="Q12" s="675"/>
      <c r="R12" s="676" t="s">
        <v>594</v>
      </c>
      <c r="S12" s="677"/>
      <c r="T12" s="677"/>
      <c r="U12" s="677"/>
      <c r="V12" s="677"/>
      <c r="W12" s="677"/>
      <c r="X12" s="677"/>
      <c r="Y12" s="677"/>
      <c r="Z12" s="677"/>
      <c r="AA12" s="678"/>
      <c r="AB12" s="669" t="s">
        <v>601</v>
      </c>
      <c r="AC12" s="670"/>
      <c r="AD12" s="670"/>
      <c r="AE12" s="670"/>
      <c r="AF12" s="670"/>
      <c r="AG12" s="670"/>
      <c r="AH12" s="670"/>
      <c r="AI12" s="670"/>
      <c r="AJ12" s="670"/>
      <c r="AK12" s="671"/>
    </row>
    <row r="13" spans="1:37" ht="15">
      <c r="F13" s="679" t="s">
        <v>377</v>
      </c>
      <c r="G13" s="679"/>
      <c r="H13" s="193">
        <v>112</v>
      </c>
      <c r="I13" s="181">
        <v>113</v>
      </c>
      <c r="J13" s="181">
        <v>114</v>
      </c>
      <c r="K13" s="181">
        <v>115</v>
      </c>
      <c r="L13" s="181">
        <v>116</v>
      </c>
      <c r="M13" s="181">
        <v>97</v>
      </c>
      <c r="N13" s="181">
        <v>98</v>
      </c>
      <c r="O13" s="181">
        <v>99</v>
      </c>
      <c r="P13" s="181">
        <v>100</v>
      </c>
      <c r="Q13" s="194">
        <v>101</v>
      </c>
      <c r="R13" s="193">
        <v>91</v>
      </c>
      <c r="S13" s="181">
        <v>92</v>
      </c>
      <c r="T13" s="181">
        <v>93</v>
      </c>
      <c r="U13" s="181">
        <v>94</v>
      </c>
      <c r="V13" s="181">
        <v>95</v>
      </c>
      <c r="W13" s="181">
        <v>91</v>
      </c>
      <c r="X13" s="181">
        <v>92</v>
      </c>
      <c r="Y13" s="181">
        <v>93</v>
      </c>
      <c r="Z13" s="181">
        <v>94</v>
      </c>
      <c r="AA13" s="194">
        <v>95</v>
      </c>
      <c r="AB13" s="193">
        <v>107</v>
      </c>
      <c r="AC13" s="181">
        <v>108</v>
      </c>
      <c r="AD13" s="181">
        <v>109</v>
      </c>
      <c r="AE13" s="181">
        <v>110</v>
      </c>
      <c r="AF13" s="181">
        <v>111</v>
      </c>
      <c r="AG13" s="181">
        <v>102</v>
      </c>
      <c r="AH13" s="181">
        <v>103</v>
      </c>
      <c r="AI13" s="181">
        <v>104</v>
      </c>
      <c r="AJ13" s="181">
        <v>105</v>
      </c>
      <c r="AK13" s="194">
        <v>106</v>
      </c>
    </row>
    <row r="14" spans="1:37" ht="15">
      <c r="F14" s="679" t="s">
        <v>40</v>
      </c>
      <c r="G14" s="679"/>
      <c r="H14" s="195" t="s">
        <v>699</v>
      </c>
      <c r="I14" s="182" t="s">
        <v>699</v>
      </c>
      <c r="J14" s="182" t="s">
        <v>699</v>
      </c>
      <c r="K14" s="182" t="s">
        <v>699</v>
      </c>
      <c r="L14" s="182" t="s">
        <v>699</v>
      </c>
      <c r="M14" s="182" t="s">
        <v>514</v>
      </c>
      <c r="N14" s="182" t="s">
        <v>514</v>
      </c>
      <c r="O14" s="182" t="s">
        <v>514</v>
      </c>
      <c r="P14" s="182" t="s">
        <v>514</v>
      </c>
      <c r="Q14" s="196" t="s">
        <v>514</v>
      </c>
      <c r="R14" s="195" t="s">
        <v>514</v>
      </c>
      <c r="S14" s="182" t="s">
        <v>514</v>
      </c>
      <c r="T14" s="182" t="s">
        <v>514</v>
      </c>
      <c r="U14" s="182" t="s">
        <v>514</v>
      </c>
      <c r="V14" s="182" t="s">
        <v>514</v>
      </c>
      <c r="W14" s="182" t="s">
        <v>514</v>
      </c>
      <c r="X14" s="182" t="s">
        <v>514</v>
      </c>
      <c r="Y14" s="182" t="s">
        <v>514</v>
      </c>
      <c r="Z14" s="182" t="s">
        <v>514</v>
      </c>
      <c r="AA14" s="196" t="s">
        <v>514</v>
      </c>
      <c r="AB14" s="195" t="s">
        <v>600</v>
      </c>
      <c r="AC14" s="182" t="s">
        <v>600</v>
      </c>
      <c r="AD14" s="182" t="s">
        <v>600</v>
      </c>
      <c r="AE14" s="182" t="s">
        <v>600</v>
      </c>
      <c r="AF14" s="182" t="s">
        <v>600</v>
      </c>
      <c r="AG14" s="182" t="s">
        <v>514</v>
      </c>
      <c r="AH14" s="182" t="s">
        <v>514</v>
      </c>
      <c r="AI14" s="182" t="s">
        <v>514</v>
      </c>
      <c r="AJ14" s="182" t="s">
        <v>514</v>
      </c>
      <c r="AK14" s="196" t="s">
        <v>514</v>
      </c>
    </row>
    <row r="15" spans="1:37" ht="15">
      <c r="F15" s="679" t="s">
        <v>378</v>
      </c>
      <c r="G15" s="679"/>
      <c r="H15" s="197">
        <v>0.36208333333333298</v>
      </c>
      <c r="I15" s="183">
        <v>0.38877314814814801</v>
      </c>
      <c r="J15" s="183">
        <v>0.40206018518518499</v>
      </c>
      <c r="K15" s="183">
        <v>0.40831018518518503</v>
      </c>
      <c r="L15" s="183">
        <v>0.41563657407407401</v>
      </c>
      <c r="M15" s="183">
        <v>0.42093750000000002</v>
      </c>
      <c r="N15" s="183">
        <v>0.42725694444444401</v>
      </c>
      <c r="O15" s="183">
        <v>0.433263888888889</v>
      </c>
      <c r="P15" s="183">
        <v>0.4478125</v>
      </c>
      <c r="Q15" s="198">
        <v>0.45515046296296302</v>
      </c>
      <c r="R15" s="197">
        <v>0.35770833333333302</v>
      </c>
      <c r="S15" s="183">
        <v>0.36687500000000001</v>
      </c>
      <c r="T15" s="183">
        <v>0.37454861111111099</v>
      </c>
      <c r="U15" s="183">
        <v>0.38734953703703701</v>
      </c>
      <c r="V15" s="183">
        <v>0.39526620370370402</v>
      </c>
      <c r="W15" s="183">
        <v>0.35770833333333302</v>
      </c>
      <c r="X15" s="183">
        <v>0.36687500000000001</v>
      </c>
      <c r="Y15" s="183">
        <v>0.37454861111111099</v>
      </c>
      <c r="Z15" s="183">
        <v>0.38734953703703701</v>
      </c>
      <c r="AA15" s="198">
        <v>0.39526620370370402</v>
      </c>
      <c r="AB15" s="197">
        <v>0.38894675925925898</v>
      </c>
      <c r="AC15" s="183">
        <v>0.40938657407407397</v>
      </c>
      <c r="AD15" s="183">
        <v>0.42092592592592598</v>
      </c>
      <c r="AE15" s="183">
        <v>0.43086805555555602</v>
      </c>
      <c r="AF15" s="183">
        <v>0.44067129629629598</v>
      </c>
      <c r="AG15" s="183">
        <v>0.46549768518518497</v>
      </c>
      <c r="AH15" s="183">
        <v>0.48255787037037001</v>
      </c>
      <c r="AI15" s="183">
        <v>0.493611111111111</v>
      </c>
      <c r="AJ15" s="183">
        <v>0.50738425925925901</v>
      </c>
      <c r="AK15" s="198">
        <v>0.55243055555555598</v>
      </c>
    </row>
    <row r="16" spans="1:37" ht="29">
      <c r="F16" s="679" t="s">
        <v>379</v>
      </c>
      <c r="G16" s="679"/>
      <c r="H16" s="199" t="s">
        <v>700</v>
      </c>
      <c r="I16" s="184" t="s">
        <v>700</v>
      </c>
      <c r="J16" s="184" t="s">
        <v>700</v>
      </c>
      <c r="K16" s="184" t="s">
        <v>700</v>
      </c>
      <c r="L16" s="184" t="s">
        <v>700</v>
      </c>
      <c r="M16" s="184" t="s">
        <v>515</v>
      </c>
      <c r="N16" s="184" t="s">
        <v>515</v>
      </c>
      <c r="O16" s="184" t="s">
        <v>515</v>
      </c>
      <c r="P16" s="184" t="s">
        <v>515</v>
      </c>
      <c r="Q16" s="200" t="s">
        <v>515</v>
      </c>
      <c r="R16" s="199" t="s">
        <v>592</v>
      </c>
      <c r="S16" s="184" t="s">
        <v>592</v>
      </c>
      <c r="T16" s="184" t="s">
        <v>592</v>
      </c>
      <c r="U16" s="184" t="s">
        <v>592</v>
      </c>
      <c r="V16" s="184" t="s">
        <v>592</v>
      </c>
      <c r="W16" s="184" t="s">
        <v>592</v>
      </c>
      <c r="X16" s="184" t="s">
        <v>592</v>
      </c>
      <c r="Y16" s="184" t="s">
        <v>592</v>
      </c>
      <c r="Z16" s="184" t="s">
        <v>592</v>
      </c>
      <c r="AA16" s="200" t="s">
        <v>592</v>
      </c>
      <c r="AB16" s="199" t="s">
        <v>515</v>
      </c>
      <c r="AC16" s="184" t="s">
        <v>515</v>
      </c>
      <c r="AD16" s="184" t="s">
        <v>515</v>
      </c>
      <c r="AE16" s="184" t="s">
        <v>515</v>
      </c>
      <c r="AF16" s="184" t="s">
        <v>515</v>
      </c>
      <c r="AG16" s="184" t="s">
        <v>515</v>
      </c>
      <c r="AH16" s="184" t="s">
        <v>515</v>
      </c>
      <c r="AI16" s="184" t="s">
        <v>515</v>
      </c>
      <c r="AJ16" s="184" t="s">
        <v>515</v>
      </c>
      <c r="AK16" s="200" t="s">
        <v>515</v>
      </c>
    </row>
    <row r="17" spans="1:39" ht="15">
      <c r="F17" s="679" t="s">
        <v>516</v>
      </c>
      <c r="G17" s="679"/>
      <c r="H17" s="199" t="s">
        <v>595</v>
      </c>
      <c r="I17" s="184" t="s">
        <v>596</v>
      </c>
      <c r="J17" s="184" t="s">
        <v>597</v>
      </c>
      <c r="K17" s="184" t="s">
        <v>598</v>
      </c>
      <c r="L17" s="184" t="s">
        <v>599</v>
      </c>
      <c r="M17" s="184" t="s">
        <v>517</v>
      </c>
      <c r="N17" s="184" t="s">
        <v>518</v>
      </c>
      <c r="O17" s="184" t="s">
        <v>519</v>
      </c>
      <c r="P17" s="184" t="s">
        <v>520</v>
      </c>
      <c r="Q17" s="200" t="s">
        <v>521</v>
      </c>
      <c r="R17" s="199" t="s">
        <v>595</v>
      </c>
      <c r="S17" s="184" t="s">
        <v>596</v>
      </c>
      <c r="T17" s="184" t="s">
        <v>597</v>
      </c>
      <c r="U17" s="184" t="s">
        <v>598</v>
      </c>
      <c r="V17" s="184" t="s">
        <v>599</v>
      </c>
      <c r="W17" s="184" t="s">
        <v>517</v>
      </c>
      <c r="X17" s="184" t="s">
        <v>518</v>
      </c>
      <c r="Y17" s="184" t="s">
        <v>519</v>
      </c>
      <c r="Z17" s="184" t="s">
        <v>520</v>
      </c>
      <c r="AA17" s="200" t="s">
        <v>521</v>
      </c>
      <c r="AB17" s="199" t="s">
        <v>595</v>
      </c>
      <c r="AC17" s="184" t="s">
        <v>596</v>
      </c>
      <c r="AD17" s="184" t="s">
        <v>597</v>
      </c>
      <c r="AE17" s="184" t="s">
        <v>598</v>
      </c>
      <c r="AF17" s="184" t="s">
        <v>521</v>
      </c>
      <c r="AG17" s="184" t="s">
        <v>517</v>
      </c>
      <c r="AH17" s="184" t="s">
        <v>518</v>
      </c>
      <c r="AI17" s="184" t="s">
        <v>519</v>
      </c>
      <c r="AJ17" s="184" t="s">
        <v>520</v>
      </c>
      <c r="AK17" s="200" t="s">
        <v>521</v>
      </c>
    </row>
    <row r="18" spans="1:39">
      <c r="A18" s="185"/>
      <c r="B18" s="186"/>
      <c r="C18" s="186"/>
      <c r="D18" s="186"/>
      <c r="E18" s="186"/>
      <c r="F18" s="186"/>
      <c r="G18" s="186"/>
      <c r="H18" s="201"/>
      <c r="Q18" s="202"/>
      <c r="R18" s="201"/>
      <c r="AA18" s="202"/>
      <c r="AB18" s="201"/>
      <c r="AK18" s="202"/>
    </row>
    <row r="19" spans="1:39" ht="32">
      <c r="A19" s="190" t="s">
        <v>383</v>
      </c>
      <c r="B19" s="191" t="s">
        <v>384</v>
      </c>
      <c r="C19" s="191" t="s">
        <v>385</v>
      </c>
      <c r="D19" s="191" t="s">
        <v>386</v>
      </c>
      <c r="E19" s="191" t="s">
        <v>387</v>
      </c>
      <c r="F19" s="191" t="s">
        <v>388</v>
      </c>
      <c r="G19" s="191" t="s">
        <v>389</v>
      </c>
      <c r="H19" s="208"/>
      <c r="I19" s="192"/>
      <c r="J19" s="192"/>
      <c r="K19" s="192"/>
      <c r="L19" s="192"/>
      <c r="M19" s="192"/>
      <c r="N19" s="192"/>
      <c r="O19" s="192"/>
      <c r="P19" s="192"/>
      <c r="Q19" s="209"/>
      <c r="R19" s="201"/>
      <c r="AA19" s="202"/>
      <c r="AB19" s="201"/>
      <c r="AK19" s="202"/>
    </row>
    <row r="20" spans="1:39" ht="15">
      <c r="A20" s="187" t="s">
        <v>745</v>
      </c>
      <c r="B20" s="188" t="s">
        <v>746</v>
      </c>
      <c r="C20" s="188" t="s">
        <v>395</v>
      </c>
      <c r="D20" s="188" t="s">
        <v>196</v>
      </c>
      <c r="E20" s="189">
        <v>7.7</v>
      </c>
      <c r="F20" s="189">
        <v>0</v>
      </c>
      <c r="G20" s="189">
        <v>0.09</v>
      </c>
      <c r="H20" s="241"/>
      <c r="I20" s="241"/>
      <c r="J20" s="241"/>
      <c r="K20" s="241"/>
      <c r="L20" s="241"/>
      <c r="M20" s="244">
        <v>7.7234536865000001</v>
      </c>
      <c r="N20" s="244">
        <v>7.7258308169000003</v>
      </c>
      <c r="O20" s="241"/>
      <c r="P20" s="241"/>
      <c r="Q20" s="242"/>
      <c r="R20" s="201"/>
      <c r="AA20" s="202"/>
      <c r="AB20" s="201"/>
      <c r="AK20" s="202"/>
    </row>
    <row r="21" spans="1:39" ht="15">
      <c r="A21" s="187" t="s">
        <v>747</v>
      </c>
      <c r="B21" s="188" t="s">
        <v>748</v>
      </c>
      <c r="C21" s="188" t="s">
        <v>477</v>
      </c>
      <c r="D21" s="188" t="s">
        <v>478</v>
      </c>
      <c r="E21" s="189">
        <v>7.7</v>
      </c>
      <c r="F21" s="189">
        <v>0</v>
      </c>
      <c r="G21" s="189">
        <v>0.09</v>
      </c>
      <c r="H21" s="241"/>
      <c r="I21" s="241"/>
      <c r="J21" s="241"/>
      <c r="K21" s="241"/>
      <c r="L21" s="241"/>
      <c r="M21" s="244">
        <v>7.7503038568999996</v>
      </c>
      <c r="N21" s="244">
        <v>7.7481172671999996</v>
      </c>
      <c r="O21" s="241"/>
      <c r="P21" s="241"/>
      <c r="Q21" s="242"/>
      <c r="R21" s="201"/>
      <c r="AA21" s="202"/>
      <c r="AB21" s="201"/>
      <c r="AK21" s="202"/>
    </row>
    <row r="22" spans="1:39" ht="15">
      <c r="A22" s="187" t="s">
        <v>749</v>
      </c>
      <c r="B22" s="188" t="s">
        <v>750</v>
      </c>
      <c r="C22" s="188" t="s">
        <v>396</v>
      </c>
      <c r="D22" s="188" t="s">
        <v>194</v>
      </c>
      <c r="E22" s="189">
        <v>7.7</v>
      </c>
      <c r="F22" s="189">
        <v>0</v>
      </c>
      <c r="G22" s="189">
        <v>0.09</v>
      </c>
      <c r="H22" s="241"/>
      <c r="I22" s="241"/>
      <c r="J22" s="241"/>
      <c r="K22" s="241"/>
      <c r="L22" s="241"/>
      <c r="M22" s="244">
        <v>7.7739051641000003</v>
      </c>
      <c r="N22" s="244">
        <v>7.7718232340000002</v>
      </c>
      <c r="O22" s="241"/>
      <c r="P22" s="241"/>
      <c r="Q22" s="242"/>
      <c r="R22" s="201"/>
      <c r="AA22" s="202"/>
      <c r="AB22" s="201"/>
      <c r="AK22" s="202"/>
    </row>
    <row r="23" spans="1:39" ht="14">
      <c r="A23" s="187" t="s">
        <v>522</v>
      </c>
      <c r="B23" s="188" t="s">
        <v>484</v>
      </c>
      <c r="C23" s="188" t="s">
        <v>390</v>
      </c>
      <c r="D23" s="188" t="s">
        <v>193</v>
      </c>
      <c r="E23" s="189">
        <v>52</v>
      </c>
      <c r="F23" s="189">
        <v>-0.24</v>
      </c>
      <c r="G23" s="189">
        <v>-0.1</v>
      </c>
      <c r="H23" s="213">
        <v>51.787371432999997</v>
      </c>
      <c r="I23" s="213">
        <v>51.785645117000001</v>
      </c>
      <c r="J23" s="213">
        <v>51.827373365</v>
      </c>
      <c r="K23" s="213">
        <v>51.806931788</v>
      </c>
      <c r="L23" s="213">
        <v>51.775347252000003</v>
      </c>
      <c r="M23" s="244">
        <v>51.582865705000003</v>
      </c>
      <c r="N23" s="244">
        <v>51.599582327999997</v>
      </c>
      <c r="O23" s="83">
        <v>51.587043708000003</v>
      </c>
      <c r="P23" s="83">
        <v>51.587873299999998</v>
      </c>
      <c r="Q23" s="204">
        <v>51.616234917</v>
      </c>
      <c r="R23" s="201"/>
      <c r="AA23" s="202"/>
      <c r="AB23" s="201"/>
      <c r="AK23" s="202"/>
      <c r="AL23" s="216"/>
      <c r="AM23" s="6" t="s">
        <v>703</v>
      </c>
    </row>
    <row r="24" spans="1:39" ht="14">
      <c r="A24" s="187" t="s">
        <v>468</v>
      </c>
      <c r="B24" s="188" t="s">
        <v>485</v>
      </c>
      <c r="C24" s="188" t="s">
        <v>391</v>
      </c>
      <c r="D24" s="188" t="s">
        <v>194</v>
      </c>
      <c r="E24" s="189">
        <v>52</v>
      </c>
      <c r="F24" s="189">
        <v>-0.24</v>
      </c>
      <c r="G24" s="189">
        <v>-0.1</v>
      </c>
      <c r="H24" s="213">
        <v>51.907272837999997</v>
      </c>
      <c r="I24" s="213">
        <v>51.892369565000003</v>
      </c>
      <c r="J24" s="213">
        <v>51.938592075000003</v>
      </c>
      <c r="K24" s="213">
        <v>51.922967868999997</v>
      </c>
      <c r="L24" s="213">
        <v>51.922232309000002</v>
      </c>
      <c r="M24" s="244">
        <v>51.706547466000004</v>
      </c>
      <c r="N24" s="244">
        <v>51.737178356000001</v>
      </c>
      <c r="O24" s="83">
        <v>51.749383823000002</v>
      </c>
      <c r="P24" s="83">
        <v>51.727322606000001</v>
      </c>
      <c r="Q24" s="204">
        <v>51.716323009</v>
      </c>
      <c r="R24" s="201"/>
      <c r="AA24" s="202"/>
      <c r="AB24" s="201"/>
      <c r="AK24" s="202"/>
    </row>
    <row r="25" spans="1:39" ht="14">
      <c r="A25" s="187" t="s">
        <v>469</v>
      </c>
      <c r="B25" s="188" t="s">
        <v>523</v>
      </c>
      <c r="C25" s="188" t="s">
        <v>409</v>
      </c>
      <c r="D25" s="188"/>
      <c r="E25" s="189">
        <v>0</v>
      </c>
      <c r="F25" s="189"/>
      <c r="G25" s="189">
        <v>0.15</v>
      </c>
      <c r="H25" s="212">
        <v>0.25106905219999998</v>
      </c>
      <c r="I25" s="213">
        <v>0.23657404200000001</v>
      </c>
      <c r="J25" s="213">
        <v>0.24893832530000001</v>
      </c>
      <c r="K25" s="213">
        <v>0.2307408104</v>
      </c>
      <c r="L25" s="213">
        <v>0.29727242700000001</v>
      </c>
      <c r="M25" s="244">
        <v>0.4049722268</v>
      </c>
      <c r="N25" s="244">
        <v>0.40031647100000001</v>
      </c>
      <c r="O25" s="83">
        <v>0.38938405079999999</v>
      </c>
      <c r="P25" s="83">
        <v>0.4617489977</v>
      </c>
      <c r="Q25" s="204">
        <v>0.44334070380000001</v>
      </c>
      <c r="R25" s="201"/>
      <c r="AA25" s="202"/>
      <c r="AB25" s="201"/>
      <c r="AK25" s="202"/>
      <c r="AL25" s="219"/>
      <c r="AM25" s="6" t="s">
        <v>704</v>
      </c>
    </row>
    <row r="26" spans="1:39" ht="14">
      <c r="A26" s="187" t="s">
        <v>524</v>
      </c>
      <c r="B26" s="188" t="s">
        <v>523</v>
      </c>
      <c r="C26" s="188" t="s">
        <v>414</v>
      </c>
      <c r="D26" s="188" t="s">
        <v>95</v>
      </c>
      <c r="E26" s="189">
        <v>0</v>
      </c>
      <c r="F26" s="189">
        <v>-7.0000000000000007E-2</v>
      </c>
      <c r="G26" s="189">
        <v>7.0000000000000007E-2</v>
      </c>
      <c r="H26" s="215">
        <v>0.106287639</v>
      </c>
      <c r="I26" s="214">
        <v>9.5647295699999996E-2</v>
      </c>
      <c r="J26" s="214">
        <v>8.9297471399999995E-2</v>
      </c>
      <c r="K26" s="214">
        <v>0.1036344369</v>
      </c>
      <c r="L26" s="214">
        <v>0.1233677522</v>
      </c>
      <c r="M26" s="243">
        <v>0.1105274571</v>
      </c>
      <c r="N26" s="243">
        <v>0.1291221987</v>
      </c>
      <c r="O26" s="83">
        <v>0.10840882960000001</v>
      </c>
      <c r="P26" s="83">
        <v>0.1152579266</v>
      </c>
      <c r="Q26" s="204">
        <v>0.136992525</v>
      </c>
      <c r="R26" s="201"/>
      <c r="AA26" s="202"/>
      <c r="AB26" s="201"/>
      <c r="AK26" s="202"/>
    </row>
    <row r="27" spans="1:39" ht="14">
      <c r="A27" s="187" t="s">
        <v>524</v>
      </c>
      <c r="B27" s="188" t="s">
        <v>523</v>
      </c>
      <c r="C27" s="188" t="s">
        <v>414</v>
      </c>
      <c r="D27" s="188" t="s">
        <v>96</v>
      </c>
      <c r="E27" s="189">
        <v>0</v>
      </c>
      <c r="F27" s="189">
        <v>-7.0000000000000007E-2</v>
      </c>
      <c r="G27" s="189">
        <v>7.0000000000000007E-2</v>
      </c>
      <c r="H27" s="215">
        <v>6.6797118399999994E-2</v>
      </c>
      <c r="I27" s="214">
        <v>6.9594641700000001E-2</v>
      </c>
      <c r="J27" s="214">
        <v>8.6709480800000002E-2</v>
      </c>
      <c r="K27" s="214">
        <v>5.0697474200000002E-2</v>
      </c>
      <c r="L27" s="214">
        <v>8.2904292300000001E-2</v>
      </c>
      <c r="M27" s="243">
        <v>0.16965938629999999</v>
      </c>
      <c r="N27" s="243">
        <v>0.1529404362</v>
      </c>
      <c r="O27" s="83">
        <v>0.16171737829999999</v>
      </c>
      <c r="P27" s="83">
        <v>0.20004660599999999</v>
      </c>
      <c r="Q27" s="204">
        <v>0.17427218080000001</v>
      </c>
      <c r="R27" s="201"/>
      <c r="AA27" s="202"/>
      <c r="AB27" s="201"/>
      <c r="AK27" s="202"/>
      <c r="AL27" s="217"/>
      <c r="AM27" s="6" t="s">
        <v>705</v>
      </c>
    </row>
    <row r="28" spans="1:39" ht="14">
      <c r="A28" s="187" t="s">
        <v>470</v>
      </c>
      <c r="B28" s="188" t="s">
        <v>525</v>
      </c>
      <c r="C28" s="188" t="s">
        <v>394</v>
      </c>
      <c r="D28" s="188" t="s">
        <v>193</v>
      </c>
      <c r="E28" s="189">
        <v>37</v>
      </c>
      <c r="F28" s="189">
        <v>0.05</v>
      </c>
      <c r="G28" s="189">
        <v>0.25</v>
      </c>
      <c r="H28" s="212">
        <v>37.070373038</v>
      </c>
      <c r="I28" s="213">
        <v>37.048931162000002</v>
      </c>
      <c r="J28" s="213">
        <v>37.071173055999999</v>
      </c>
      <c r="K28" s="213">
        <v>37.070061721999998</v>
      </c>
      <c r="L28" s="213">
        <v>37.054020252999997</v>
      </c>
      <c r="M28" s="243">
        <v>36.991982829000001</v>
      </c>
      <c r="N28" s="243">
        <v>36.985023101000003</v>
      </c>
      <c r="O28" s="83">
        <v>36.993679628999999</v>
      </c>
      <c r="P28" s="83">
        <v>37.004950297999997</v>
      </c>
      <c r="Q28" s="204">
        <v>36.990435433999998</v>
      </c>
      <c r="R28" s="201"/>
      <c r="AA28" s="202"/>
      <c r="AB28" s="201"/>
      <c r="AK28" s="202"/>
    </row>
    <row r="29" spans="1:39" ht="14">
      <c r="A29" s="187" t="s">
        <v>471</v>
      </c>
      <c r="B29" s="188" t="s">
        <v>526</v>
      </c>
      <c r="C29" s="188" t="s">
        <v>395</v>
      </c>
      <c r="D29" s="188" t="s">
        <v>196</v>
      </c>
      <c r="E29" s="189">
        <v>37</v>
      </c>
      <c r="F29" s="189">
        <v>0.05</v>
      </c>
      <c r="G29" s="189">
        <v>0.25</v>
      </c>
      <c r="H29" s="212">
        <v>36.998791908999998</v>
      </c>
      <c r="I29" s="213">
        <v>36.975647369999997</v>
      </c>
      <c r="J29" s="213">
        <v>37.010531258</v>
      </c>
      <c r="K29" s="213">
        <v>37.004660614000002</v>
      </c>
      <c r="L29" s="213">
        <v>36.979576842</v>
      </c>
      <c r="M29" s="243">
        <v>36.858760148999998</v>
      </c>
      <c r="N29" s="243">
        <v>36.857972222000001</v>
      </c>
      <c r="O29" s="83">
        <v>36.857081532999999</v>
      </c>
      <c r="P29" s="83">
        <v>36.857226244000003</v>
      </c>
      <c r="Q29" s="204">
        <v>36.865146035000002</v>
      </c>
      <c r="R29" s="201"/>
      <c r="AA29" s="202"/>
      <c r="AB29" s="201"/>
      <c r="AK29" s="202"/>
      <c r="AL29" s="218"/>
      <c r="AM29" s="6" t="s">
        <v>706</v>
      </c>
    </row>
    <row r="30" spans="1:39" ht="14">
      <c r="A30" s="187" t="s">
        <v>472</v>
      </c>
      <c r="B30" s="188" t="s">
        <v>527</v>
      </c>
      <c r="C30" s="188" t="s">
        <v>396</v>
      </c>
      <c r="D30" s="188" t="s">
        <v>194</v>
      </c>
      <c r="E30" s="189">
        <v>37</v>
      </c>
      <c r="F30" s="189">
        <v>0.05</v>
      </c>
      <c r="G30" s="189">
        <v>0.25</v>
      </c>
      <c r="H30" s="212">
        <v>37.164386700999998</v>
      </c>
      <c r="I30" s="213">
        <v>37.119589378999997</v>
      </c>
      <c r="J30" s="213">
        <v>37.157975483999998</v>
      </c>
      <c r="K30" s="213">
        <v>37.154348257000002</v>
      </c>
      <c r="L30" s="213">
        <v>37.130061220000002</v>
      </c>
      <c r="M30" s="243">
        <v>37.066922605000002</v>
      </c>
      <c r="N30" s="243">
        <v>37.056826268999998</v>
      </c>
      <c r="O30" s="83">
        <v>37.069024892999998</v>
      </c>
      <c r="P30" s="83">
        <v>37.090856103999997</v>
      </c>
      <c r="Q30" s="204">
        <v>37.059196411000002</v>
      </c>
      <c r="R30" s="201"/>
      <c r="AA30" s="202"/>
      <c r="AB30" s="201"/>
      <c r="AK30" s="202"/>
    </row>
    <row r="31" spans="1:39" ht="14">
      <c r="A31" s="187" t="s">
        <v>473</v>
      </c>
      <c r="B31" s="188" t="s">
        <v>528</v>
      </c>
      <c r="C31" s="188" t="s">
        <v>394</v>
      </c>
      <c r="D31" s="188" t="s">
        <v>193</v>
      </c>
      <c r="E31" s="189">
        <v>37</v>
      </c>
      <c r="F31" s="189">
        <v>0.05</v>
      </c>
      <c r="G31" s="189">
        <v>0.25</v>
      </c>
      <c r="H31" s="212">
        <v>37.127612937999999</v>
      </c>
      <c r="I31" s="213">
        <v>37.105586615999997</v>
      </c>
      <c r="J31" s="213">
        <v>37.120573213999997</v>
      </c>
      <c r="K31" s="213">
        <v>37.120521695999997</v>
      </c>
      <c r="L31" s="213">
        <v>37.113235187999997</v>
      </c>
      <c r="M31" s="243">
        <v>37.026021823000001</v>
      </c>
      <c r="N31" s="243">
        <v>37.018903930999997</v>
      </c>
      <c r="O31" s="83">
        <v>37.024673507000003</v>
      </c>
      <c r="P31" s="83">
        <v>37.028207127999998</v>
      </c>
      <c r="Q31" s="204">
        <v>37.029094233000002</v>
      </c>
      <c r="R31" s="201"/>
      <c r="AA31" s="202"/>
      <c r="AB31" s="201"/>
      <c r="AK31" s="202"/>
    </row>
    <row r="32" spans="1:39" ht="14">
      <c r="A32" s="187" t="s">
        <v>474</v>
      </c>
      <c r="B32" s="188" t="s">
        <v>529</v>
      </c>
      <c r="C32" s="188" t="s">
        <v>395</v>
      </c>
      <c r="D32" s="188" t="s">
        <v>196</v>
      </c>
      <c r="E32" s="189">
        <v>37</v>
      </c>
      <c r="F32" s="189">
        <v>0.05</v>
      </c>
      <c r="G32" s="189">
        <v>0.25</v>
      </c>
      <c r="H32" s="212">
        <v>36.998791908999998</v>
      </c>
      <c r="I32" s="213">
        <v>36.975647369999997</v>
      </c>
      <c r="J32" s="213">
        <v>37.010531258</v>
      </c>
      <c r="K32" s="213">
        <v>37.004660614000002</v>
      </c>
      <c r="L32" s="213">
        <v>36.979576842</v>
      </c>
      <c r="M32" s="243">
        <v>36.858760148999998</v>
      </c>
      <c r="N32" s="243">
        <v>36.857972222000001</v>
      </c>
      <c r="O32" s="83">
        <v>36.857081532999999</v>
      </c>
      <c r="P32" s="83">
        <v>36.857226244000003</v>
      </c>
      <c r="Q32" s="204">
        <v>36.865146035000002</v>
      </c>
      <c r="R32" s="201"/>
      <c r="AA32" s="202"/>
      <c r="AB32" s="201"/>
      <c r="AK32" s="202"/>
    </row>
    <row r="33" spans="1:37" ht="14">
      <c r="A33" s="187" t="s">
        <v>475</v>
      </c>
      <c r="B33" s="188" t="s">
        <v>530</v>
      </c>
      <c r="C33" s="188" t="s">
        <v>396</v>
      </c>
      <c r="D33" s="188" t="s">
        <v>194</v>
      </c>
      <c r="E33" s="189">
        <v>37</v>
      </c>
      <c r="F33" s="189">
        <v>0.05</v>
      </c>
      <c r="G33" s="189">
        <v>0.25</v>
      </c>
      <c r="H33" s="212">
        <v>37.357192667</v>
      </c>
      <c r="I33" s="213">
        <v>37.316482360000002</v>
      </c>
      <c r="J33" s="213">
        <v>37.333709329000001</v>
      </c>
      <c r="K33" s="213">
        <v>37.326693962999997</v>
      </c>
      <c r="L33" s="213">
        <v>37.355025904999998</v>
      </c>
      <c r="M33" s="243">
        <v>37.145305055999998</v>
      </c>
      <c r="N33" s="243">
        <v>37.132363548000001</v>
      </c>
      <c r="O33" s="83">
        <v>37.131978148999998</v>
      </c>
      <c r="P33" s="83">
        <v>37.191452736999999</v>
      </c>
      <c r="Q33" s="204">
        <v>37.159719264000003</v>
      </c>
      <c r="R33" s="201"/>
      <c r="AA33" s="202"/>
      <c r="AB33" s="201"/>
      <c r="AK33" s="202"/>
    </row>
    <row r="34" spans="1:37" ht="14">
      <c r="A34" s="187" t="s">
        <v>531</v>
      </c>
      <c r="B34" s="188" t="s">
        <v>532</v>
      </c>
      <c r="C34" s="188" t="s">
        <v>394</v>
      </c>
      <c r="D34" s="188" t="s">
        <v>193</v>
      </c>
      <c r="E34" s="189">
        <v>37</v>
      </c>
      <c r="F34" s="189">
        <v>0.05</v>
      </c>
      <c r="G34" s="189">
        <v>0.25</v>
      </c>
      <c r="H34" s="212">
        <v>37.175034175999997</v>
      </c>
      <c r="I34" s="213">
        <v>37.165990188000002</v>
      </c>
      <c r="J34" s="213">
        <v>37.174652262999999</v>
      </c>
      <c r="K34" s="213">
        <v>37.164803341000002</v>
      </c>
      <c r="L34" s="213">
        <v>37.170800806000003</v>
      </c>
      <c r="M34" s="243">
        <v>37.125195071999997</v>
      </c>
      <c r="N34" s="243">
        <v>37.128532290999999</v>
      </c>
      <c r="O34" s="83">
        <v>37.125520489000003</v>
      </c>
      <c r="P34" s="83">
        <v>37.127568339</v>
      </c>
      <c r="Q34" s="204">
        <v>37.128724056999999</v>
      </c>
      <c r="R34" s="201"/>
      <c r="AA34" s="202"/>
      <c r="AB34" s="201"/>
      <c r="AK34" s="202"/>
    </row>
    <row r="35" spans="1:37" ht="14">
      <c r="A35" s="187" t="s">
        <v>533</v>
      </c>
      <c r="B35" s="188" t="s">
        <v>534</v>
      </c>
      <c r="C35" s="188" t="s">
        <v>395</v>
      </c>
      <c r="D35" s="188" t="s">
        <v>196</v>
      </c>
      <c r="E35" s="189">
        <v>37</v>
      </c>
      <c r="F35" s="189">
        <v>0.05</v>
      </c>
      <c r="G35" s="189">
        <v>0.25</v>
      </c>
      <c r="H35" s="212">
        <v>37.109170204000002</v>
      </c>
      <c r="I35" s="213">
        <v>37.104822427000002</v>
      </c>
      <c r="J35" s="213">
        <v>37.113962520999998</v>
      </c>
      <c r="K35" s="213">
        <v>37.097511390999998</v>
      </c>
      <c r="L35" s="213">
        <v>37.106000821000002</v>
      </c>
      <c r="M35" s="243">
        <v>37.056380462</v>
      </c>
      <c r="N35" s="243">
        <v>37.06123736</v>
      </c>
      <c r="O35" s="83">
        <v>37.053842576000001</v>
      </c>
      <c r="P35" s="83">
        <v>37.056769533999997</v>
      </c>
      <c r="Q35" s="204">
        <v>37.062057177</v>
      </c>
      <c r="R35" s="201"/>
      <c r="AA35" s="202"/>
      <c r="AB35" s="201"/>
      <c r="AK35" s="202"/>
    </row>
    <row r="36" spans="1:37" ht="14">
      <c r="A36" s="187" t="s">
        <v>535</v>
      </c>
      <c r="B36" s="188" t="s">
        <v>536</v>
      </c>
      <c r="C36" s="188" t="s">
        <v>396</v>
      </c>
      <c r="D36" s="188" t="s">
        <v>194</v>
      </c>
      <c r="E36" s="189">
        <v>37</v>
      </c>
      <c r="F36" s="189">
        <v>0.05</v>
      </c>
      <c r="G36" s="189">
        <v>0.25</v>
      </c>
      <c r="H36" s="212">
        <v>37.245362151000002</v>
      </c>
      <c r="I36" s="213">
        <v>37.232090894999999</v>
      </c>
      <c r="J36" s="213">
        <v>37.243298760000002</v>
      </c>
      <c r="K36" s="213">
        <v>37.243361726000003</v>
      </c>
      <c r="L36" s="213">
        <v>37.240352854000001</v>
      </c>
      <c r="M36" s="243">
        <v>37.168458526999999</v>
      </c>
      <c r="N36" s="243">
        <v>37.171466258999999</v>
      </c>
      <c r="O36" s="83">
        <v>37.170874787000002</v>
      </c>
      <c r="P36" s="83">
        <v>37.174034900999999</v>
      </c>
      <c r="Q36" s="204">
        <v>37.172682498999997</v>
      </c>
      <c r="R36" s="201"/>
      <c r="AA36" s="202"/>
      <c r="AB36" s="201"/>
      <c r="AK36" s="202"/>
    </row>
    <row r="37" spans="1:37" ht="14">
      <c r="A37" s="187" t="s">
        <v>537</v>
      </c>
      <c r="B37" s="188" t="s">
        <v>538</v>
      </c>
      <c r="C37" s="188" t="s">
        <v>394</v>
      </c>
      <c r="D37" s="188" t="s">
        <v>193</v>
      </c>
      <c r="E37" s="189">
        <v>37</v>
      </c>
      <c r="F37" s="189">
        <v>0.05</v>
      </c>
      <c r="G37" s="189">
        <v>0.25</v>
      </c>
      <c r="H37" s="212">
        <v>37.172483098000001</v>
      </c>
      <c r="I37" s="213">
        <v>37.163992798999999</v>
      </c>
      <c r="J37" s="213">
        <v>37.169448121000002</v>
      </c>
      <c r="K37" s="213">
        <v>37.162039686</v>
      </c>
      <c r="L37" s="213">
        <v>37.169519395000002</v>
      </c>
      <c r="M37" s="243">
        <v>37.115996287999998</v>
      </c>
      <c r="N37" s="243">
        <v>37.118519268999997</v>
      </c>
      <c r="O37" s="83">
        <v>37.115537416000002</v>
      </c>
      <c r="P37" s="83">
        <v>37.116197882999998</v>
      </c>
      <c r="Q37" s="204">
        <v>37.119835848999998</v>
      </c>
      <c r="R37" s="201"/>
      <c r="AA37" s="202"/>
      <c r="AB37" s="201"/>
      <c r="AK37" s="202"/>
    </row>
    <row r="38" spans="1:37" ht="14">
      <c r="A38" s="187" t="s">
        <v>539</v>
      </c>
      <c r="B38" s="188" t="s">
        <v>540</v>
      </c>
      <c r="C38" s="188" t="s">
        <v>395</v>
      </c>
      <c r="D38" s="188" t="s">
        <v>196</v>
      </c>
      <c r="E38" s="189">
        <v>37</v>
      </c>
      <c r="F38" s="189">
        <v>0.05</v>
      </c>
      <c r="G38" s="189">
        <v>0.25</v>
      </c>
      <c r="H38" s="212">
        <v>37.109170204000002</v>
      </c>
      <c r="I38" s="213">
        <v>37.104822427000002</v>
      </c>
      <c r="J38" s="213">
        <v>37.113962520999998</v>
      </c>
      <c r="K38" s="213">
        <v>37.097511390999998</v>
      </c>
      <c r="L38" s="213">
        <v>37.106000821000002</v>
      </c>
      <c r="M38" s="243">
        <v>37.040598117000002</v>
      </c>
      <c r="N38" s="243">
        <v>37.044479527999997</v>
      </c>
      <c r="O38" s="83">
        <v>37.040079792</v>
      </c>
      <c r="P38" s="83">
        <v>37.030322018</v>
      </c>
      <c r="Q38" s="204">
        <v>37.050500579999998</v>
      </c>
      <c r="R38" s="201"/>
      <c r="AA38" s="202"/>
      <c r="AB38" s="201"/>
      <c r="AK38" s="202"/>
    </row>
    <row r="39" spans="1:37" ht="14">
      <c r="A39" s="187" t="s">
        <v>541</v>
      </c>
      <c r="B39" s="188" t="s">
        <v>542</v>
      </c>
      <c r="C39" s="188" t="s">
        <v>396</v>
      </c>
      <c r="D39" s="188" t="s">
        <v>194</v>
      </c>
      <c r="E39" s="189">
        <v>37</v>
      </c>
      <c r="F39" s="189">
        <v>0.05</v>
      </c>
      <c r="G39" s="189">
        <v>0.25</v>
      </c>
      <c r="H39" s="212">
        <v>37.245362151000002</v>
      </c>
      <c r="I39" s="213">
        <v>37.232090894999999</v>
      </c>
      <c r="J39" s="213">
        <v>37.243298760000002</v>
      </c>
      <c r="K39" s="213">
        <v>37.243361726000003</v>
      </c>
      <c r="L39" s="213">
        <v>37.240352854000001</v>
      </c>
      <c r="M39" s="243">
        <v>37.168458526999999</v>
      </c>
      <c r="N39" s="243">
        <v>37.171466258999999</v>
      </c>
      <c r="O39" s="83">
        <v>37.170874787000002</v>
      </c>
      <c r="P39" s="83">
        <v>37.174034900999999</v>
      </c>
      <c r="Q39" s="204">
        <v>37.172682498999997</v>
      </c>
      <c r="R39" s="201"/>
      <c r="AA39" s="202"/>
      <c r="AB39" s="201"/>
      <c r="AK39" s="202"/>
    </row>
    <row r="40" spans="1:37" ht="14">
      <c r="A40" s="187" t="s">
        <v>543</v>
      </c>
      <c r="B40" s="188" t="s">
        <v>544</v>
      </c>
      <c r="C40" s="188" t="s">
        <v>409</v>
      </c>
      <c r="D40" s="188"/>
      <c r="E40" s="189">
        <v>0</v>
      </c>
      <c r="F40" s="189"/>
      <c r="G40" s="189">
        <v>0.15</v>
      </c>
      <c r="H40" s="212">
        <v>0.1788011052</v>
      </c>
      <c r="I40" s="213">
        <v>0.19437624070000001</v>
      </c>
      <c r="J40" s="213">
        <v>0.17170766609999999</v>
      </c>
      <c r="K40" s="213">
        <v>0.1614684539</v>
      </c>
      <c r="L40" s="213">
        <v>0.19099815110000001</v>
      </c>
      <c r="M40" s="243">
        <v>0.36910608779999998</v>
      </c>
      <c r="N40" s="243">
        <v>0.36298998900000001</v>
      </c>
      <c r="O40" s="83">
        <v>0.36031373519999998</v>
      </c>
      <c r="P40" s="83">
        <v>0.3577678426</v>
      </c>
      <c r="Q40" s="204">
        <v>0.36815946510000003</v>
      </c>
      <c r="R40" s="201"/>
      <c r="AA40" s="202"/>
      <c r="AB40" s="201"/>
      <c r="AK40" s="202"/>
    </row>
    <row r="41" spans="1:37" ht="14">
      <c r="A41" s="187" t="s">
        <v>545</v>
      </c>
      <c r="B41" s="188" t="s">
        <v>546</v>
      </c>
      <c r="C41" s="188" t="s">
        <v>409</v>
      </c>
      <c r="D41" s="188"/>
      <c r="E41" s="189">
        <v>0</v>
      </c>
      <c r="F41" s="189"/>
      <c r="G41" s="189">
        <v>0.15</v>
      </c>
      <c r="H41" s="212">
        <v>7.5672417899999997E-2</v>
      </c>
      <c r="I41" s="213">
        <v>9.3607089800000001E-2</v>
      </c>
      <c r="J41" s="213">
        <v>8.9324033900000002E-2</v>
      </c>
      <c r="K41" s="213">
        <v>6.8792067499999998E-2</v>
      </c>
      <c r="L41" s="213">
        <v>8.4011716599999994E-2</v>
      </c>
      <c r="M41" s="243">
        <v>0.3152089407</v>
      </c>
      <c r="N41" s="243">
        <v>0.30810321000000002</v>
      </c>
      <c r="O41" s="83">
        <v>0.31224669129999999</v>
      </c>
      <c r="P41" s="83">
        <v>0.31700969550000002</v>
      </c>
      <c r="Q41" s="204">
        <v>0.30599956680000001</v>
      </c>
      <c r="R41" s="201"/>
      <c r="AA41" s="202"/>
      <c r="AB41" s="201"/>
      <c r="AK41" s="202"/>
    </row>
    <row r="42" spans="1:37" ht="14">
      <c r="A42" s="187" t="s">
        <v>547</v>
      </c>
      <c r="B42" s="188" t="s">
        <v>548</v>
      </c>
      <c r="C42" s="188" t="s">
        <v>409</v>
      </c>
      <c r="D42" s="188"/>
      <c r="E42" s="189">
        <v>0</v>
      </c>
      <c r="F42" s="189"/>
      <c r="G42" s="189">
        <v>0.15</v>
      </c>
      <c r="H42" s="212">
        <v>1.2812488E-2</v>
      </c>
      <c r="I42" s="213">
        <v>8.7868522000000004E-3</v>
      </c>
      <c r="J42" s="213">
        <v>1.0712437999999999E-2</v>
      </c>
      <c r="K42" s="213">
        <v>2.61835822E-2</v>
      </c>
      <c r="L42" s="213">
        <v>7.4618006000000004E-3</v>
      </c>
      <c r="M42" s="243">
        <v>0.12398668409999999</v>
      </c>
      <c r="N42" s="243">
        <v>0.11595264750000001</v>
      </c>
      <c r="O42" s="83">
        <v>0.116308643</v>
      </c>
      <c r="P42" s="83">
        <v>0.1177898049</v>
      </c>
      <c r="Q42" s="204">
        <v>0.1204453196</v>
      </c>
      <c r="R42" s="201"/>
      <c r="AA42" s="202"/>
      <c r="AB42" s="201"/>
      <c r="AK42" s="202"/>
    </row>
    <row r="43" spans="1:37" ht="14">
      <c r="A43" s="187" t="s">
        <v>549</v>
      </c>
      <c r="B43" s="188" t="s">
        <v>550</v>
      </c>
      <c r="C43" s="188" t="s">
        <v>409</v>
      </c>
      <c r="D43" s="188"/>
      <c r="E43" s="189">
        <v>0</v>
      </c>
      <c r="F43" s="189"/>
      <c r="G43" s="189">
        <v>0.15</v>
      </c>
      <c r="H43" s="212">
        <v>1.0473053899999999E-2</v>
      </c>
      <c r="I43" s="213">
        <v>8.4941293000000001E-3</v>
      </c>
      <c r="J43" s="213">
        <v>1.0775073099999999E-2</v>
      </c>
      <c r="K43" s="213">
        <v>2.6138611999999999E-2</v>
      </c>
      <c r="L43" s="213">
        <v>8.6193264000000002E-3</v>
      </c>
      <c r="M43" s="243">
        <v>0.14025929349999999</v>
      </c>
      <c r="N43" s="243">
        <v>0.13424426519999999</v>
      </c>
      <c r="O43" s="83">
        <v>0.1343531</v>
      </c>
      <c r="P43" s="83">
        <v>0.1379398379</v>
      </c>
      <c r="Q43" s="204">
        <v>0.13639940810000001</v>
      </c>
      <c r="R43" s="201"/>
      <c r="AA43" s="202"/>
      <c r="AB43" s="201"/>
      <c r="AK43" s="202"/>
    </row>
    <row r="44" spans="1:37" ht="14">
      <c r="A44" s="187" t="s">
        <v>551</v>
      </c>
      <c r="B44" s="188" t="s">
        <v>552</v>
      </c>
      <c r="C44" s="188" t="s">
        <v>394</v>
      </c>
      <c r="D44" s="188" t="s">
        <v>193</v>
      </c>
      <c r="E44" s="189">
        <v>5.5</v>
      </c>
      <c r="F44" s="189">
        <v>0.02</v>
      </c>
      <c r="G44" s="189">
        <v>0.15</v>
      </c>
      <c r="H44" s="212">
        <v>5.6796536057000004</v>
      </c>
      <c r="I44" s="213">
        <v>5.6793457962999998</v>
      </c>
      <c r="J44" s="213">
        <v>5.6814061162999998</v>
      </c>
      <c r="K44" s="213">
        <v>5.6817021382000004</v>
      </c>
      <c r="L44" s="213">
        <v>5.6791335612999996</v>
      </c>
      <c r="M44" s="243">
        <v>5.7977024913999999</v>
      </c>
      <c r="N44" s="243">
        <v>5.7981062851000003</v>
      </c>
      <c r="O44" s="83">
        <v>5.7995047971</v>
      </c>
      <c r="P44" s="83">
        <v>5.7676169513</v>
      </c>
      <c r="Q44" s="204">
        <v>5.7888570333000002</v>
      </c>
      <c r="R44" s="201"/>
      <c r="AA44" s="202"/>
      <c r="AB44" s="201"/>
      <c r="AK44" s="202"/>
    </row>
    <row r="45" spans="1:37" ht="14">
      <c r="A45" s="187" t="s">
        <v>553</v>
      </c>
      <c r="B45" s="188" t="s">
        <v>554</v>
      </c>
      <c r="C45" s="188" t="s">
        <v>395</v>
      </c>
      <c r="D45" s="188" t="s">
        <v>196</v>
      </c>
      <c r="E45" s="189">
        <v>5.5</v>
      </c>
      <c r="F45" s="189">
        <v>0.02</v>
      </c>
      <c r="G45" s="189">
        <v>0.15</v>
      </c>
      <c r="H45" s="212">
        <v>5.6672130302000001</v>
      </c>
      <c r="I45" s="213">
        <v>5.6712476102</v>
      </c>
      <c r="J45" s="213">
        <v>5.6725112998</v>
      </c>
      <c r="K45" s="213">
        <v>5.6726080702999999</v>
      </c>
      <c r="L45" s="213">
        <v>5.6704351802000001</v>
      </c>
      <c r="M45" s="243">
        <v>5.7617033220999998</v>
      </c>
      <c r="N45" s="243">
        <v>5.7609756060999997</v>
      </c>
      <c r="O45" s="83">
        <v>5.7639032328999997</v>
      </c>
      <c r="P45" s="83">
        <v>5.7275110558</v>
      </c>
      <c r="Q45" s="204">
        <v>5.7555988112999996</v>
      </c>
      <c r="R45" s="201"/>
      <c r="AA45" s="202"/>
      <c r="AB45" s="201"/>
      <c r="AK45" s="202"/>
    </row>
    <row r="46" spans="1:37" ht="14">
      <c r="A46" s="187" t="s">
        <v>555</v>
      </c>
      <c r="B46" s="188" t="s">
        <v>556</v>
      </c>
      <c r="C46" s="188" t="s">
        <v>394</v>
      </c>
      <c r="D46" s="188" t="s">
        <v>193</v>
      </c>
      <c r="E46" s="189">
        <v>5.5</v>
      </c>
      <c r="F46" s="189">
        <v>0.02</v>
      </c>
      <c r="G46" s="189">
        <v>0.15</v>
      </c>
      <c r="H46" s="212">
        <v>5.5815157904000001</v>
      </c>
      <c r="I46" s="213">
        <v>5.5780045143999999</v>
      </c>
      <c r="J46" s="213">
        <v>5.5797794668999998</v>
      </c>
      <c r="K46" s="213">
        <v>5.5807801717999999</v>
      </c>
      <c r="L46" s="213">
        <v>5.5817842031999998</v>
      </c>
      <c r="M46" s="243">
        <v>5.7027123703000004</v>
      </c>
      <c r="N46" s="243">
        <v>5.7060400931000004</v>
      </c>
      <c r="O46" s="83">
        <v>5.7052758492000004</v>
      </c>
      <c r="P46" s="83">
        <v>5.6956288252</v>
      </c>
      <c r="Q46" s="204">
        <v>5.7018790758</v>
      </c>
      <c r="R46" s="201"/>
      <c r="AA46" s="202"/>
      <c r="AB46" s="201"/>
      <c r="AK46" s="202"/>
    </row>
    <row r="47" spans="1:37" ht="14">
      <c r="A47" s="187" t="s">
        <v>557</v>
      </c>
      <c r="B47" s="188" t="s">
        <v>558</v>
      </c>
      <c r="C47" s="188" t="s">
        <v>395</v>
      </c>
      <c r="D47" s="188" t="s">
        <v>196</v>
      </c>
      <c r="E47" s="189">
        <v>5.5</v>
      </c>
      <c r="F47" s="189">
        <v>0.02</v>
      </c>
      <c r="G47" s="189">
        <v>0.15</v>
      </c>
      <c r="H47" s="212">
        <v>5.5694464512000001</v>
      </c>
      <c r="I47" s="213">
        <v>5.5631718399999999</v>
      </c>
      <c r="J47" s="213">
        <v>5.5652434786000002</v>
      </c>
      <c r="K47" s="213">
        <v>5.5678428829</v>
      </c>
      <c r="L47" s="213">
        <v>5.5702159083999998</v>
      </c>
      <c r="M47" s="243">
        <v>5.6894230117999998</v>
      </c>
      <c r="N47" s="243">
        <v>5.6903267823999997</v>
      </c>
      <c r="O47" s="83">
        <v>5.6909764036999997</v>
      </c>
      <c r="P47" s="83">
        <v>5.6829171765000002</v>
      </c>
      <c r="Q47" s="204">
        <v>5.6845383017</v>
      </c>
      <c r="R47" s="201"/>
      <c r="AA47" s="202"/>
      <c r="AB47" s="201"/>
      <c r="AK47" s="202"/>
    </row>
    <row r="48" spans="1:37" ht="14">
      <c r="A48" s="187" t="s">
        <v>559</v>
      </c>
      <c r="B48" s="188" t="s">
        <v>560</v>
      </c>
      <c r="C48" s="188" t="s">
        <v>415</v>
      </c>
      <c r="D48" s="188"/>
      <c r="E48" s="189">
        <v>0</v>
      </c>
      <c r="F48" s="189"/>
      <c r="G48" s="189">
        <v>0.3</v>
      </c>
      <c r="H48" s="212">
        <v>0.30950669330000002</v>
      </c>
      <c r="I48" s="213">
        <v>0.32648195470000002</v>
      </c>
      <c r="J48" s="213">
        <v>0.30941854549999998</v>
      </c>
      <c r="K48" s="213">
        <v>0.31305542689999999</v>
      </c>
      <c r="L48" s="213">
        <v>0.2729920663</v>
      </c>
      <c r="M48" s="243">
        <v>0.84391458819999998</v>
      </c>
      <c r="N48" s="243">
        <v>0.85613518460000004</v>
      </c>
      <c r="O48" s="83">
        <v>0.85665748860000002</v>
      </c>
      <c r="P48" s="83">
        <v>0.85731212629999998</v>
      </c>
      <c r="Q48" s="204">
        <v>0.79115228459999998</v>
      </c>
      <c r="R48" s="201"/>
      <c r="AA48" s="202"/>
      <c r="AB48" s="201"/>
      <c r="AK48" s="202"/>
    </row>
    <row r="49" spans="1:37" ht="14">
      <c r="A49" s="187" t="s">
        <v>561</v>
      </c>
      <c r="B49" s="188" t="s">
        <v>562</v>
      </c>
      <c r="C49" s="188" t="s">
        <v>415</v>
      </c>
      <c r="D49" s="188"/>
      <c r="E49" s="189">
        <v>0</v>
      </c>
      <c r="F49" s="189"/>
      <c r="G49" s="189">
        <v>0.3</v>
      </c>
      <c r="H49" s="212">
        <v>0.14111862280000001</v>
      </c>
      <c r="I49" s="213">
        <v>0.13366006220000001</v>
      </c>
      <c r="J49" s="213">
        <v>0.12683797050000001</v>
      </c>
      <c r="K49" s="213">
        <v>0.13275106149999999</v>
      </c>
      <c r="L49" s="213">
        <v>0.1180819172</v>
      </c>
      <c r="M49" s="243">
        <v>0.60625129499999997</v>
      </c>
      <c r="N49" s="243">
        <v>0.60530219549999997</v>
      </c>
      <c r="O49" s="83">
        <v>0.60879618690000004</v>
      </c>
      <c r="P49" s="83">
        <v>0.61299813800000003</v>
      </c>
      <c r="Q49" s="204">
        <v>0.58588243279999996</v>
      </c>
      <c r="R49" s="201"/>
      <c r="AA49" s="202"/>
      <c r="AB49" s="201"/>
      <c r="AK49" s="202"/>
    </row>
    <row r="50" spans="1:37" ht="14">
      <c r="A50" s="187" t="s">
        <v>563</v>
      </c>
      <c r="B50" s="188" t="s">
        <v>564</v>
      </c>
      <c r="C50" s="188" t="s">
        <v>394</v>
      </c>
      <c r="D50" s="188" t="s">
        <v>193</v>
      </c>
      <c r="E50" s="189">
        <v>6</v>
      </c>
      <c r="F50" s="189">
        <v>0</v>
      </c>
      <c r="G50" s="189">
        <v>0.3</v>
      </c>
      <c r="H50" s="210">
        <v>6.0696944031999998</v>
      </c>
      <c r="I50" s="211">
        <v>6.0581168019999998</v>
      </c>
      <c r="J50" s="211">
        <v>6.0762464702000001</v>
      </c>
      <c r="K50" s="211">
        <v>6.0689021703000003</v>
      </c>
      <c r="L50" s="211">
        <v>6.0772489788000001</v>
      </c>
      <c r="M50" s="244">
        <v>6.0414190249999997</v>
      </c>
      <c r="N50" s="244">
        <v>6.0230733249000004</v>
      </c>
      <c r="O50" s="83">
        <v>6.0446770349000003</v>
      </c>
      <c r="P50" s="83">
        <v>6.1836541801999996</v>
      </c>
      <c r="Q50" s="204">
        <v>6.0359281418000004</v>
      </c>
      <c r="R50" s="201"/>
      <c r="AA50" s="202"/>
      <c r="AB50" s="201"/>
      <c r="AK50" s="202"/>
    </row>
    <row r="51" spans="1:37" ht="14">
      <c r="A51" s="187" t="s">
        <v>565</v>
      </c>
      <c r="B51" s="188" t="s">
        <v>566</v>
      </c>
      <c r="C51" s="188" t="s">
        <v>395</v>
      </c>
      <c r="D51" s="188" t="s">
        <v>196</v>
      </c>
      <c r="E51" s="189">
        <v>6</v>
      </c>
      <c r="F51" s="189">
        <v>-0.1</v>
      </c>
      <c r="G51" s="189">
        <v>0.1</v>
      </c>
      <c r="H51" s="210">
        <v>6.0087837569999998</v>
      </c>
      <c r="I51" s="211">
        <v>5.9955665606000004</v>
      </c>
      <c r="J51" s="211">
        <v>6.0113723555999998</v>
      </c>
      <c r="K51" s="211">
        <v>6.0048920300999997</v>
      </c>
      <c r="L51" s="211">
        <v>6.0184865895000002</v>
      </c>
      <c r="M51" s="244"/>
      <c r="N51" s="244"/>
      <c r="O51" s="83"/>
      <c r="P51" s="83"/>
      <c r="Q51" s="204"/>
      <c r="R51" s="201"/>
      <c r="AA51" s="202"/>
      <c r="AB51" s="201"/>
      <c r="AK51" s="202"/>
    </row>
    <row r="52" spans="1:37" ht="14">
      <c r="A52" s="187" t="s">
        <v>567</v>
      </c>
      <c r="B52" s="188" t="s">
        <v>568</v>
      </c>
      <c r="C52" s="188" t="s">
        <v>394</v>
      </c>
      <c r="D52" s="188" t="s">
        <v>193</v>
      </c>
      <c r="E52" s="189">
        <v>6</v>
      </c>
      <c r="F52" s="189">
        <v>0</v>
      </c>
      <c r="G52" s="189">
        <v>0.3</v>
      </c>
      <c r="H52" s="210">
        <v>6.0254184617000002</v>
      </c>
      <c r="I52" s="211">
        <v>6.0241290270999999</v>
      </c>
      <c r="J52" s="211">
        <v>6.0296547664000002</v>
      </c>
      <c r="K52" s="211">
        <v>6.0257093200999998</v>
      </c>
      <c r="L52" s="211">
        <v>6.0283929749</v>
      </c>
      <c r="M52" s="244">
        <v>6.0977765954000001</v>
      </c>
      <c r="N52" s="244">
        <v>6.0951480951999999</v>
      </c>
      <c r="O52" s="83">
        <v>6.0938583323</v>
      </c>
      <c r="P52" s="83">
        <v>6.1047499054000003</v>
      </c>
      <c r="Q52" s="204">
        <v>6.0967438343999998</v>
      </c>
      <c r="R52" s="201"/>
      <c r="AA52" s="202"/>
      <c r="AB52" s="201"/>
      <c r="AK52" s="202"/>
    </row>
    <row r="53" spans="1:37" ht="14">
      <c r="A53" s="187" t="s">
        <v>569</v>
      </c>
      <c r="B53" s="188" t="s">
        <v>570</v>
      </c>
      <c r="C53" s="188" t="s">
        <v>395</v>
      </c>
      <c r="D53" s="188" t="s">
        <v>196</v>
      </c>
      <c r="E53" s="189">
        <v>6</v>
      </c>
      <c r="F53" s="189">
        <v>-0.1</v>
      </c>
      <c r="G53" s="189">
        <v>0.1</v>
      </c>
      <c r="H53" s="210">
        <v>5.9534329941999999</v>
      </c>
      <c r="I53" s="211">
        <v>5.9544821101999998</v>
      </c>
      <c r="J53" s="211">
        <v>5.9597445675999996</v>
      </c>
      <c r="K53" s="211">
        <v>5.9535913911999998</v>
      </c>
      <c r="L53" s="211">
        <v>5.9596582290000004</v>
      </c>
      <c r="M53" s="244"/>
      <c r="N53" s="244"/>
      <c r="O53" s="83">
        <v>0.13910488670000001</v>
      </c>
      <c r="P53" s="83">
        <v>0.19850743970000001</v>
      </c>
      <c r="Q53" s="204">
        <v>0.1204680358</v>
      </c>
      <c r="R53" s="201"/>
      <c r="AA53" s="202"/>
      <c r="AB53" s="201"/>
      <c r="AK53" s="202"/>
    </row>
    <row r="54" spans="1:37" ht="14">
      <c r="A54" s="187" t="s">
        <v>571</v>
      </c>
      <c r="B54" s="188" t="s">
        <v>572</v>
      </c>
      <c r="C54" s="188" t="s">
        <v>415</v>
      </c>
      <c r="D54" s="188"/>
      <c r="E54" s="189">
        <v>0</v>
      </c>
      <c r="F54" s="189"/>
      <c r="G54" s="189">
        <v>0.3</v>
      </c>
      <c r="H54" s="214">
        <v>0.32421866459999998</v>
      </c>
      <c r="I54" s="214">
        <v>0.32921574469999998</v>
      </c>
      <c r="J54" s="214">
        <v>0.35099037840000002</v>
      </c>
      <c r="K54" s="214">
        <v>0.3375376745</v>
      </c>
      <c r="L54" s="214">
        <v>0.3309951303</v>
      </c>
      <c r="M54" s="244">
        <v>0.13976495429999999</v>
      </c>
      <c r="N54" s="244">
        <v>0.129109741</v>
      </c>
      <c r="O54" s="83">
        <v>0.13910488670000001</v>
      </c>
      <c r="P54" s="83">
        <v>0.19850743970000001</v>
      </c>
      <c r="Q54" s="204">
        <v>0.1204680358</v>
      </c>
      <c r="R54" s="201"/>
      <c r="AA54" s="202"/>
      <c r="AB54" s="201"/>
      <c r="AK54" s="202"/>
    </row>
    <row r="55" spans="1:37" ht="14">
      <c r="A55" s="187" t="s">
        <v>573</v>
      </c>
      <c r="B55" s="188" t="s">
        <v>574</v>
      </c>
      <c r="C55" s="188" t="s">
        <v>415</v>
      </c>
      <c r="D55" s="188"/>
      <c r="E55" s="189">
        <v>0</v>
      </c>
      <c r="F55" s="189"/>
      <c r="G55" s="189">
        <v>0.3</v>
      </c>
      <c r="H55" s="214">
        <v>0.1193212352</v>
      </c>
      <c r="I55" s="214">
        <v>0.13059903859999999</v>
      </c>
      <c r="J55" s="214">
        <v>0.14069355720000001</v>
      </c>
      <c r="K55" s="214">
        <v>0.12891302700000001</v>
      </c>
      <c r="L55" s="214">
        <v>0.1325376285</v>
      </c>
      <c r="M55" s="244">
        <v>8.2572241899999996E-2</v>
      </c>
      <c r="N55" s="244">
        <v>9.1329698599999995E-2</v>
      </c>
      <c r="O55" s="83">
        <v>9.2774338600000006E-2</v>
      </c>
      <c r="P55" s="83">
        <v>6.5219449099999993E-2</v>
      </c>
      <c r="Q55" s="204">
        <v>9.1937623699999999E-2</v>
      </c>
      <c r="R55" s="201"/>
      <c r="AA55" s="202"/>
      <c r="AB55" s="201"/>
      <c r="AK55" s="202"/>
    </row>
    <row r="56" spans="1:37" ht="14">
      <c r="A56" s="187" t="s">
        <v>575</v>
      </c>
      <c r="B56" s="188" t="s">
        <v>576</v>
      </c>
      <c r="C56" s="188" t="s">
        <v>394</v>
      </c>
      <c r="D56" s="188" t="s">
        <v>193</v>
      </c>
      <c r="E56" s="189">
        <v>6</v>
      </c>
      <c r="F56" s="189">
        <v>0</v>
      </c>
      <c r="G56" s="189">
        <v>0.3</v>
      </c>
      <c r="H56" s="214">
        <v>6.0839305279999998</v>
      </c>
      <c r="I56" s="214">
        <v>6.0529656377999999</v>
      </c>
      <c r="J56" s="214">
        <v>6.0570453890999998</v>
      </c>
      <c r="K56" s="214">
        <v>6.0731355984000004</v>
      </c>
      <c r="L56" s="214">
        <v>6.0379981199000001</v>
      </c>
      <c r="M56" s="244">
        <v>5.9457621296000003</v>
      </c>
      <c r="N56" s="244">
        <v>5.9535553448999998</v>
      </c>
      <c r="O56" s="83">
        <v>5.9470437137000003</v>
      </c>
      <c r="P56" s="83">
        <v>5.8772748794999998</v>
      </c>
      <c r="Q56" s="204">
        <v>5.9651442898000004</v>
      </c>
      <c r="R56" s="201"/>
      <c r="AA56" s="202"/>
      <c r="AB56" s="201"/>
      <c r="AK56" s="202"/>
    </row>
    <row r="57" spans="1:37" ht="14">
      <c r="A57" s="187" t="s">
        <v>577</v>
      </c>
      <c r="B57" s="188" t="s">
        <v>578</v>
      </c>
      <c r="C57" s="188" t="s">
        <v>395</v>
      </c>
      <c r="D57" s="188" t="s">
        <v>196</v>
      </c>
      <c r="E57" s="189">
        <v>6</v>
      </c>
      <c r="F57" s="189">
        <v>-0.1</v>
      </c>
      <c r="G57" s="189">
        <v>0.1</v>
      </c>
      <c r="H57" s="214">
        <v>6.0323420664</v>
      </c>
      <c r="I57" s="214">
        <v>5.9956417016000003</v>
      </c>
      <c r="J57" s="214">
        <v>5.9947834142999996</v>
      </c>
      <c r="K57" s="214">
        <v>6.0141457782999996</v>
      </c>
      <c r="L57" s="214">
        <v>5.9854335431000001</v>
      </c>
      <c r="M57" s="244"/>
      <c r="N57" s="244"/>
      <c r="O57" s="83"/>
      <c r="P57" s="83"/>
      <c r="Q57" s="204"/>
      <c r="R57" s="201"/>
      <c r="AA57" s="202"/>
      <c r="AB57" s="201"/>
      <c r="AK57" s="202"/>
    </row>
    <row r="58" spans="1:37" ht="14">
      <c r="A58" s="187" t="s">
        <v>579</v>
      </c>
      <c r="B58" s="188" t="s">
        <v>580</v>
      </c>
      <c r="C58" s="188" t="s">
        <v>394</v>
      </c>
      <c r="D58" s="188" t="s">
        <v>193</v>
      </c>
      <c r="E58" s="189">
        <v>6</v>
      </c>
      <c r="F58" s="189">
        <v>0</v>
      </c>
      <c r="G58" s="189">
        <v>0.3</v>
      </c>
      <c r="H58" s="214">
        <v>6.0488801487000003</v>
      </c>
      <c r="I58" s="214">
        <v>6.0405794298000002</v>
      </c>
      <c r="J58" s="214">
        <v>6.0413603473000004</v>
      </c>
      <c r="K58" s="214">
        <v>6.0460090557999999</v>
      </c>
      <c r="L58" s="214">
        <v>6.0315928706999999</v>
      </c>
      <c r="M58" s="244">
        <v>6.0983203670000004</v>
      </c>
      <c r="N58" s="244">
        <v>6.0984057940999996</v>
      </c>
      <c r="O58" s="83">
        <v>6.0991950162000004</v>
      </c>
      <c r="P58" s="83">
        <v>6.0889823517000004</v>
      </c>
      <c r="Q58" s="204">
        <v>6.1034756648000004</v>
      </c>
      <c r="R58" s="201"/>
      <c r="AA58" s="202"/>
      <c r="AB58" s="201"/>
      <c r="AK58" s="202"/>
    </row>
    <row r="59" spans="1:37" ht="14">
      <c r="A59" s="187" t="s">
        <v>581</v>
      </c>
      <c r="B59" s="188" t="s">
        <v>582</v>
      </c>
      <c r="C59" s="188" t="s">
        <v>395</v>
      </c>
      <c r="D59" s="188" t="s">
        <v>196</v>
      </c>
      <c r="E59" s="189">
        <v>6</v>
      </c>
      <c r="F59" s="189">
        <v>-0.1</v>
      </c>
      <c r="G59" s="189">
        <v>0.1</v>
      </c>
      <c r="H59" s="214">
        <v>6.0092686101000004</v>
      </c>
      <c r="I59" s="214">
        <v>5.9974086209999999</v>
      </c>
      <c r="J59" s="214">
        <v>5.9938637438000004</v>
      </c>
      <c r="K59" s="214">
        <v>6.0014096273000002</v>
      </c>
      <c r="L59" s="214">
        <v>5.9904438575999999</v>
      </c>
      <c r="M59" s="243"/>
      <c r="N59" s="243"/>
      <c r="O59" s="83"/>
      <c r="P59" s="83"/>
      <c r="Q59" s="204"/>
      <c r="R59" s="201"/>
      <c r="AA59" s="202"/>
      <c r="AB59" s="201"/>
      <c r="AK59" s="202"/>
    </row>
    <row r="60" spans="1:37" ht="14">
      <c r="A60" s="187" t="s">
        <v>583</v>
      </c>
      <c r="B60" s="188" t="s">
        <v>584</v>
      </c>
      <c r="C60" s="188" t="s">
        <v>394</v>
      </c>
      <c r="D60" s="188" t="s">
        <v>193</v>
      </c>
      <c r="E60" s="189">
        <v>6</v>
      </c>
      <c r="F60" s="189">
        <v>0</v>
      </c>
      <c r="G60" s="189">
        <v>0.3</v>
      </c>
      <c r="H60" s="214">
        <v>6.0615465591</v>
      </c>
      <c r="I60" s="214">
        <v>6.0600780326999999</v>
      </c>
      <c r="J60" s="214">
        <v>6.0624488800999998</v>
      </c>
      <c r="K60" s="214">
        <v>6.0602602899000004</v>
      </c>
      <c r="L60" s="214">
        <v>6.0613476445999996</v>
      </c>
      <c r="M60" s="243">
        <v>6.0894252944999998</v>
      </c>
      <c r="N60" s="243">
        <v>6.0881114978999999</v>
      </c>
      <c r="O60" s="83">
        <v>6.0893271439000003</v>
      </c>
      <c r="P60" s="83">
        <v>6.0890708322</v>
      </c>
      <c r="Q60" s="204">
        <v>6.0895277489000001</v>
      </c>
      <c r="R60" s="201"/>
      <c r="AA60" s="202"/>
      <c r="AB60" s="201"/>
      <c r="AK60" s="202"/>
    </row>
    <row r="61" spans="1:37" ht="14">
      <c r="A61" s="187" t="s">
        <v>585</v>
      </c>
      <c r="B61" s="188" t="s">
        <v>586</v>
      </c>
      <c r="C61" s="188" t="s">
        <v>395</v>
      </c>
      <c r="D61" s="188" t="s">
        <v>196</v>
      </c>
      <c r="E61" s="189">
        <v>6</v>
      </c>
      <c r="F61" s="189">
        <v>-0.1</v>
      </c>
      <c r="G61" s="189">
        <v>0.1</v>
      </c>
      <c r="H61" s="214">
        <v>5.9947635177</v>
      </c>
      <c r="I61" s="214">
        <v>5.9958466239000003</v>
      </c>
      <c r="J61" s="214">
        <v>6.0011490151000002</v>
      </c>
      <c r="K61" s="214">
        <v>5.9963173654000004</v>
      </c>
      <c r="L61" s="214">
        <v>5.9976670194999997</v>
      </c>
      <c r="M61" s="243">
        <v>0.2297439396</v>
      </c>
      <c r="N61" s="243">
        <v>0.22354608170000001</v>
      </c>
      <c r="O61" s="83"/>
      <c r="P61" s="83"/>
      <c r="Q61" s="204"/>
      <c r="R61" s="201"/>
      <c r="AA61" s="202"/>
      <c r="AB61" s="201"/>
      <c r="AK61" s="202"/>
    </row>
    <row r="62" spans="1:37" ht="14">
      <c r="A62" s="187" t="s">
        <v>587</v>
      </c>
      <c r="B62" s="188" t="s">
        <v>588</v>
      </c>
      <c r="C62" s="188" t="s">
        <v>415</v>
      </c>
      <c r="D62" s="188"/>
      <c r="E62" s="189">
        <v>0</v>
      </c>
      <c r="F62" s="189"/>
      <c r="G62" s="189">
        <v>0.3</v>
      </c>
      <c r="H62" s="214">
        <v>0.52779281990000004</v>
      </c>
      <c r="I62" s="214">
        <v>0.59004883509999995</v>
      </c>
      <c r="J62" s="214">
        <v>0.53685043789999998</v>
      </c>
      <c r="K62" s="214">
        <v>0.52681181290000001</v>
      </c>
      <c r="L62" s="214">
        <v>0.54829508169999996</v>
      </c>
      <c r="M62" s="243">
        <v>0.2297439396</v>
      </c>
      <c r="N62" s="243">
        <v>0.22354608170000001</v>
      </c>
      <c r="O62" s="83">
        <v>0.22412204650000001</v>
      </c>
      <c r="P62" s="83">
        <v>0.10835971950000001</v>
      </c>
      <c r="Q62" s="204">
        <v>0.216591961</v>
      </c>
      <c r="R62" s="201"/>
      <c r="AA62" s="202"/>
      <c r="AB62" s="201"/>
      <c r="AK62" s="202"/>
    </row>
    <row r="63" spans="1:37" ht="14">
      <c r="A63" s="187" t="s">
        <v>589</v>
      </c>
      <c r="B63" s="188" t="s">
        <v>590</v>
      </c>
      <c r="C63" s="188" t="s">
        <v>415</v>
      </c>
      <c r="D63" s="188"/>
      <c r="E63" s="189">
        <v>0</v>
      </c>
      <c r="F63" s="189"/>
      <c r="G63" s="189">
        <v>0.3</v>
      </c>
      <c r="H63" s="214">
        <v>0.25750750900000002</v>
      </c>
      <c r="I63" s="214">
        <v>0.27516580899999998</v>
      </c>
      <c r="J63" s="214">
        <v>0.25772068840000001</v>
      </c>
      <c r="K63" s="214">
        <v>0.25599897160000001</v>
      </c>
      <c r="L63" s="214">
        <v>0.2527117304</v>
      </c>
      <c r="M63" s="243">
        <v>0.12949835430000001</v>
      </c>
      <c r="N63" s="243">
        <v>0.14126222960000001</v>
      </c>
      <c r="O63" s="83">
        <v>0.12933460450000001</v>
      </c>
      <c r="P63" s="83">
        <v>0.15150097870000001</v>
      </c>
      <c r="Q63" s="204">
        <v>0.13170694550000001</v>
      </c>
      <c r="R63" s="201"/>
      <c r="AA63" s="202"/>
      <c r="AB63" s="201"/>
      <c r="AK63" s="202"/>
    </row>
    <row r="64" spans="1:37" ht="14">
      <c r="A64" s="187" t="s">
        <v>591</v>
      </c>
      <c r="B64" s="188" t="s">
        <v>590</v>
      </c>
      <c r="C64" s="188" t="s">
        <v>415</v>
      </c>
      <c r="D64" s="188"/>
      <c r="E64" s="189">
        <v>0</v>
      </c>
      <c r="F64" s="189"/>
      <c r="G64" s="189">
        <v>0.3</v>
      </c>
      <c r="H64" s="214">
        <v>8.2935419900000001E-2</v>
      </c>
      <c r="I64" s="214">
        <v>7.5805187299999993E-2</v>
      </c>
      <c r="J64" s="214">
        <v>7.7974868500000002E-2</v>
      </c>
      <c r="K64" s="214">
        <v>8.2002755900000002E-2</v>
      </c>
      <c r="L64" s="214">
        <v>8.0917583200000004E-2</v>
      </c>
      <c r="M64" s="243">
        <v>0.37340198549999998</v>
      </c>
      <c r="N64" s="243">
        <v>0.38163564719999998</v>
      </c>
      <c r="O64" s="83">
        <v>0.3778879671</v>
      </c>
      <c r="P64" s="83">
        <v>0.37801422099999998</v>
      </c>
      <c r="Q64" s="204">
        <v>0.37625481440000003</v>
      </c>
      <c r="R64" s="201"/>
      <c r="AA64" s="202"/>
      <c r="AB64" s="201"/>
      <c r="AK64" s="202"/>
    </row>
    <row r="65" spans="1:37" ht="14">
      <c r="A65" s="187" t="s">
        <v>751</v>
      </c>
      <c r="B65" s="188" t="s">
        <v>486</v>
      </c>
      <c r="C65" s="188" t="s">
        <v>752</v>
      </c>
      <c r="D65" s="188" t="s">
        <v>196</v>
      </c>
      <c r="E65" s="189">
        <v>52</v>
      </c>
      <c r="F65" s="189">
        <v>-0.24</v>
      </c>
      <c r="G65" s="189">
        <v>-0.1</v>
      </c>
      <c r="H65" s="201"/>
      <c r="M65" s="244">
        <v>51.329068606</v>
      </c>
      <c r="N65" s="244">
        <v>51.359112244999999</v>
      </c>
      <c r="O65" s="83"/>
      <c r="P65" s="83"/>
      <c r="Q65" s="204"/>
      <c r="AA65" s="202"/>
      <c r="AB65" s="201"/>
      <c r="AK65" s="202"/>
    </row>
    <row r="66" spans="1:37" ht="14">
      <c r="A66" s="187" t="s">
        <v>381</v>
      </c>
      <c r="B66" s="188" t="s">
        <v>479</v>
      </c>
      <c r="C66" s="188" t="s">
        <v>480</v>
      </c>
      <c r="D66" s="188" t="s">
        <v>478</v>
      </c>
      <c r="E66" s="189">
        <v>64.5</v>
      </c>
      <c r="F66" s="189">
        <v>-0.15</v>
      </c>
      <c r="G66" s="189">
        <v>0.15</v>
      </c>
      <c r="H66" s="201"/>
      <c r="Q66" s="202"/>
      <c r="R66" s="211">
        <v>64.576961416000003</v>
      </c>
      <c r="S66" s="211">
        <v>64.570500162000002</v>
      </c>
      <c r="T66" s="211">
        <v>64.574759501000003</v>
      </c>
      <c r="U66" s="211">
        <v>64.569174607999997</v>
      </c>
      <c r="V66" s="211">
        <v>64.580389557999993</v>
      </c>
      <c r="W66" s="244">
        <v>64.553046123000001</v>
      </c>
      <c r="X66" s="244">
        <v>64.551698591999994</v>
      </c>
      <c r="Y66" s="83">
        <v>64.551145121000005</v>
      </c>
      <c r="Z66" s="83">
        <v>64.555778425</v>
      </c>
      <c r="AA66" s="204">
        <v>64.548314644000001</v>
      </c>
      <c r="AB66" s="201"/>
      <c r="AK66" s="202"/>
    </row>
    <row r="67" spans="1:37" ht="14">
      <c r="A67" s="187" t="s">
        <v>382</v>
      </c>
      <c r="B67" s="188" t="s">
        <v>481</v>
      </c>
      <c r="C67" s="188" t="s">
        <v>477</v>
      </c>
      <c r="D67" s="188" t="s">
        <v>478</v>
      </c>
      <c r="E67" s="189">
        <v>40</v>
      </c>
      <c r="F67" s="189">
        <v>-0.2</v>
      </c>
      <c r="G67" s="189">
        <v>0.2</v>
      </c>
      <c r="H67" s="201"/>
      <c r="Q67" s="202"/>
      <c r="R67" s="211">
        <v>39.907653863</v>
      </c>
      <c r="S67" s="211">
        <v>39.906417738000002</v>
      </c>
      <c r="T67" s="211">
        <v>39.907667482999997</v>
      </c>
      <c r="U67" s="211">
        <v>39.908483844000003</v>
      </c>
      <c r="V67" s="211">
        <v>39.901776128000002</v>
      </c>
      <c r="W67" s="244">
        <v>39.882425812999998</v>
      </c>
      <c r="X67" s="244">
        <v>39.882524402999998</v>
      </c>
      <c r="Y67" s="83">
        <v>39.888343796000001</v>
      </c>
      <c r="Z67" s="83">
        <v>39.880739267000003</v>
      </c>
      <c r="AA67" s="204">
        <v>39.882803205999998</v>
      </c>
      <c r="AB67" s="201"/>
      <c r="AK67" s="202"/>
    </row>
    <row r="68" spans="1:37" ht="14">
      <c r="A68" s="187" t="s">
        <v>392</v>
      </c>
      <c r="B68" s="188" t="s">
        <v>482</v>
      </c>
      <c r="C68" s="188" t="s">
        <v>477</v>
      </c>
      <c r="D68" s="188" t="s">
        <v>478</v>
      </c>
      <c r="E68" s="189">
        <v>23</v>
      </c>
      <c r="F68" s="189">
        <v>-0.2</v>
      </c>
      <c r="G68" s="189">
        <v>0.2</v>
      </c>
      <c r="H68" s="201"/>
      <c r="Q68" s="202"/>
      <c r="R68" s="211">
        <v>22.880005209</v>
      </c>
      <c r="S68" s="211">
        <v>22.858408781000001</v>
      </c>
      <c r="T68" s="211">
        <v>22.885469349000001</v>
      </c>
      <c r="U68" s="211">
        <v>22.892088764</v>
      </c>
      <c r="V68" s="211">
        <v>22.982009167000001</v>
      </c>
      <c r="W68" s="244">
        <v>22.978794323999999</v>
      </c>
      <c r="X68" s="244">
        <v>22.978025966000001</v>
      </c>
      <c r="Y68" s="83">
        <v>22.977445395</v>
      </c>
      <c r="Z68" s="83">
        <v>22.977477951000001</v>
      </c>
      <c r="AA68" s="204">
        <v>22.981111090999999</v>
      </c>
      <c r="AB68" s="201"/>
      <c r="AK68" s="202"/>
    </row>
    <row r="69" spans="1:37" ht="14">
      <c r="A69" s="187" t="s">
        <v>393</v>
      </c>
      <c r="B69" s="188" t="s">
        <v>483</v>
      </c>
      <c r="C69" s="188" t="s">
        <v>413</v>
      </c>
      <c r="D69" s="188" t="s">
        <v>68</v>
      </c>
      <c r="E69" s="189">
        <v>-9.85</v>
      </c>
      <c r="F69" s="189">
        <v>-0.1</v>
      </c>
      <c r="G69" s="189">
        <v>0</v>
      </c>
      <c r="H69" s="201"/>
      <c r="Q69" s="202"/>
      <c r="R69" s="211">
        <v>9.8387539099999994</v>
      </c>
      <c r="S69" s="211">
        <v>9.8291697899999999</v>
      </c>
      <c r="T69" s="211">
        <v>9.82894647</v>
      </c>
      <c r="U69" s="211">
        <v>9.8513556100000006</v>
      </c>
      <c r="V69" s="211">
        <v>9.8469981900000008</v>
      </c>
      <c r="W69" s="244">
        <v>-9.7820206299999999</v>
      </c>
      <c r="X69" s="244">
        <v>-9.7889476999999996</v>
      </c>
      <c r="Y69" s="83">
        <v>-9.7995239600000001</v>
      </c>
      <c r="Z69" s="83">
        <v>-9.7812882200000004</v>
      </c>
      <c r="AA69" s="204">
        <v>-9.7821624099999998</v>
      </c>
      <c r="AB69" s="201"/>
      <c r="AK69" s="202"/>
    </row>
    <row r="70" spans="1:37" ht="14">
      <c r="A70" s="187" t="s">
        <v>393</v>
      </c>
      <c r="B70" s="188" t="s">
        <v>483</v>
      </c>
      <c r="C70" s="188" t="s">
        <v>413</v>
      </c>
      <c r="D70" s="188" t="s">
        <v>69</v>
      </c>
      <c r="E70" s="189">
        <v>-9.85</v>
      </c>
      <c r="F70" s="189">
        <v>-0.1</v>
      </c>
      <c r="G70" s="189">
        <v>0</v>
      </c>
      <c r="H70" s="201"/>
      <c r="Q70" s="202"/>
      <c r="R70" s="211">
        <v>9.6794529899999997</v>
      </c>
      <c r="S70" s="211">
        <v>9.6734927000000006</v>
      </c>
      <c r="T70" s="211">
        <v>9.6700060899999993</v>
      </c>
      <c r="U70" s="211">
        <v>9.6558710800000007</v>
      </c>
      <c r="V70" s="211">
        <v>9.6812296500000006</v>
      </c>
      <c r="W70" s="244">
        <v>-9.6804294300000002</v>
      </c>
      <c r="X70" s="244">
        <v>-9.6787315599999992</v>
      </c>
      <c r="Y70" s="83">
        <v>-9.6790362600000002</v>
      </c>
      <c r="Z70" s="83">
        <v>-9.6821635100000005</v>
      </c>
      <c r="AA70" s="204">
        <v>-9.6784370099999997</v>
      </c>
      <c r="AB70" s="201"/>
      <c r="AK70" s="202"/>
    </row>
    <row r="71" spans="1:37" ht="14">
      <c r="A71" s="187" t="s">
        <v>397</v>
      </c>
      <c r="B71" s="188" t="s">
        <v>488</v>
      </c>
      <c r="C71" s="188" t="s">
        <v>487</v>
      </c>
      <c r="D71" s="188"/>
      <c r="E71" s="189">
        <v>0</v>
      </c>
      <c r="F71" s="189"/>
      <c r="G71" s="189">
        <v>0.4</v>
      </c>
      <c r="H71" s="201"/>
      <c r="Q71" s="202"/>
      <c r="R71" s="211">
        <v>0.14405221570000001</v>
      </c>
      <c r="S71" s="211">
        <v>0.14405172929999999</v>
      </c>
      <c r="T71" s="211">
        <v>0.15830225310000001</v>
      </c>
      <c r="U71" s="211">
        <v>0.1443188228</v>
      </c>
      <c r="V71" s="211">
        <v>0.1426161517</v>
      </c>
      <c r="W71" s="244">
        <v>0.27251586820000001</v>
      </c>
      <c r="X71" s="244">
        <v>0.26960344720000001</v>
      </c>
      <c r="Y71" s="83">
        <v>0.26568413279999997</v>
      </c>
      <c r="Z71" s="83">
        <v>0.27743244709999998</v>
      </c>
      <c r="AA71" s="204">
        <v>0.26972418500000001</v>
      </c>
      <c r="AB71" s="201"/>
      <c r="AK71" s="202"/>
    </row>
    <row r="72" spans="1:37" ht="14">
      <c r="A72" s="187" t="s">
        <v>398</v>
      </c>
      <c r="B72" s="188" t="s">
        <v>489</v>
      </c>
      <c r="C72" s="188" t="s">
        <v>487</v>
      </c>
      <c r="D72" s="188"/>
      <c r="E72" s="189">
        <v>0</v>
      </c>
      <c r="F72" s="189"/>
      <c r="G72" s="189">
        <v>0.4</v>
      </c>
      <c r="H72" s="201"/>
      <c r="Q72" s="202"/>
      <c r="R72" s="211">
        <v>0.24290861580000001</v>
      </c>
      <c r="S72" s="211">
        <v>0.25522945009999998</v>
      </c>
      <c r="T72" s="211">
        <v>0.24577505890000001</v>
      </c>
      <c r="U72" s="211">
        <v>0.2497368338</v>
      </c>
      <c r="V72" s="211">
        <v>0.2226100503</v>
      </c>
      <c r="W72" s="244">
        <v>0.3750258031</v>
      </c>
      <c r="X72" s="244">
        <v>0.35677634809999997</v>
      </c>
      <c r="Y72" s="83">
        <v>0.36684143320000001</v>
      </c>
      <c r="Z72" s="83">
        <v>0.37382285230000001</v>
      </c>
      <c r="AA72" s="204">
        <v>0.358221189</v>
      </c>
      <c r="AB72" s="201"/>
      <c r="AK72" s="202"/>
    </row>
    <row r="73" spans="1:37" ht="14">
      <c r="A73" s="187" t="s">
        <v>399</v>
      </c>
      <c r="B73" s="188" t="s">
        <v>490</v>
      </c>
      <c r="C73" s="188" t="s">
        <v>487</v>
      </c>
      <c r="D73" s="188"/>
      <c r="E73" s="189">
        <v>0</v>
      </c>
      <c r="F73" s="189"/>
      <c r="G73" s="189">
        <v>0.4</v>
      </c>
      <c r="H73" s="201"/>
      <c r="Q73" s="202"/>
      <c r="R73" s="211">
        <v>0.37052086379999999</v>
      </c>
      <c r="S73" s="211">
        <v>0.37183894579999999</v>
      </c>
      <c r="T73" s="211">
        <v>0.37715982040000001</v>
      </c>
      <c r="U73" s="211">
        <v>0.36999741559999999</v>
      </c>
      <c r="V73" s="211">
        <v>0.3709725733</v>
      </c>
      <c r="W73" s="244">
        <v>0.23951246430000001</v>
      </c>
      <c r="X73" s="244">
        <v>0.23846108220000001</v>
      </c>
      <c r="Y73" s="83">
        <v>0.2412453682</v>
      </c>
      <c r="Z73" s="83">
        <v>0.24072903449999999</v>
      </c>
      <c r="AA73" s="204">
        <v>0.24007325500000001</v>
      </c>
      <c r="AB73" s="201"/>
      <c r="AK73" s="202"/>
    </row>
    <row r="74" spans="1:37" ht="14">
      <c r="A74" s="187" t="s">
        <v>400</v>
      </c>
      <c r="B74" s="188" t="s">
        <v>491</v>
      </c>
      <c r="C74" s="188" t="s">
        <v>487</v>
      </c>
      <c r="D74" s="188"/>
      <c r="E74" s="189">
        <v>0</v>
      </c>
      <c r="F74" s="189"/>
      <c r="G74" s="189">
        <v>0.4</v>
      </c>
      <c r="H74" s="201"/>
      <c r="Q74" s="202"/>
      <c r="R74" s="211">
        <v>0.15851053109999999</v>
      </c>
      <c r="S74" s="211">
        <v>0.15987686819999999</v>
      </c>
      <c r="T74" s="211">
        <v>0.15091851849999999</v>
      </c>
      <c r="U74" s="211">
        <v>0.17027110679999999</v>
      </c>
      <c r="V74" s="211">
        <v>0.1444714436</v>
      </c>
      <c r="W74" s="244">
        <v>5.7405280500000003E-2</v>
      </c>
      <c r="X74" s="244">
        <v>5.5366397800000001E-2</v>
      </c>
      <c r="Y74" s="83">
        <v>6.0431410200000001E-2</v>
      </c>
      <c r="Z74" s="83">
        <v>5.9335437499999998E-2</v>
      </c>
      <c r="AA74" s="204">
        <v>6.4629372399999996E-2</v>
      </c>
      <c r="AB74" s="201"/>
      <c r="AK74" s="202"/>
    </row>
    <row r="75" spans="1:37" ht="14">
      <c r="A75" s="187" t="s">
        <v>401</v>
      </c>
      <c r="B75" s="188" t="s">
        <v>492</v>
      </c>
      <c r="C75" s="188" t="s">
        <v>477</v>
      </c>
      <c r="D75" s="188" t="s">
        <v>478</v>
      </c>
      <c r="E75" s="189">
        <v>10</v>
      </c>
      <c r="F75" s="189">
        <v>0</v>
      </c>
      <c r="G75" s="189">
        <v>0.2</v>
      </c>
      <c r="H75" s="201"/>
      <c r="Q75" s="202"/>
      <c r="R75" s="211">
        <v>10.102389748</v>
      </c>
      <c r="S75" s="211">
        <v>10.098641506</v>
      </c>
      <c r="T75" s="211">
        <v>10.101655792000001</v>
      </c>
      <c r="U75" s="211">
        <v>10.102261786</v>
      </c>
      <c r="V75" s="211">
        <v>10.097410345</v>
      </c>
      <c r="W75" s="244">
        <v>10.096816854</v>
      </c>
      <c r="X75" s="244">
        <v>10.097992135</v>
      </c>
      <c r="Y75" s="83">
        <v>10.098084309000001</v>
      </c>
      <c r="Z75" s="83">
        <v>10.099136173</v>
      </c>
      <c r="AA75" s="204">
        <v>10.097742407</v>
      </c>
      <c r="AB75" s="201"/>
      <c r="AK75" s="202"/>
    </row>
    <row r="76" spans="1:37" ht="14">
      <c r="A76" s="187" t="s">
        <v>402</v>
      </c>
      <c r="B76" s="188" t="s">
        <v>493</v>
      </c>
      <c r="C76" s="188" t="s">
        <v>477</v>
      </c>
      <c r="D76" s="188" t="s">
        <v>478</v>
      </c>
      <c r="E76" s="189">
        <v>10</v>
      </c>
      <c r="F76" s="189">
        <v>0</v>
      </c>
      <c r="G76" s="189">
        <v>0.2</v>
      </c>
      <c r="H76" s="201"/>
      <c r="Q76" s="202"/>
      <c r="R76" s="211">
        <v>10.109727315000001</v>
      </c>
      <c r="S76" s="211">
        <v>10.109099163</v>
      </c>
      <c r="T76" s="211">
        <v>10.114283536</v>
      </c>
      <c r="U76" s="211">
        <v>10.111491762</v>
      </c>
      <c r="V76" s="211">
        <v>10.108054696</v>
      </c>
      <c r="W76" s="244">
        <v>10.102120798</v>
      </c>
      <c r="X76" s="244">
        <v>10.111302737999999</v>
      </c>
      <c r="Y76" s="83">
        <v>10.111238363</v>
      </c>
      <c r="Z76" s="83">
        <v>10.105760200000001</v>
      </c>
      <c r="AA76" s="204">
        <v>10.113398975999999</v>
      </c>
      <c r="AB76" s="201"/>
      <c r="AK76" s="202"/>
    </row>
    <row r="77" spans="1:37" ht="14">
      <c r="A77" s="187" t="s">
        <v>403</v>
      </c>
      <c r="B77" s="188" t="s">
        <v>494</v>
      </c>
      <c r="C77" s="188" t="s">
        <v>477</v>
      </c>
      <c r="D77" s="188" t="s">
        <v>478</v>
      </c>
      <c r="E77" s="189">
        <v>10</v>
      </c>
      <c r="F77" s="189">
        <v>0</v>
      </c>
      <c r="G77" s="189">
        <v>0.2</v>
      </c>
      <c r="H77" s="201"/>
      <c r="Q77" s="202"/>
      <c r="R77" s="211">
        <v>10.110889489</v>
      </c>
      <c r="S77" s="211">
        <v>10.117358512999999</v>
      </c>
      <c r="T77" s="211">
        <v>10.112284858000001</v>
      </c>
      <c r="U77" s="211">
        <v>10.115344843000001</v>
      </c>
      <c r="V77" s="211">
        <v>10.115360744</v>
      </c>
      <c r="W77" s="244">
        <v>10.120835152</v>
      </c>
      <c r="X77" s="244">
        <v>10.121471401999999</v>
      </c>
      <c r="Y77" s="83">
        <v>10.122285075000001</v>
      </c>
      <c r="Z77" s="83">
        <v>10.121291062999999</v>
      </c>
      <c r="AA77" s="204">
        <v>10.123637407</v>
      </c>
      <c r="AB77" s="201"/>
      <c r="AK77" s="202"/>
    </row>
    <row r="78" spans="1:37" ht="14">
      <c r="A78" s="187" t="s">
        <v>404</v>
      </c>
      <c r="B78" s="188" t="s">
        <v>495</v>
      </c>
      <c r="C78" s="188" t="s">
        <v>477</v>
      </c>
      <c r="D78" s="188" t="s">
        <v>478</v>
      </c>
      <c r="E78" s="189">
        <v>10</v>
      </c>
      <c r="F78" s="189">
        <v>0</v>
      </c>
      <c r="G78" s="189">
        <v>0.2</v>
      </c>
      <c r="H78" s="201"/>
      <c r="Q78" s="202"/>
      <c r="R78" s="211">
        <v>10.151335960000001</v>
      </c>
      <c r="S78" s="211">
        <v>10.155628870999999</v>
      </c>
      <c r="T78" s="211">
        <v>10.148934997</v>
      </c>
      <c r="U78" s="211">
        <v>10.151499496</v>
      </c>
      <c r="V78" s="211">
        <v>10.152639854</v>
      </c>
      <c r="W78" s="244">
        <v>10.139304999</v>
      </c>
      <c r="X78" s="244">
        <v>10.132765028</v>
      </c>
      <c r="Y78" s="83">
        <v>10.13678947</v>
      </c>
      <c r="Z78" s="83">
        <v>10.135469022000001</v>
      </c>
      <c r="AA78" s="204">
        <v>10.125242478000001</v>
      </c>
      <c r="AB78" s="201"/>
      <c r="AK78" s="202"/>
    </row>
    <row r="79" spans="1:37" ht="14">
      <c r="A79" s="187" t="s">
        <v>405</v>
      </c>
      <c r="B79" s="188" t="s">
        <v>496</v>
      </c>
      <c r="C79" s="188" t="s">
        <v>445</v>
      </c>
      <c r="D79" s="188" t="s">
        <v>89</v>
      </c>
      <c r="E79" s="189">
        <v>9.1999999999999993</v>
      </c>
      <c r="F79" s="189">
        <v>0.02</v>
      </c>
      <c r="G79" s="189">
        <v>0.13800000000000001</v>
      </c>
      <c r="H79" s="201"/>
      <c r="Q79" s="202"/>
      <c r="R79" s="211">
        <v>9.2794978682</v>
      </c>
      <c r="S79" s="211">
        <v>9.2824644696000007</v>
      </c>
      <c r="T79" s="211">
        <v>9.2887473781000001</v>
      </c>
      <c r="U79" s="211">
        <v>9.2839003245999994</v>
      </c>
      <c r="V79" s="211">
        <v>9.2939753433999996</v>
      </c>
      <c r="W79" s="244">
        <v>9.2922324284000002</v>
      </c>
      <c r="X79" s="244">
        <v>9.3038362013999993</v>
      </c>
      <c r="Y79" s="83">
        <v>9.2940522409999993</v>
      </c>
      <c r="Z79" s="83">
        <v>9.2920409419999999</v>
      </c>
      <c r="AA79" s="204">
        <v>9.2966591466999997</v>
      </c>
      <c r="AB79" s="201"/>
      <c r="AK79" s="202"/>
    </row>
    <row r="80" spans="1:37" ht="14">
      <c r="A80" s="187" t="s">
        <v>406</v>
      </c>
      <c r="B80" s="188" t="s">
        <v>497</v>
      </c>
      <c r="C80" s="188" t="s">
        <v>413</v>
      </c>
      <c r="D80" s="188" t="s">
        <v>68</v>
      </c>
      <c r="E80" s="189">
        <v>-7.6</v>
      </c>
      <c r="F80" s="189">
        <v>-0.1</v>
      </c>
      <c r="G80" s="189">
        <v>0</v>
      </c>
      <c r="H80" s="201"/>
      <c r="Q80" s="202"/>
      <c r="R80" s="214">
        <v>-7.6010478539999999</v>
      </c>
      <c r="S80" s="214">
        <v>-7.5960561200000001</v>
      </c>
      <c r="T80" s="214">
        <v>-7.5897644289999997</v>
      </c>
      <c r="U80" s="214">
        <v>-7.622790223</v>
      </c>
      <c r="V80" s="214">
        <v>-7.5900479069999998</v>
      </c>
      <c r="W80" s="243">
        <v>-7.6023839129999997</v>
      </c>
      <c r="X80" s="243">
        <v>-7.5974533720000004</v>
      </c>
      <c r="Y80" s="83">
        <v>-7.5996699359999997</v>
      </c>
      <c r="Z80" s="83">
        <v>-7.6072387089999998</v>
      </c>
      <c r="AA80" s="204">
        <v>-7.5996892740000002</v>
      </c>
      <c r="AB80" s="201"/>
      <c r="AK80" s="202"/>
    </row>
    <row r="81" spans="1:37" ht="14">
      <c r="A81" s="187" t="s">
        <v>406</v>
      </c>
      <c r="B81" s="188" t="s">
        <v>497</v>
      </c>
      <c r="C81" s="188" t="s">
        <v>413</v>
      </c>
      <c r="D81" s="188" t="s">
        <v>69</v>
      </c>
      <c r="E81" s="189">
        <v>-7.6</v>
      </c>
      <c r="F81" s="189">
        <v>-0.1</v>
      </c>
      <c r="G81" s="189">
        <v>0</v>
      </c>
      <c r="H81" s="201"/>
      <c r="Q81" s="202"/>
      <c r="R81" s="214">
        <v>-7.4743894190000004</v>
      </c>
      <c r="S81" s="214">
        <v>-7.4752361110000001</v>
      </c>
      <c r="T81" s="214">
        <v>-7.4672875879999996</v>
      </c>
      <c r="U81" s="214">
        <v>-7.4497952339999998</v>
      </c>
      <c r="V81" s="214">
        <v>-7.4584894640000003</v>
      </c>
      <c r="W81" s="243">
        <v>-7.526902443</v>
      </c>
      <c r="X81" s="243">
        <v>-7.5315380230000004</v>
      </c>
      <c r="Y81" s="83">
        <v>-7.5292263779999997</v>
      </c>
      <c r="Z81" s="83">
        <v>-7.5307685700000002</v>
      </c>
      <c r="AA81" s="204">
        <v>-7.5311698570000001</v>
      </c>
      <c r="AB81" s="201"/>
      <c r="AK81" s="202"/>
    </row>
    <row r="82" spans="1:37" ht="14">
      <c r="A82" s="187" t="s">
        <v>407</v>
      </c>
      <c r="B82" s="188" t="s">
        <v>498</v>
      </c>
      <c r="C82" s="188" t="s">
        <v>445</v>
      </c>
      <c r="D82" s="188" t="s">
        <v>89</v>
      </c>
      <c r="E82" s="189">
        <v>61</v>
      </c>
      <c r="F82" s="189">
        <v>-0.2</v>
      </c>
      <c r="G82" s="189">
        <v>0.2</v>
      </c>
      <c r="H82" s="201"/>
      <c r="Q82" s="202"/>
      <c r="R82" s="226">
        <v>60.904658883000003</v>
      </c>
      <c r="S82" s="226">
        <v>60.897713414999998</v>
      </c>
      <c r="T82" s="226">
        <v>60.911586720999999</v>
      </c>
      <c r="U82" s="226">
        <v>60.898856393000003</v>
      </c>
      <c r="V82" s="226">
        <v>60.907254197999997</v>
      </c>
      <c r="W82" s="243">
        <v>60.889196597999998</v>
      </c>
      <c r="X82" s="243">
        <v>60.895053128999997</v>
      </c>
      <c r="Y82" s="83">
        <v>60.894129528999997</v>
      </c>
      <c r="Z82" s="83">
        <v>60.888237555000003</v>
      </c>
      <c r="AA82" s="204">
        <v>60.892331968999997</v>
      </c>
      <c r="AB82" s="201"/>
      <c r="AK82" s="202"/>
    </row>
    <row r="83" spans="1:37" ht="14">
      <c r="A83" s="187" t="s">
        <v>408</v>
      </c>
      <c r="B83" s="188" t="s">
        <v>499</v>
      </c>
      <c r="C83" s="188" t="s">
        <v>445</v>
      </c>
      <c r="D83" s="188" t="s">
        <v>89</v>
      </c>
      <c r="E83" s="189">
        <v>60.999994121999997</v>
      </c>
      <c r="F83" s="189">
        <v>-0.2</v>
      </c>
      <c r="G83" s="189">
        <v>0.2</v>
      </c>
      <c r="H83" s="201"/>
      <c r="Q83" s="202"/>
      <c r="R83" s="226">
        <v>60.847209771999999</v>
      </c>
      <c r="S83" s="226">
        <v>60.845444456000003</v>
      </c>
      <c r="T83" s="226">
        <v>60.849638816000002</v>
      </c>
      <c r="U83" s="226">
        <v>60.846104320999999</v>
      </c>
      <c r="V83" s="226">
        <v>60.836260148000001</v>
      </c>
      <c r="W83" s="243">
        <v>60.797640385000001</v>
      </c>
      <c r="X83" s="243">
        <v>60.803405621000003</v>
      </c>
      <c r="Y83" s="83">
        <v>60.804447691</v>
      </c>
      <c r="Z83" s="83">
        <v>60.806054660999997</v>
      </c>
      <c r="AA83" s="204">
        <v>60.809026877999997</v>
      </c>
      <c r="AB83" s="201"/>
      <c r="AK83" s="202"/>
    </row>
    <row r="84" spans="1:37" ht="14">
      <c r="A84" s="187" t="s">
        <v>410</v>
      </c>
      <c r="B84" s="188" t="s">
        <v>500</v>
      </c>
      <c r="C84" s="188" t="s">
        <v>413</v>
      </c>
      <c r="D84" s="188" t="s">
        <v>68</v>
      </c>
      <c r="E84" s="189">
        <v>13</v>
      </c>
      <c r="F84" s="189">
        <v>-0.05</v>
      </c>
      <c r="G84" s="189">
        <v>0.05</v>
      </c>
      <c r="H84" s="201"/>
      <c r="Q84" s="202"/>
      <c r="R84" s="226">
        <v>12.866967170000001</v>
      </c>
      <c r="S84" s="226">
        <v>12.86609588</v>
      </c>
      <c r="T84" s="226">
        <v>12.859263473</v>
      </c>
      <c r="U84" s="226">
        <v>12.858278285000001</v>
      </c>
      <c r="V84" s="226">
        <v>12.874356787</v>
      </c>
      <c r="W84" s="244">
        <v>12.90117936</v>
      </c>
      <c r="X84" s="244">
        <v>12.899290837000001</v>
      </c>
      <c r="Y84" s="83">
        <v>12.898016353999999</v>
      </c>
      <c r="Z84" s="83">
        <v>12.902703723</v>
      </c>
      <c r="AA84" s="204">
        <v>12.901858233</v>
      </c>
      <c r="AB84" s="201"/>
      <c r="AK84" s="202"/>
    </row>
    <row r="85" spans="1:37" ht="14">
      <c r="A85" s="187" t="s">
        <v>410</v>
      </c>
      <c r="B85" s="188" t="s">
        <v>500</v>
      </c>
      <c r="C85" s="188" t="s">
        <v>413</v>
      </c>
      <c r="D85" s="188" t="s">
        <v>69</v>
      </c>
      <c r="E85" s="189">
        <v>13</v>
      </c>
      <c r="F85" s="189">
        <v>-0.05</v>
      </c>
      <c r="G85" s="189">
        <v>0.05</v>
      </c>
      <c r="H85" s="201"/>
      <c r="Q85" s="202"/>
      <c r="R85" s="226">
        <v>12.998817425</v>
      </c>
      <c r="S85" s="226">
        <v>12.991573864999999</v>
      </c>
      <c r="T85" s="226">
        <v>12.995150593</v>
      </c>
      <c r="U85" s="226">
        <v>12.998289637999999</v>
      </c>
      <c r="V85" s="226">
        <v>12.999406773</v>
      </c>
      <c r="W85" s="244">
        <v>12.994534771</v>
      </c>
      <c r="X85" s="244">
        <v>12.988255414999999</v>
      </c>
      <c r="Y85" s="83">
        <v>12.988016979999999</v>
      </c>
      <c r="Z85" s="83">
        <v>12.991000106</v>
      </c>
      <c r="AA85" s="204">
        <v>12.992338570999999</v>
      </c>
      <c r="AB85" s="201"/>
      <c r="AK85" s="202"/>
    </row>
    <row r="86" spans="1:37" ht="14">
      <c r="A86" s="187" t="s">
        <v>411</v>
      </c>
      <c r="B86" s="188" t="s">
        <v>501</v>
      </c>
      <c r="C86" s="188" t="s">
        <v>502</v>
      </c>
      <c r="D86" s="188" t="s">
        <v>75</v>
      </c>
      <c r="E86" s="189">
        <v>7</v>
      </c>
      <c r="F86" s="189">
        <v>0</v>
      </c>
      <c r="G86" s="189">
        <v>0.2</v>
      </c>
      <c r="H86" s="201"/>
      <c r="Q86" s="202"/>
      <c r="R86" s="226">
        <v>7.0242048668999999</v>
      </c>
      <c r="S86" s="226">
        <v>7.0221707629000001</v>
      </c>
      <c r="T86" s="226">
        <v>7.0167756835999997</v>
      </c>
      <c r="U86" s="226">
        <v>7.0169581488999997</v>
      </c>
      <c r="V86" s="226">
        <v>7.0060671221000002</v>
      </c>
      <c r="W86" s="244">
        <v>6.8917218981000001</v>
      </c>
      <c r="X86" s="244">
        <v>6.8914104845999997</v>
      </c>
      <c r="Y86" s="83">
        <v>6.8892462322999997</v>
      </c>
      <c r="Z86" s="83">
        <v>6.8831952561999996</v>
      </c>
      <c r="AA86" s="204">
        <v>6.8909138681000002</v>
      </c>
      <c r="AB86" s="201"/>
      <c r="AK86" s="202"/>
    </row>
    <row r="87" spans="1:37" ht="14">
      <c r="A87" s="187" t="s">
        <v>412</v>
      </c>
      <c r="B87" s="188" t="s">
        <v>501</v>
      </c>
      <c r="C87" s="188" t="s">
        <v>502</v>
      </c>
      <c r="D87" s="188" t="s">
        <v>75</v>
      </c>
      <c r="E87" s="189">
        <v>7</v>
      </c>
      <c r="F87" s="189">
        <v>0</v>
      </c>
      <c r="G87" s="189">
        <v>0.2</v>
      </c>
      <c r="H87" s="201"/>
      <c r="Q87" s="202"/>
      <c r="R87" s="226">
        <v>7.0272048669</v>
      </c>
      <c r="S87" s="226">
        <v>7.0238248871</v>
      </c>
      <c r="T87" s="226">
        <v>7.0187950856999999</v>
      </c>
      <c r="U87" s="226">
        <v>7.0213358854000001</v>
      </c>
      <c r="V87" s="226">
        <v>7.0212442725999997</v>
      </c>
      <c r="W87" s="244">
        <v>6.9292155299999996</v>
      </c>
      <c r="X87" s="244">
        <v>6.9283684935999998</v>
      </c>
      <c r="Y87" s="83">
        <v>6.9219568778999996</v>
      </c>
      <c r="Z87" s="83">
        <v>6.9231283280999998</v>
      </c>
      <c r="AA87" s="204">
        <v>6.9252267034999999</v>
      </c>
      <c r="AB87" s="201"/>
      <c r="AK87" s="202"/>
    </row>
    <row r="88" spans="1:37" ht="14">
      <c r="A88" s="187" t="s">
        <v>416</v>
      </c>
      <c r="B88" s="188" t="s">
        <v>503</v>
      </c>
      <c r="C88" s="188" t="s">
        <v>413</v>
      </c>
      <c r="D88" s="188" t="s">
        <v>68</v>
      </c>
      <c r="E88" s="189">
        <v>46.3</v>
      </c>
      <c r="F88" s="189">
        <v>0</v>
      </c>
      <c r="G88" s="189">
        <v>0.1</v>
      </c>
      <c r="H88" s="201"/>
      <c r="Q88" s="202"/>
      <c r="R88" s="226">
        <v>46.232680795</v>
      </c>
      <c r="S88" s="226">
        <v>46.225760487000002</v>
      </c>
      <c r="T88" s="226">
        <v>46.228616617999997</v>
      </c>
      <c r="U88" s="226">
        <v>46.210005475999999</v>
      </c>
      <c r="V88" s="226">
        <v>46.232711477999999</v>
      </c>
      <c r="W88" s="244">
        <v>46.237823466999998</v>
      </c>
      <c r="X88" s="244">
        <v>46.238217263000003</v>
      </c>
      <c r="Y88" s="83">
        <v>46.239952723000002</v>
      </c>
      <c r="Z88" s="83">
        <v>46.247160198000003</v>
      </c>
      <c r="AA88" s="204">
        <v>46.246380301999999</v>
      </c>
      <c r="AB88" s="201"/>
      <c r="AK88" s="202"/>
    </row>
    <row r="89" spans="1:37" ht="14">
      <c r="A89" s="187" t="s">
        <v>416</v>
      </c>
      <c r="B89" s="188" t="s">
        <v>503</v>
      </c>
      <c r="C89" s="188" t="s">
        <v>413</v>
      </c>
      <c r="D89" s="188" t="s">
        <v>69</v>
      </c>
      <c r="E89" s="189">
        <v>46.3</v>
      </c>
      <c r="F89" s="189">
        <v>0</v>
      </c>
      <c r="G89" s="189">
        <v>0.1</v>
      </c>
      <c r="H89" s="201"/>
      <c r="Q89" s="202"/>
      <c r="R89" s="226">
        <v>46.426537891999999</v>
      </c>
      <c r="S89" s="226">
        <v>46.413426326</v>
      </c>
      <c r="T89" s="226">
        <v>46.423448923000002</v>
      </c>
      <c r="U89" s="226">
        <v>46.437045167000001</v>
      </c>
      <c r="V89" s="226">
        <v>46.427848804</v>
      </c>
      <c r="W89" s="244">
        <v>46.402602729999998</v>
      </c>
      <c r="X89" s="244">
        <v>46.398267079</v>
      </c>
      <c r="Y89" s="83">
        <v>46.404026371</v>
      </c>
      <c r="Z89" s="83">
        <v>46.400628552000001</v>
      </c>
      <c r="AA89" s="204">
        <v>46.404897146000003</v>
      </c>
      <c r="AB89" s="201"/>
      <c r="AK89" s="202"/>
    </row>
    <row r="90" spans="1:37" ht="14">
      <c r="A90" s="187" t="s">
        <v>417</v>
      </c>
      <c r="B90" s="188" t="s">
        <v>504</v>
      </c>
      <c r="C90" s="188" t="s">
        <v>480</v>
      </c>
      <c r="D90" s="188" t="s">
        <v>478</v>
      </c>
      <c r="E90" s="189">
        <v>57</v>
      </c>
      <c r="F90" s="189">
        <v>-0.22</v>
      </c>
      <c r="G90" s="189">
        <v>-0.1</v>
      </c>
      <c r="H90" s="201"/>
      <c r="Q90" s="202"/>
      <c r="R90" s="226">
        <v>56.746086876</v>
      </c>
      <c r="S90" s="226">
        <v>56.740381413000001</v>
      </c>
      <c r="T90" s="226">
        <v>56.746295881000002</v>
      </c>
      <c r="U90" s="226">
        <v>56.739890738</v>
      </c>
      <c r="V90" s="226">
        <v>56.741840086000003</v>
      </c>
      <c r="W90" s="244">
        <v>56.799519836999998</v>
      </c>
      <c r="X90" s="244">
        <v>56.800905769000003</v>
      </c>
      <c r="Y90" s="83">
        <v>56.801339560000002</v>
      </c>
      <c r="Z90" s="83">
        <v>56.799164650999998</v>
      </c>
      <c r="AA90" s="204">
        <v>56.801155172000001</v>
      </c>
      <c r="AB90" s="201"/>
      <c r="AK90" s="202"/>
    </row>
    <row r="91" spans="1:37" ht="14">
      <c r="A91" s="187" t="s">
        <v>418</v>
      </c>
      <c r="B91" s="188" t="s">
        <v>505</v>
      </c>
      <c r="C91" s="188" t="s">
        <v>480</v>
      </c>
      <c r="D91" s="188" t="s">
        <v>478</v>
      </c>
      <c r="E91" s="189">
        <v>57</v>
      </c>
      <c r="F91" s="189">
        <v>-0.22</v>
      </c>
      <c r="G91" s="189">
        <v>-0.1</v>
      </c>
      <c r="H91" s="201"/>
      <c r="Q91" s="202"/>
      <c r="R91" s="226">
        <v>56.785437573999999</v>
      </c>
      <c r="S91" s="226">
        <v>56.783431718999999</v>
      </c>
      <c r="T91" s="226">
        <v>56.788391689999997</v>
      </c>
      <c r="U91" s="226">
        <v>56.781300274000003</v>
      </c>
      <c r="V91" s="226">
        <v>56.788835640000002</v>
      </c>
      <c r="W91" s="244">
        <v>56.861932371000002</v>
      </c>
      <c r="X91" s="244">
        <v>56.867390808000003</v>
      </c>
      <c r="Y91" s="83">
        <v>56.869776182999999</v>
      </c>
      <c r="Z91" s="83">
        <v>56.867745266999997</v>
      </c>
      <c r="AA91" s="204">
        <v>56.868392645</v>
      </c>
      <c r="AB91" s="201"/>
      <c r="AK91" s="202"/>
    </row>
    <row r="92" spans="1:37" ht="14">
      <c r="A92" s="187" t="s">
        <v>506</v>
      </c>
      <c r="B92" s="188" t="s">
        <v>507</v>
      </c>
      <c r="C92" s="188" t="s">
        <v>413</v>
      </c>
      <c r="D92" s="188" t="s">
        <v>68</v>
      </c>
      <c r="E92" s="189">
        <v>-9.6999999999999993</v>
      </c>
      <c r="F92" s="189">
        <v>0</v>
      </c>
      <c r="G92" s="189">
        <v>0.1</v>
      </c>
      <c r="H92" s="201"/>
      <c r="Q92" s="202"/>
      <c r="R92" s="226">
        <v>9.6369870800000008</v>
      </c>
      <c r="S92" s="226">
        <v>9.6292887500000006</v>
      </c>
      <c r="T92" s="226">
        <v>9.6277676799999998</v>
      </c>
      <c r="U92" s="226">
        <v>9.6556949999999997</v>
      </c>
      <c r="V92" s="226">
        <v>9.6288194199999992</v>
      </c>
      <c r="W92" s="244">
        <v>-9.5834302400000002</v>
      </c>
      <c r="X92" s="244">
        <v>-9.5868687399999999</v>
      </c>
      <c r="Y92" s="83">
        <v>-9.5783962000000002</v>
      </c>
      <c r="Z92" s="83">
        <v>-9.5756424500000001</v>
      </c>
      <c r="AA92" s="204">
        <v>-9.5761257900000007</v>
      </c>
      <c r="AB92" s="201"/>
      <c r="AK92" s="202"/>
    </row>
    <row r="93" spans="1:37" ht="14">
      <c r="A93" s="187" t="s">
        <v>506</v>
      </c>
      <c r="B93" s="188" t="s">
        <v>507</v>
      </c>
      <c r="C93" s="188" t="s">
        <v>413</v>
      </c>
      <c r="D93" s="188" t="s">
        <v>69</v>
      </c>
      <c r="E93" s="189">
        <v>-9.6999999999999993</v>
      </c>
      <c r="F93" s="189">
        <v>0</v>
      </c>
      <c r="G93" s="189">
        <v>0.1</v>
      </c>
      <c r="H93" s="201"/>
      <c r="Q93" s="202"/>
      <c r="R93" s="226">
        <v>9.4547107599999993</v>
      </c>
      <c r="S93" s="226">
        <v>9.4541784159999995</v>
      </c>
      <c r="T93" s="226">
        <v>9.4474207870000004</v>
      </c>
      <c r="U93" s="226">
        <v>9.4237398050000003</v>
      </c>
      <c r="V93" s="226">
        <v>9.4427818349999999</v>
      </c>
      <c r="W93" s="244">
        <v>-9.4177019259999994</v>
      </c>
      <c r="X93" s="244">
        <v>-9.4188071210000004</v>
      </c>
      <c r="Y93" s="83">
        <v>-9.4165008659999998</v>
      </c>
      <c r="Z93" s="83">
        <v>-9.4162603399999991</v>
      </c>
      <c r="AA93" s="204">
        <v>-9.4124225910000003</v>
      </c>
      <c r="AB93" s="201"/>
      <c r="AK93" s="202"/>
    </row>
    <row r="94" spans="1:37" ht="14">
      <c r="A94" s="187" t="s">
        <v>508</v>
      </c>
      <c r="B94" s="188" t="s">
        <v>509</v>
      </c>
      <c r="C94" s="188" t="s">
        <v>413</v>
      </c>
      <c r="D94" s="188" t="s">
        <v>68</v>
      </c>
      <c r="E94" s="189">
        <v>-3.5</v>
      </c>
      <c r="F94" s="189">
        <v>0</v>
      </c>
      <c r="G94" s="189">
        <v>0.3</v>
      </c>
      <c r="H94" s="201"/>
      <c r="Q94" s="202"/>
      <c r="R94" s="226">
        <v>3.695466776</v>
      </c>
      <c r="S94" s="226">
        <v>3.6946567369999999</v>
      </c>
      <c r="T94" s="226">
        <v>3.695304862</v>
      </c>
      <c r="U94" s="226">
        <v>3.6975624850000002</v>
      </c>
      <c r="V94" s="226">
        <v>3.697860054</v>
      </c>
      <c r="W94" s="244">
        <v>-3.6721588409999999</v>
      </c>
      <c r="X94" s="244">
        <v>-3.663975669</v>
      </c>
      <c r="Y94" s="83">
        <v>-3.6732635870000001</v>
      </c>
      <c r="Z94" s="83">
        <v>-3.6757596850000001</v>
      </c>
      <c r="AA94" s="204">
        <v>-3.6710833699999998</v>
      </c>
      <c r="AB94" s="201"/>
      <c r="AK94" s="202"/>
    </row>
    <row r="95" spans="1:37" ht="14">
      <c r="A95" s="187" t="s">
        <v>508</v>
      </c>
      <c r="B95" s="188" t="s">
        <v>509</v>
      </c>
      <c r="C95" s="188" t="s">
        <v>413</v>
      </c>
      <c r="D95" s="188" t="s">
        <v>69</v>
      </c>
      <c r="E95" s="189">
        <v>-3.5</v>
      </c>
      <c r="F95" s="189">
        <v>0</v>
      </c>
      <c r="G95" s="189">
        <v>0.3</v>
      </c>
      <c r="H95" s="201"/>
      <c r="Q95" s="202"/>
      <c r="R95" s="226">
        <v>3.6250258999999998</v>
      </c>
      <c r="S95" s="226">
        <v>3.625438366</v>
      </c>
      <c r="T95" s="226">
        <v>3.6229199969999999</v>
      </c>
      <c r="U95" s="226">
        <v>3.6214241249999999</v>
      </c>
      <c r="V95" s="226">
        <v>3.620150824</v>
      </c>
      <c r="W95" s="244">
        <v>-3.6116649669999998</v>
      </c>
      <c r="X95" s="244">
        <v>-3.6045073520000002</v>
      </c>
      <c r="Y95" s="83">
        <v>-3.6153609699999998</v>
      </c>
      <c r="Z95" s="83">
        <v>-3.6138399489999999</v>
      </c>
      <c r="AA95" s="204">
        <v>-3.6102532190000001</v>
      </c>
      <c r="AB95" s="201"/>
      <c r="AK95" s="202"/>
    </row>
    <row r="96" spans="1:37" ht="14">
      <c r="A96" s="187" t="s">
        <v>510</v>
      </c>
      <c r="B96" s="188" t="s">
        <v>511</v>
      </c>
      <c r="C96" s="188" t="s">
        <v>413</v>
      </c>
      <c r="D96" s="188" t="s">
        <v>68</v>
      </c>
      <c r="E96" s="189">
        <v>33.299999999999997</v>
      </c>
      <c r="F96" s="189">
        <v>-0.1</v>
      </c>
      <c r="G96" s="189">
        <v>0</v>
      </c>
      <c r="H96" s="201"/>
      <c r="Q96" s="202"/>
      <c r="R96" s="83">
        <v>33.310096725000001</v>
      </c>
      <c r="S96" s="83">
        <v>33.294841904999998</v>
      </c>
      <c r="T96" s="83">
        <v>33.299026105999999</v>
      </c>
      <c r="U96" s="83">
        <v>33.305021934999999</v>
      </c>
      <c r="V96" s="83">
        <v>33.300928728999999</v>
      </c>
      <c r="W96" s="83">
        <v>33.323805874000001</v>
      </c>
      <c r="X96" s="83">
        <v>33.330722092000002</v>
      </c>
      <c r="Y96" s="83">
        <v>33.307632099999999</v>
      </c>
      <c r="Z96" s="83">
        <v>33.321234402999998</v>
      </c>
      <c r="AA96" s="204">
        <v>33.322266261000003</v>
      </c>
      <c r="AB96" s="201"/>
      <c r="AK96" s="202"/>
    </row>
    <row r="97" spans="1:37" ht="14">
      <c r="A97" s="187" t="s">
        <v>510</v>
      </c>
      <c r="B97" s="188" t="s">
        <v>511</v>
      </c>
      <c r="C97" s="188" t="s">
        <v>413</v>
      </c>
      <c r="D97" s="188" t="s">
        <v>69</v>
      </c>
      <c r="E97" s="189">
        <v>33.299999999999997</v>
      </c>
      <c r="F97" s="189">
        <v>-0.1</v>
      </c>
      <c r="G97" s="189">
        <v>0</v>
      </c>
      <c r="H97" s="201"/>
      <c r="Q97" s="202"/>
      <c r="R97" s="83">
        <v>33.455166826000003</v>
      </c>
      <c r="S97" s="83">
        <v>33.451046826999999</v>
      </c>
      <c r="T97" s="83">
        <v>33.452017142000003</v>
      </c>
      <c r="U97" s="83">
        <v>33.450078589</v>
      </c>
      <c r="V97" s="83">
        <v>33.448031223999998</v>
      </c>
      <c r="W97" s="83">
        <v>33.407973964999996</v>
      </c>
      <c r="X97" s="83">
        <v>33.406293237</v>
      </c>
      <c r="Y97" s="83">
        <v>33.416049602999998</v>
      </c>
      <c r="Z97" s="83">
        <v>33.408070901000002</v>
      </c>
      <c r="AA97" s="204">
        <v>33.410852681999998</v>
      </c>
      <c r="AB97" s="201"/>
      <c r="AK97" s="202"/>
    </row>
    <row r="98" spans="1:37" ht="14">
      <c r="A98" s="187" t="s">
        <v>512</v>
      </c>
      <c r="B98" s="188" t="s">
        <v>513</v>
      </c>
      <c r="C98" s="188" t="s">
        <v>413</v>
      </c>
      <c r="D98" s="188" t="s">
        <v>68</v>
      </c>
      <c r="E98" s="189">
        <v>-0.3</v>
      </c>
      <c r="F98" s="189">
        <v>-0.02</v>
      </c>
      <c r="G98" s="189">
        <v>0.1</v>
      </c>
      <c r="H98" s="201"/>
      <c r="Q98" s="202"/>
      <c r="R98" s="226">
        <v>0.34747639400000002</v>
      </c>
      <c r="S98" s="226">
        <v>0.34961342200000001</v>
      </c>
      <c r="T98" s="226">
        <v>0.34906296999999997</v>
      </c>
      <c r="U98" s="226">
        <v>0.34203346000000001</v>
      </c>
      <c r="V98" s="226">
        <v>0.33836527700000002</v>
      </c>
      <c r="W98" s="244">
        <v>-0.35185975600000002</v>
      </c>
      <c r="X98" s="244">
        <v>-0.34739634000000003</v>
      </c>
      <c r="Y98" s="83">
        <v>-0.341943149</v>
      </c>
      <c r="Z98" s="83">
        <v>-0.34367093199999998</v>
      </c>
      <c r="AA98" s="204">
        <v>-0.34443468599999999</v>
      </c>
      <c r="AB98" s="201"/>
      <c r="AK98" s="202"/>
    </row>
    <row r="99" spans="1:37" ht="14">
      <c r="A99" s="187" t="s">
        <v>512</v>
      </c>
      <c r="B99" s="188" t="s">
        <v>513</v>
      </c>
      <c r="C99" s="188" t="s">
        <v>413</v>
      </c>
      <c r="D99" s="188" t="s">
        <v>69</v>
      </c>
      <c r="E99" s="189">
        <v>-0.3</v>
      </c>
      <c r="F99" s="189">
        <v>-0.02</v>
      </c>
      <c r="G99" s="189">
        <v>0.1</v>
      </c>
      <c r="H99" s="201"/>
      <c r="Q99" s="202"/>
      <c r="R99" s="226">
        <v>0.26475207000000001</v>
      </c>
      <c r="S99" s="226">
        <v>0.26581645300000001</v>
      </c>
      <c r="T99" s="226">
        <v>0.25579792200000001</v>
      </c>
      <c r="U99" s="226">
        <v>0.26736165899999997</v>
      </c>
      <c r="V99" s="226">
        <v>0.26161589499999999</v>
      </c>
      <c r="W99" s="244">
        <v>-0.25189340199999999</v>
      </c>
      <c r="X99" s="244">
        <v>-0.24568727600000001</v>
      </c>
      <c r="Y99" s="83">
        <v>-0.25503938799999998</v>
      </c>
      <c r="Z99" s="83">
        <v>-0.25033799800000001</v>
      </c>
      <c r="AA99" s="204">
        <v>-0.25134531500000001</v>
      </c>
      <c r="AB99" s="201"/>
      <c r="AK99" s="202"/>
    </row>
    <row r="100" spans="1:37" ht="14">
      <c r="A100" s="187" t="s">
        <v>380</v>
      </c>
      <c r="B100" s="188" t="s">
        <v>602</v>
      </c>
      <c r="C100" s="188" t="s">
        <v>603</v>
      </c>
      <c r="D100" s="188"/>
      <c r="E100" s="189">
        <v>0</v>
      </c>
      <c r="F100" s="189"/>
      <c r="G100" s="189">
        <v>0.1</v>
      </c>
      <c r="H100" s="201"/>
      <c r="Q100" s="202"/>
      <c r="R100" s="201"/>
      <c r="AA100" s="202"/>
      <c r="AB100" s="222">
        <v>0.36660350330000002</v>
      </c>
      <c r="AC100" s="223">
        <v>0.3401954781</v>
      </c>
      <c r="AD100" s="223">
        <v>0.3667841832</v>
      </c>
      <c r="AE100" s="223">
        <v>0.38386236730000001</v>
      </c>
      <c r="AF100" s="223">
        <v>0.33209259990000001</v>
      </c>
      <c r="AG100" s="83">
        <v>0.41423375779999999</v>
      </c>
      <c r="AH100" s="83">
        <v>0.41719644</v>
      </c>
      <c r="AI100" s="83">
        <v>0.40778578100000001</v>
      </c>
      <c r="AJ100" s="83">
        <v>0.41305776350000001</v>
      </c>
      <c r="AK100" s="204">
        <v>0.4178544133</v>
      </c>
    </row>
    <row r="101" spans="1:37" ht="14">
      <c r="A101" s="187" t="s">
        <v>419</v>
      </c>
      <c r="B101" s="188" t="s">
        <v>604</v>
      </c>
      <c r="C101" s="188" t="s">
        <v>477</v>
      </c>
      <c r="D101" s="188" t="s">
        <v>478</v>
      </c>
      <c r="E101" s="189">
        <v>52</v>
      </c>
      <c r="F101" s="189">
        <v>-0.24</v>
      </c>
      <c r="G101" s="189">
        <v>-0.1</v>
      </c>
      <c r="H101" s="201"/>
      <c r="Q101" s="202"/>
      <c r="R101" s="201"/>
      <c r="AA101" s="202"/>
      <c r="AB101" s="210">
        <v>51.811828009000003</v>
      </c>
      <c r="AC101" s="211">
        <v>51.807369166999997</v>
      </c>
      <c r="AD101" s="211">
        <v>51.840612096999998</v>
      </c>
      <c r="AE101" s="211">
        <v>51.830968206000001</v>
      </c>
      <c r="AF101" s="211">
        <v>51.829553060000002</v>
      </c>
      <c r="AG101" s="244">
        <v>51.646714410999998</v>
      </c>
      <c r="AH101" s="244">
        <v>51.659124394000003</v>
      </c>
      <c r="AI101" s="83">
        <v>51.647261727</v>
      </c>
      <c r="AJ101" s="83">
        <v>51.626624509000003</v>
      </c>
      <c r="AK101" s="204">
        <v>51.648103198999998</v>
      </c>
    </row>
    <row r="102" spans="1:37" ht="14">
      <c r="A102" s="187" t="s">
        <v>605</v>
      </c>
      <c r="B102" s="188" t="s">
        <v>486</v>
      </c>
      <c r="C102" s="188" t="s">
        <v>395</v>
      </c>
      <c r="D102" s="188" t="s">
        <v>196</v>
      </c>
      <c r="E102" s="189">
        <v>52</v>
      </c>
      <c r="F102" s="189">
        <v>-0.24</v>
      </c>
      <c r="G102" s="189">
        <v>-0.1</v>
      </c>
      <c r="H102" s="201"/>
      <c r="Q102" s="202"/>
      <c r="R102" s="201"/>
      <c r="AA102" s="202"/>
      <c r="AB102" s="210">
        <v>51.720460226999997</v>
      </c>
      <c r="AC102" s="211">
        <v>51.695462087999999</v>
      </c>
      <c r="AD102" s="211">
        <v>51.748290124</v>
      </c>
      <c r="AE102" s="211">
        <v>51.747150273999999</v>
      </c>
      <c r="AF102" s="211">
        <v>51.702803269999997</v>
      </c>
      <c r="AG102" s="244">
        <v>51.52510316</v>
      </c>
      <c r="AH102" s="244">
        <v>51.563824130999997</v>
      </c>
      <c r="AI102" s="83">
        <v>51.535314716999999</v>
      </c>
      <c r="AJ102" s="83">
        <v>51.516085253</v>
      </c>
      <c r="AK102" s="204">
        <v>51.546646099</v>
      </c>
    </row>
    <row r="103" spans="1:37" ht="14">
      <c r="A103" s="187" t="s">
        <v>606</v>
      </c>
      <c r="B103" s="188" t="s">
        <v>485</v>
      </c>
      <c r="C103" s="188" t="s">
        <v>396</v>
      </c>
      <c r="D103" s="188" t="s">
        <v>194</v>
      </c>
      <c r="E103" s="189">
        <v>52</v>
      </c>
      <c r="F103" s="189">
        <v>-0.24</v>
      </c>
      <c r="G103" s="189">
        <v>-0.1</v>
      </c>
      <c r="H103" s="201"/>
      <c r="Q103" s="202"/>
      <c r="R103" s="201"/>
      <c r="AA103" s="202"/>
      <c r="AB103" s="210">
        <v>51.908658545000002</v>
      </c>
      <c r="AC103" s="211">
        <v>51.906445658000003</v>
      </c>
      <c r="AD103" s="211">
        <v>51.932860851000001</v>
      </c>
      <c r="AE103" s="211">
        <v>51.926813152000001</v>
      </c>
      <c r="AF103" s="211">
        <v>51.949510596000003</v>
      </c>
      <c r="AG103" s="244">
        <v>51.739490381000003</v>
      </c>
      <c r="AH103" s="244">
        <v>51.735857379999999</v>
      </c>
      <c r="AI103" s="83">
        <v>51.731035003000002</v>
      </c>
      <c r="AJ103" s="83">
        <v>51.729953600999998</v>
      </c>
      <c r="AK103" s="204">
        <v>51.734954002999999</v>
      </c>
    </row>
    <row r="104" spans="1:37" ht="14">
      <c r="A104" s="187" t="s">
        <v>420</v>
      </c>
      <c r="B104" s="188" t="s">
        <v>523</v>
      </c>
      <c r="C104" s="188" t="s">
        <v>409</v>
      </c>
      <c r="D104" s="188"/>
      <c r="E104" s="189">
        <v>0</v>
      </c>
      <c r="F104" s="189"/>
      <c r="G104" s="189">
        <v>0.15</v>
      </c>
      <c r="H104" s="201"/>
      <c r="Q104" s="202"/>
      <c r="R104" s="201"/>
      <c r="AA104" s="202"/>
      <c r="AB104" s="210">
        <v>0.1481727823</v>
      </c>
      <c r="AC104" s="211">
        <v>0.11002582280000001</v>
      </c>
      <c r="AD104" s="211">
        <v>0.1485670908</v>
      </c>
      <c r="AE104" s="211">
        <v>0.14077354550000001</v>
      </c>
      <c r="AF104" s="211">
        <v>0.15047181630000001</v>
      </c>
      <c r="AG104" s="244">
        <v>0.29244547189999998</v>
      </c>
      <c r="AH104" s="244">
        <v>0.30144585309999999</v>
      </c>
      <c r="AI104" s="83">
        <v>0.26662901160000002</v>
      </c>
      <c r="AJ104" s="83">
        <v>0.32348224260000003</v>
      </c>
      <c r="AK104" s="204">
        <v>0.298592792</v>
      </c>
    </row>
    <row r="105" spans="1:37" ht="14">
      <c r="A105" s="187" t="s">
        <v>421</v>
      </c>
      <c r="B105" s="188" t="s">
        <v>607</v>
      </c>
      <c r="C105" s="188" t="s">
        <v>394</v>
      </c>
      <c r="D105" s="188" t="s">
        <v>193</v>
      </c>
      <c r="E105" s="189">
        <v>37</v>
      </c>
      <c r="F105" s="189">
        <v>0.05</v>
      </c>
      <c r="G105" s="189">
        <v>0.25</v>
      </c>
      <c r="H105" s="201"/>
      <c r="Q105" s="202"/>
      <c r="R105" s="201"/>
      <c r="AA105" s="202"/>
      <c r="AB105" s="210">
        <v>37.144451703999998</v>
      </c>
      <c r="AC105" s="211">
        <v>37.135331887</v>
      </c>
      <c r="AD105" s="211">
        <v>37.160742139</v>
      </c>
      <c r="AE105" s="211">
        <v>37.145486216000002</v>
      </c>
      <c r="AF105" s="211">
        <v>37.152515248999997</v>
      </c>
      <c r="AG105" s="244">
        <v>37.085099202000002</v>
      </c>
      <c r="AH105" s="244">
        <v>37.084519055999998</v>
      </c>
      <c r="AI105" s="83">
        <v>37.087479862999999</v>
      </c>
      <c r="AJ105" s="83">
        <v>37.083613567</v>
      </c>
      <c r="AK105" s="204">
        <v>37.081020344999999</v>
      </c>
    </row>
    <row r="106" spans="1:37" ht="14">
      <c r="A106" s="187" t="s">
        <v>422</v>
      </c>
      <c r="B106" s="188" t="s">
        <v>608</v>
      </c>
      <c r="C106" s="188" t="s">
        <v>395</v>
      </c>
      <c r="D106" s="188" t="s">
        <v>196</v>
      </c>
      <c r="E106" s="189">
        <v>37</v>
      </c>
      <c r="F106" s="189">
        <v>0.05</v>
      </c>
      <c r="G106" s="189">
        <v>0.25</v>
      </c>
      <c r="H106" s="201"/>
      <c r="Q106" s="202"/>
      <c r="R106" s="201"/>
      <c r="AA106" s="202"/>
      <c r="AB106" s="210">
        <v>37.047990161000001</v>
      </c>
      <c r="AC106" s="211">
        <v>37.037825968</v>
      </c>
      <c r="AD106" s="211">
        <v>37.069997018000002</v>
      </c>
      <c r="AE106" s="211">
        <v>37.047624740000003</v>
      </c>
      <c r="AF106" s="211">
        <v>37.058649666999997</v>
      </c>
      <c r="AG106" s="244">
        <v>36.946780490999998</v>
      </c>
      <c r="AH106" s="244">
        <v>36.942373648</v>
      </c>
      <c r="AI106" s="83">
        <v>36.944065764000001</v>
      </c>
      <c r="AJ106" s="83">
        <v>36.939334983999998</v>
      </c>
      <c r="AK106" s="204">
        <v>36.937551095000003</v>
      </c>
    </row>
    <row r="107" spans="1:37" ht="14">
      <c r="A107" s="187" t="s">
        <v>423</v>
      </c>
      <c r="B107" s="188" t="s">
        <v>609</v>
      </c>
      <c r="C107" s="188" t="s">
        <v>396</v>
      </c>
      <c r="D107" s="188" t="s">
        <v>194</v>
      </c>
      <c r="E107" s="189">
        <v>37</v>
      </c>
      <c r="F107" s="189">
        <v>0.05</v>
      </c>
      <c r="G107" s="189">
        <v>0.25</v>
      </c>
      <c r="H107" s="201"/>
      <c r="Q107" s="202"/>
      <c r="R107" s="201"/>
      <c r="AA107" s="202"/>
      <c r="AB107" s="222">
        <v>37.265235781000001</v>
      </c>
      <c r="AC107" s="223">
        <v>37.241041230999997</v>
      </c>
      <c r="AD107" s="223">
        <v>37.299972306000001</v>
      </c>
      <c r="AE107" s="223">
        <v>37.284877924</v>
      </c>
      <c r="AF107" s="223">
        <v>37.249669691000001</v>
      </c>
      <c r="AG107" s="244">
        <v>37.195412634999997</v>
      </c>
      <c r="AH107" s="244">
        <v>37.201620437000003</v>
      </c>
      <c r="AI107" s="83">
        <v>37.195403798000001</v>
      </c>
      <c r="AJ107" s="83">
        <v>37.198092461000002</v>
      </c>
      <c r="AK107" s="204">
        <v>37.193472112000002</v>
      </c>
    </row>
    <row r="108" spans="1:37" ht="14">
      <c r="A108" s="187" t="s">
        <v>424</v>
      </c>
      <c r="B108" s="188" t="s">
        <v>610</v>
      </c>
      <c r="C108" s="188" t="s">
        <v>394</v>
      </c>
      <c r="D108" s="188" t="s">
        <v>193</v>
      </c>
      <c r="E108" s="189">
        <v>37</v>
      </c>
      <c r="F108" s="189">
        <v>0.05</v>
      </c>
      <c r="G108" s="189">
        <v>0.25</v>
      </c>
      <c r="H108" s="201"/>
      <c r="Q108" s="202"/>
      <c r="R108" s="201"/>
      <c r="AA108" s="202"/>
      <c r="AB108" s="220">
        <v>37.240829114999997</v>
      </c>
      <c r="AC108" s="221">
        <v>37.232688322999998</v>
      </c>
      <c r="AD108" s="221">
        <v>37.250047440000003</v>
      </c>
      <c r="AE108" s="221">
        <v>37.240527532000002</v>
      </c>
      <c r="AF108" s="221">
        <v>37.242744191</v>
      </c>
      <c r="AG108" s="83">
        <v>37.179779281000002</v>
      </c>
      <c r="AH108" s="83">
        <v>37.177830647999997</v>
      </c>
      <c r="AI108" s="83">
        <v>37.179918653000001</v>
      </c>
      <c r="AJ108" s="83">
        <v>37.178746334000003</v>
      </c>
      <c r="AK108" s="204">
        <v>37.177851424000004</v>
      </c>
    </row>
    <row r="109" spans="1:37" ht="14">
      <c r="A109" s="187" t="s">
        <v>426</v>
      </c>
      <c r="B109" s="188" t="s">
        <v>611</v>
      </c>
      <c r="C109" s="188" t="s">
        <v>395</v>
      </c>
      <c r="D109" s="188" t="s">
        <v>196</v>
      </c>
      <c r="E109" s="189">
        <v>37</v>
      </c>
      <c r="F109" s="189">
        <v>0.05</v>
      </c>
      <c r="G109" s="189">
        <v>0.25</v>
      </c>
      <c r="H109" s="201"/>
      <c r="Q109" s="202"/>
      <c r="R109" s="201"/>
      <c r="AA109" s="202"/>
      <c r="AB109" s="220">
        <v>37.047995729</v>
      </c>
      <c r="AC109" s="221">
        <v>37.037841174</v>
      </c>
      <c r="AD109" s="221">
        <v>37.069997452999999</v>
      </c>
      <c r="AE109" s="221">
        <v>37.047635370999998</v>
      </c>
      <c r="AF109" s="221">
        <v>37.058677758000002</v>
      </c>
      <c r="AG109" s="83">
        <v>36.946807268999997</v>
      </c>
      <c r="AH109" s="83">
        <v>36.942400831</v>
      </c>
      <c r="AI109" s="83">
        <v>36.944116201</v>
      </c>
      <c r="AJ109" s="83">
        <v>36.939367156000003</v>
      </c>
      <c r="AK109" s="204">
        <v>36.937597044999997</v>
      </c>
    </row>
    <row r="110" spans="1:37" ht="14">
      <c r="A110" s="187" t="s">
        <v>427</v>
      </c>
      <c r="B110" s="188" t="s">
        <v>612</v>
      </c>
      <c r="C110" s="188" t="s">
        <v>396</v>
      </c>
      <c r="D110" s="188" t="s">
        <v>194</v>
      </c>
      <c r="E110" s="189">
        <v>37</v>
      </c>
      <c r="F110" s="189">
        <v>0.05</v>
      </c>
      <c r="G110" s="189">
        <v>0.25</v>
      </c>
      <c r="H110" s="201"/>
      <c r="Q110" s="202"/>
      <c r="R110" s="201"/>
      <c r="AA110" s="202"/>
      <c r="AB110" s="220">
        <v>37.586609322999998</v>
      </c>
      <c r="AC110" s="221">
        <v>37.556777881999999</v>
      </c>
      <c r="AD110" s="221">
        <v>37.600824256000003</v>
      </c>
      <c r="AE110" s="221">
        <v>37.609807541999999</v>
      </c>
      <c r="AF110" s="221">
        <v>37.556080629</v>
      </c>
      <c r="AG110" s="83">
        <v>37.425696770000002</v>
      </c>
      <c r="AH110" s="83">
        <v>37.419300526999997</v>
      </c>
      <c r="AI110" s="83">
        <v>37.419555914999997</v>
      </c>
      <c r="AJ110" s="83">
        <v>37.434248304999997</v>
      </c>
      <c r="AK110" s="204">
        <v>37.427578771</v>
      </c>
    </row>
    <row r="111" spans="1:37" ht="14">
      <c r="A111" s="187" t="s">
        <v>428</v>
      </c>
      <c r="B111" s="188" t="s">
        <v>613</v>
      </c>
      <c r="C111" s="188" t="s">
        <v>394</v>
      </c>
      <c r="D111" s="188" t="s">
        <v>193</v>
      </c>
      <c r="E111" s="189">
        <v>37</v>
      </c>
      <c r="F111" s="189">
        <v>0.05</v>
      </c>
      <c r="G111" s="189">
        <v>0.25</v>
      </c>
      <c r="H111" s="201"/>
      <c r="Q111" s="202"/>
      <c r="R111" s="201"/>
      <c r="AA111" s="202"/>
      <c r="AB111" s="222">
        <v>37.158895913999999</v>
      </c>
      <c r="AC111" s="223">
        <v>37.151594641000003</v>
      </c>
      <c r="AD111" s="223">
        <v>37.172753141000001</v>
      </c>
      <c r="AE111" s="223">
        <v>37.162047827000002</v>
      </c>
      <c r="AF111" s="223">
        <v>37.165391458000002</v>
      </c>
      <c r="AG111" s="244">
        <v>37.107820390999997</v>
      </c>
      <c r="AH111" s="244">
        <v>37.108626485999999</v>
      </c>
      <c r="AI111" s="83">
        <v>37.109918456000003</v>
      </c>
      <c r="AJ111" s="83">
        <v>37.106736114999997</v>
      </c>
      <c r="AK111" s="204">
        <v>37.106217356000002</v>
      </c>
    </row>
    <row r="112" spans="1:37" ht="14">
      <c r="A112" s="187" t="s">
        <v>429</v>
      </c>
      <c r="B112" s="188" t="s">
        <v>614</v>
      </c>
      <c r="C112" s="188" t="s">
        <v>395</v>
      </c>
      <c r="D112" s="188" t="s">
        <v>196</v>
      </c>
      <c r="E112" s="189">
        <v>37</v>
      </c>
      <c r="F112" s="189">
        <v>0.05</v>
      </c>
      <c r="G112" s="189">
        <v>0.25</v>
      </c>
      <c r="H112" s="201"/>
      <c r="Q112" s="202"/>
      <c r="R112" s="201"/>
      <c r="AA112" s="202"/>
      <c r="AB112" s="222">
        <v>37.090423309999998</v>
      </c>
      <c r="AC112" s="223">
        <v>37.080827247999999</v>
      </c>
      <c r="AD112" s="223">
        <v>37.089000497000001</v>
      </c>
      <c r="AE112" s="223">
        <v>37.086013616000002</v>
      </c>
      <c r="AF112" s="223">
        <v>37.097926909000002</v>
      </c>
      <c r="AG112" s="244">
        <v>37.015883729999999</v>
      </c>
      <c r="AH112" s="244">
        <v>37.015314383000003</v>
      </c>
      <c r="AI112" s="83">
        <v>37.014414150999997</v>
      </c>
      <c r="AJ112" s="83">
        <v>37.011595667000002</v>
      </c>
      <c r="AK112" s="204">
        <v>37.013113257000001</v>
      </c>
    </row>
    <row r="113" spans="1:37" ht="14">
      <c r="A113" s="187" t="s">
        <v>430</v>
      </c>
      <c r="B113" s="188" t="s">
        <v>615</v>
      </c>
      <c r="C113" s="188" t="s">
        <v>396</v>
      </c>
      <c r="D113" s="188" t="s">
        <v>194</v>
      </c>
      <c r="E113" s="189">
        <v>37</v>
      </c>
      <c r="F113" s="189">
        <v>0.05</v>
      </c>
      <c r="G113" s="189">
        <v>0.25</v>
      </c>
      <c r="H113" s="201"/>
      <c r="Q113" s="202"/>
      <c r="R113" s="201"/>
      <c r="AA113" s="202"/>
      <c r="AB113" s="222">
        <v>37.262276182000001</v>
      </c>
      <c r="AC113" s="223">
        <v>37.225103509999997</v>
      </c>
      <c r="AD113" s="223">
        <v>37.289704423000003</v>
      </c>
      <c r="AE113" s="223">
        <v>37.279347154</v>
      </c>
      <c r="AF113" s="223">
        <v>37.247170294</v>
      </c>
      <c r="AG113" s="244">
        <v>37.188106675</v>
      </c>
      <c r="AH113" s="244">
        <v>37.191607107999999</v>
      </c>
      <c r="AI113" s="83">
        <v>37.199126300000003</v>
      </c>
      <c r="AJ113" s="83">
        <v>37.194153757999999</v>
      </c>
      <c r="AK113" s="204">
        <v>37.189344474000002</v>
      </c>
    </row>
    <row r="114" spans="1:37" ht="14">
      <c r="A114" s="187" t="s">
        <v>431</v>
      </c>
      <c r="B114" s="188" t="s">
        <v>616</v>
      </c>
      <c r="C114" s="188" t="s">
        <v>394</v>
      </c>
      <c r="D114" s="188" t="s">
        <v>193</v>
      </c>
      <c r="E114" s="189">
        <v>37</v>
      </c>
      <c r="F114" s="189">
        <v>0.05</v>
      </c>
      <c r="G114" s="189">
        <v>0.25</v>
      </c>
      <c r="H114" s="201"/>
      <c r="Q114" s="202"/>
      <c r="R114" s="201"/>
      <c r="AA114" s="202"/>
      <c r="AB114" s="220">
        <v>37.213283896999997</v>
      </c>
      <c r="AC114" s="221">
        <v>37.206370618000001</v>
      </c>
      <c r="AD114" s="221">
        <v>37.221394922000002</v>
      </c>
      <c r="AE114" s="221">
        <v>37.213917795</v>
      </c>
      <c r="AF114" s="221">
        <v>37.216484160999997</v>
      </c>
      <c r="AG114" s="83">
        <v>37.177166726999999</v>
      </c>
      <c r="AH114" s="83">
        <v>37.176136143999997</v>
      </c>
      <c r="AI114" s="83">
        <v>37.177529165999999</v>
      </c>
      <c r="AJ114" s="83">
        <v>37.176163391999999</v>
      </c>
      <c r="AK114" s="204">
        <v>37.177351092999999</v>
      </c>
    </row>
    <row r="115" spans="1:37" ht="14">
      <c r="A115" s="187" t="s">
        <v>432</v>
      </c>
      <c r="B115" s="188" t="s">
        <v>617</v>
      </c>
      <c r="C115" s="188" t="s">
        <v>395</v>
      </c>
      <c r="D115" s="188" t="s">
        <v>196</v>
      </c>
      <c r="E115" s="189">
        <v>37</v>
      </c>
      <c r="F115" s="189">
        <v>0.05</v>
      </c>
      <c r="G115" s="189">
        <v>0.25</v>
      </c>
      <c r="H115" s="201"/>
      <c r="Q115" s="202"/>
      <c r="R115" s="201"/>
      <c r="AA115" s="202"/>
      <c r="AB115" s="220">
        <v>37.090503292999998</v>
      </c>
      <c r="AC115" s="221">
        <v>37.080945802000002</v>
      </c>
      <c r="AD115" s="221">
        <v>37.089114778000003</v>
      </c>
      <c r="AE115" s="221">
        <v>37.086166341999999</v>
      </c>
      <c r="AF115" s="221">
        <v>37.09800474</v>
      </c>
      <c r="AG115" s="83">
        <v>37.016070401999997</v>
      </c>
      <c r="AH115" s="83">
        <v>37.015478717000001</v>
      </c>
      <c r="AI115" s="83">
        <v>37.014660806000002</v>
      </c>
      <c r="AJ115" s="83">
        <v>37.011800043000001</v>
      </c>
      <c r="AK115" s="204">
        <v>37.013325432999999</v>
      </c>
    </row>
    <row r="116" spans="1:37" ht="14">
      <c r="A116" s="187" t="s">
        <v>433</v>
      </c>
      <c r="B116" s="188" t="s">
        <v>618</v>
      </c>
      <c r="C116" s="188" t="s">
        <v>396</v>
      </c>
      <c r="D116" s="188" t="s">
        <v>194</v>
      </c>
      <c r="E116" s="189">
        <v>37</v>
      </c>
      <c r="F116" s="189">
        <v>0.05</v>
      </c>
      <c r="G116" s="189">
        <v>0.25</v>
      </c>
      <c r="H116" s="201"/>
      <c r="Q116" s="202"/>
      <c r="R116" s="201"/>
      <c r="AA116" s="202"/>
      <c r="AB116" s="220">
        <v>37.406040054999998</v>
      </c>
      <c r="AC116" s="221">
        <v>37.384979586</v>
      </c>
      <c r="AD116" s="221">
        <v>37.411070451999997</v>
      </c>
      <c r="AE116" s="221">
        <v>37.413217553999999</v>
      </c>
      <c r="AF116" s="221">
        <v>37.383689572999998</v>
      </c>
      <c r="AG116" s="83">
        <v>37.380463038000002</v>
      </c>
      <c r="AH116" s="83">
        <v>37.368517474999997</v>
      </c>
      <c r="AI116" s="83">
        <v>37.364503562000003</v>
      </c>
      <c r="AJ116" s="83">
        <v>37.369893589999997</v>
      </c>
      <c r="AK116" s="204">
        <v>37.380946377999997</v>
      </c>
    </row>
    <row r="117" spans="1:37" ht="14">
      <c r="A117" s="187" t="s">
        <v>434</v>
      </c>
      <c r="B117" s="188" t="s">
        <v>619</v>
      </c>
      <c r="C117" s="188" t="s">
        <v>394</v>
      </c>
      <c r="D117" s="188" t="s">
        <v>193</v>
      </c>
      <c r="E117" s="189">
        <v>37</v>
      </c>
      <c r="F117" s="189">
        <v>0.05</v>
      </c>
      <c r="G117" s="189">
        <v>0.25</v>
      </c>
      <c r="H117" s="201"/>
      <c r="Q117" s="202"/>
      <c r="R117" s="201"/>
      <c r="AA117" s="202"/>
      <c r="AB117" s="222">
        <v>37.154243068</v>
      </c>
      <c r="AC117" s="223">
        <v>37.148761225999998</v>
      </c>
      <c r="AD117" s="223">
        <v>37.164352426000001</v>
      </c>
      <c r="AE117" s="223">
        <v>37.154035348999997</v>
      </c>
      <c r="AF117" s="223">
        <v>37.157017539000002</v>
      </c>
      <c r="AG117" s="244">
        <v>37.107117713999997</v>
      </c>
      <c r="AH117" s="244">
        <v>37.108147907999999</v>
      </c>
      <c r="AI117" s="83">
        <v>37.107518503000001</v>
      </c>
      <c r="AJ117" s="83">
        <v>37.107010889999998</v>
      </c>
      <c r="AK117" s="204">
        <v>37.108564238</v>
      </c>
    </row>
    <row r="118" spans="1:37" ht="14">
      <c r="A118" s="187" t="s">
        <v>435</v>
      </c>
      <c r="B118" s="188" t="s">
        <v>620</v>
      </c>
      <c r="C118" s="188" t="s">
        <v>395</v>
      </c>
      <c r="D118" s="188" t="s">
        <v>196</v>
      </c>
      <c r="E118" s="189">
        <v>37</v>
      </c>
      <c r="F118" s="189">
        <v>0.05</v>
      </c>
      <c r="G118" s="189">
        <v>0.25</v>
      </c>
      <c r="H118" s="201"/>
      <c r="Q118" s="202"/>
      <c r="R118" s="201"/>
      <c r="AA118" s="202"/>
      <c r="AB118" s="222">
        <v>37.086352384999998</v>
      </c>
      <c r="AC118" s="223">
        <v>37.092587125000001</v>
      </c>
      <c r="AD118" s="223">
        <v>37.084485139000002</v>
      </c>
      <c r="AE118" s="223">
        <v>37.083697088000001</v>
      </c>
      <c r="AF118" s="223">
        <v>37.092656159999997</v>
      </c>
      <c r="AG118" s="244">
        <v>37.016175576999998</v>
      </c>
      <c r="AH118" s="244">
        <v>37.012719979000003</v>
      </c>
      <c r="AI118" s="83">
        <v>37.004313590999999</v>
      </c>
      <c r="AJ118" s="83">
        <v>37.004749500000003</v>
      </c>
      <c r="AK118" s="204">
        <v>37.012277183000002</v>
      </c>
    </row>
    <row r="119" spans="1:37" ht="14">
      <c r="A119" s="187" t="s">
        <v>436</v>
      </c>
      <c r="B119" s="188" t="s">
        <v>621</v>
      </c>
      <c r="C119" s="188" t="s">
        <v>396</v>
      </c>
      <c r="D119" s="188" t="s">
        <v>194</v>
      </c>
      <c r="E119" s="189">
        <v>37</v>
      </c>
      <c r="F119" s="189">
        <v>0.05</v>
      </c>
      <c r="G119" s="189">
        <v>0.25</v>
      </c>
      <c r="H119" s="201"/>
      <c r="Q119" s="202"/>
      <c r="R119" s="201"/>
      <c r="AA119" s="202"/>
      <c r="AB119" s="222">
        <v>37.240819850000001</v>
      </c>
      <c r="AC119" s="223">
        <v>37.228993045999999</v>
      </c>
      <c r="AD119" s="223">
        <v>37.249983432000001</v>
      </c>
      <c r="AE119" s="223">
        <v>37.243077294999999</v>
      </c>
      <c r="AF119" s="223">
        <v>37.232661245999999</v>
      </c>
      <c r="AG119" s="244">
        <v>37.171243259000001</v>
      </c>
      <c r="AH119" s="244">
        <v>37.178692583999997</v>
      </c>
      <c r="AI119" s="83">
        <v>37.182912199</v>
      </c>
      <c r="AJ119" s="83">
        <v>37.179334574999999</v>
      </c>
      <c r="AK119" s="204">
        <v>37.177742381000002</v>
      </c>
    </row>
    <row r="120" spans="1:37" ht="14">
      <c r="A120" s="187" t="s">
        <v>437</v>
      </c>
      <c r="B120" s="188" t="s">
        <v>622</v>
      </c>
      <c r="C120" s="188" t="s">
        <v>394</v>
      </c>
      <c r="D120" s="188" t="s">
        <v>193</v>
      </c>
      <c r="E120" s="189">
        <v>37</v>
      </c>
      <c r="F120" s="189">
        <v>0.05</v>
      </c>
      <c r="G120" s="189">
        <v>0.25</v>
      </c>
      <c r="H120" s="201"/>
      <c r="Q120" s="202"/>
      <c r="R120" s="201"/>
      <c r="AA120" s="202"/>
      <c r="AB120" s="220">
        <v>37.173535686000001</v>
      </c>
      <c r="AC120" s="221">
        <v>37.168960257000002</v>
      </c>
      <c r="AD120" s="221">
        <v>37.180044733000003</v>
      </c>
      <c r="AE120" s="221">
        <v>37.171848574999999</v>
      </c>
      <c r="AF120" s="221">
        <v>37.176376793999999</v>
      </c>
      <c r="AG120" s="83">
        <v>37.136804251999997</v>
      </c>
      <c r="AH120" s="83">
        <v>37.136877607999999</v>
      </c>
      <c r="AI120" s="83">
        <v>37.136484015000001</v>
      </c>
      <c r="AJ120" s="83">
        <v>37.137035642000001</v>
      </c>
      <c r="AK120" s="204">
        <v>37.139106771999998</v>
      </c>
    </row>
    <row r="121" spans="1:37" ht="14">
      <c r="A121" s="187" t="s">
        <v>438</v>
      </c>
      <c r="B121" s="188" t="s">
        <v>623</v>
      </c>
      <c r="C121" s="188" t="s">
        <v>395</v>
      </c>
      <c r="D121" s="188" t="s">
        <v>196</v>
      </c>
      <c r="E121" s="189">
        <v>37</v>
      </c>
      <c r="F121" s="189">
        <v>0.05</v>
      </c>
      <c r="G121" s="189">
        <v>0.25</v>
      </c>
      <c r="H121" s="201"/>
      <c r="Q121" s="202"/>
      <c r="R121" s="201"/>
      <c r="AA121" s="202"/>
      <c r="AB121" s="220">
        <v>37.086483919999999</v>
      </c>
      <c r="AC121" s="221">
        <v>37.092699768000003</v>
      </c>
      <c r="AD121" s="221">
        <v>37.084581123</v>
      </c>
      <c r="AE121" s="221">
        <v>37.083813548999998</v>
      </c>
      <c r="AF121" s="221">
        <v>37.092804696999998</v>
      </c>
      <c r="AG121" s="83">
        <v>37.016343161000002</v>
      </c>
      <c r="AH121" s="83">
        <v>37.012849477000003</v>
      </c>
      <c r="AI121" s="83">
        <v>37.004458878999998</v>
      </c>
      <c r="AJ121" s="83">
        <v>37.004873490000001</v>
      </c>
      <c r="AK121" s="204">
        <v>37.012446599999997</v>
      </c>
    </row>
    <row r="122" spans="1:37" ht="14">
      <c r="A122" s="187" t="s">
        <v>624</v>
      </c>
      <c r="B122" s="188" t="s">
        <v>625</v>
      </c>
      <c r="C122" s="188" t="s">
        <v>396</v>
      </c>
      <c r="D122" s="188" t="s">
        <v>194</v>
      </c>
      <c r="E122" s="189">
        <v>37</v>
      </c>
      <c r="F122" s="189">
        <v>0.05</v>
      </c>
      <c r="G122" s="189">
        <v>0.25</v>
      </c>
      <c r="H122" s="201"/>
      <c r="Q122" s="202"/>
      <c r="R122" s="201"/>
      <c r="AA122" s="202"/>
      <c r="AB122" s="220">
        <v>37.265420634999998</v>
      </c>
      <c r="AC122" s="221">
        <v>37.260182667999999</v>
      </c>
      <c r="AD122" s="221">
        <v>37.268601531000002</v>
      </c>
      <c r="AE122" s="221">
        <v>37.272379374000003</v>
      </c>
      <c r="AF122" s="221">
        <v>37.264734916999998</v>
      </c>
      <c r="AG122" s="83">
        <v>37.233821042000002</v>
      </c>
      <c r="AH122" s="83">
        <v>37.227503216999999</v>
      </c>
      <c r="AI122" s="83">
        <v>37.224032938000001</v>
      </c>
      <c r="AJ122" s="83">
        <v>37.233277348999998</v>
      </c>
      <c r="AK122" s="204">
        <v>37.234108245000002</v>
      </c>
    </row>
    <row r="123" spans="1:37" ht="14">
      <c r="A123" s="187" t="s">
        <v>439</v>
      </c>
      <c r="B123" s="188" t="s">
        <v>626</v>
      </c>
      <c r="C123" s="188" t="s">
        <v>394</v>
      </c>
      <c r="D123" s="188" t="s">
        <v>193</v>
      </c>
      <c r="E123" s="189">
        <v>37</v>
      </c>
      <c r="F123" s="189">
        <v>0.05</v>
      </c>
      <c r="G123" s="189">
        <v>0.25</v>
      </c>
      <c r="H123" s="201"/>
      <c r="Q123" s="202"/>
      <c r="R123" s="201"/>
      <c r="AA123" s="202"/>
      <c r="AB123" s="222">
        <v>37.179101930000002</v>
      </c>
      <c r="AC123" s="223">
        <v>37.176641916000001</v>
      </c>
      <c r="AD123" s="223">
        <v>37.187212221999999</v>
      </c>
      <c r="AE123" s="223">
        <v>37.177984082000002</v>
      </c>
      <c r="AF123" s="223">
        <v>37.183007660999998</v>
      </c>
      <c r="AG123" s="244">
        <v>37.142380066999998</v>
      </c>
      <c r="AH123" s="244">
        <v>37.143776707999997</v>
      </c>
      <c r="AI123" s="83">
        <v>37.143635793999998</v>
      </c>
      <c r="AJ123" s="83">
        <v>37.144151796999999</v>
      </c>
      <c r="AK123" s="204">
        <v>37.144898083000001</v>
      </c>
    </row>
    <row r="124" spans="1:37" ht="14">
      <c r="A124" s="187" t="s">
        <v>440</v>
      </c>
      <c r="B124" s="188" t="s">
        <v>627</v>
      </c>
      <c r="C124" s="188" t="s">
        <v>395</v>
      </c>
      <c r="D124" s="188" t="s">
        <v>196</v>
      </c>
      <c r="E124" s="189">
        <v>37</v>
      </c>
      <c r="F124" s="189">
        <v>0.05</v>
      </c>
      <c r="G124" s="189">
        <v>0.25</v>
      </c>
      <c r="H124" s="201"/>
      <c r="Q124" s="202"/>
      <c r="R124" s="201"/>
      <c r="AA124" s="202"/>
      <c r="AB124" s="222">
        <v>37.125420108999997</v>
      </c>
      <c r="AC124" s="223">
        <v>37.124888263000003</v>
      </c>
      <c r="AD124" s="223">
        <v>37.127635509999998</v>
      </c>
      <c r="AE124" s="223">
        <v>37.124853569000003</v>
      </c>
      <c r="AF124" s="223">
        <v>37.129838231999997</v>
      </c>
      <c r="AG124" s="244">
        <v>37.059342115</v>
      </c>
      <c r="AH124" s="244">
        <v>37.057692574999997</v>
      </c>
      <c r="AI124" s="83">
        <v>37.051443915999997</v>
      </c>
      <c r="AJ124" s="83">
        <v>37.052991077999998</v>
      </c>
      <c r="AK124" s="204">
        <v>37.060624146999999</v>
      </c>
    </row>
    <row r="125" spans="1:37" ht="14">
      <c r="A125" s="187" t="s">
        <v>441</v>
      </c>
      <c r="B125" s="188" t="s">
        <v>628</v>
      </c>
      <c r="C125" s="188" t="s">
        <v>396</v>
      </c>
      <c r="D125" s="188" t="s">
        <v>194</v>
      </c>
      <c r="E125" s="189">
        <v>37</v>
      </c>
      <c r="F125" s="189">
        <v>0.05</v>
      </c>
      <c r="G125" s="189">
        <v>0.25</v>
      </c>
      <c r="H125" s="201"/>
      <c r="Q125" s="202"/>
      <c r="R125" s="201"/>
      <c r="AA125" s="202"/>
      <c r="AB125" s="222">
        <v>37.258840528</v>
      </c>
      <c r="AC125" s="223">
        <v>37.253988372999999</v>
      </c>
      <c r="AD125" s="223">
        <v>37.264117650999999</v>
      </c>
      <c r="AE125" s="223">
        <v>37.251048957999998</v>
      </c>
      <c r="AF125" s="223">
        <v>37.259220571999997</v>
      </c>
      <c r="AG125" s="244">
        <v>37.184789811000002</v>
      </c>
      <c r="AH125" s="244">
        <v>37.186994009999999</v>
      </c>
      <c r="AI125" s="83">
        <v>37.188040348000001</v>
      </c>
      <c r="AJ125" s="83">
        <v>37.186239807</v>
      </c>
      <c r="AK125" s="204">
        <v>37.186074765999997</v>
      </c>
    </row>
    <row r="126" spans="1:37" ht="14">
      <c r="A126" s="187" t="s">
        <v>442</v>
      </c>
      <c r="B126" s="188" t="s">
        <v>629</v>
      </c>
      <c r="C126" s="188" t="s">
        <v>394</v>
      </c>
      <c r="D126" s="188" t="s">
        <v>193</v>
      </c>
      <c r="E126" s="189">
        <v>37</v>
      </c>
      <c r="F126" s="189">
        <v>0.05</v>
      </c>
      <c r="G126" s="189">
        <v>0.25</v>
      </c>
      <c r="H126" s="201"/>
      <c r="Q126" s="202"/>
      <c r="R126" s="201"/>
      <c r="AA126" s="202"/>
      <c r="AB126" s="220">
        <v>37.179805995999999</v>
      </c>
      <c r="AC126" s="221">
        <v>37.177590127000002</v>
      </c>
      <c r="AD126" s="221">
        <v>37.184906669999997</v>
      </c>
      <c r="AE126" s="221">
        <v>37.176891742999999</v>
      </c>
      <c r="AF126" s="221">
        <v>37.183957294999999</v>
      </c>
      <c r="AG126" s="83">
        <v>37.140849725999999</v>
      </c>
      <c r="AH126" s="83">
        <v>37.141344099999998</v>
      </c>
      <c r="AI126" s="83">
        <v>37.141237529999998</v>
      </c>
      <c r="AJ126" s="83">
        <v>37.142121514000003</v>
      </c>
      <c r="AK126" s="204">
        <v>37.143480476999997</v>
      </c>
    </row>
    <row r="127" spans="1:37" ht="14">
      <c r="A127" s="187" t="s">
        <v>443</v>
      </c>
      <c r="B127" s="188" t="s">
        <v>630</v>
      </c>
      <c r="C127" s="188" t="s">
        <v>395</v>
      </c>
      <c r="D127" s="188" t="s">
        <v>196</v>
      </c>
      <c r="E127" s="189">
        <v>37</v>
      </c>
      <c r="F127" s="189">
        <v>0.05</v>
      </c>
      <c r="G127" s="189">
        <v>0.25</v>
      </c>
      <c r="H127" s="201"/>
      <c r="Q127" s="202"/>
      <c r="R127" s="201"/>
      <c r="AA127" s="202"/>
      <c r="AB127" s="220">
        <v>37.125565932999997</v>
      </c>
      <c r="AC127" s="221">
        <v>37.125002952000003</v>
      </c>
      <c r="AD127" s="221">
        <v>37.127746420000001</v>
      </c>
      <c r="AE127" s="221">
        <v>37.124991006999998</v>
      </c>
      <c r="AF127" s="221">
        <v>37.129896086999999</v>
      </c>
      <c r="AG127" s="83">
        <v>37.059442765</v>
      </c>
      <c r="AH127" s="83">
        <v>37.057764067999997</v>
      </c>
      <c r="AI127" s="83">
        <v>37.051533907</v>
      </c>
      <c r="AJ127" s="83">
        <v>37.053071138999996</v>
      </c>
      <c r="AK127" s="204">
        <v>37.060762410999999</v>
      </c>
    </row>
    <row r="128" spans="1:37" ht="14">
      <c r="A128" s="187" t="s">
        <v>631</v>
      </c>
      <c r="B128" s="188" t="s">
        <v>632</v>
      </c>
      <c r="C128" s="188" t="s">
        <v>396</v>
      </c>
      <c r="D128" s="188" t="s">
        <v>194</v>
      </c>
      <c r="E128" s="189">
        <v>37</v>
      </c>
      <c r="F128" s="189">
        <v>0.05</v>
      </c>
      <c r="G128" s="189">
        <v>0.25</v>
      </c>
      <c r="H128" s="201"/>
      <c r="Q128" s="202"/>
      <c r="R128" s="201"/>
      <c r="AA128" s="202"/>
      <c r="AB128" s="220">
        <v>37.258872504000003</v>
      </c>
      <c r="AC128" s="221">
        <v>37.254023588999999</v>
      </c>
      <c r="AD128" s="221">
        <v>37.264157144000002</v>
      </c>
      <c r="AE128" s="221">
        <v>37.251120542999999</v>
      </c>
      <c r="AF128" s="221">
        <v>37.259269602000003</v>
      </c>
      <c r="AG128" s="83">
        <v>37.184849688</v>
      </c>
      <c r="AH128" s="83">
        <v>37.187039546999998</v>
      </c>
      <c r="AI128" s="83">
        <v>37.188108174</v>
      </c>
      <c r="AJ128" s="83">
        <v>37.186284256</v>
      </c>
      <c r="AK128" s="204">
        <v>37.186162455000002</v>
      </c>
    </row>
    <row r="129" spans="1:37" ht="14">
      <c r="A129" s="187" t="s">
        <v>444</v>
      </c>
      <c r="B129" s="188" t="s">
        <v>633</v>
      </c>
      <c r="C129" s="188" t="s">
        <v>409</v>
      </c>
      <c r="D129" s="188"/>
      <c r="E129" s="189">
        <v>0</v>
      </c>
      <c r="F129" s="189"/>
      <c r="G129" s="189">
        <v>0.15</v>
      </c>
      <c r="H129" s="201"/>
      <c r="Q129" s="202"/>
      <c r="R129" s="201"/>
      <c r="AA129" s="202"/>
      <c r="AB129" s="222">
        <v>8.203481E-2</v>
      </c>
      <c r="AC129" s="223">
        <v>7.9109429800000006E-2</v>
      </c>
      <c r="AD129" s="223">
        <v>3.2315796100000002E-2</v>
      </c>
      <c r="AE129" s="223">
        <v>8.3349199600000007E-2</v>
      </c>
      <c r="AF129" s="223">
        <v>6.1413359299999998E-2</v>
      </c>
      <c r="AG129" s="244">
        <v>0.21676005970000001</v>
      </c>
      <c r="AH129" s="244">
        <v>0.23318600419999999</v>
      </c>
      <c r="AI129" s="83">
        <v>0.20072107010000001</v>
      </c>
      <c r="AJ129" s="83">
        <v>0.22790072359999999</v>
      </c>
      <c r="AK129" s="204">
        <v>0.2138010213</v>
      </c>
    </row>
    <row r="130" spans="1:37" ht="14">
      <c r="A130" s="187" t="s">
        <v>446</v>
      </c>
      <c r="B130" s="188" t="s">
        <v>634</v>
      </c>
      <c r="C130" s="188" t="s">
        <v>409</v>
      </c>
      <c r="D130" s="188"/>
      <c r="E130" s="189">
        <v>0</v>
      </c>
      <c r="F130" s="189"/>
      <c r="G130" s="189">
        <v>0.15</v>
      </c>
      <c r="H130" s="201"/>
      <c r="Q130" s="202"/>
      <c r="R130" s="201"/>
      <c r="AA130" s="202"/>
      <c r="AB130" s="220">
        <v>0.1095856949</v>
      </c>
      <c r="AC130" s="221">
        <v>0.1151284809</v>
      </c>
      <c r="AD130" s="221">
        <v>0.16201523840000001</v>
      </c>
      <c r="AE130" s="221">
        <v>0.1042460214</v>
      </c>
      <c r="AF130" s="221">
        <v>0.1399137802</v>
      </c>
      <c r="AG130" s="83">
        <v>0.23357272160000001</v>
      </c>
      <c r="AH130" s="83">
        <v>0.2225952427</v>
      </c>
      <c r="AI130" s="83">
        <v>0.1884362363</v>
      </c>
      <c r="AJ130" s="83">
        <v>0.24397154579999999</v>
      </c>
      <c r="AK130" s="204">
        <v>0.22636106989999999</v>
      </c>
    </row>
    <row r="131" spans="1:37" ht="14">
      <c r="A131" s="187" t="s">
        <v>447</v>
      </c>
      <c r="B131" s="188" t="s">
        <v>635</v>
      </c>
      <c r="C131" s="188" t="s">
        <v>409</v>
      </c>
      <c r="D131" s="188"/>
      <c r="E131" s="189">
        <v>0</v>
      </c>
      <c r="F131" s="189"/>
      <c r="G131" s="189">
        <v>0.15</v>
      </c>
      <c r="H131" s="201"/>
      <c r="Q131" s="202"/>
      <c r="R131" s="201"/>
      <c r="AA131" s="202"/>
      <c r="AB131" s="222">
        <v>7.7853021199999997E-2</v>
      </c>
      <c r="AC131" s="223">
        <v>6.61570254E-2</v>
      </c>
      <c r="AD131" s="223">
        <v>4.7081347699999998E-2</v>
      </c>
      <c r="AE131" s="223">
        <v>7.36598371E-2</v>
      </c>
      <c r="AF131" s="223">
        <v>6.8769827000000006E-2</v>
      </c>
      <c r="AG131" s="83">
        <v>0.18337229899999999</v>
      </c>
      <c r="AH131" s="83">
        <v>0.18822578079999999</v>
      </c>
      <c r="AI131" s="83">
        <v>0.16270723149999999</v>
      </c>
      <c r="AJ131" s="83">
        <v>0.18926879739999999</v>
      </c>
      <c r="AK131" s="204">
        <v>0.17904731090000001</v>
      </c>
    </row>
    <row r="132" spans="1:37" ht="14">
      <c r="A132" s="187" t="s">
        <v>448</v>
      </c>
      <c r="B132" s="188" t="s">
        <v>636</v>
      </c>
      <c r="C132" s="188" t="s">
        <v>409</v>
      </c>
      <c r="D132" s="188"/>
      <c r="E132" s="189">
        <v>0</v>
      </c>
      <c r="F132" s="189"/>
      <c r="G132" s="189">
        <v>0.15</v>
      </c>
      <c r="H132" s="201"/>
      <c r="Q132" s="202"/>
      <c r="R132" s="201"/>
      <c r="AA132" s="202"/>
      <c r="AB132" s="220">
        <v>4.2421229400000003E-2</v>
      </c>
      <c r="AC132" s="221">
        <v>4.36725377E-2</v>
      </c>
      <c r="AD132" s="221">
        <v>7.8054003699999999E-2</v>
      </c>
      <c r="AE132" s="221">
        <v>3.8451537600000002E-2</v>
      </c>
      <c r="AF132" s="221">
        <v>7.5385842999999994E-2</v>
      </c>
      <c r="AG132" s="83">
        <v>0.2047117873</v>
      </c>
      <c r="AH132" s="83">
        <v>0.19533278539999999</v>
      </c>
      <c r="AI132" s="83">
        <v>0.1669582902</v>
      </c>
      <c r="AJ132" s="83">
        <v>0.21154393990000001</v>
      </c>
      <c r="AK132" s="204">
        <v>0.19991962969999999</v>
      </c>
    </row>
    <row r="133" spans="1:37" ht="14">
      <c r="A133" s="187" t="s">
        <v>449</v>
      </c>
      <c r="B133" s="188" t="s">
        <v>637</v>
      </c>
      <c r="C133" s="188" t="s">
        <v>409</v>
      </c>
      <c r="D133" s="188"/>
      <c r="E133" s="189">
        <v>0</v>
      </c>
      <c r="F133" s="189"/>
      <c r="G133" s="189">
        <v>0.15</v>
      </c>
      <c r="H133" s="201"/>
      <c r="Q133" s="202"/>
      <c r="R133" s="201"/>
      <c r="AA133" s="202"/>
      <c r="AB133" s="222">
        <v>4.9013229700000001E-2</v>
      </c>
      <c r="AC133" s="223">
        <v>4.6530381099999997E-2</v>
      </c>
      <c r="AD133" s="223">
        <v>2.4148731400000002E-2</v>
      </c>
      <c r="AE133" s="223">
        <v>4.8136554200000001E-2</v>
      </c>
      <c r="AF133" s="223">
        <v>4.0260443200000003E-2</v>
      </c>
      <c r="AG133" s="83">
        <v>0.1347730446</v>
      </c>
      <c r="AH133" s="83">
        <v>0.13802326379999999</v>
      </c>
      <c r="AI133" s="83">
        <v>0.12576195400000001</v>
      </c>
      <c r="AJ133" s="83">
        <v>0.13662619100000001</v>
      </c>
      <c r="AK133" s="204">
        <v>0.13063295999999999</v>
      </c>
    </row>
    <row r="134" spans="1:37" ht="14">
      <c r="A134" s="187" t="s">
        <v>450</v>
      </c>
      <c r="B134" s="188" t="s">
        <v>638</v>
      </c>
      <c r="C134" s="188" t="s">
        <v>409</v>
      </c>
      <c r="D134" s="188"/>
      <c r="E134" s="189">
        <v>0</v>
      </c>
      <c r="F134" s="189"/>
      <c r="G134" s="189">
        <v>0.15</v>
      </c>
      <c r="H134" s="201"/>
      <c r="Q134" s="202"/>
      <c r="R134" s="201"/>
      <c r="AA134" s="202"/>
      <c r="AB134" s="220">
        <v>1.0852221E-2</v>
      </c>
      <c r="AC134" s="221">
        <v>1.63927203E-2</v>
      </c>
      <c r="AD134" s="221">
        <v>8.6788273000000006E-3</v>
      </c>
      <c r="AE134" s="221">
        <v>1.50796361E-2</v>
      </c>
      <c r="AF134" s="221">
        <v>1.70136117E-2</v>
      </c>
      <c r="AG134" s="83">
        <v>0.1200017561</v>
      </c>
      <c r="AH134" s="83">
        <v>0.11858509320000001</v>
      </c>
      <c r="AI134" s="83">
        <v>0.1019942281</v>
      </c>
      <c r="AJ134" s="83">
        <v>0.12221090749999999</v>
      </c>
      <c r="AK134" s="204">
        <v>0.1149011995</v>
      </c>
    </row>
    <row r="135" spans="1:37" ht="14">
      <c r="A135" s="187" t="s">
        <v>451</v>
      </c>
      <c r="B135" s="188" t="s">
        <v>639</v>
      </c>
      <c r="C135" s="188" t="s">
        <v>409</v>
      </c>
      <c r="D135" s="188"/>
      <c r="E135" s="189">
        <v>0</v>
      </c>
      <c r="F135" s="189"/>
      <c r="G135" s="189">
        <v>0.15</v>
      </c>
      <c r="H135" s="201"/>
      <c r="Q135" s="202"/>
      <c r="R135" s="201"/>
      <c r="AA135" s="202"/>
      <c r="AB135" s="222">
        <v>1.03148731E-2</v>
      </c>
      <c r="AC135" s="223">
        <v>2.3475120200000001E-2</v>
      </c>
      <c r="AD135" s="223">
        <v>1.48424344E-2</v>
      </c>
      <c r="AE135" s="223">
        <v>1.7141576799999999E-2</v>
      </c>
      <c r="AF135" s="223">
        <v>4.0851432000000003E-3</v>
      </c>
      <c r="AG135" s="83">
        <v>0.1018702014</v>
      </c>
      <c r="AH135" s="83">
        <v>0.10355239870000001</v>
      </c>
      <c r="AI135" s="83">
        <v>9.7422015900000006E-2</v>
      </c>
      <c r="AJ135" s="83">
        <v>9.9927467300000003E-2</v>
      </c>
      <c r="AK135" s="204">
        <v>9.6492439799999996E-2</v>
      </c>
    </row>
    <row r="136" spans="1:37" ht="14">
      <c r="A136" s="187" t="s">
        <v>452</v>
      </c>
      <c r="B136" s="188" t="s">
        <v>640</v>
      </c>
      <c r="C136" s="188" t="s">
        <v>409</v>
      </c>
      <c r="D136" s="188"/>
      <c r="E136" s="189">
        <v>0</v>
      </c>
      <c r="F136" s="189"/>
      <c r="G136" s="189">
        <v>0.15</v>
      </c>
      <c r="H136" s="201"/>
      <c r="Q136" s="202"/>
      <c r="R136" s="201"/>
      <c r="AA136" s="202"/>
      <c r="AB136" s="220">
        <v>1.2170455700000001E-2</v>
      </c>
      <c r="AC136" s="221">
        <v>2.5772475199999999E-2</v>
      </c>
      <c r="AD136" s="221">
        <v>1.41942214E-2</v>
      </c>
      <c r="AE136" s="221">
        <v>2.0547951500000002E-2</v>
      </c>
      <c r="AF136" s="221">
        <v>6.8892225000000001E-3</v>
      </c>
      <c r="AG136" s="83">
        <v>0.10243558680000001</v>
      </c>
      <c r="AH136" s="83">
        <v>0.10565244560000001</v>
      </c>
      <c r="AI136" s="83">
        <v>0.10033710110000001</v>
      </c>
      <c r="AJ136" s="83">
        <v>0.10134550019999999</v>
      </c>
      <c r="AK136" s="204">
        <v>9.7228730400000005E-2</v>
      </c>
    </row>
    <row r="137" spans="1:37" ht="14">
      <c r="A137" s="187" t="s">
        <v>453</v>
      </c>
      <c r="B137" s="188" t="s">
        <v>641</v>
      </c>
      <c r="C137" s="188" t="s">
        <v>409</v>
      </c>
      <c r="D137" s="188"/>
      <c r="E137" s="189">
        <v>0</v>
      </c>
      <c r="F137" s="189"/>
      <c r="G137" s="189">
        <v>0.16</v>
      </c>
      <c r="H137" s="201"/>
      <c r="Q137" s="202"/>
      <c r="R137" s="201"/>
      <c r="AA137" s="202"/>
      <c r="AB137" s="222">
        <v>0.25178928630000003</v>
      </c>
      <c r="AC137" s="223">
        <v>0.26944039349999999</v>
      </c>
      <c r="AD137" s="223">
        <v>0.24111465209999999</v>
      </c>
      <c r="AE137" s="223">
        <v>0.25220391390000002</v>
      </c>
      <c r="AF137" s="223">
        <v>0.25165025260000001</v>
      </c>
      <c r="AG137" s="244">
        <v>0.33882418450000001</v>
      </c>
      <c r="AH137" s="244">
        <v>0.3277224802</v>
      </c>
      <c r="AI137" s="83">
        <v>0.32119681709999998</v>
      </c>
      <c r="AJ137" s="83">
        <v>0.34665759629999998</v>
      </c>
      <c r="AK137" s="204">
        <v>0.33997027880000003</v>
      </c>
    </row>
    <row r="138" spans="1:37" ht="14">
      <c r="A138" s="187" t="s">
        <v>454</v>
      </c>
      <c r="B138" s="188" t="s">
        <v>642</v>
      </c>
      <c r="C138" s="188" t="s">
        <v>409</v>
      </c>
      <c r="D138" s="188"/>
      <c r="E138" s="189">
        <v>0</v>
      </c>
      <c r="F138" s="189"/>
      <c r="G138" s="189">
        <v>0.16</v>
      </c>
      <c r="H138" s="201"/>
      <c r="Q138" s="202"/>
      <c r="R138" s="201"/>
      <c r="AA138" s="202"/>
      <c r="AB138" s="222">
        <v>0.1803721925</v>
      </c>
      <c r="AC138" s="223">
        <v>0.19485639099999999</v>
      </c>
      <c r="AD138" s="223">
        <v>0.17661357019999999</v>
      </c>
      <c r="AE138" s="223">
        <v>0.1856317073</v>
      </c>
      <c r="AF138" s="223">
        <v>0.18415551450000001</v>
      </c>
      <c r="AG138" s="244">
        <v>0.29143983499999998</v>
      </c>
      <c r="AH138" s="244">
        <v>0.28103456960000001</v>
      </c>
      <c r="AI138" s="83">
        <v>0.27727794220000002</v>
      </c>
      <c r="AJ138" s="83">
        <v>0.28864791820000002</v>
      </c>
      <c r="AK138" s="204">
        <v>0.29131575139999999</v>
      </c>
    </row>
    <row r="139" spans="1:37" ht="14">
      <c r="A139" s="187" t="s">
        <v>455</v>
      </c>
      <c r="B139" s="188" t="s">
        <v>643</v>
      </c>
      <c r="C139" s="188" t="s">
        <v>409</v>
      </c>
      <c r="D139" s="188"/>
      <c r="E139" s="189">
        <v>0</v>
      </c>
      <c r="F139" s="189"/>
      <c r="G139" s="189">
        <v>0.16</v>
      </c>
      <c r="H139" s="201"/>
      <c r="Q139" s="202"/>
      <c r="R139" s="201"/>
      <c r="AA139" s="202"/>
      <c r="AB139" s="222">
        <v>0.11440435459999999</v>
      </c>
      <c r="AC139" s="223">
        <v>0.13711083039999999</v>
      </c>
      <c r="AD139" s="223">
        <v>0.1123885224</v>
      </c>
      <c r="AE139" s="223">
        <v>0.1173810319</v>
      </c>
      <c r="AF139" s="223">
        <v>0.12059968929999999</v>
      </c>
      <c r="AG139" s="244">
        <v>0.19729279350000001</v>
      </c>
      <c r="AH139" s="244">
        <v>0.19154470379999999</v>
      </c>
      <c r="AI139" s="83">
        <v>0.1893619138</v>
      </c>
      <c r="AJ139" s="83">
        <v>0.1957662956</v>
      </c>
      <c r="AK139" s="204">
        <v>0.20091010300000001</v>
      </c>
    </row>
    <row r="140" spans="1:37" ht="14">
      <c r="A140" s="187" t="s">
        <v>456</v>
      </c>
      <c r="B140" s="188" t="s">
        <v>644</v>
      </c>
      <c r="C140" s="188" t="s">
        <v>409</v>
      </c>
      <c r="D140" s="188"/>
      <c r="E140" s="189">
        <v>0</v>
      </c>
      <c r="F140" s="189"/>
      <c r="G140" s="189">
        <v>0.16</v>
      </c>
      <c r="H140" s="201"/>
      <c r="Q140" s="202"/>
      <c r="R140" s="201"/>
      <c r="AA140" s="202"/>
      <c r="AB140" s="222">
        <v>6.7781633300000005E-2</v>
      </c>
      <c r="AC140" s="223">
        <v>6.3050752700000004E-2</v>
      </c>
      <c r="AD140" s="223">
        <v>6.9057490999999999E-2</v>
      </c>
      <c r="AE140" s="223">
        <v>6.1434828099999998E-2</v>
      </c>
      <c r="AF140" s="223">
        <v>6.97350838E-2</v>
      </c>
      <c r="AG140" s="244">
        <v>8.9087226800000002E-2</v>
      </c>
      <c r="AH140" s="244">
        <v>9.7150239799999996E-2</v>
      </c>
      <c r="AI140" s="83">
        <v>9.3132125400000002E-2</v>
      </c>
      <c r="AJ140" s="83">
        <v>9.2693540500000005E-2</v>
      </c>
      <c r="AK140" s="204">
        <v>9.4023322800000003E-2</v>
      </c>
    </row>
    <row r="141" spans="1:37" ht="14">
      <c r="A141" s="187" t="s">
        <v>457</v>
      </c>
      <c r="B141" s="188" t="s">
        <v>645</v>
      </c>
      <c r="C141" s="188" t="s">
        <v>394</v>
      </c>
      <c r="D141" s="188" t="s">
        <v>193</v>
      </c>
      <c r="E141" s="189">
        <v>22</v>
      </c>
      <c r="F141" s="189">
        <v>-0.03</v>
      </c>
      <c r="G141" s="189">
        <v>0.14000000000000001</v>
      </c>
      <c r="H141" s="201"/>
      <c r="Q141" s="202"/>
      <c r="R141" s="201"/>
      <c r="AA141" s="202"/>
      <c r="AB141" s="210">
        <v>22.090711813999999</v>
      </c>
      <c r="AC141" s="211">
        <v>22.092646568999999</v>
      </c>
      <c r="AD141" s="211">
        <v>22.090789886</v>
      </c>
      <c r="AE141" s="211">
        <v>22.088146076000001</v>
      </c>
      <c r="AF141" s="211">
        <v>22.093131355000001</v>
      </c>
      <c r="AG141" s="244">
        <v>22.410180505</v>
      </c>
      <c r="AH141" s="244">
        <v>22.408862516999999</v>
      </c>
      <c r="AI141" s="83">
        <v>22.407021846999999</v>
      </c>
      <c r="AJ141" s="83">
        <v>22.405145993000001</v>
      </c>
      <c r="AK141" s="204">
        <v>22.408098895999998</v>
      </c>
    </row>
    <row r="142" spans="1:37" ht="14">
      <c r="A142" s="187" t="s">
        <v>458</v>
      </c>
      <c r="B142" s="188" t="s">
        <v>646</v>
      </c>
      <c r="C142" s="188" t="s">
        <v>395</v>
      </c>
      <c r="D142" s="188" t="s">
        <v>196</v>
      </c>
      <c r="E142" s="189">
        <v>22</v>
      </c>
      <c r="F142" s="189">
        <v>-0.03</v>
      </c>
      <c r="G142" s="189">
        <v>0.14000000000000001</v>
      </c>
      <c r="H142" s="201"/>
      <c r="Q142" s="202"/>
      <c r="R142" s="201"/>
      <c r="AA142" s="202"/>
      <c r="AB142" s="210">
        <v>21.983878898</v>
      </c>
      <c r="AC142" s="211">
        <v>21.984758457000002</v>
      </c>
      <c r="AD142" s="211">
        <v>21.983420842000001</v>
      </c>
      <c r="AE142" s="211">
        <v>21.981366707999999</v>
      </c>
      <c r="AF142" s="211">
        <v>21.986378109</v>
      </c>
      <c r="AG142" s="244">
        <v>22.296584423999999</v>
      </c>
      <c r="AH142" s="244">
        <v>22.295450181</v>
      </c>
      <c r="AI142" s="83">
        <v>22.296669780999999</v>
      </c>
      <c r="AJ142" s="83">
        <v>22.296345540000001</v>
      </c>
      <c r="AK142" s="204">
        <v>22.292352958999999</v>
      </c>
    </row>
    <row r="143" spans="1:37" ht="14">
      <c r="A143" s="187" t="s">
        <v>459</v>
      </c>
      <c r="B143" s="188" t="s">
        <v>647</v>
      </c>
      <c r="C143" s="188" t="s">
        <v>394</v>
      </c>
      <c r="D143" s="188" t="s">
        <v>193</v>
      </c>
      <c r="E143" s="189">
        <v>22</v>
      </c>
      <c r="F143" s="189">
        <v>-0.03</v>
      </c>
      <c r="G143" s="189">
        <v>0.14000000000000001</v>
      </c>
      <c r="H143" s="201"/>
      <c r="Q143" s="202"/>
      <c r="R143" s="201"/>
      <c r="AA143" s="202"/>
      <c r="AB143" s="210">
        <v>22.098568687</v>
      </c>
      <c r="AC143" s="211">
        <v>22.104072685999999</v>
      </c>
      <c r="AD143" s="211">
        <v>22.096815992</v>
      </c>
      <c r="AE143" s="211">
        <v>22.097124502</v>
      </c>
      <c r="AF143" s="211">
        <v>22.097531410999999</v>
      </c>
      <c r="AG143" s="244">
        <v>22.397560107</v>
      </c>
      <c r="AH143" s="244">
        <v>22.397177353</v>
      </c>
      <c r="AI143" s="83">
        <v>22.399745114000002</v>
      </c>
      <c r="AJ143" s="83">
        <v>22.398822189000001</v>
      </c>
      <c r="AK143" s="204">
        <v>22.398161539</v>
      </c>
    </row>
    <row r="144" spans="1:37" ht="14">
      <c r="A144" s="187" t="s">
        <v>648</v>
      </c>
      <c r="B144" s="188" t="s">
        <v>649</v>
      </c>
      <c r="C144" s="188" t="s">
        <v>396</v>
      </c>
      <c r="D144" s="188" t="s">
        <v>194</v>
      </c>
      <c r="E144" s="189">
        <v>22</v>
      </c>
      <c r="F144" s="189">
        <v>-0.03</v>
      </c>
      <c r="G144" s="189">
        <v>0.14000000000000001</v>
      </c>
      <c r="H144" s="201"/>
      <c r="Q144" s="202"/>
      <c r="R144" s="201"/>
      <c r="AA144" s="202"/>
      <c r="AB144" s="220">
        <v>22.191334778000002</v>
      </c>
      <c r="AC144" s="221">
        <v>22.194579659999999</v>
      </c>
      <c r="AD144" s="221">
        <v>22.197485644</v>
      </c>
      <c r="AE144" s="221">
        <v>22.197944568</v>
      </c>
      <c r="AF144" s="221">
        <v>22.192245302</v>
      </c>
      <c r="AG144" s="83">
        <v>22.509161203000001</v>
      </c>
      <c r="AH144" s="83">
        <v>22.509613138999999</v>
      </c>
      <c r="AI144" s="83">
        <v>22.507424051000001</v>
      </c>
      <c r="AJ144" s="83">
        <v>22.511110045999999</v>
      </c>
      <c r="AK144" s="204">
        <v>22.510916990999998</v>
      </c>
    </row>
    <row r="145" spans="1:37" ht="14">
      <c r="A145" s="187" t="s">
        <v>460</v>
      </c>
      <c r="B145" s="188" t="s">
        <v>650</v>
      </c>
      <c r="C145" s="188" t="s">
        <v>395</v>
      </c>
      <c r="D145" s="188" t="s">
        <v>196</v>
      </c>
      <c r="E145" s="189">
        <v>22</v>
      </c>
      <c r="F145" s="189">
        <v>-0.03</v>
      </c>
      <c r="G145" s="189">
        <v>0.14000000000000001</v>
      </c>
      <c r="H145" s="201"/>
      <c r="Q145" s="202"/>
      <c r="R145" s="201"/>
      <c r="AA145" s="202"/>
      <c r="AB145" s="210">
        <v>22.048430196000002</v>
      </c>
      <c r="AC145" s="211">
        <v>22.057092470000001</v>
      </c>
      <c r="AD145" s="211">
        <v>22.052845985000001</v>
      </c>
      <c r="AE145" s="211">
        <v>22.048299096000001</v>
      </c>
      <c r="AF145" s="211">
        <v>22.045282775</v>
      </c>
      <c r="AG145" s="244">
        <v>22.322410119000001</v>
      </c>
      <c r="AH145" s="244">
        <v>22.318513461999999</v>
      </c>
      <c r="AI145" s="83">
        <v>22.323111232999999</v>
      </c>
      <c r="AJ145" s="83">
        <v>22.320928306999999</v>
      </c>
      <c r="AK145" s="204">
        <v>22.319716838000002</v>
      </c>
    </row>
    <row r="146" spans="1:37" ht="14">
      <c r="A146" s="187" t="s">
        <v>651</v>
      </c>
      <c r="B146" s="188" t="s">
        <v>652</v>
      </c>
      <c r="C146" s="188" t="s">
        <v>396</v>
      </c>
      <c r="D146" s="188" t="s">
        <v>194</v>
      </c>
      <c r="E146" s="189">
        <v>22</v>
      </c>
      <c r="F146" s="189">
        <v>-0.03</v>
      </c>
      <c r="G146" s="189">
        <v>0.14000000000000001</v>
      </c>
      <c r="H146" s="201"/>
      <c r="Q146" s="202"/>
      <c r="R146" s="201"/>
      <c r="AA146" s="202"/>
      <c r="AB146" s="220">
        <v>22.160233619</v>
      </c>
      <c r="AC146" s="221">
        <v>22.165669723000001</v>
      </c>
      <c r="AD146" s="221">
        <v>22.159899855999999</v>
      </c>
      <c r="AE146" s="221">
        <v>22.166126440999999</v>
      </c>
      <c r="AF146" s="221">
        <v>22.157727726000001</v>
      </c>
      <c r="AG146" s="83">
        <v>22.464484293999998</v>
      </c>
      <c r="AH146" s="83">
        <v>22.467135183</v>
      </c>
      <c r="AI146" s="83">
        <v>22.466880909</v>
      </c>
      <c r="AJ146" s="83">
        <v>22.468726577999998</v>
      </c>
      <c r="AK146" s="204">
        <v>22.467629503000001</v>
      </c>
    </row>
    <row r="147" spans="1:37" ht="14">
      <c r="A147" s="187" t="s">
        <v>461</v>
      </c>
      <c r="B147" s="188" t="s">
        <v>653</v>
      </c>
      <c r="C147" s="188" t="s">
        <v>394</v>
      </c>
      <c r="D147" s="188" t="s">
        <v>193</v>
      </c>
      <c r="E147" s="189">
        <v>22</v>
      </c>
      <c r="F147" s="189">
        <v>-0.03</v>
      </c>
      <c r="G147" s="189">
        <v>0.14000000000000001</v>
      </c>
      <c r="H147" s="201"/>
      <c r="Q147" s="202"/>
      <c r="R147" s="201"/>
      <c r="AA147" s="202"/>
      <c r="AB147" s="210">
        <v>22.120330049</v>
      </c>
      <c r="AC147" s="211">
        <v>22.120841759000001</v>
      </c>
      <c r="AD147" s="211">
        <v>22.122691324000002</v>
      </c>
      <c r="AE147" s="211">
        <v>22.120710928000001</v>
      </c>
      <c r="AF147" s="211">
        <v>22.117347565999999</v>
      </c>
      <c r="AG147" s="244">
        <v>22.411275164999999</v>
      </c>
      <c r="AH147" s="244">
        <v>22.410177040000001</v>
      </c>
      <c r="AI147" s="83">
        <v>22.411606097</v>
      </c>
      <c r="AJ147" s="83">
        <v>22.411860784000002</v>
      </c>
      <c r="AK147" s="204">
        <v>22.41129604</v>
      </c>
    </row>
    <row r="148" spans="1:37" ht="14">
      <c r="A148" s="187" t="s">
        <v>462</v>
      </c>
      <c r="B148" s="188" t="s">
        <v>654</v>
      </c>
      <c r="C148" s="188" t="s">
        <v>395</v>
      </c>
      <c r="D148" s="188" t="s">
        <v>196</v>
      </c>
      <c r="E148" s="189">
        <v>22</v>
      </c>
      <c r="F148" s="189">
        <v>-0.03</v>
      </c>
      <c r="G148" s="189">
        <v>0.14000000000000001</v>
      </c>
      <c r="H148" s="201"/>
      <c r="Q148" s="202"/>
      <c r="R148" s="201"/>
      <c r="AA148" s="202"/>
      <c r="AB148" s="210">
        <v>22.063896302</v>
      </c>
      <c r="AC148" s="211">
        <v>22.060443045</v>
      </c>
      <c r="AD148" s="211">
        <v>22.066764888000002</v>
      </c>
      <c r="AE148" s="211">
        <v>22.066406101999998</v>
      </c>
      <c r="AF148" s="211">
        <v>22.060077940999999</v>
      </c>
      <c r="AG148" s="244">
        <v>22.343008167000001</v>
      </c>
      <c r="AH148" s="244">
        <v>22.338984531000001</v>
      </c>
      <c r="AI148" s="83">
        <v>22.340593758000001</v>
      </c>
      <c r="AJ148" s="83">
        <v>22.340358426000002</v>
      </c>
      <c r="AK148" s="204">
        <v>22.342668438</v>
      </c>
    </row>
    <row r="149" spans="1:37" ht="14">
      <c r="A149" s="187" t="s">
        <v>655</v>
      </c>
      <c r="B149" s="188" t="s">
        <v>656</v>
      </c>
      <c r="C149" s="188" t="s">
        <v>396</v>
      </c>
      <c r="D149" s="188" t="s">
        <v>194</v>
      </c>
      <c r="E149" s="189">
        <v>22</v>
      </c>
      <c r="F149" s="189">
        <v>-0.03</v>
      </c>
      <c r="G149" s="189">
        <v>0.14000000000000001</v>
      </c>
      <c r="H149" s="201"/>
      <c r="Q149" s="202"/>
      <c r="R149" s="201"/>
      <c r="AA149" s="202"/>
      <c r="AB149" s="220">
        <v>22.191985118000002</v>
      </c>
      <c r="AC149" s="221">
        <v>22.196527109000002</v>
      </c>
      <c r="AD149" s="221">
        <v>22.195088055999999</v>
      </c>
      <c r="AE149" s="221">
        <v>22.193280217000002</v>
      </c>
      <c r="AF149" s="221">
        <v>22.184899940000001</v>
      </c>
      <c r="AG149" s="83">
        <v>22.467340732</v>
      </c>
      <c r="AH149" s="83">
        <v>22.464506898</v>
      </c>
      <c r="AI149" s="83">
        <v>22.467698594000002</v>
      </c>
      <c r="AJ149" s="83">
        <v>22.471639278000001</v>
      </c>
      <c r="AK149" s="204">
        <v>22.469513376999998</v>
      </c>
    </row>
    <row r="150" spans="1:37" ht="14">
      <c r="A150" s="187" t="s">
        <v>463</v>
      </c>
      <c r="B150" s="188" t="s">
        <v>657</v>
      </c>
      <c r="C150" s="188" t="s">
        <v>394</v>
      </c>
      <c r="D150" s="188" t="s">
        <v>193</v>
      </c>
      <c r="E150" s="189">
        <v>22</v>
      </c>
      <c r="F150" s="189">
        <v>-0.03</v>
      </c>
      <c r="G150" s="189">
        <v>0.14000000000000001</v>
      </c>
      <c r="H150" s="201"/>
      <c r="Q150" s="202"/>
      <c r="R150" s="201"/>
      <c r="AA150" s="202"/>
      <c r="AB150" s="222">
        <v>22.151600271</v>
      </c>
      <c r="AC150" s="223">
        <v>22.154168713000001</v>
      </c>
      <c r="AD150" s="223">
        <v>22.153197663</v>
      </c>
      <c r="AE150" s="223">
        <v>22.152086337</v>
      </c>
      <c r="AF150" s="223">
        <v>22.151024150000001</v>
      </c>
      <c r="AG150" s="244">
        <v>22.462966762000001</v>
      </c>
      <c r="AH150" s="244">
        <v>22.457491737000002</v>
      </c>
      <c r="AI150" s="83">
        <v>22.464543396</v>
      </c>
      <c r="AJ150" s="83">
        <v>22.464287665000001</v>
      </c>
      <c r="AK150" s="204">
        <v>22.464961616</v>
      </c>
    </row>
    <row r="151" spans="1:37" ht="14">
      <c r="A151" s="187" t="s">
        <v>464</v>
      </c>
      <c r="B151" s="188" t="s">
        <v>658</v>
      </c>
      <c r="C151" s="188" t="s">
        <v>395</v>
      </c>
      <c r="D151" s="188" t="s">
        <v>196</v>
      </c>
      <c r="E151" s="189">
        <v>22</v>
      </c>
      <c r="F151" s="189">
        <v>-0.03</v>
      </c>
      <c r="G151" s="189">
        <v>0.14000000000000001</v>
      </c>
      <c r="H151" s="201"/>
      <c r="Q151" s="202"/>
      <c r="R151" s="201"/>
      <c r="AA151" s="202"/>
      <c r="AB151" s="222">
        <v>22.050753389</v>
      </c>
      <c r="AC151" s="223">
        <v>22.049766818999998</v>
      </c>
      <c r="AD151" s="223">
        <v>22.048168863000001</v>
      </c>
      <c r="AE151" s="223">
        <v>22.059730507000001</v>
      </c>
      <c r="AF151" s="223">
        <v>22.053376328999999</v>
      </c>
      <c r="AG151" s="244">
        <v>22.420528152999999</v>
      </c>
      <c r="AH151" s="244">
        <v>22.414650126000002</v>
      </c>
      <c r="AI151" s="83">
        <v>22.420543107</v>
      </c>
      <c r="AJ151" s="83">
        <v>22.418399298000001</v>
      </c>
      <c r="AK151" s="204">
        <v>22.415994744999999</v>
      </c>
    </row>
    <row r="152" spans="1:37" ht="14">
      <c r="A152" s="187" t="s">
        <v>659</v>
      </c>
      <c r="B152" s="188" t="s">
        <v>660</v>
      </c>
      <c r="C152" s="188" t="s">
        <v>396</v>
      </c>
      <c r="D152" s="188" t="s">
        <v>194</v>
      </c>
      <c r="E152" s="189">
        <v>22</v>
      </c>
      <c r="F152" s="189">
        <v>-0.03</v>
      </c>
      <c r="G152" s="189">
        <v>0.14000000000000001</v>
      </c>
      <c r="H152" s="201"/>
      <c r="Q152" s="202"/>
      <c r="R152" s="201"/>
      <c r="AA152" s="202"/>
      <c r="AB152" s="220">
        <v>22.218173111999999</v>
      </c>
      <c r="AC152" s="221">
        <v>22.221312339000001</v>
      </c>
      <c r="AD152" s="221">
        <v>22.220481203999999</v>
      </c>
      <c r="AE152" s="221">
        <v>22.2192513</v>
      </c>
      <c r="AF152" s="221">
        <v>22.211194925000001</v>
      </c>
      <c r="AG152" s="83">
        <v>22.490541265000001</v>
      </c>
      <c r="AH152" s="83">
        <v>22.496712658</v>
      </c>
      <c r="AI152" s="83">
        <v>22.494532133</v>
      </c>
      <c r="AJ152" s="83">
        <v>22.498372834000001</v>
      </c>
      <c r="AK152" s="204">
        <v>22.501981367999999</v>
      </c>
    </row>
    <row r="153" spans="1:37" ht="14">
      <c r="A153" s="187" t="s">
        <v>465</v>
      </c>
      <c r="B153" s="188" t="s">
        <v>552</v>
      </c>
      <c r="C153" s="188" t="s">
        <v>394</v>
      </c>
      <c r="D153" s="188" t="s">
        <v>193</v>
      </c>
      <c r="E153" s="189">
        <v>5.5</v>
      </c>
      <c r="F153" s="189">
        <v>0.02</v>
      </c>
      <c r="G153" s="189">
        <v>0.15</v>
      </c>
      <c r="H153" s="201"/>
      <c r="Q153" s="202"/>
      <c r="R153" s="201"/>
      <c r="AA153" s="202"/>
      <c r="AB153" s="222">
        <v>5.5894492566</v>
      </c>
      <c r="AC153" s="223">
        <v>5.5825477389999998</v>
      </c>
      <c r="AD153" s="223">
        <v>5.5852759195999999</v>
      </c>
      <c r="AE153" s="223">
        <v>5.5909982041999999</v>
      </c>
      <c r="AF153" s="223">
        <v>5.5910503122000001</v>
      </c>
      <c r="AG153" s="244">
        <v>5.5530143079999998</v>
      </c>
      <c r="AH153" s="244">
        <v>5.5539937873999996</v>
      </c>
      <c r="AI153" s="83">
        <v>5.5547505684000003</v>
      </c>
      <c r="AJ153" s="83">
        <v>5.5511489889999996</v>
      </c>
      <c r="AK153" s="204">
        <v>5.5538293271999999</v>
      </c>
    </row>
    <row r="154" spans="1:37" ht="14">
      <c r="A154" s="187" t="s">
        <v>466</v>
      </c>
      <c r="B154" s="188" t="s">
        <v>554</v>
      </c>
      <c r="C154" s="188" t="s">
        <v>395</v>
      </c>
      <c r="D154" s="188" t="s">
        <v>196</v>
      </c>
      <c r="E154" s="189">
        <v>5.5</v>
      </c>
      <c r="F154" s="189">
        <v>0.02</v>
      </c>
      <c r="G154" s="189">
        <v>0.15</v>
      </c>
      <c r="H154" s="201"/>
      <c r="Q154" s="202"/>
      <c r="R154" s="201"/>
      <c r="AA154" s="202"/>
      <c r="AB154" s="222">
        <v>5.5831135138999999</v>
      </c>
      <c r="AC154" s="223">
        <v>5.5760450445999998</v>
      </c>
      <c r="AD154" s="223">
        <v>5.5795238576999999</v>
      </c>
      <c r="AE154" s="223">
        <v>5.5770372652000004</v>
      </c>
      <c r="AF154" s="223">
        <v>5.5832985985999999</v>
      </c>
      <c r="AG154" s="244">
        <v>5.5076183580000002</v>
      </c>
      <c r="AH154" s="244">
        <v>5.5122502962000004</v>
      </c>
      <c r="AI154" s="83">
        <v>5.5108322192000001</v>
      </c>
      <c r="AJ154" s="83">
        <v>5.5042381644000002</v>
      </c>
      <c r="AK154" s="204">
        <v>5.5080753748999998</v>
      </c>
    </row>
    <row r="155" spans="1:37" ht="14">
      <c r="A155" s="187" t="s">
        <v>467</v>
      </c>
      <c r="B155" s="188" t="s">
        <v>661</v>
      </c>
      <c r="C155" s="188" t="s">
        <v>394</v>
      </c>
      <c r="D155" s="188" t="s">
        <v>193</v>
      </c>
      <c r="E155" s="189">
        <v>5.5</v>
      </c>
      <c r="F155" s="189">
        <v>0.02</v>
      </c>
      <c r="G155" s="189">
        <v>0.15</v>
      </c>
      <c r="H155" s="201"/>
      <c r="Q155" s="202"/>
      <c r="R155" s="201"/>
      <c r="AA155" s="202"/>
      <c r="AB155" s="210">
        <v>5.5705010594999997</v>
      </c>
      <c r="AC155" s="211">
        <v>5.5613540649999997</v>
      </c>
      <c r="AD155" s="211">
        <v>5.5663073863000001</v>
      </c>
      <c r="AE155" s="211">
        <v>5.5704193789999996</v>
      </c>
      <c r="AF155" s="211">
        <v>5.5732257107000001</v>
      </c>
      <c r="AG155" s="244">
        <v>5.6154145651</v>
      </c>
      <c r="AH155" s="244">
        <v>5.6197237696000002</v>
      </c>
      <c r="AI155" s="83">
        <v>5.6172507419000004</v>
      </c>
      <c r="AJ155" s="83">
        <v>5.6146968712999996</v>
      </c>
      <c r="AK155" s="204">
        <v>5.6171630485000001</v>
      </c>
    </row>
    <row r="156" spans="1:37" ht="14">
      <c r="A156" s="187" t="s">
        <v>662</v>
      </c>
      <c r="B156" s="188" t="s">
        <v>663</v>
      </c>
      <c r="C156" s="188" t="s">
        <v>395</v>
      </c>
      <c r="D156" s="188" t="s">
        <v>196</v>
      </c>
      <c r="E156" s="189">
        <v>5.5</v>
      </c>
      <c r="F156" s="189">
        <v>0.02</v>
      </c>
      <c r="G156" s="189">
        <v>0.15</v>
      </c>
      <c r="H156" s="201"/>
      <c r="Q156" s="202"/>
      <c r="R156" s="201"/>
      <c r="AA156" s="202"/>
      <c r="AB156" s="210">
        <v>5.5607172474000004</v>
      </c>
      <c r="AC156" s="211">
        <v>5.5540350898000002</v>
      </c>
      <c r="AD156" s="211">
        <v>5.5599514945999999</v>
      </c>
      <c r="AE156" s="211">
        <v>5.5598399360000004</v>
      </c>
      <c r="AF156" s="211">
        <v>5.5665418730000003</v>
      </c>
      <c r="AG156" s="244">
        <v>5.6022785031</v>
      </c>
      <c r="AH156" s="244">
        <v>5.6069391381999996</v>
      </c>
      <c r="AI156" s="83">
        <v>5.6023720492000004</v>
      </c>
      <c r="AJ156" s="83">
        <v>5.6019271723999999</v>
      </c>
      <c r="AK156" s="204">
        <v>5.6044483627000004</v>
      </c>
    </row>
    <row r="157" spans="1:37" ht="14">
      <c r="A157" s="187" t="s">
        <v>664</v>
      </c>
      <c r="B157" s="188" t="s">
        <v>665</v>
      </c>
      <c r="C157" s="188" t="s">
        <v>394</v>
      </c>
      <c r="D157" s="188" t="s">
        <v>193</v>
      </c>
      <c r="E157" s="189">
        <v>5.5</v>
      </c>
      <c r="F157" s="189">
        <v>0.02</v>
      </c>
      <c r="G157" s="189">
        <v>0.15</v>
      </c>
      <c r="H157" s="201"/>
      <c r="Q157" s="202"/>
      <c r="R157" s="201"/>
      <c r="AA157" s="202"/>
      <c r="AB157" s="210">
        <v>5.5544909735000001</v>
      </c>
      <c r="AC157" s="211">
        <v>5.5456676461000001</v>
      </c>
      <c r="AD157" s="211">
        <v>5.5476862564999996</v>
      </c>
      <c r="AE157" s="211">
        <v>5.5472003075999998</v>
      </c>
      <c r="AF157" s="211">
        <v>5.5566876144000004</v>
      </c>
      <c r="AG157" s="244">
        <v>5.6452812459999997</v>
      </c>
      <c r="AH157" s="244">
        <v>5.6459120849</v>
      </c>
      <c r="AI157" s="83">
        <v>5.6482360326999999</v>
      </c>
      <c r="AJ157" s="83">
        <v>5.6429988456000002</v>
      </c>
      <c r="AK157" s="204">
        <v>5.6465298369000001</v>
      </c>
    </row>
    <row r="158" spans="1:37" ht="14">
      <c r="A158" s="187" t="s">
        <v>666</v>
      </c>
      <c r="B158" s="188" t="s">
        <v>667</v>
      </c>
      <c r="C158" s="188" t="s">
        <v>395</v>
      </c>
      <c r="D158" s="188" t="s">
        <v>196</v>
      </c>
      <c r="E158" s="189">
        <v>5.5</v>
      </c>
      <c r="F158" s="189">
        <v>0.02</v>
      </c>
      <c r="G158" s="189">
        <v>0.15</v>
      </c>
      <c r="H158" s="201"/>
      <c r="Q158" s="202"/>
      <c r="R158" s="201"/>
      <c r="AA158" s="202"/>
      <c r="AB158" s="210">
        <v>5.5346714424999996</v>
      </c>
      <c r="AC158" s="211">
        <v>5.5294925153000003</v>
      </c>
      <c r="AD158" s="211">
        <v>5.5318729756999998</v>
      </c>
      <c r="AE158" s="211">
        <v>5.5332549797999997</v>
      </c>
      <c r="AF158" s="211">
        <v>5.5377743677</v>
      </c>
      <c r="AG158" s="244">
        <v>5.6276424402999998</v>
      </c>
      <c r="AH158" s="244">
        <v>5.6278053077000001</v>
      </c>
      <c r="AI158" s="83">
        <v>5.6302122474000003</v>
      </c>
      <c r="AJ158" s="83">
        <v>5.6240605430999997</v>
      </c>
      <c r="AK158" s="204">
        <v>5.6281067582000004</v>
      </c>
    </row>
    <row r="159" spans="1:37" ht="14">
      <c r="A159" s="187" t="s">
        <v>668</v>
      </c>
      <c r="B159" s="188" t="s">
        <v>556</v>
      </c>
      <c r="C159" s="188" t="s">
        <v>394</v>
      </c>
      <c r="D159" s="188" t="s">
        <v>193</v>
      </c>
      <c r="E159" s="189">
        <v>5.5</v>
      </c>
      <c r="F159" s="189">
        <v>0.02</v>
      </c>
      <c r="G159" s="189">
        <v>0.15</v>
      </c>
      <c r="H159" s="201"/>
      <c r="Q159" s="202"/>
      <c r="R159" s="201"/>
      <c r="AA159" s="202"/>
      <c r="AB159" s="210">
        <v>5.5309109938000001</v>
      </c>
      <c r="AC159" s="211">
        <v>5.5211931547999997</v>
      </c>
      <c r="AD159" s="211">
        <v>5.5232976746000002</v>
      </c>
      <c r="AE159" s="211">
        <v>5.5246209131999997</v>
      </c>
      <c r="AF159" s="211">
        <v>5.5310126738000003</v>
      </c>
      <c r="AG159" s="244">
        <v>5.6657816903000002</v>
      </c>
      <c r="AH159" s="244">
        <v>5.6690386506000001</v>
      </c>
      <c r="AI159" s="83">
        <v>5.6684084323999997</v>
      </c>
      <c r="AJ159" s="83">
        <v>5.6646118987999996</v>
      </c>
      <c r="AK159" s="204">
        <v>5.6661080811</v>
      </c>
    </row>
    <row r="160" spans="1:37" ht="14">
      <c r="A160" s="187" t="s">
        <v>669</v>
      </c>
      <c r="B160" s="188" t="s">
        <v>558</v>
      </c>
      <c r="C160" s="188" t="s">
        <v>395</v>
      </c>
      <c r="D160" s="188" t="s">
        <v>196</v>
      </c>
      <c r="E160" s="189">
        <v>5.5</v>
      </c>
      <c r="F160" s="189">
        <v>0.02</v>
      </c>
      <c r="G160" s="189">
        <v>0.15</v>
      </c>
      <c r="H160" s="201"/>
      <c r="Q160" s="202"/>
      <c r="R160" s="201"/>
      <c r="AA160" s="202"/>
      <c r="AB160" s="210">
        <v>5.4905035829999997</v>
      </c>
      <c r="AC160" s="211">
        <v>5.4811866909000004</v>
      </c>
      <c r="AD160" s="211">
        <v>5.4822207546000001</v>
      </c>
      <c r="AE160" s="211">
        <v>5.4936199993999999</v>
      </c>
      <c r="AF160" s="211">
        <v>5.4870976805999998</v>
      </c>
      <c r="AG160" s="244">
        <v>5.6082679033999998</v>
      </c>
      <c r="AH160" s="244">
        <v>5.6122299574000003</v>
      </c>
      <c r="AI160" s="83">
        <v>5.6109910877000004</v>
      </c>
      <c r="AJ160" s="83">
        <v>5.6069563353999996</v>
      </c>
      <c r="AK160" s="204">
        <v>5.6088076672999998</v>
      </c>
    </row>
    <row r="161" spans="1:37" ht="14">
      <c r="A161" s="187" t="s">
        <v>670</v>
      </c>
      <c r="B161" s="188" t="s">
        <v>560</v>
      </c>
      <c r="C161" s="188" t="s">
        <v>415</v>
      </c>
      <c r="D161" s="188"/>
      <c r="E161" s="189">
        <v>0</v>
      </c>
      <c r="F161" s="189"/>
      <c r="G161" s="189">
        <v>0.3</v>
      </c>
      <c r="H161" s="201"/>
      <c r="Q161" s="202"/>
      <c r="R161" s="201"/>
      <c r="AA161" s="202"/>
      <c r="AB161" s="210">
        <v>0.43867823909999998</v>
      </c>
      <c r="AC161" s="211">
        <v>0.45721118729999999</v>
      </c>
      <c r="AD161" s="211">
        <v>0.45514646149999999</v>
      </c>
      <c r="AE161" s="211">
        <v>0.4290246633</v>
      </c>
      <c r="AF161" s="211">
        <v>0.46907532010000003</v>
      </c>
      <c r="AG161" s="244">
        <v>0.55998480839999998</v>
      </c>
      <c r="AH161" s="244">
        <v>0.49664806620000002</v>
      </c>
      <c r="AI161" s="83">
        <v>0.49552960480000002</v>
      </c>
      <c r="AJ161" s="83">
        <v>0.510222379</v>
      </c>
      <c r="AK161" s="204">
        <v>0.57682113229999998</v>
      </c>
    </row>
    <row r="162" spans="1:37" ht="14">
      <c r="A162" s="187" t="s">
        <v>671</v>
      </c>
      <c r="B162" s="188"/>
      <c r="C162" s="188" t="s">
        <v>425</v>
      </c>
      <c r="D162" s="188" t="s">
        <v>95</v>
      </c>
      <c r="E162" s="189">
        <v>0</v>
      </c>
      <c r="F162" s="189">
        <v>-0.1</v>
      </c>
      <c r="G162" s="189">
        <v>0.1</v>
      </c>
      <c r="H162" s="201"/>
      <c r="Q162" s="202"/>
      <c r="R162" s="201"/>
      <c r="AA162" s="202"/>
      <c r="AB162" s="220">
        <v>-0.104378094</v>
      </c>
      <c r="AC162" s="221">
        <v>-0.111381885</v>
      </c>
      <c r="AD162" s="221">
        <v>-9.4125674000000006E-2</v>
      </c>
      <c r="AE162" s="221">
        <v>-0.100423294</v>
      </c>
      <c r="AF162" s="221">
        <v>-0.12818000099999999</v>
      </c>
      <c r="AG162" s="83">
        <v>0.12606753339999999</v>
      </c>
      <c r="AH162" s="83">
        <v>-9.4590201999999998E-2</v>
      </c>
      <c r="AI162" s="83">
        <v>-9.4124414000000003E-2</v>
      </c>
      <c r="AJ162" s="83">
        <v>-2.1204687999999999E-2</v>
      </c>
      <c r="AK162" s="204">
        <v>-0.13584613200000001</v>
      </c>
    </row>
    <row r="163" spans="1:37" ht="14">
      <c r="A163" s="187" t="s">
        <v>671</v>
      </c>
      <c r="B163" s="188"/>
      <c r="C163" s="188" t="s">
        <v>425</v>
      </c>
      <c r="D163" s="188" t="s">
        <v>97</v>
      </c>
      <c r="E163" s="189">
        <v>-21.8</v>
      </c>
      <c r="F163" s="189">
        <v>-0.1</v>
      </c>
      <c r="G163" s="189">
        <v>0.1</v>
      </c>
      <c r="H163" s="201"/>
      <c r="Q163" s="202"/>
      <c r="R163" s="201"/>
      <c r="AA163" s="202"/>
      <c r="AB163" s="220">
        <v>-21.992911540000001</v>
      </c>
      <c r="AC163" s="221">
        <v>-21.999636150000001</v>
      </c>
      <c r="AD163" s="221">
        <v>-22.007195400000001</v>
      </c>
      <c r="AE163" s="221">
        <v>-21.989553959999999</v>
      </c>
      <c r="AF163" s="221">
        <v>-21.996412320000001</v>
      </c>
      <c r="AG163" s="83">
        <v>-22.05000545</v>
      </c>
      <c r="AH163" s="83">
        <v>-22.029602959999998</v>
      </c>
      <c r="AI163" s="83">
        <v>-22.029189859999999</v>
      </c>
      <c r="AJ163" s="83">
        <v>-22.0542284</v>
      </c>
      <c r="AK163" s="204">
        <v>-22.054414000000001</v>
      </c>
    </row>
    <row r="164" spans="1:37" ht="14">
      <c r="A164" s="187" t="s">
        <v>672</v>
      </c>
      <c r="B164" s="188" t="s">
        <v>673</v>
      </c>
      <c r="C164" s="188" t="s">
        <v>394</v>
      </c>
      <c r="D164" s="188" t="s">
        <v>193</v>
      </c>
      <c r="E164" s="189">
        <v>37</v>
      </c>
      <c r="F164" s="189">
        <v>0.05</v>
      </c>
      <c r="G164" s="189">
        <v>0.25</v>
      </c>
      <c r="H164" s="201"/>
      <c r="Q164" s="202"/>
      <c r="R164" s="201"/>
      <c r="AA164" s="202"/>
      <c r="AB164" s="221">
        <v>37.132492079999999</v>
      </c>
      <c r="AC164" s="221">
        <v>37.125760497000002</v>
      </c>
      <c r="AD164" s="221">
        <v>37.150571925000001</v>
      </c>
      <c r="AE164" s="221">
        <v>37.136724956999998</v>
      </c>
      <c r="AF164" s="221">
        <v>37.144131807000001</v>
      </c>
      <c r="AG164" s="83">
        <v>37.139402265999998</v>
      </c>
      <c r="AH164" s="83">
        <v>37.141441962999998</v>
      </c>
      <c r="AI164">
        <v>37.142500075000001</v>
      </c>
      <c r="AJ164">
        <v>37.138200591</v>
      </c>
      <c r="AK164" s="202">
        <v>37.136064715000003</v>
      </c>
    </row>
    <row r="165" spans="1:37" ht="14">
      <c r="A165" s="187" t="s">
        <v>674</v>
      </c>
      <c r="B165" s="188" t="s">
        <v>675</v>
      </c>
      <c r="C165" s="188" t="s">
        <v>395</v>
      </c>
      <c r="D165" s="188" t="s">
        <v>196</v>
      </c>
      <c r="E165" s="189">
        <v>37</v>
      </c>
      <c r="F165" s="189">
        <v>0.05</v>
      </c>
      <c r="G165" s="189">
        <v>0.25</v>
      </c>
      <c r="H165" s="201"/>
      <c r="Q165" s="202"/>
      <c r="R165" s="201"/>
      <c r="AA165" s="202"/>
      <c r="AB165" s="221">
        <v>37.043396231000003</v>
      </c>
      <c r="AC165" s="221">
        <v>37.029971312000001</v>
      </c>
      <c r="AD165" s="221">
        <v>37.067895522000001</v>
      </c>
      <c r="AE165" s="221">
        <v>37.050843436000001</v>
      </c>
      <c r="AF165" s="221">
        <v>37.051261691999997</v>
      </c>
      <c r="AG165" s="83">
        <v>37.067908512999999</v>
      </c>
      <c r="AH165" s="83">
        <v>37.065126130000003</v>
      </c>
      <c r="AI165">
        <v>37.071141142999998</v>
      </c>
      <c r="AJ165">
        <v>37.065568958999997</v>
      </c>
      <c r="AK165" s="202">
        <v>37.061502185000002</v>
      </c>
    </row>
    <row r="166" spans="1:37" ht="14">
      <c r="A166" s="187" t="s">
        <v>676</v>
      </c>
      <c r="B166" s="188" t="s">
        <v>677</v>
      </c>
      <c r="C166" s="188" t="s">
        <v>396</v>
      </c>
      <c r="D166" s="188" t="s">
        <v>194</v>
      </c>
      <c r="E166" s="189">
        <v>37.1</v>
      </c>
      <c r="F166" s="189">
        <v>0.05</v>
      </c>
      <c r="G166" s="189">
        <v>0.25</v>
      </c>
      <c r="H166" s="201"/>
      <c r="Q166" s="202"/>
      <c r="R166" s="201"/>
      <c r="AA166" s="202"/>
      <c r="AB166" s="221">
        <v>37.218288674999997</v>
      </c>
      <c r="AC166" s="221">
        <v>37.211040371999999</v>
      </c>
      <c r="AD166" s="221">
        <v>37.239920673</v>
      </c>
      <c r="AE166" s="221">
        <v>37.225773662999998</v>
      </c>
      <c r="AF166" s="221">
        <v>37.220662498999999</v>
      </c>
      <c r="AG166" s="83">
        <v>37.228960368999999</v>
      </c>
      <c r="AH166" s="83">
        <v>37.235144132000002</v>
      </c>
      <c r="AI166">
        <v>37.238306469000001</v>
      </c>
      <c r="AJ166">
        <v>37.241186032999998</v>
      </c>
      <c r="AK166" s="202">
        <v>37.237799205000002</v>
      </c>
    </row>
    <row r="167" spans="1:37" ht="14">
      <c r="A167" s="187" t="s">
        <v>678</v>
      </c>
      <c r="B167" s="188" t="s">
        <v>679</v>
      </c>
      <c r="C167" s="188" t="s">
        <v>394</v>
      </c>
      <c r="D167" s="188" t="s">
        <v>193</v>
      </c>
      <c r="E167" s="189">
        <v>37.1</v>
      </c>
      <c r="F167" s="189">
        <v>-0.1</v>
      </c>
      <c r="G167" s="189">
        <v>0.1</v>
      </c>
      <c r="H167" s="201"/>
      <c r="Q167" s="202"/>
      <c r="R167" s="201"/>
      <c r="AA167" s="202"/>
      <c r="AB167" s="220">
        <v>37.152675487000003</v>
      </c>
      <c r="AC167" s="221">
        <v>37.147482801000002</v>
      </c>
      <c r="AD167" s="221">
        <v>37.16657987</v>
      </c>
      <c r="AE167" s="221">
        <v>37.156364584000002</v>
      </c>
      <c r="AF167" s="221">
        <v>37.160663411999998</v>
      </c>
      <c r="AG167" s="83">
        <v>37.131970207000002</v>
      </c>
      <c r="AH167" s="83">
        <v>37.136333028999999</v>
      </c>
      <c r="AI167">
        <v>37.136964769999999</v>
      </c>
      <c r="AJ167">
        <v>37.132050055000001</v>
      </c>
      <c r="AK167" s="202">
        <v>37.129302739000003</v>
      </c>
    </row>
    <row r="168" spans="1:37" ht="14">
      <c r="A168" s="187" t="s">
        <v>680</v>
      </c>
      <c r="B168" s="188" t="s">
        <v>681</v>
      </c>
      <c r="C168" s="188" t="s">
        <v>395</v>
      </c>
      <c r="D168" s="188" t="s">
        <v>196</v>
      </c>
      <c r="E168" s="189">
        <v>37.1</v>
      </c>
      <c r="F168" s="189">
        <v>0.05</v>
      </c>
      <c r="G168" s="189">
        <v>0.25</v>
      </c>
      <c r="H168" s="201"/>
      <c r="Q168" s="202"/>
      <c r="R168" s="201"/>
      <c r="AA168" s="202"/>
      <c r="AB168" s="220">
        <v>37.084419623000002</v>
      </c>
      <c r="AC168" s="221">
        <v>37.073302366999997</v>
      </c>
      <c r="AD168" s="221">
        <v>37.109917267999997</v>
      </c>
      <c r="AE168" s="221">
        <v>37.091500189999998</v>
      </c>
      <c r="AF168" s="221">
        <v>37.093791828999997</v>
      </c>
      <c r="AG168" s="83">
        <v>37.085295361999997</v>
      </c>
      <c r="AH168" s="83">
        <v>37.089224837000003</v>
      </c>
      <c r="AI168">
        <v>37.088459815999997</v>
      </c>
      <c r="AJ168">
        <v>37.081227675999997</v>
      </c>
      <c r="AK168" s="202">
        <v>37.081635878</v>
      </c>
    </row>
    <row r="169" spans="1:37" ht="14">
      <c r="A169" s="187" t="s">
        <v>682</v>
      </c>
      <c r="B169" s="188" t="s">
        <v>683</v>
      </c>
      <c r="C169" s="188" t="s">
        <v>396</v>
      </c>
      <c r="D169" s="188" t="s">
        <v>194</v>
      </c>
      <c r="E169" s="189">
        <v>37.1</v>
      </c>
      <c r="F169" s="189">
        <v>0.05</v>
      </c>
      <c r="G169" s="189">
        <v>0.25</v>
      </c>
      <c r="H169" s="201"/>
      <c r="Q169" s="202"/>
      <c r="R169" s="201"/>
      <c r="AA169" s="202"/>
      <c r="AB169" s="220">
        <v>37.199045454</v>
      </c>
      <c r="AC169" s="221">
        <v>37.208952148000002</v>
      </c>
      <c r="AD169" s="221">
        <v>37.227197273000002</v>
      </c>
      <c r="AE169" s="221">
        <v>37.204466242000002</v>
      </c>
      <c r="AF169" s="221">
        <v>37.216127079000003</v>
      </c>
      <c r="AG169" s="83">
        <v>37.178232223000002</v>
      </c>
      <c r="AH169" s="83">
        <v>37.187009498999998</v>
      </c>
      <c r="AI169">
        <v>37.191297548000001</v>
      </c>
      <c r="AJ169">
        <v>37.195038531999998</v>
      </c>
      <c r="AK169" s="202">
        <v>37.186138765999999</v>
      </c>
    </row>
    <row r="170" spans="1:37" ht="14">
      <c r="A170" s="187" t="s">
        <v>684</v>
      </c>
      <c r="B170" s="188" t="s">
        <v>685</v>
      </c>
      <c r="C170" s="188" t="s">
        <v>394</v>
      </c>
      <c r="D170" s="188" t="s">
        <v>193</v>
      </c>
      <c r="E170" s="189">
        <v>37.1</v>
      </c>
      <c r="F170" s="189">
        <v>0.05</v>
      </c>
      <c r="G170" s="189">
        <v>0.25</v>
      </c>
      <c r="H170" s="201"/>
      <c r="Q170" s="202"/>
      <c r="R170" s="201"/>
      <c r="AA170" s="202"/>
      <c r="AB170" s="220">
        <v>37.149139101999999</v>
      </c>
      <c r="AC170" s="221">
        <v>37.144317373</v>
      </c>
      <c r="AD170" s="221">
        <v>37.157841937999997</v>
      </c>
      <c r="AE170" s="221">
        <v>37.151159368999998</v>
      </c>
      <c r="AF170" s="221">
        <v>37.153401731999999</v>
      </c>
      <c r="AG170" s="83">
        <v>37.122041477000003</v>
      </c>
      <c r="AH170" s="83">
        <v>37.125593043000002</v>
      </c>
      <c r="AI170">
        <v>37.125169638999999</v>
      </c>
      <c r="AJ170">
        <v>37.123495304000002</v>
      </c>
      <c r="AK170" s="202">
        <v>37.121968332999998</v>
      </c>
    </row>
    <row r="171" spans="1:37" ht="14">
      <c r="A171" s="187" t="s">
        <v>686</v>
      </c>
      <c r="B171" s="188" t="s">
        <v>687</v>
      </c>
      <c r="C171" s="188" t="s">
        <v>395</v>
      </c>
      <c r="D171" s="188" t="s">
        <v>196</v>
      </c>
      <c r="E171" s="189">
        <v>37.1</v>
      </c>
      <c r="F171" s="189">
        <v>0.05</v>
      </c>
      <c r="G171" s="189">
        <v>0.25</v>
      </c>
      <c r="H171" s="201"/>
      <c r="Q171" s="202"/>
      <c r="R171" s="201"/>
      <c r="AA171" s="202"/>
      <c r="AB171" s="220">
        <v>37.101407399000003</v>
      </c>
      <c r="AC171" s="221">
        <v>37.093139059999999</v>
      </c>
      <c r="AD171" s="221">
        <v>37.108758864999999</v>
      </c>
      <c r="AE171" s="221">
        <v>37.099638116000001</v>
      </c>
      <c r="AF171" s="221">
        <v>37.103334713000002</v>
      </c>
      <c r="AG171" s="83">
        <v>37.076003622999998</v>
      </c>
      <c r="AH171" s="83">
        <v>37.079115833000003</v>
      </c>
      <c r="AI171">
        <v>37.083924127000003</v>
      </c>
      <c r="AJ171">
        <v>37.084997000000001</v>
      </c>
      <c r="AK171" s="202">
        <v>37.083478341000003</v>
      </c>
    </row>
    <row r="172" spans="1:37" ht="14">
      <c r="A172" s="187" t="s">
        <v>688</v>
      </c>
      <c r="B172" s="188" t="s">
        <v>689</v>
      </c>
      <c r="C172" s="188" t="s">
        <v>396</v>
      </c>
      <c r="D172" s="188" t="s">
        <v>194</v>
      </c>
      <c r="E172" s="189">
        <v>37.1</v>
      </c>
      <c r="F172" s="189">
        <v>-0.1</v>
      </c>
      <c r="G172" s="189">
        <v>0.1</v>
      </c>
      <c r="H172" s="201"/>
      <c r="Q172" s="202"/>
      <c r="R172" s="201"/>
      <c r="AA172" s="202"/>
      <c r="AB172" s="220">
        <v>37.215814147000003</v>
      </c>
      <c r="AC172" s="221">
        <v>37.200671413999999</v>
      </c>
      <c r="AD172" s="221">
        <v>37.215386592999998</v>
      </c>
      <c r="AE172" s="221">
        <v>37.217630419999999</v>
      </c>
      <c r="AF172" s="221">
        <v>37.211224719999997</v>
      </c>
      <c r="AG172" s="83">
        <v>37.158339054000002</v>
      </c>
      <c r="AH172" s="83">
        <v>37.162999949000003</v>
      </c>
      <c r="AI172">
        <v>37.168064209000001</v>
      </c>
      <c r="AJ172">
        <v>37.163291237999999</v>
      </c>
      <c r="AK172" s="202">
        <v>37.155708797999999</v>
      </c>
    </row>
    <row r="173" spans="1:37" ht="14">
      <c r="A173" s="187" t="s">
        <v>690</v>
      </c>
      <c r="B173" s="188" t="s">
        <v>691</v>
      </c>
      <c r="C173" s="188" t="s">
        <v>394</v>
      </c>
      <c r="D173" s="188" t="s">
        <v>193</v>
      </c>
      <c r="E173" s="189">
        <v>37.1</v>
      </c>
      <c r="F173" s="189">
        <v>0.05</v>
      </c>
      <c r="G173" s="189">
        <v>0.25</v>
      </c>
      <c r="H173" s="201"/>
      <c r="Q173" s="202"/>
      <c r="R173" s="201"/>
      <c r="AA173" s="202"/>
      <c r="AB173" s="220">
        <v>37.170869226999997</v>
      </c>
      <c r="AC173" s="221">
        <v>37.164312260999999</v>
      </c>
      <c r="AD173" s="221">
        <v>37.175568761000001</v>
      </c>
      <c r="AE173" s="221">
        <v>37.171134795</v>
      </c>
      <c r="AF173" s="221">
        <v>37.172991857</v>
      </c>
      <c r="AG173" s="83">
        <v>37.151751056999998</v>
      </c>
      <c r="AH173" s="83">
        <v>37.154495232000002</v>
      </c>
      <c r="AI173">
        <v>37.152497423</v>
      </c>
      <c r="AJ173">
        <v>37.153428843</v>
      </c>
      <c r="AK173" s="202">
        <v>37.153033495999999</v>
      </c>
    </row>
    <row r="174" spans="1:37" ht="14">
      <c r="A174" s="187" t="s">
        <v>692</v>
      </c>
      <c r="B174" s="188" t="s">
        <v>693</v>
      </c>
      <c r="C174" s="188" t="s">
        <v>395</v>
      </c>
      <c r="D174" s="188" t="s">
        <v>196</v>
      </c>
      <c r="E174" s="189">
        <v>37.1</v>
      </c>
      <c r="F174" s="189">
        <v>0.05</v>
      </c>
      <c r="G174" s="189">
        <v>0.25</v>
      </c>
      <c r="H174" s="201"/>
      <c r="Q174" s="202"/>
      <c r="R174" s="201"/>
      <c r="AA174" s="202"/>
      <c r="AB174" s="220">
        <v>37.131547073</v>
      </c>
      <c r="AC174" s="221">
        <v>37.131067786000003</v>
      </c>
      <c r="AD174" s="221">
        <v>37.136384734000004</v>
      </c>
      <c r="AE174" s="221">
        <v>37.131626451000002</v>
      </c>
      <c r="AF174" s="221">
        <v>37.137503961999997</v>
      </c>
      <c r="AG174" s="83">
        <v>37.108620447</v>
      </c>
      <c r="AH174" s="83">
        <v>37.114864462</v>
      </c>
      <c r="AI174">
        <v>37.111013055999997</v>
      </c>
      <c r="AJ174">
        <v>37.113478737999998</v>
      </c>
      <c r="AK174" s="202">
        <v>37.118279559999998</v>
      </c>
    </row>
    <row r="175" spans="1:37" ht="14">
      <c r="A175" s="187" t="s">
        <v>694</v>
      </c>
      <c r="B175" s="188" t="s">
        <v>695</v>
      </c>
      <c r="C175" s="188" t="s">
        <v>396</v>
      </c>
      <c r="D175" s="188" t="s">
        <v>194</v>
      </c>
      <c r="E175" s="189">
        <v>37.1</v>
      </c>
      <c r="F175" s="189">
        <v>0.05</v>
      </c>
      <c r="G175" s="189">
        <v>0.25</v>
      </c>
      <c r="H175" s="201"/>
      <c r="Q175" s="202"/>
      <c r="R175" s="201"/>
      <c r="AA175" s="202"/>
      <c r="AB175" s="220">
        <v>37.232037183000003</v>
      </c>
      <c r="AC175" s="221">
        <v>37.222413388</v>
      </c>
      <c r="AD175" s="221">
        <v>37.225519429000002</v>
      </c>
      <c r="AE175" s="221">
        <v>37.233022091999999</v>
      </c>
      <c r="AF175" s="221">
        <v>37.232321962999997</v>
      </c>
      <c r="AG175" s="83">
        <v>37.182551746000001</v>
      </c>
      <c r="AH175" s="83">
        <v>37.189203218000003</v>
      </c>
      <c r="AI175">
        <v>37.190143343000003</v>
      </c>
      <c r="AJ175">
        <v>37.188123390000001</v>
      </c>
      <c r="AK175" s="202">
        <v>37.185383037000001</v>
      </c>
    </row>
    <row r="176" spans="1:37" ht="14">
      <c r="A176" s="187" t="s">
        <v>522</v>
      </c>
      <c r="B176" s="188" t="s">
        <v>696</v>
      </c>
      <c r="C176" s="188" t="s">
        <v>394</v>
      </c>
      <c r="D176" s="188" t="s">
        <v>193</v>
      </c>
      <c r="E176" s="189">
        <v>37</v>
      </c>
      <c r="F176" s="189">
        <v>0.05</v>
      </c>
      <c r="G176" s="189">
        <v>0.25</v>
      </c>
      <c r="H176" s="201"/>
      <c r="Q176" s="202"/>
      <c r="R176" s="201"/>
      <c r="AA176" s="202"/>
      <c r="AB176" s="203"/>
      <c r="AC176" s="83"/>
      <c r="AD176" s="83"/>
      <c r="AE176" s="83"/>
      <c r="AF176" s="83"/>
    </row>
    <row r="177" spans="1:37" ht="15" thickBot="1">
      <c r="A177" s="187" t="s">
        <v>697</v>
      </c>
      <c r="B177" s="188" t="s">
        <v>698</v>
      </c>
      <c r="C177" s="188"/>
      <c r="D177" s="188"/>
      <c r="E177" s="189">
        <v>10</v>
      </c>
      <c r="F177" s="189">
        <v>-0.1</v>
      </c>
      <c r="G177" s="189">
        <v>0.1</v>
      </c>
      <c r="H177" s="207"/>
      <c r="I177" s="205"/>
      <c r="J177" s="205"/>
      <c r="K177" s="205"/>
      <c r="L177" s="205"/>
      <c r="M177" s="205"/>
      <c r="N177" s="205"/>
      <c r="O177" s="205"/>
      <c r="P177" s="205"/>
      <c r="Q177" s="206"/>
      <c r="R177" s="207"/>
      <c r="S177" s="205"/>
      <c r="T177" s="205"/>
      <c r="U177" s="205"/>
      <c r="V177" s="205"/>
      <c r="W177" s="205"/>
      <c r="X177" s="205"/>
      <c r="Y177" s="205"/>
      <c r="Z177" s="205"/>
      <c r="AA177" s="206"/>
      <c r="AB177" s="224">
        <v>10</v>
      </c>
      <c r="AC177" s="225">
        <v>10</v>
      </c>
      <c r="AD177" s="225">
        <v>10</v>
      </c>
      <c r="AE177" s="225">
        <v>10</v>
      </c>
      <c r="AF177" s="225">
        <v>10</v>
      </c>
      <c r="AG177" s="83">
        <v>10</v>
      </c>
      <c r="AH177" s="83">
        <v>10</v>
      </c>
      <c r="AI177">
        <v>10</v>
      </c>
      <c r="AJ177">
        <v>10</v>
      </c>
      <c r="AK177" s="202">
        <v>10</v>
      </c>
    </row>
  </sheetData>
  <autoFilter ref="A19:L177" xr:uid="{00000000-0009-0000-0000-000004000000}"/>
  <mergeCells count="24">
    <mergeCell ref="A6:C6"/>
    <mergeCell ref="D6:G6"/>
    <mergeCell ref="A1:B1"/>
    <mergeCell ref="A4:C4"/>
    <mergeCell ref="D4:G4"/>
    <mergeCell ref="A5:C5"/>
    <mergeCell ref="D5:G5"/>
    <mergeCell ref="A7:C7"/>
    <mergeCell ref="D7:G7"/>
    <mergeCell ref="A8:C8"/>
    <mergeCell ref="D8:G8"/>
    <mergeCell ref="A9:C9"/>
    <mergeCell ref="D9:G9"/>
    <mergeCell ref="F15:G15"/>
    <mergeCell ref="F16:G16"/>
    <mergeCell ref="F17:G17"/>
    <mergeCell ref="A10:C10"/>
    <mergeCell ref="D10:G10"/>
    <mergeCell ref="F13:G13"/>
    <mergeCell ref="AB12:AK12"/>
    <mergeCell ref="H9:AK9"/>
    <mergeCell ref="H12:Q12"/>
    <mergeCell ref="R12:AA12"/>
    <mergeCell ref="F14:G14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6">
    <tabColor rgb="FFFFFF00"/>
  </sheetPr>
  <dimension ref="A1:AE71"/>
  <sheetViews>
    <sheetView topLeftCell="B7" workbookViewId="0">
      <selection activeCell="AI26" sqref="AI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684" t="s">
        <v>317</v>
      </c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687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9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570" t="s">
        <v>724</v>
      </c>
      <c r="Y12" s="571"/>
      <c r="Z12" s="572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573"/>
      <c r="Y13" s="574"/>
      <c r="Z13" s="575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570" t="s">
        <v>724</v>
      </c>
      <c r="Y14" s="571"/>
      <c r="Z14" s="572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573"/>
      <c r="Y15" s="574"/>
      <c r="Z15" s="575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1"/>
    </row>
    <row r="18" spans="1:31" ht="14.5" customHeight="1">
      <c r="A18" s="27"/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02" t="s">
        <v>758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99" customHeight="1" thickBot="1">
      <c r="A26" s="27"/>
      <c r="B26" s="699"/>
      <c r="C26" s="700"/>
      <c r="D26" s="700"/>
      <c r="E26" s="700"/>
      <c r="F26" s="700"/>
      <c r="G26" s="700"/>
      <c r="H26" s="700"/>
      <c r="I26" s="700"/>
      <c r="J26" s="700"/>
      <c r="K26" s="700"/>
      <c r="L26" s="700"/>
      <c r="M26" s="700"/>
      <c r="N26" s="700"/>
      <c r="O26" s="700"/>
      <c r="P26" s="700"/>
      <c r="Q26" s="700"/>
      <c r="R26" s="700"/>
      <c r="S26" s="700"/>
      <c r="T26" s="700"/>
      <c r="U26" s="701"/>
      <c r="V26" s="708"/>
      <c r="W26" s="709"/>
      <c r="X26" s="709"/>
      <c r="Y26" s="709"/>
      <c r="Z26" s="709"/>
      <c r="AA26" s="709"/>
      <c r="AB26" s="709"/>
      <c r="AC26" s="709"/>
      <c r="AD26" s="709"/>
      <c r="AE26" s="710"/>
    </row>
    <row r="27" spans="1:31" ht="17" customHeight="1">
      <c r="A27" s="27"/>
      <c r="B27" s="693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695"/>
      <c r="V27" s="711"/>
      <c r="W27" s="712"/>
      <c r="X27" s="712"/>
      <c r="Y27" s="712"/>
      <c r="Z27" s="712"/>
      <c r="AA27" s="712"/>
      <c r="AB27" s="712"/>
      <c r="AC27" s="712"/>
      <c r="AD27" s="712"/>
      <c r="AE27" s="713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14"/>
      <c r="W28" s="715"/>
      <c r="X28" s="715"/>
      <c r="Y28" s="715"/>
      <c r="Z28" s="715"/>
      <c r="AA28" s="715"/>
      <c r="AB28" s="715"/>
      <c r="AC28" s="715"/>
      <c r="AD28" s="715"/>
      <c r="AE28" s="716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14"/>
      <c r="W29" s="715"/>
      <c r="X29" s="715"/>
      <c r="Y29" s="715"/>
      <c r="Z29" s="715"/>
      <c r="AA29" s="715"/>
      <c r="AB29" s="715"/>
      <c r="AC29" s="715"/>
      <c r="AD29" s="715"/>
      <c r="AE29" s="716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14"/>
      <c r="W30" s="715"/>
      <c r="X30" s="715"/>
      <c r="Y30" s="715"/>
      <c r="Z30" s="715"/>
      <c r="AA30" s="715"/>
      <c r="AB30" s="715"/>
      <c r="AC30" s="715"/>
      <c r="AD30" s="715"/>
      <c r="AE30" s="716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14"/>
      <c r="W31" s="715"/>
      <c r="X31" s="715"/>
      <c r="Y31" s="715"/>
      <c r="Z31" s="715"/>
      <c r="AA31" s="715"/>
      <c r="AB31" s="715"/>
      <c r="AC31" s="715"/>
      <c r="AD31" s="715"/>
      <c r="AE31" s="716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14"/>
      <c r="W32" s="715"/>
      <c r="X32" s="715"/>
      <c r="Y32" s="715"/>
      <c r="Z32" s="715"/>
      <c r="AA32" s="715"/>
      <c r="AB32" s="715"/>
      <c r="AC32" s="715"/>
      <c r="AD32" s="715"/>
      <c r="AE32" s="716"/>
    </row>
    <row r="33" spans="1:31" ht="17" customHeigh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14"/>
      <c r="W33" s="715"/>
      <c r="X33" s="715"/>
      <c r="Y33" s="715"/>
      <c r="Z33" s="715"/>
      <c r="AA33" s="715"/>
      <c r="AB33" s="715"/>
      <c r="AC33" s="715"/>
      <c r="AD33" s="715"/>
      <c r="AE33" s="716"/>
    </row>
    <row r="34" spans="1:31" ht="17" customHeight="1">
      <c r="A34" s="27"/>
      <c r="B34" s="696"/>
      <c r="C34" s="697"/>
      <c r="D34" s="697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8"/>
      <c r="V34" s="714"/>
      <c r="W34" s="715"/>
      <c r="X34" s="715"/>
      <c r="Y34" s="715"/>
      <c r="Z34" s="715"/>
      <c r="AA34" s="715"/>
      <c r="AB34" s="715"/>
      <c r="AC34" s="715"/>
      <c r="AD34" s="715"/>
      <c r="AE34" s="716"/>
    </row>
    <row r="35" spans="1:31" ht="111.75" customHeight="1" thickBot="1">
      <c r="A35" s="27"/>
      <c r="B35" s="699"/>
      <c r="C35" s="700"/>
      <c r="D35" s="700"/>
      <c r="E35" s="700"/>
      <c r="F35" s="700"/>
      <c r="G35" s="700"/>
      <c r="H35" s="700"/>
      <c r="I35" s="700"/>
      <c r="J35" s="700"/>
      <c r="K35" s="700"/>
      <c r="L35" s="700"/>
      <c r="M35" s="700"/>
      <c r="N35" s="700"/>
      <c r="O35" s="700"/>
      <c r="P35" s="700"/>
      <c r="Q35" s="700"/>
      <c r="R35" s="700"/>
      <c r="S35" s="700"/>
      <c r="T35" s="700"/>
      <c r="U35" s="701"/>
      <c r="V35" s="717"/>
      <c r="W35" s="718"/>
      <c r="X35" s="718"/>
      <c r="Y35" s="718"/>
      <c r="Z35" s="718"/>
      <c r="AA35" s="718"/>
      <c r="AB35" s="718"/>
      <c r="AC35" s="718"/>
      <c r="AD35" s="718"/>
      <c r="AE35" s="719"/>
    </row>
    <row r="36" spans="1:31" ht="17" customHeight="1">
      <c r="A36" s="27"/>
      <c r="B36" s="693"/>
      <c r="C36" s="694"/>
      <c r="D36" s="694"/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5"/>
      <c r="V36" s="711"/>
      <c r="W36" s="712"/>
      <c r="X36" s="712"/>
      <c r="Y36" s="712"/>
      <c r="Z36" s="712"/>
      <c r="AA36" s="712"/>
      <c r="AB36" s="712"/>
      <c r="AC36" s="712"/>
      <c r="AD36" s="712"/>
      <c r="AE36" s="713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714"/>
      <c r="W37" s="715"/>
      <c r="X37" s="715"/>
      <c r="Y37" s="715"/>
      <c r="Z37" s="715"/>
      <c r="AA37" s="715"/>
      <c r="AB37" s="715"/>
      <c r="AC37" s="715"/>
      <c r="AD37" s="715"/>
      <c r="AE37" s="716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714"/>
      <c r="W38" s="715"/>
      <c r="X38" s="715"/>
      <c r="Y38" s="715"/>
      <c r="Z38" s="715"/>
      <c r="AA38" s="715"/>
      <c r="AB38" s="715"/>
      <c r="AC38" s="715"/>
      <c r="AD38" s="715"/>
      <c r="AE38" s="716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714"/>
      <c r="W39" s="715"/>
      <c r="X39" s="715"/>
      <c r="Y39" s="715"/>
      <c r="Z39" s="715"/>
      <c r="AA39" s="715"/>
      <c r="AB39" s="715"/>
      <c r="AC39" s="715"/>
      <c r="AD39" s="715"/>
      <c r="AE39" s="716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714"/>
      <c r="W40" s="715"/>
      <c r="X40" s="715"/>
      <c r="Y40" s="715"/>
      <c r="Z40" s="715"/>
      <c r="AA40" s="715"/>
      <c r="AB40" s="715"/>
      <c r="AC40" s="715"/>
      <c r="AD40" s="715"/>
      <c r="AE40" s="716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714"/>
      <c r="W41" s="715"/>
      <c r="X41" s="715"/>
      <c r="Y41" s="715"/>
      <c r="Z41" s="715"/>
      <c r="AA41" s="715"/>
      <c r="AB41" s="715"/>
      <c r="AC41" s="715"/>
      <c r="AD41" s="715"/>
      <c r="AE41" s="716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714"/>
      <c r="W42" s="715"/>
      <c r="X42" s="715"/>
      <c r="Y42" s="715"/>
      <c r="Z42" s="715"/>
      <c r="AA42" s="715"/>
      <c r="AB42" s="715"/>
      <c r="AC42" s="715"/>
      <c r="AD42" s="715"/>
      <c r="AE42" s="716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714"/>
      <c r="W43" s="715"/>
      <c r="X43" s="715"/>
      <c r="Y43" s="715"/>
      <c r="Z43" s="715"/>
      <c r="AA43" s="715"/>
      <c r="AB43" s="715"/>
      <c r="AC43" s="715"/>
      <c r="AD43" s="715"/>
      <c r="AE43" s="716"/>
    </row>
    <row r="44" spans="1:31" ht="96.75" customHeight="1" thickBot="1">
      <c r="A44" s="27"/>
      <c r="B44" s="699"/>
      <c r="C44" s="700"/>
      <c r="D44" s="700"/>
      <c r="E44" s="700"/>
      <c r="F44" s="700"/>
      <c r="G44" s="700"/>
      <c r="H44" s="700"/>
      <c r="I44" s="700"/>
      <c r="J44" s="700"/>
      <c r="K44" s="700"/>
      <c r="L44" s="700"/>
      <c r="M44" s="700"/>
      <c r="N44" s="700"/>
      <c r="O44" s="700"/>
      <c r="P44" s="700"/>
      <c r="Q44" s="700"/>
      <c r="R44" s="700"/>
      <c r="S44" s="700"/>
      <c r="T44" s="700"/>
      <c r="U44" s="701"/>
      <c r="V44" s="717"/>
      <c r="W44" s="718"/>
      <c r="X44" s="718"/>
      <c r="Y44" s="718"/>
      <c r="Z44" s="718"/>
      <c r="AA44" s="718"/>
      <c r="AB44" s="718"/>
      <c r="AC44" s="718"/>
      <c r="AD44" s="718"/>
      <c r="AE44" s="719"/>
    </row>
    <row r="45" spans="1:31" ht="17" customHeight="1">
      <c r="A45" s="27"/>
      <c r="B45" s="693"/>
      <c r="C45" s="694"/>
      <c r="D45" s="694"/>
      <c r="E45" s="694"/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/>
      <c r="U45" s="695"/>
      <c r="V45" s="702"/>
      <c r="W45" s="703"/>
      <c r="X45" s="703"/>
      <c r="Y45" s="703"/>
      <c r="Z45" s="703"/>
      <c r="AA45" s="703"/>
      <c r="AB45" s="703"/>
      <c r="AC45" s="703"/>
      <c r="AD45" s="703"/>
      <c r="AE45" s="704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705"/>
      <c r="W46" s="706"/>
      <c r="X46" s="706"/>
      <c r="Y46" s="706"/>
      <c r="Z46" s="706"/>
      <c r="AA46" s="706"/>
      <c r="AB46" s="706"/>
      <c r="AC46" s="706"/>
      <c r="AD46" s="706"/>
      <c r="AE46" s="707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705"/>
      <c r="W47" s="706"/>
      <c r="X47" s="706"/>
      <c r="Y47" s="706"/>
      <c r="Z47" s="706"/>
      <c r="AA47" s="706"/>
      <c r="AB47" s="706"/>
      <c r="AC47" s="706"/>
      <c r="AD47" s="706"/>
      <c r="AE47" s="707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705"/>
      <c r="W48" s="706"/>
      <c r="X48" s="706"/>
      <c r="Y48" s="706"/>
      <c r="Z48" s="706"/>
      <c r="AA48" s="706"/>
      <c r="AB48" s="706"/>
      <c r="AC48" s="706"/>
      <c r="AD48" s="706"/>
      <c r="AE48" s="707"/>
    </row>
    <row r="49" spans="1:31" ht="17" customHeight="1">
      <c r="A49" s="27"/>
      <c r="B49" s="696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8"/>
      <c r="V49" s="705"/>
      <c r="W49" s="706"/>
      <c r="X49" s="706"/>
      <c r="Y49" s="706"/>
      <c r="Z49" s="706"/>
      <c r="AA49" s="706"/>
      <c r="AB49" s="706"/>
      <c r="AC49" s="706"/>
      <c r="AD49" s="706"/>
      <c r="AE49" s="707"/>
    </row>
    <row r="50" spans="1:31" ht="17" customHeight="1">
      <c r="A50" s="27"/>
      <c r="B50" s="696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8"/>
      <c r="V50" s="705"/>
      <c r="W50" s="706"/>
      <c r="X50" s="706"/>
      <c r="Y50" s="706"/>
      <c r="Z50" s="706"/>
      <c r="AA50" s="706"/>
      <c r="AB50" s="706"/>
      <c r="AC50" s="706"/>
      <c r="AD50" s="706"/>
      <c r="AE50" s="707"/>
    </row>
    <row r="51" spans="1:31" ht="17" customHeight="1">
      <c r="A51" s="27"/>
      <c r="B51" s="696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8"/>
      <c r="V51" s="705"/>
      <c r="W51" s="706"/>
      <c r="X51" s="706"/>
      <c r="Y51" s="706"/>
      <c r="Z51" s="706"/>
      <c r="AA51" s="706"/>
      <c r="AB51" s="706"/>
      <c r="AC51" s="706"/>
      <c r="AD51" s="706"/>
      <c r="AE51" s="707"/>
    </row>
    <row r="52" spans="1:31" ht="17" customHeight="1">
      <c r="A52" s="27"/>
      <c r="B52" s="696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8"/>
      <c r="V52" s="705"/>
      <c r="W52" s="706"/>
      <c r="X52" s="706"/>
      <c r="Y52" s="706"/>
      <c r="Z52" s="706"/>
      <c r="AA52" s="706"/>
      <c r="AB52" s="706"/>
      <c r="AC52" s="706"/>
      <c r="AD52" s="706"/>
      <c r="AE52" s="707"/>
    </row>
    <row r="53" spans="1:31" ht="96.75" customHeight="1" thickBot="1">
      <c r="A53" s="27"/>
      <c r="B53" s="699"/>
      <c r="C53" s="700"/>
      <c r="D53" s="700"/>
      <c r="E53" s="700"/>
      <c r="F53" s="700"/>
      <c r="G53" s="700"/>
      <c r="H53" s="700"/>
      <c r="I53" s="700"/>
      <c r="J53" s="700"/>
      <c r="K53" s="700"/>
      <c r="L53" s="700"/>
      <c r="M53" s="700"/>
      <c r="N53" s="700"/>
      <c r="O53" s="700"/>
      <c r="P53" s="700"/>
      <c r="Q53" s="700"/>
      <c r="R53" s="700"/>
      <c r="S53" s="700"/>
      <c r="T53" s="700"/>
      <c r="U53" s="701"/>
      <c r="V53" s="708"/>
      <c r="W53" s="709"/>
      <c r="X53" s="709"/>
      <c r="Y53" s="709"/>
      <c r="Z53" s="709"/>
      <c r="AA53" s="709"/>
      <c r="AB53" s="709"/>
      <c r="AC53" s="709"/>
      <c r="AD53" s="709"/>
      <c r="AE53" s="710"/>
    </row>
    <row r="54" spans="1:31" ht="17" customHeight="1">
      <c r="A54" s="27"/>
      <c r="B54" s="693"/>
      <c r="C54" s="694"/>
      <c r="D54" s="694"/>
      <c r="E54" s="694"/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5"/>
      <c r="V54" s="702"/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7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7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7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7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7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7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7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96.75" customHeight="1" thickBot="1">
      <c r="A62" s="27"/>
      <c r="B62" s="699"/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1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  <row r="63" spans="1:31" ht="17" customHeight="1">
      <c r="A63" s="27"/>
      <c r="B63" s="693"/>
      <c r="C63" s="694"/>
      <c r="D63" s="694"/>
      <c r="E63" s="694"/>
      <c r="F63" s="694"/>
      <c r="G63" s="694"/>
      <c r="H63" s="694"/>
      <c r="I63" s="694"/>
      <c r="J63" s="694"/>
      <c r="K63" s="694"/>
      <c r="L63" s="694"/>
      <c r="M63" s="694"/>
      <c r="N63" s="694"/>
      <c r="O63" s="694"/>
      <c r="P63" s="694"/>
      <c r="Q63" s="694"/>
      <c r="R63" s="694"/>
      <c r="S63" s="694"/>
      <c r="T63" s="694"/>
      <c r="U63" s="695"/>
      <c r="V63" s="702"/>
      <c r="W63" s="703"/>
      <c r="X63" s="703"/>
      <c r="Y63" s="703"/>
      <c r="Z63" s="703"/>
      <c r="AA63" s="703"/>
      <c r="AB63" s="703"/>
      <c r="AC63" s="703"/>
      <c r="AD63" s="703"/>
      <c r="AE63" s="704"/>
    </row>
    <row r="64" spans="1:31" ht="17" customHeight="1">
      <c r="A64" s="27"/>
      <c r="B64" s="696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8"/>
      <c r="V64" s="705"/>
      <c r="W64" s="706"/>
      <c r="X64" s="706"/>
      <c r="Y64" s="706"/>
      <c r="Z64" s="706"/>
      <c r="AA64" s="706"/>
      <c r="AB64" s="706"/>
      <c r="AC64" s="706"/>
      <c r="AD64" s="706"/>
      <c r="AE64" s="707"/>
    </row>
    <row r="65" spans="1:31" ht="17" customHeight="1">
      <c r="A65" s="27"/>
      <c r="B65" s="696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8"/>
      <c r="V65" s="705"/>
      <c r="W65" s="706"/>
      <c r="X65" s="706"/>
      <c r="Y65" s="706"/>
      <c r="Z65" s="706"/>
      <c r="AA65" s="706"/>
      <c r="AB65" s="706"/>
      <c r="AC65" s="706"/>
      <c r="AD65" s="706"/>
      <c r="AE65" s="707"/>
    </row>
    <row r="66" spans="1:31" ht="17" customHeight="1">
      <c r="A66" s="27"/>
      <c r="B66" s="696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8"/>
      <c r="V66" s="705"/>
      <c r="W66" s="706"/>
      <c r="X66" s="706"/>
      <c r="Y66" s="706"/>
      <c r="Z66" s="706"/>
      <c r="AA66" s="706"/>
      <c r="AB66" s="706"/>
      <c r="AC66" s="706"/>
      <c r="AD66" s="706"/>
      <c r="AE66" s="707"/>
    </row>
    <row r="67" spans="1:31" ht="17" customHeight="1">
      <c r="A67" s="27"/>
      <c r="B67" s="696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8"/>
      <c r="V67" s="705"/>
      <c r="W67" s="706"/>
      <c r="X67" s="706"/>
      <c r="Y67" s="706"/>
      <c r="Z67" s="706"/>
      <c r="AA67" s="706"/>
      <c r="AB67" s="706"/>
      <c r="AC67" s="706"/>
      <c r="AD67" s="706"/>
      <c r="AE67" s="707"/>
    </row>
    <row r="68" spans="1:31" ht="17" customHeight="1">
      <c r="A68" s="27"/>
      <c r="B68" s="696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8"/>
      <c r="V68" s="705"/>
      <c r="W68" s="706"/>
      <c r="X68" s="706"/>
      <c r="Y68" s="706"/>
      <c r="Z68" s="706"/>
      <c r="AA68" s="706"/>
      <c r="AB68" s="706"/>
      <c r="AC68" s="706"/>
      <c r="AD68" s="706"/>
      <c r="AE68" s="707"/>
    </row>
    <row r="69" spans="1:31" ht="17" customHeight="1">
      <c r="A69" s="27"/>
      <c r="B69" s="696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8"/>
      <c r="V69" s="705"/>
      <c r="W69" s="706"/>
      <c r="X69" s="706"/>
      <c r="Y69" s="706"/>
      <c r="Z69" s="706"/>
      <c r="AA69" s="706"/>
      <c r="AB69" s="706"/>
      <c r="AC69" s="706"/>
      <c r="AD69" s="706"/>
      <c r="AE69" s="707"/>
    </row>
    <row r="70" spans="1:31" ht="17" customHeight="1">
      <c r="A70" s="27"/>
      <c r="B70" s="696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8"/>
      <c r="V70" s="705"/>
      <c r="W70" s="706"/>
      <c r="X70" s="706"/>
      <c r="Y70" s="706"/>
      <c r="Z70" s="706"/>
      <c r="AA70" s="706"/>
      <c r="AB70" s="706"/>
      <c r="AC70" s="706"/>
      <c r="AD70" s="706"/>
      <c r="AE70" s="707"/>
    </row>
    <row r="71" spans="1:31" ht="96.75" customHeight="1" thickBot="1">
      <c r="A71" s="27"/>
      <c r="B71" s="699"/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1"/>
      <c r="V71" s="708"/>
      <c r="W71" s="709"/>
      <c r="X71" s="709"/>
      <c r="Y71" s="709"/>
      <c r="Z71" s="709"/>
      <c r="AA71" s="709"/>
      <c r="AB71" s="709"/>
      <c r="AC71" s="709"/>
      <c r="AD71" s="709"/>
      <c r="AE71" s="7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7">
    <tabColor rgb="FFFFFF00"/>
  </sheetPr>
  <dimension ref="A1:AE71"/>
  <sheetViews>
    <sheetView showGridLines="0" view="pageBreakPreview" topLeftCell="B1" zoomScaleNormal="100" zoomScaleSheetLayoutView="100" workbookViewId="0">
      <selection activeCell="B1" sqref="A1:XFD104857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684" t="s">
        <v>317</v>
      </c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687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9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570" t="s">
        <v>724</v>
      </c>
      <c r="Y12" s="571"/>
      <c r="Z12" s="572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573"/>
      <c r="Y13" s="574"/>
      <c r="Z13" s="575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570" t="s">
        <v>724</v>
      </c>
      <c r="Y14" s="571"/>
      <c r="Z14" s="572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573"/>
      <c r="Y15" s="574"/>
      <c r="Z15" s="575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1"/>
    </row>
    <row r="18" spans="1:31" ht="14.5" customHeight="1">
      <c r="A18" s="27"/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02" t="s">
        <v>721</v>
      </c>
      <c r="W18" s="703"/>
      <c r="X18" s="703"/>
      <c r="Y18" s="703"/>
      <c r="Z18" s="703"/>
      <c r="AA18" s="703"/>
      <c r="AB18" s="703"/>
      <c r="AC18" s="703"/>
      <c r="AD18" s="703"/>
      <c r="AE18" s="704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05"/>
      <c r="W19" s="706"/>
      <c r="X19" s="706"/>
      <c r="Y19" s="706"/>
      <c r="Z19" s="706"/>
      <c r="AA19" s="706"/>
      <c r="AB19" s="706"/>
      <c r="AC19" s="706"/>
      <c r="AD19" s="706"/>
      <c r="AE19" s="707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05"/>
      <c r="W20" s="706"/>
      <c r="X20" s="706"/>
      <c r="Y20" s="706"/>
      <c r="Z20" s="706"/>
      <c r="AA20" s="706"/>
      <c r="AB20" s="706"/>
      <c r="AC20" s="706"/>
      <c r="AD20" s="706"/>
      <c r="AE20" s="707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05"/>
      <c r="W21" s="706"/>
      <c r="X21" s="706"/>
      <c r="Y21" s="706"/>
      <c r="Z21" s="706"/>
      <c r="AA21" s="706"/>
      <c r="AB21" s="706"/>
      <c r="AC21" s="706"/>
      <c r="AD21" s="706"/>
      <c r="AE21" s="707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05"/>
      <c r="W22" s="706"/>
      <c r="X22" s="706"/>
      <c r="Y22" s="706"/>
      <c r="Z22" s="706"/>
      <c r="AA22" s="706"/>
      <c r="AB22" s="706"/>
      <c r="AC22" s="706"/>
      <c r="AD22" s="706"/>
      <c r="AE22" s="707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05"/>
      <c r="W23" s="706"/>
      <c r="X23" s="706"/>
      <c r="Y23" s="706"/>
      <c r="Z23" s="706"/>
      <c r="AA23" s="706"/>
      <c r="AB23" s="706"/>
      <c r="AC23" s="706"/>
      <c r="AD23" s="706"/>
      <c r="AE23" s="707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05"/>
      <c r="W24" s="706"/>
      <c r="X24" s="706"/>
      <c r="Y24" s="706"/>
      <c r="Z24" s="706"/>
      <c r="AA24" s="706"/>
      <c r="AB24" s="706"/>
      <c r="AC24" s="706"/>
      <c r="AD24" s="706"/>
      <c r="AE24" s="707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05"/>
      <c r="W25" s="706"/>
      <c r="X25" s="706"/>
      <c r="Y25" s="706"/>
      <c r="Z25" s="706"/>
      <c r="AA25" s="706"/>
      <c r="AB25" s="706"/>
      <c r="AC25" s="706"/>
      <c r="AD25" s="706"/>
      <c r="AE25" s="707"/>
    </row>
    <row r="26" spans="1:31" ht="99" customHeight="1" thickBot="1">
      <c r="A26" s="27"/>
      <c r="B26" s="699"/>
      <c r="C26" s="700"/>
      <c r="D26" s="700"/>
      <c r="E26" s="700"/>
      <c r="F26" s="700"/>
      <c r="G26" s="700"/>
      <c r="H26" s="700"/>
      <c r="I26" s="700"/>
      <c r="J26" s="700"/>
      <c r="K26" s="700"/>
      <c r="L26" s="700"/>
      <c r="M26" s="700"/>
      <c r="N26" s="700"/>
      <c r="O26" s="700"/>
      <c r="P26" s="700"/>
      <c r="Q26" s="700"/>
      <c r="R26" s="700"/>
      <c r="S26" s="700"/>
      <c r="T26" s="700"/>
      <c r="U26" s="701"/>
      <c r="V26" s="708"/>
      <c r="W26" s="709"/>
      <c r="X26" s="709"/>
      <c r="Y26" s="709"/>
      <c r="Z26" s="709"/>
      <c r="AA26" s="709"/>
      <c r="AB26" s="709"/>
      <c r="AC26" s="709"/>
      <c r="AD26" s="709"/>
      <c r="AE26" s="710"/>
    </row>
    <row r="27" spans="1:31" ht="17" customHeight="1">
      <c r="A27" s="27"/>
      <c r="B27" s="693"/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695"/>
      <c r="V27" s="711" t="s">
        <v>712</v>
      </c>
      <c r="W27" s="712"/>
      <c r="X27" s="712"/>
      <c r="Y27" s="712"/>
      <c r="Z27" s="712"/>
      <c r="AA27" s="712"/>
      <c r="AB27" s="712"/>
      <c r="AC27" s="712"/>
      <c r="AD27" s="712"/>
      <c r="AE27" s="713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14"/>
      <c r="W28" s="715"/>
      <c r="X28" s="715"/>
      <c r="Y28" s="715"/>
      <c r="Z28" s="715"/>
      <c r="AA28" s="715"/>
      <c r="AB28" s="715"/>
      <c r="AC28" s="715"/>
      <c r="AD28" s="715"/>
      <c r="AE28" s="716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14"/>
      <c r="W29" s="715"/>
      <c r="X29" s="715"/>
      <c r="Y29" s="715"/>
      <c r="Z29" s="715"/>
      <c r="AA29" s="715"/>
      <c r="AB29" s="715"/>
      <c r="AC29" s="715"/>
      <c r="AD29" s="715"/>
      <c r="AE29" s="716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14"/>
      <c r="W30" s="715"/>
      <c r="X30" s="715"/>
      <c r="Y30" s="715"/>
      <c r="Z30" s="715"/>
      <c r="AA30" s="715"/>
      <c r="AB30" s="715"/>
      <c r="AC30" s="715"/>
      <c r="AD30" s="715"/>
      <c r="AE30" s="716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14"/>
      <c r="W31" s="715"/>
      <c r="X31" s="715"/>
      <c r="Y31" s="715"/>
      <c r="Z31" s="715"/>
      <c r="AA31" s="715"/>
      <c r="AB31" s="715"/>
      <c r="AC31" s="715"/>
      <c r="AD31" s="715"/>
      <c r="AE31" s="716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14"/>
      <c r="W32" s="715"/>
      <c r="X32" s="715"/>
      <c r="Y32" s="715"/>
      <c r="Z32" s="715"/>
      <c r="AA32" s="715"/>
      <c r="AB32" s="715"/>
      <c r="AC32" s="715"/>
      <c r="AD32" s="715"/>
      <c r="AE32" s="716"/>
    </row>
    <row r="33" spans="1:31" ht="17" customHeigh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14"/>
      <c r="W33" s="715"/>
      <c r="X33" s="715"/>
      <c r="Y33" s="715"/>
      <c r="Z33" s="715"/>
      <c r="AA33" s="715"/>
      <c r="AB33" s="715"/>
      <c r="AC33" s="715"/>
      <c r="AD33" s="715"/>
      <c r="AE33" s="716"/>
    </row>
    <row r="34" spans="1:31" ht="17" customHeight="1">
      <c r="A34" s="27"/>
      <c r="B34" s="696"/>
      <c r="C34" s="697"/>
      <c r="D34" s="697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8"/>
      <c r="V34" s="714"/>
      <c r="W34" s="715"/>
      <c r="X34" s="715"/>
      <c r="Y34" s="715"/>
      <c r="Z34" s="715"/>
      <c r="AA34" s="715"/>
      <c r="AB34" s="715"/>
      <c r="AC34" s="715"/>
      <c r="AD34" s="715"/>
      <c r="AE34" s="716"/>
    </row>
    <row r="35" spans="1:31" ht="111.75" customHeight="1" thickBot="1">
      <c r="A35" s="27"/>
      <c r="B35" s="699"/>
      <c r="C35" s="700"/>
      <c r="D35" s="700"/>
      <c r="E35" s="700"/>
      <c r="F35" s="700"/>
      <c r="G35" s="700"/>
      <c r="H35" s="700"/>
      <c r="I35" s="700"/>
      <c r="J35" s="700"/>
      <c r="K35" s="700"/>
      <c r="L35" s="700"/>
      <c r="M35" s="700"/>
      <c r="N35" s="700"/>
      <c r="O35" s="700"/>
      <c r="P35" s="700"/>
      <c r="Q35" s="700"/>
      <c r="R35" s="700"/>
      <c r="S35" s="700"/>
      <c r="T35" s="700"/>
      <c r="U35" s="701"/>
      <c r="V35" s="717"/>
      <c r="W35" s="718"/>
      <c r="X35" s="718"/>
      <c r="Y35" s="718"/>
      <c r="Z35" s="718"/>
      <c r="AA35" s="718"/>
      <c r="AB35" s="718"/>
      <c r="AC35" s="718"/>
      <c r="AD35" s="718"/>
      <c r="AE35" s="719"/>
    </row>
    <row r="36" spans="1:31" ht="17" customHeight="1">
      <c r="A36" s="27"/>
      <c r="B36" s="693" t="s">
        <v>123</v>
      </c>
      <c r="C36" s="694"/>
      <c r="D36" s="694"/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5"/>
      <c r="V36" s="711"/>
      <c r="W36" s="712"/>
      <c r="X36" s="712"/>
      <c r="Y36" s="712"/>
      <c r="Z36" s="712"/>
      <c r="AA36" s="712"/>
      <c r="AB36" s="712"/>
      <c r="AC36" s="712"/>
      <c r="AD36" s="712"/>
      <c r="AE36" s="713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714"/>
      <c r="W37" s="715"/>
      <c r="X37" s="715"/>
      <c r="Y37" s="715"/>
      <c r="Z37" s="715"/>
      <c r="AA37" s="715"/>
      <c r="AB37" s="715"/>
      <c r="AC37" s="715"/>
      <c r="AD37" s="715"/>
      <c r="AE37" s="716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714"/>
      <c r="W38" s="715"/>
      <c r="X38" s="715"/>
      <c r="Y38" s="715"/>
      <c r="Z38" s="715"/>
      <c r="AA38" s="715"/>
      <c r="AB38" s="715"/>
      <c r="AC38" s="715"/>
      <c r="AD38" s="715"/>
      <c r="AE38" s="716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714"/>
      <c r="W39" s="715"/>
      <c r="X39" s="715"/>
      <c r="Y39" s="715"/>
      <c r="Z39" s="715"/>
      <c r="AA39" s="715"/>
      <c r="AB39" s="715"/>
      <c r="AC39" s="715"/>
      <c r="AD39" s="715"/>
      <c r="AE39" s="716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714"/>
      <c r="W40" s="715"/>
      <c r="X40" s="715"/>
      <c r="Y40" s="715"/>
      <c r="Z40" s="715"/>
      <c r="AA40" s="715"/>
      <c r="AB40" s="715"/>
      <c r="AC40" s="715"/>
      <c r="AD40" s="715"/>
      <c r="AE40" s="716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714"/>
      <c r="W41" s="715"/>
      <c r="X41" s="715"/>
      <c r="Y41" s="715"/>
      <c r="Z41" s="715"/>
      <c r="AA41" s="715"/>
      <c r="AB41" s="715"/>
      <c r="AC41" s="715"/>
      <c r="AD41" s="715"/>
      <c r="AE41" s="716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714"/>
      <c r="W42" s="715"/>
      <c r="X42" s="715"/>
      <c r="Y42" s="715"/>
      <c r="Z42" s="715"/>
      <c r="AA42" s="715"/>
      <c r="AB42" s="715"/>
      <c r="AC42" s="715"/>
      <c r="AD42" s="715"/>
      <c r="AE42" s="716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714"/>
      <c r="W43" s="715"/>
      <c r="X43" s="715"/>
      <c r="Y43" s="715"/>
      <c r="Z43" s="715"/>
      <c r="AA43" s="715"/>
      <c r="AB43" s="715"/>
      <c r="AC43" s="715"/>
      <c r="AD43" s="715"/>
      <c r="AE43" s="716"/>
    </row>
    <row r="44" spans="1:31" ht="96.75" customHeight="1" thickBot="1">
      <c r="A44" s="27"/>
      <c r="B44" s="699"/>
      <c r="C44" s="700"/>
      <c r="D44" s="700"/>
      <c r="E44" s="700"/>
      <c r="F44" s="700"/>
      <c r="G44" s="700"/>
      <c r="H44" s="700"/>
      <c r="I44" s="700"/>
      <c r="J44" s="700"/>
      <c r="K44" s="700"/>
      <c r="L44" s="700"/>
      <c r="M44" s="700"/>
      <c r="N44" s="700"/>
      <c r="O44" s="700"/>
      <c r="P44" s="700"/>
      <c r="Q44" s="700"/>
      <c r="R44" s="700"/>
      <c r="S44" s="700"/>
      <c r="T44" s="700"/>
      <c r="U44" s="701"/>
      <c r="V44" s="717"/>
      <c r="W44" s="718"/>
      <c r="X44" s="718"/>
      <c r="Y44" s="718"/>
      <c r="Z44" s="718"/>
      <c r="AA44" s="718"/>
      <c r="AB44" s="718"/>
      <c r="AC44" s="718"/>
      <c r="AD44" s="718"/>
      <c r="AE44" s="719"/>
    </row>
    <row r="45" spans="1:31" ht="17" customHeight="1">
      <c r="A45" s="27"/>
      <c r="B45" s="693" t="s">
        <v>123</v>
      </c>
      <c r="C45" s="694"/>
      <c r="D45" s="694"/>
      <c r="E45" s="694"/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/>
      <c r="U45" s="695"/>
      <c r="V45" s="702" t="s">
        <v>716</v>
      </c>
      <c r="W45" s="703"/>
      <c r="X45" s="703"/>
      <c r="Y45" s="703"/>
      <c r="Z45" s="703"/>
      <c r="AA45" s="703"/>
      <c r="AB45" s="703"/>
      <c r="AC45" s="703"/>
      <c r="AD45" s="703"/>
      <c r="AE45" s="704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705"/>
      <c r="W46" s="706"/>
      <c r="X46" s="706"/>
      <c r="Y46" s="706"/>
      <c r="Z46" s="706"/>
      <c r="AA46" s="706"/>
      <c r="AB46" s="706"/>
      <c r="AC46" s="706"/>
      <c r="AD46" s="706"/>
      <c r="AE46" s="707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705"/>
      <c r="W47" s="706"/>
      <c r="X47" s="706"/>
      <c r="Y47" s="706"/>
      <c r="Z47" s="706"/>
      <c r="AA47" s="706"/>
      <c r="AB47" s="706"/>
      <c r="AC47" s="706"/>
      <c r="AD47" s="706"/>
      <c r="AE47" s="707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705"/>
      <c r="W48" s="706"/>
      <c r="X48" s="706"/>
      <c r="Y48" s="706"/>
      <c r="Z48" s="706"/>
      <c r="AA48" s="706"/>
      <c r="AB48" s="706"/>
      <c r="AC48" s="706"/>
      <c r="AD48" s="706"/>
      <c r="AE48" s="707"/>
    </row>
    <row r="49" spans="1:31" ht="17" customHeight="1">
      <c r="A49" s="27"/>
      <c r="B49" s="696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8"/>
      <c r="V49" s="705"/>
      <c r="W49" s="706"/>
      <c r="X49" s="706"/>
      <c r="Y49" s="706"/>
      <c r="Z49" s="706"/>
      <c r="AA49" s="706"/>
      <c r="AB49" s="706"/>
      <c r="AC49" s="706"/>
      <c r="AD49" s="706"/>
      <c r="AE49" s="707"/>
    </row>
    <row r="50" spans="1:31" ht="17" customHeight="1">
      <c r="A50" s="27"/>
      <c r="B50" s="696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8"/>
      <c r="V50" s="705"/>
      <c r="W50" s="706"/>
      <c r="X50" s="706"/>
      <c r="Y50" s="706"/>
      <c r="Z50" s="706"/>
      <c r="AA50" s="706"/>
      <c r="AB50" s="706"/>
      <c r="AC50" s="706"/>
      <c r="AD50" s="706"/>
      <c r="AE50" s="707"/>
    </row>
    <row r="51" spans="1:31" ht="17" customHeight="1">
      <c r="A51" s="27"/>
      <c r="B51" s="696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8"/>
      <c r="V51" s="705"/>
      <c r="W51" s="706"/>
      <c r="X51" s="706"/>
      <c r="Y51" s="706"/>
      <c r="Z51" s="706"/>
      <c r="AA51" s="706"/>
      <c r="AB51" s="706"/>
      <c r="AC51" s="706"/>
      <c r="AD51" s="706"/>
      <c r="AE51" s="707"/>
    </row>
    <row r="52" spans="1:31" ht="17" customHeight="1">
      <c r="A52" s="27"/>
      <c r="B52" s="696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8"/>
      <c r="V52" s="705"/>
      <c r="W52" s="706"/>
      <c r="X52" s="706"/>
      <c r="Y52" s="706"/>
      <c r="Z52" s="706"/>
      <c r="AA52" s="706"/>
      <c r="AB52" s="706"/>
      <c r="AC52" s="706"/>
      <c r="AD52" s="706"/>
      <c r="AE52" s="707"/>
    </row>
    <row r="53" spans="1:31" ht="96.75" customHeight="1" thickBot="1">
      <c r="A53" s="27"/>
      <c r="B53" s="699"/>
      <c r="C53" s="700"/>
      <c r="D53" s="700"/>
      <c r="E53" s="700"/>
      <c r="F53" s="700"/>
      <c r="G53" s="700"/>
      <c r="H53" s="700"/>
      <c r="I53" s="700"/>
      <c r="J53" s="700"/>
      <c r="K53" s="700"/>
      <c r="L53" s="700"/>
      <c r="M53" s="700"/>
      <c r="N53" s="700"/>
      <c r="O53" s="700"/>
      <c r="P53" s="700"/>
      <c r="Q53" s="700"/>
      <c r="R53" s="700"/>
      <c r="S53" s="700"/>
      <c r="T53" s="700"/>
      <c r="U53" s="701"/>
      <c r="V53" s="708"/>
      <c r="W53" s="709"/>
      <c r="X53" s="709"/>
      <c r="Y53" s="709"/>
      <c r="Z53" s="709"/>
      <c r="AA53" s="709"/>
      <c r="AB53" s="709"/>
      <c r="AC53" s="709"/>
      <c r="AD53" s="709"/>
      <c r="AE53" s="710"/>
    </row>
    <row r="54" spans="1:31" ht="17" customHeight="1">
      <c r="A54" s="27"/>
      <c r="B54" s="693" t="s">
        <v>123</v>
      </c>
      <c r="C54" s="694"/>
      <c r="D54" s="694"/>
      <c r="E54" s="694"/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5"/>
      <c r="V54" s="702" t="s">
        <v>717</v>
      </c>
      <c r="W54" s="703"/>
      <c r="X54" s="703"/>
      <c r="Y54" s="703"/>
      <c r="Z54" s="703"/>
      <c r="AA54" s="703"/>
      <c r="AB54" s="703"/>
      <c r="AC54" s="703"/>
      <c r="AD54" s="703"/>
      <c r="AE54" s="704"/>
    </row>
    <row r="55" spans="1:31" ht="17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05"/>
      <c r="W55" s="706"/>
      <c r="X55" s="706"/>
      <c r="Y55" s="706"/>
      <c r="Z55" s="706"/>
      <c r="AA55" s="706"/>
      <c r="AB55" s="706"/>
      <c r="AC55" s="706"/>
      <c r="AD55" s="706"/>
      <c r="AE55" s="707"/>
    </row>
    <row r="56" spans="1:31" ht="17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05"/>
      <c r="W56" s="706"/>
      <c r="X56" s="706"/>
      <c r="Y56" s="706"/>
      <c r="Z56" s="706"/>
      <c r="AA56" s="706"/>
      <c r="AB56" s="706"/>
      <c r="AC56" s="706"/>
      <c r="AD56" s="706"/>
      <c r="AE56" s="707"/>
    </row>
    <row r="57" spans="1:31" ht="17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05"/>
      <c r="W57" s="706"/>
      <c r="X57" s="706"/>
      <c r="Y57" s="706"/>
      <c r="Z57" s="706"/>
      <c r="AA57" s="706"/>
      <c r="AB57" s="706"/>
      <c r="AC57" s="706"/>
      <c r="AD57" s="706"/>
      <c r="AE57" s="707"/>
    </row>
    <row r="58" spans="1:31" ht="17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05"/>
      <c r="W58" s="706"/>
      <c r="X58" s="706"/>
      <c r="Y58" s="706"/>
      <c r="Z58" s="706"/>
      <c r="AA58" s="706"/>
      <c r="AB58" s="706"/>
      <c r="AC58" s="706"/>
      <c r="AD58" s="706"/>
      <c r="AE58" s="707"/>
    </row>
    <row r="59" spans="1:31" ht="17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05"/>
      <c r="W59" s="706"/>
      <c r="X59" s="706"/>
      <c r="Y59" s="706"/>
      <c r="Z59" s="706"/>
      <c r="AA59" s="706"/>
      <c r="AB59" s="706"/>
      <c r="AC59" s="706"/>
      <c r="AD59" s="706"/>
      <c r="AE59" s="707"/>
    </row>
    <row r="60" spans="1:31" ht="17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05"/>
      <c r="W60" s="706"/>
      <c r="X60" s="706"/>
      <c r="Y60" s="706"/>
      <c r="Z60" s="706"/>
      <c r="AA60" s="706"/>
      <c r="AB60" s="706"/>
      <c r="AC60" s="706"/>
      <c r="AD60" s="706"/>
      <c r="AE60" s="707"/>
    </row>
    <row r="61" spans="1:31" ht="17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05"/>
      <c r="W61" s="706"/>
      <c r="X61" s="706"/>
      <c r="Y61" s="706"/>
      <c r="Z61" s="706"/>
      <c r="AA61" s="706"/>
      <c r="AB61" s="706"/>
      <c r="AC61" s="706"/>
      <c r="AD61" s="706"/>
      <c r="AE61" s="707"/>
    </row>
    <row r="62" spans="1:31" ht="96.75" customHeight="1" thickBot="1">
      <c r="A62" s="27"/>
      <c r="B62" s="699"/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1"/>
      <c r="V62" s="708"/>
      <c r="W62" s="709"/>
      <c r="X62" s="709"/>
      <c r="Y62" s="709"/>
      <c r="Z62" s="709"/>
      <c r="AA62" s="709"/>
      <c r="AB62" s="709"/>
      <c r="AC62" s="709"/>
      <c r="AD62" s="709"/>
      <c r="AE62" s="710"/>
    </row>
    <row r="63" spans="1:31" ht="17" customHeight="1">
      <c r="A63" s="27"/>
      <c r="B63" s="693" t="s">
        <v>123</v>
      </c>
      <c r="C63" s="694"/>
      <c r="D63" s="694"/>
      <c r="E63" s="694"/>
      <c r="F63" s="694"/>
      <c r="G63" s="694"/>
      <c r="H63" s="694"/>
      <c r="I63" s="694"/>
      <c r="J63" s="694"/>
      <c r="K63" s="694"/>
      <c r="L63" s="694"/>
      <c r="M63" s="694"/>
      <c r="N63" s="694"/>
      <c r="O63" s="694"/>
      <c r="P63" s="694"/>
      <c r="Q63" s="694"/>
      <c r="R63" s="694"/>
      <c r="S63" s="694"/>
      <c r="T63" s="694"/>
      <c r="U63" s="695"/>
      <c r="V63" s="702" t="s">
        <v>720</v>
      </c>
      <c r="W63" s="703"/>
      <c r="X63" s="703"/>
      <c r="Y63" s="703"/>
      <c r="Z63" s="703"/>
      <c r="AA63" s="703"/>
      <c r="AB63" s="703"/>
      <c r="AC63" s="703"/>
      <c r="AD63" s="703"/>
      <c r="AE63" s="704"/>
    </row>
    <row r="64" spans="1:31" ht="17" customHeight="1">
      <c r="A64" s="27"/>
      <c r="B64" s="696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8"/>
      <c r="V64" s="705"/>
      <c r="W64" s="706"/>
      <c r="X64" s="706"/>
      <c r="Y64" s="706"/>
      <c r="Z64" s="706"/>
      <c r="AA64" s="706"/>
      <c r="AB64" s="706"/>
      <c r="AC64" s="706"/>
      <c r="AD64" s="706"/>
      <c r="AE64" s="707"/>
    </row>
    <row r="65" spans="1:31" ht="17" customHeight="1">
      <c r="A65" s="27"/>
      <c r="B65" s="696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8"/>
      <c r="V65" s="705"/>
      <c r="W65" s="706"/>
      <c r="X65" s="706"/>
      <c r="Y65" s="706"/>
      <c r="Z65" s="706"/>
      <c r="AA65" s="706"/>
      <c r="AB65" s="706"/>
      <c r="AC65" s="706"/>
      <c r="AD65" s="706"/>
      <c r="AE65" s="707"/>
    </row>
    <row r="66" spans="1:31" ht="17" customHeight="1">
      <c r="A66" s="27"/>
      <c r="B66" s="696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8"/>
      <c r="V66" s="705"/>
      <c r="W66" s="706"/>
      <c r="X66" s="706"/>
      <c r="Y66" s="706"/>
      <c r="Z66" s="706"/>
      <c r="AA66" s="706"/>
      <c r="AB66" s="706"/>
      <c r="AC66" s="706"/>
      <c r="AD66" s="706"/>
      <c r="AE66" s="707"/>
    </row>
    <row r="67" spans="1:31" ht="17" customHeight="1">
      <c r="A67" s="27"/>
      <c r="B67" s="696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8"/>
      <c r="V67" s="705"/>
      <c r="W67" s="706"/>
      <c r="X67" s="706"/>
      <c r="Y67" s="706"/>
      <c r="Z67" s="706"/>
      <c r="AA67" s="706"/>
      <c r="AB67" s="706"/>
      <c r="AC67" s="706"/>
      <c r="AD67" s="706"/>
      <c r="AE67" s="707"/>
    </row>
    <row r="68" spans="1:31" ht="17" customHeight="1">
      <c r="A68" s="27"/>
      <c r="B68" s="696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8"/>
      <c r="V68" s="705"/>
      <c r="W68" s="706"/>
      <c r="X68" s="706"/>
      <c r="Y68" s="706"/>
      <c r="Z68" s="706"/>
      <c r="AA68" s="706"/>
      <c r="AB68" s="706"/>
      <c r="AC68" s="706"/>
      <c r="AD68" s="706"/>
      <c r="AE68" s="707"/>
    </row>
    <row r="69" spans="1:31" ht="17" customHeight="1">
      <c r="A69" s="27"/>
      <c r="B69" s="696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8"/>
      <c r="V69" s="705"/>
      <c r="W69" s="706"/>
      <c r="X69" s="706"/>
      <c r="Y69" s="706"/>
      <c r="Z69" s="706"/>
      <c r="AA69" s="706"/>
      <c r="AB69" s="706"/>
      <c r="AC69" s="706"/>
      <c r="AD69" s="706"/>
      <c r="AE69" s="707"/>
    </row>
    <row r="70" spans="1:31" ht="17" customHeight="1">
      <c r="A70" s="27"/>
      <c r="B70" s="696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8"/>
      <c r="V70" s="705"/>
      <c r="W70" s="706"/>
      <c r="X70" s="706"/>
      <c r="Y70" s="706"/>
      <c r="Z70" s="706"/>
      <c r="AA70" s="706"/>
      <c r="AB70" s="706"/>
      <c r="AC70" s="706"/>
      <c r="AD70" s="706"/>
      <c r="AE70" s="707"/>
    </row>
    <row r="71" spans="1:31" ht="96.75" customHeight="1" thickBot="1">
      <c r="A71" s="27"/>
      <c r="B71" s="699"/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1"/>
      <c r="V71" s="708"/>
      <c r="W71" s="709"/>
      <c r="X71" s="709"/>
      <c r="Y71" s="709"/>
      <c r="Z71" s="709"/>
      <c r="AA71" s="709"/>
      <c r="AB71" s="709"/>
      <c r="AC71" s="709"/>
      <c r="AD71" s="709"/>
      <c r="AE71" s="710"/>
    </row>
  </sheetData>
  <mergeCells count="55">
    <mergeCell ref="B63:U71"/>
    <mergeCell ref="V63:AE71"/>
    <mergeCell ref="B36:U44"/>
    <mergeCell ref="V36:AE44"/>
    <mergeCell ref="B45:U53"/>
    <mergeCell ref="V45:AE53"/>
    <mergeCell ref="B54:U62"/>
    <mergeCell ref="V54:AE62"/>
    <mergeCell ref="B16:AE16"/>
    <mergeCell ref="B18:U26"/>
    <mergeCell ref="V18:AE26"/>
    <mergeCell ref="B27:U35"/>
    <mergeCell ref="V27:AE35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2:B13"/>
    <mergeCell ref="C12:F12"/>
    <mergeCell ref="G12:J12"/>
    <mergeCell ref="P12:Q13"/>
    <mergeCell ref="R12:U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8">
    <tabColor theme="5" tint="0.39997558519241921"/>
  </sheetPr>
  <dimension ref="A1:AE49"/>
  <sheetViews>
    <sheetView showGridLines="0" view="pageBreakPreview" topLeftCell="B30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558" t="s">
        <v>300</v>
      </c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560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2"/>
      <c r="X6" s="432"/>
      <c r="Y6" s="432"/>
      <c r="Z6" s="433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663" t="s">
        <v>316</v>
      </c>
      <c r="Y12" s="664"/>
      <c r="Z12" s="665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666"/>
      <c r="Y13" s="667"/>
      <c r="Z13" s="668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663" t="s">
        <v>316</v>
      </c>
      <c r="Y14" s="664"/>
      <c r="Z14" s="665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666"/>
      <c r="Y15" s="667"/>
      <c r="Z15" s="668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2"/>
    </row>
    <row r="18" spans="1:31" ht="14.5" customHeight="1">
      <c r="A18" s="27"/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11" t="s">
        <v>303</v>
      </c>
      <c r="W18" s="712"/>
      <c r="X18" s="712"/>
      <c r="Y18" s="712"/>
      <c r="Z18" s="712"/>
      <c r="AA18" s="712"/>
      <c r="AB18" s="712"/>
      <c r="AC18" s="712"/>
      <c r="AD18" s="712"/>
      <c r="AE18" s="713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14"/>
      <c r="W19" s="715"/>
      <c r="X19" s="715"/>
      <c r="Y19" s="715"/>
      <c r="Z19" s="715"/>
      <c r="AA19" s="715"/>
      <c r="AB19" s="715"/>
      <c r="AC19" s="715"/>
      <c r="AD19" s="715"/>
      <c r="AE19" s="716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14"/>
      <c r="W20" s="715"/>
      <c r="X20" s="715"/>
      <c r="Y20" s="715"/>
      <c r="Z20" s="715"/>
      <c r="AA20" s="715"/>
      <c r="AB20" s="715"/>
      <c r="AC20" s="715"/>
      <c r="AD20" s="715"/>
      <c r="AE20" s="716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14"/>
      <c r="W21" s="715"/>
      <c r="X21" s="715"/>
      <c r="Y21" s="715"/>
      <c r="Z21" s="715"/>
      <c r="AA21" s="715"/>
      <c r="AB21" s="715"/>
      <c r="AC21" s="715"/>
      <c r="AD21" s="715"/>
      <c r="AE21" s="716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14"/>
      <c r="W22" s="715"/>
      <c r="X22" s="715"/>
      <c r="Y22" s="715"/>
      <c r="Z22" s="715"/>
      <c r="AA22" s="715"/>
      <c r="AB22" s="715"/>
      <c r="AC22" s="715"/>
      <c r="AD22" s="715"/>
      <c r="AE22" s="716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14"/>
      <c r="W23" s="715"/>
      <c r="X23" s="715"/>
      <c r="Y23" s="715"/>
      <c r="Z23" s="715"/>
      <c r="AA23" s="715"/>
      <c r="AB23" s="715"/>
      <c r="AC23" s="715"/>
      <c r="AD23" s="715"/>
      <c r="AE23" s="716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14"/>
      <c r="W24" s="715"/>
      <c r="X24" s="715"/>
      <c r="Y24" s="715"/>
      <c r="Z24" s="715"/>
      <c r="AA24" s="715"/>
      <c r="AB24" s="715"/>
      <c r="AC24" s="715"/>
      <c r="AD24" s="715"/>
      <c r="AE24" s="716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14"/>
      <c r="W25" s="715"/>
      <c r="X25" s="715"/>
      <c r="Y25" s="715"/>
      <c r="Z25" s="715"/>
      <c r="AA25" s="715"/>
      <c r="AB25" s="715"/>
      <c r="AC25" s="715"/>
      <c r="AD25" s="715"/>
      <c r="AE25" s="716"/>
    </row>
    <row r="26" spans="1:31" ht="17" customHeight="1">
      <c r="A26" s="27"/>
      <c r="B26" s="696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8"/>
      <c r="V26" s="714"/>
      <c r="W26" s="715"/>
      <c r="X26" s="715"/>
      <c r="Y26" s="715"/>
      <c r="Z26" s="715"/>
      <c r="AA26" s="715"/>
      <c r="AB26" s="715"/>
      <c r="AC26" s="715"/>
      <c r="AD26" s="715"/>
      <c r="AE26" s="716"/>
    </row>
    <row r="27" spans="1:31" ht="17" customHeight="1">
      <c r="A27" s="27"/>
      <c r="B27" s="696"/>
      <c r="C27" s="697"/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8"/>
      <c r="V27" s="714"/>
      <c r="W27" s="715"/>
      <c r="X27" s="715"/>
      <c r="Y27" s="715"/>
      <c r="Z27" s="715"/>
      <c r="AA27" s="715"/>
      <c r="AB27" s="715"/>
      <c r="AC27" s="715"/>
      <c r="AD27" s="715"/>
      <c r="AE27" s="716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14"/>
      <c r="W28" s="715"/>
      <c r="X28" s="715"/>
      <c r="Y28" s="715"/>
      <c r="Z28" s="715"/>
      <c r="AA28" s="715"/>
      <c r="AB28" s="715"/>
      <c r="AC28" s="715"/>
      <c r="AD28" s="715"/>
      <c r="AE28" s="716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14"/>
      <c r="W29" s="715"/>
      <c r="X29" s="715"/>
      <c r="Y29" s="715"/>
      <c r="Z29" s="715"/>
      <c r="AA29" s="715"/>
      <c r="AB29" s="715"/>
      <c r="AC29" s="715"/>
      <c r="AD29" s="715"/>
      <c r="AE29" s="716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14"/>
      <c r="W30" s="715"/>
      <c r="X30" s="715"/>
      <c r="Y30" s="715"/>
      <c r="Z30" s="715"/>
      <c r="AA30" s="715"/>
      <c r="AB30" s="715"/>
      <c r="AC30" s="715"/>
      <c r="AD30" s="715"/>
      <c r="AE30" s="716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14"/>
      <c r="W31" s="715"/>
      <c r="X31" s="715"/>
      <c r="Y31" s="715"/>
      <c r="Z31" s="715"/>
      <c r="AA31" s="715"/>
      <c r="AB31" s="715"/>
      <c r="AC31" s="715"/>
      <c r="AD31" s="715"/>
      <c r="AE31" s="716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14"/>
      <c r="W32" s="715"/>
      <c r="X32" s="715"/>
      <c r="Y32" s="715"/>
      <c r="Z32" s="715"/>
      <c r="AA32" s="715"/>
      <c r="AB32" s="715"/>
      <c r="AC32" s="715"/>
      <c r="AD32" s="715"/>
      <c r="AE32" s="716"/>
    </row>
    <row r="33" spans="1:31" ht="17" customHeight="1" thickBo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14"/>
      <c r="W33" s="715"/>
      <c r="X33" s="715"/>
      <c r="Y33" s="715"/>
      <c r="Z33" s="715"/>
      <c r="AA33" s="715"/>
      <c r="AB33" s="715"/>
      <c r="AC33" s="715"/>
      <c r="AD33" s="715"/>
      <c r="AE33" s="716"/>
    </row>
    <row r="34" spans="1:31" ht="14.5" customHeight="1">
      <c r="A34" s="27"/>
      <c r="B34" s="693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/>
      <c r="U34" s="695"/>
      <c r="V34" s="152"/>
      <c r="W34" s="153"/>
      <c r="X34" s="153"/>
      <c r="Y34" s="153"/>
      <c r="Z34" s="153"/>
      <c r="AA34" s="153"/>
      <c r="AB34" s="153"/>
      <c r="AC34" s="153"/>
      <c r="AD34" s="153"/>
      <c r="AE34" s="154"/>
    </row>
    <row r="35" spans="1:31" ht="17" customHeight="1">
      <c r="A35" s="27"/>
      <c r="B35" s="696"/>
      <c r="C35" s="697"/>
      <c r="D35" s="697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8"/>
      <c r="V35" s="155"/>
      <c r="W35" s="156"/>
      <c r="X35" s="156"/>
      <c r="Y35" s="156"/>
      <c r="Z35" s="156"/>
      <c r="AA35" s="156"/>
      <c r="AB35" s="156"/>
      <c r="AC35" s="156"/>
      <c r="AD35" s="156"/>
      <c r="AE35" s="157"/>
    </row>
    <row r="36" spans="1:31" ht="17" customHeight="1">
      <c r="A36" s="27"/>
      <c r="B36" s="696"/>
      <c r="C36" s="697"/>
      <c r="D36" s="697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8"/>
      <c r="V36" s="155"/>
      <c r="W36" s="156"/>
      <c r="X36" s="156"/>
      <c r="Y36" s="156"/>
      <c r="Z36" s="156"/>
      <c r="AA36" s="156"/>
      <c r="AB36" s="156"/>
      <c r="AC36" s="156"/>
      <c r="AD36" s="156"/>
      <c r="AE36" s="157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155"/>
      <c r="W37" s="156"/>
      <c r="X37" s="156"/>
      <c r="Y37" s="156"/>
      <c r="Z37" s="156"/>
      <c r="AA37" s="156"/>
      <c r="AB37" s="156"/>
      <c r="AC37" s="156"/>
      <c r="AD37" s="156"/>
      <c r="AE37" s="157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155"/>
      <c r="W38" s="156"/>
      <c r="X38" s="156"/>
      <c r="Y38" s="156"/>
      <c r="Z38" s="156"/>
      <c r="AA38" s="156"/>
      <c r="AB38" s="156"/>
      <c r="AC38" s="156"/>
      <c r="AD38" s="156"/>
      <c r="AE38" s="157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155" t="s">
        <v>301</v>
      </c>
      <c r="W39" s="156"/>
      <c r="X39" s="156"/>
      <c r="Y39" s="156"/>
      <c r="Z39" s="156"/>
      <c r="AA39" s="156"/>
      <c r="AB39" s="156"/>
      <c r="AC39" s="156"/>
      <c r="AD39" s="156"/>
      <c r="AE39" s="157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155"/>
      <c r="W40" s="156"/>
      <c r="X40" s="156"/>
      <c r="Y40" s="156"/>
      <c r="Z40" s="156"/>
      <c r="AA40" s="156"/>
      <c r="AB40" s="156"/>
      <c r="AC40" s="156"/>
      <c r="AD40" s="156"/>
      <c r="AE40" s="157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155"/>
      <c r="W41" s="156"/>
      <c r="X41" s="156"/>
      <c r="Y41" s="156"/>
      <c r="Z41" s="156"/>
      <c r="AA41" s="156"/>
      <c r="AB41" s="156"/>
      <c r="AC41" s="156"/>
      <c r="AD41" s="156"/>
      <c r="AE41" s="157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155" t="s">
        <v>302</v>
      </c>
      <c r="W42" s="156"/>
      <c r="X42" s="156"/>
      <c r="Y42" s="156"/>
      <c r="Z42" s="156"/>
      <c r="AA42" s="156"/>
      <c r="AB42" s="156"/>
      <c r="AC42" s="156"/>
      <c r="AD42" s="156"/>
      <c r="AE42" s="157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155"/>
      <c r="W43" s="156"/>
      <c r="X43" s="156"/>
      <c r="Y43" s="156"/>
      <c r="Z43" s="156"/>
      <c r="AA43" s="156"/>
      <c r="AB43" s="156"/>
      <c r="AC43" s="156"/>
      <c r="AD43" s="156"/>
      <c r="AE43" s="157"/>
    </row>
    <row r="44" spans="1:31" ht="17" customHeight="1">
      <c r="A44" s="27"/>
      <c r="B44" s="696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8"/>
      <c r="V44" s="155"/>
      <c r="W44" s="156"/>
      <c r="X44" s="156"/>
      <c r="Y44" s="156"/>
      <c r="Z44" s="156"/>
      <c r="AA44" s="156"/>
      <c r="AB44" s="156"/>
      <c r="AC44" s="156"/>
      <c r="AD44" s="156"/>
      <c r="AE44" s="157"/>
    </row>
    <row r="45" spans="1:31" ht="17" customHeight="1">
      <c r="A45" s="27"/>
      <c r="B45" s="696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8"/>
      <c r="V45" s="155"/>
      <c r="W45" s="156"/>
      <c r="X45" s="156"/>
      <c r="Y45" s="156"/>
      <c r="Z45" s="156"/>
      <c r="AA45" s="156"/>
      <c r="AB45" s="156"/>
      <c r="AC45" s="156"/>
      <c r="AD45" s="156"/>
      <c r="AE45" s="157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155"/>
      <c r="W46" s="156"/>
      <c r="X46" s="156"/>
      <c r="Y46" s="156"/>
      <c r="Z46" s="156"/>
      <c r="AA46" s="156"/>
      <c r="AB46" s="156"/>
      <c r="AC46" s="156"/>
      <c r="AD46" s="156"/>
      <c r="AE46" s="157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155"/>
      <c r="W47" s="156"/>
      <c r="X47" s="156"/>
      <c r="Y47" s="156"/>
      <c r="Z47" s="156"/>
      <c r="AA47" s="156"/>
      <c r="AB47" s="156"/>
      <c r="AC47" s="156"/>
      <c r="AD47" s="156"/>
      <c r="AE47" s="157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155"/>
      <c r="W48" s="156"/>
      <c r="X48" s="156"/>
      <c r="Y48" s="156"/>
      <c r="Z48" s="156"/>
      <c r="AA48" s="156"/>
      <c r="AB48" s="156"/>
      <c r="AC48" s="156"/>
      <c r="AD48" s="156"/>
      <c r="AE48" s="157"/>
    </row>
    <row r="49" spans="1:31" ht="17" customHeight="1" thickBot="1">
      <c r="A49" s="27"/>
      <c r="B49" s="699"/>
      <c r="C49" s="700"/>
      <c r="D49" s="700"/>
      <c r="E49" s="700"/>
      <c r="F49" s="700"/>
      <c r="G49" s="700"/>
      <c r="H49" s="700"/>
      <c r="I49" s="700"/>
      <c r="J49" s="700"/>
      <c r="K49" s="700"/>
      <c r="L49" s="700"/>
      <c r="M49" s="700"/>
      <c r="N49" s="700"/>
      <c r="O49" s="700"/>
      <c r="P49" s="700"/>
      <c r="Q49" s="700"/>
      <c r="R49" s="700"/>
      <c r="S49" s="700"/>
      <c r="T49" s="700"/>
      <c r="U49" s="701"/>
      <c r="V49" s="158"/>
      <c r="W49" s="159"/>
      <c r="X49" s="159"/>
      <c r="Y49" s="159"/>
      <c r="Z49" s="159"/>
      <c r="AA49" s="159"/>
      <c r="AB49" s="159"/>
      <c r="AC49" s="159"/>
      <c r="AD49" s="159"/>
      <c r="AE49" s="160"/>
    </row>
  </sheetData>
  <mergeCells count="46">
    <mergeCell ref="P14:Q15"/>
    <mergeCell ref="B34:U49"/>
    <mergeCell ref="B18:U33"/>
    <mergeCell ref="V12:W13"/>
    <mergeCell ref="X12:Z13"/>
    <mergeCell ref="C12:F12"/>
    <mergeCell ref="G12:J12"/>
    <mergeCell ref="P12:Q13"/>
    <mergeCell ref="R12:U13"/>
    <mergeCell ref="AA12:AB13"/>
    <mergeCell ref="V18:AE33"/>
    <mergeCell ref="V14:W15"/>
    <mergeCell ref="X14:Z15"/>
    <mergeCell ref="AA14:AB15"/>
    <mergeCell ref="AC14:AE15"/>
    <mergeCell ref="B16:AE16"/>
    <mergeCell ref="B17:U17"/>
    <mergeCell ref="V17:AE17"/>
    <mergeCell ref="R14:U15"/>
    <mergeCell ref="C14:F15"/>
    <mergeCell ref="G14:J15"/>
    <mergeCell ref="AC12:AE13"/>
    <mergeCell ref="C13:F13"/>
    <mergeCell ref="G13:J13"/>
    <mergeCell ref="B12:B13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G1:Z2"/>
    <mergeCell ref="AA1:AB2"/>
    <mergeCell ref="AC1:AE2"/>
    <mergeCell ref="G3:Z4"/>
    <mergeCell ref="AA3:AE4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9">
    <tabColor theme="5" tint="0.39997558519241921"/>
  </sheetPr>
  <dimension ref="A1:AE65"/>
  <sheetViews>
    <sheetView showGridLines="0" view="pageBreakPreview" topLeftCell="B58" zoomScaleNormal="100" zoomScaleSheetLayoutView="100" workbookViewId="0">
      <selection activeCell="V18" sqref="V18:AE33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684" t="s">
        <v>342</v>
      </c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687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9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663" t="s">
        <v>341</v>
      </c>
      <c r="Y12" s="664"/>
      <c r="Z12" s="665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666"/>
      <c r="Y13" s="667"/>
      <c r="Z13" s="668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663" t="s">
        <v>341</v>
      </c>
      <c r="Y14" s="664"/>
      <c r="Z14" s="665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666"/>
      <c r="Y15" s="667"/>
      <c r="Z15" s="668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2"/>
    </row>
    <row r="18" spans="1:31" ht="14.5" customHeight="1">
      <c r="A18" s="27"/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20" t="s">
        <v>344</v>
      </c>
      <c r="W18" s="721"/>
      <c r="X18" s="721"/>
      <c r="Y18" s="721"/>
      <c r="Z18" s="721"/>
      <c r="AA18" s="721"/>
      <c r="AB18" s="721"/>
      <c r="AC18" s="721"/>
      <c r="AD18" s="721"/>
      <c r="AE18" s="722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23"/>
      <c r="W19" s="724"/>
      <c r="X19" s="724"/>
      <c r="Y19" s="724"/>
      <c r="Z19" s="724"/>
      <c r="AA19" s="724"/>
      <c r="AB19" s="724"/>
      <c r="AC19" s="724"/>
      <c r="AD19" s="724"/>
      <c r="AE19" s="725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23"/>
      <c r="W20" s="724"/>
      <c r="X20" s="724"/>
      <c r="Y20" s="724"/>
      <c r="Z20" s="724"/>
      <c r="AA20" s="724"/>
      <c r="AB20" s="724"/>
      <c r="AC20" s="724"/>
      <c r="AD20" s="724"/>
      <c r="AE20" s="725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23"/>
      <c r="W21" s="724"/>
      <c r="X21" s="724"/>
      <c r="Y21" s="724"/>
      <c r="Z21" s="724"/>
      <c r="AA21" s="724"/>
      <c r="AB21" s="724"/>
      <c r="AC21" s="724"/>
      <c r="AD21" s="724"/>
      <c r="AE21" s="725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23"/>
      <c r="W22" s="724"/>
      <c r="X22" s="724"/>
      <c r="Y22" s="724"/>
      <c r="Z22" s="724"/>
      <c r="AA22" s="724"/>
      <c r="AB22" s="724"/>
      <c r="AC22" s="724"/>
      <c r="AD22" s="724"/>
      <c r="AE22" s="725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23"/>
      <c r="W23" s="724"/>
      <c r="X23" s="724"/>
      <c r="Y23" s="724"/>
      <c r="Z23" s="724"/>
      <c r="AA23" s="724"/>
      <c r="AB23" s="724"/>
      <c r="AC23" s="724"/>
      <c r="AD23" s="724"/>
      <c r="AE23" s="725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23"/>
      <c r="W24" s="724"/>
      <c r="X24" s="724"/>
      <c r="Y24" s="724"/>
      <c r="Z24" s="724"/>
      <c r="AA24" s="724"/>
      <c r="AB24" s="724"/>
      <c r="AC24" s="724"/>
      <c r="AD24" s="724"/>
      <c r="AE24" s="725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23"/>
      <c r="W25" s="724"/>
      <c r="X25" s="724"/>
      <c r="Y25" s="724"/>
      <c r="Z25" s="724"/>
      <c r="AA25" s="724"/>
      <c r="AB25" s="724"/>
      <c r="AC25" s="724"/>
      <c r="AD25" s="724"/>
      <c r="AE25" s="725"/>
    </row>
    <row r="26" spans="1:31" ht="17" customHeight="1">
      <c r="A26" s="27"/>
      <c r="B26" s="696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8"/>
      <c r="V26" s="723"/>
      <c r="W26" s="724"/>
      <c r="X26" s="724"/>
      <c r="Y26" s="724"/>
      <c r="Z26" s="724"/>
      <c r="AA26" s="724"/>
      <c r="AB26" s="724"/>
      <c r="AC26" s="724"/>
      <c r="AD26" s="724"/>
      <c r="AE26" s="725"/>
    </row>
    <row r="27" spans="1:31" ht="17" customHeight="1">
      <c r="A27" s="27"/>
      <c r="B27" s="696"/>
      <c r="C27" s="697"/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8"/>
      <c r="V27" s="723"/>
      <c r="W27" s="724"/>
      <c r="X27" s="724"/>
      <c r="Y27" s="724"/>
      <c r="Z27" s="724"/>
      <c r="AA27" s="724"/>
      <c r="AB27" s="724"/>
      <c r="AC27" s="724"/>
      <c r="AD27" s="724"/>
      <c r="AE27" s="725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23"/>
      <c r="W28" s="724"/>
      <c r="X28" s="724"/>
      <c r="Y28" s="724"/>
      <c r="Z28" s="724"/>
      <c r="AA28" s="724"/>
      <c r="AB28" s="724"/>
      <c r="AC28" s="724"/>
      <c r="AD28" s="724"/>
      <c r="AE28" s="725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23"/>
      <c r="W29" s="724"/>
      <c r="X29" s="724"/>
      <c r="Y29" s="724"/>
      <c r="Z29" s="724"/>
      <c r="AA29" s="724"/>
      <c r="AB29" s="724"/>
      <c r="AC29" s="724"/>
      <c r="AD29" s="724"/>
      <c r="AE29" s="725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23"/>
      <c r="W30" s="724"/>
      <c r="X30" s="724"/>
      <c r="Y30" s="724"/>
      <c r="Z30" s="724"/>
      <c r="AA30" s="724"/>
      <c r="AB30" s="724"/>
      <c r="AC30" s="724"/>
      <c r="AD30" s="724"/>
      <c r="AE30" s="725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23"/>
      <c r="W31" s="724"/>
      <c r="X31" s="724"/>
      <c r="Y31" s="724"/>
      <c r="Z31" s="724"/>
      <c r="AA31" s="724"/>
      <c r="AB31" s="724"/>
      <c r="AC31" s="724"/>
      <c r="AD31" s="724"/>
      <c r="AE31" s="725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23"/>
      <c r="W32" s="724"/>
      <c r="X32" s="724"/>
      <c r="Y32" s="724"/>
      <c r="Z32" s="724"/>
      <c r="AA32" s="724"/>
      <c r="AB32" s="724"/>
      <c r="AC32" s="724"/>
      <c r="AD32" s="724"/>
      <c r="AE32" s="725"/>
    </row>
    <row r="33" spans="1:31" ht="17" customHeight="1" thickBo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23"/>
      <c r="W33" s="724"/>
      <c r="X33" s="724"/>
      <c r="Y33" s="724"/>
      <c r="Z33" s="724"/>
      <c r="AA33" s="724"/>
      <c r="AB33" s="724"/>
      <c r="AC33" s="724"/>
      <c r="AD33" s="724"/>
      <c r="AE33" s="725"/>
    </row>
    <row r="34" spans="1:31" ht="14.5" customHeight="1">
      <c r="A34" s="27"/>
      <c r="B34" s="693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/>
      <c r="U34" s="695"/>
      <c r="V34" s="720" t="s">
        <v>343</v>
      </c>
      <c r="W34" s="721"/>
      <c r="X34" s="721"/>
      <c r="Y34" s="721"/>
      <c r="Z34" s="721"/>
      <c r="AA34" s="721"/>
      <c r="AB34" s="721"/>
      <c r="AC34" s="721"/>
      <c r="AD34" s="721"/>
      <c r="AE34" s="722"/>
    </row>
    <row r="35" spans="1:31" ht="17" customHeight="1">
      <c r="A35" s="27"/>
      <c r="B35" s="696"/>
      <c r="C35" s="697"/>
      <c r="D35" s="697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8"/>
      <c r="V35" s="723"/>
      <c r="W35" s="724"/>
      <c r="X35" s="724"/>
      <c r="Y35" s="724"/>
      <c r="Z35" s="724"/>
      <c r="AA35" s="724"/>
      <c r="AB35" s="724"/>
      <c r="AC35" s="724"/>
      <c r="AD35" s="724"/>
      <c r="AE35" s="725"/>
    </row>
    <row r="36" spans="1:31" ht="17" customHeight="1">
      <c r="A36" s="27"/>
      <c r="B36" s="696"/>
      <c r="C36" s="697"/>
      <c r="D36" s="697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8"/>
      <c r="V36" s="723"/>
      <c r="W36" s="724"/>
      <c r="X36" s="724"/>
      <c r="Y36" s="724"/>
      <c r="Z36" s="724"/>
      <c r="AA36" s="724"/>
      <c r="AB36" s="724"/>
      <c r="AC36" s="724"/>
      <c r="AD36" s="724"/>
      <c r="AE36" s="725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723"/>
      <c r="W37" s="724"/>
      <c r="X37" s="724"/>
      <c r="Y37" s="724"/>
      <c r="Z37" s="724"/>
      <c r="AA37" s="724"/>
      <c r="AB37" s="724"/>
      <c r="AC37" s="724"/>
      <c r="AD37" s="724"/>
      <c r="AE37" s="725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723"/>
      <c r="W38" s="724"/>
      <c r="X38" s="724"/>
      <c r="Y38" s="724"/>
      <c r="Z38" s="724"/>
      <c r="AA38" s="724"/>
      <c r="AB38" s="724"/>
      <c r="AC38" s="724"/>
      <c r="AD38" s="724"/>
      <c r="AE38" s="725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723"/>
      <c r="W39" s="724"/>
      <c r="X39" s="724"/>
      <c r="Y39" s="724"/>
      <c r="Z39" s="724"/>
      <c r="AA39" s="724"/>
      <c r="AB39" s="724"/>
      <c r="AC39" s="724"/>
      <c r="AD39" s="724"/>
      <c r="AE39" s="725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723"/>
      <c r="W40" s="724"/>
      <c r="X40" s="724"/>
      <c r="Y40" s="724"/>
      <c r="Z40" s="724"/>
      <c r="AA40" s="724"/>
      <c r="AB40" s="724"/>
      <c r="AC40" s="724"/>
      <c r="AD40" s="724"/>
      <c r="AE40" s="725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723"/>
      <c r="W41" s="724"/>
      <c r="X41" s="724"/>
      <c r="Y41" s="724"/>
      <c r="Z41" s="724"/>
      <c r="AA41" s="724"/>
      <c r="AB41" s="724"/>
      <c r="AC41" s="724"/>
      <c r="AD41" s="724"/>
      <c r="AE41" s="725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723"/>
      <c r="W42" s="724"/>
      <c r="X42" s="724"/>
      <c r="Y42" s="724"/>
      <c r="Z42" s="724"/>
      <c r="AA42" s="724"/>
      <c r="AB42" s="724"/>
      <c r="AC42" s="724"/>
      <c r="AD42" s="724"/>
      <c r="AE42" s="725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723"/>
      <c r="W43" s="724"/>
      <c r="X43" s="724"/>
      <c r="Y43" s="724"/>
      <c r="Z43" s="724"/>
      <c r="AA43" s="724"/>
      <c r="AB43" s="724"/>
      <c r="AC43" s="724"/>
      <c r="AD43" s="724"/>
      <c r="AE43" s="725"/>
    </row>
    <row r="44" spans="1:31" ht="17" customHeight="1">
      <c r="A44" s="27"/>
      <c r="B44" s="696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8"/>
      <c r="V44" s="723"/>
      <c r="W44" s="724"/>
      <c r="X44" s="724"/>
      <c r="Y44" s="724"/>
      <c r="Z44" s="724"/>
      <c r="AA44" s="724"/>
      <c r="AB44" s="724"/>
      <c r="AC44" s="724"/>
      <c r="AD44" s="724"/>
      <c r="AE44" s="725"/>
    </row>
    <row r="45" spans="1:31" ht="17" customHeight="1">
      <c r="A45" s="27"/>
      <c r="B45" s="696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8"/>
      <c r="V45" s="723"/>
      <c r="W45" s="724"/>
      <c r="X45" s="724"/>
      <c r="Y45" s="724"/>
      <c r="Z45" s="724"/>
      <c r="AA45" s="724"/>
      <c r="AB45" s="724"/>
      <c r="AC45" s="724"/>
      <c r="AD45" s="724"/>
      <c r="AE45" s="725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723"/>
      <c r="W46" s="724"/>
      <c r="X46" s="724"/>
      <c r="Y46" s="724"/>
      <c r="Z46" s="724"/>
      <c r="AA46" s="724"/>
      <c r="AB46" s="724"/>
      <c r="AC46" s="724"/>
      <c r="AD46" s="724"/>
      <c r="AE46" s="725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723"/>
      <c r="W47" s="724"/>
      <c r="X47" s="724"/>
      <c r="Y47" s="724"/>
      <c r="Z47" s="724"/>
      <c r="AA47" s="724"/>
      <c r="AB47" s="724"/>
      <c r="AC47" s="724"/>
      <c r="AD47" s="724"/>
      <c r="AE47" s="725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723"/>
      <c r="W48" s="724"/>
      <c r="X48" s="724"/>
      <c r="Y48" s="724"/>
      <c r="Z48" s="724"/>
      <c r="AA48" s="724"/>
      <c r="AB48" s="724"/>
      <c r="AC48" s="724"/>
      <c r="AD48" s="724"/>
      <c r="AE48" s="725"/>
    </row>
    <row r="49" spans="1:31" ht="17" customHeight="1" thickBot="1">
      <c r="A49" s="27"/>
      <c r="B49" s="699"/>
      <c r="C49" s="700"/>
      <c r="D49" s="700"/>
      <c r="E49" s="700"/>
      <c r="F49" s="700"/>
      <c r="G49" s="700"/>
      <c r="H49" s="700"/>
      <c r="I49" s="700"/>
      <c r="J49" s="700"/>
      <c r="K49" s="700"/>
      <c r="L49" s="700"/>
      <c r="M49" s="700"/>
      <c r="N49" s="700"/>
      <c r="O49" s="700"/>
      <c r="P49" s="700"/>
      <c r="Q49" s="700"/>
      <c r="R49" s="700"/>
      <c r="S49" s="700"/>
      <c r="T49" s="700"/>
      <c r="U49" s="701"/>
      <c r="V49" s="723"/>
      <c r="W49" s="724"/>
      <c r="X49" s="724"/>
      <c r="Y49" s="724"/>
      <c r="Z49" s="724"/>
      <c r="AA49" s="724"/>
      <c r="AB49" s="724"/>
      <c r="AC49" s="724"/>
      <c r="AD49" s="724"/>
      <c r="AE49" s="725"/>
    </row>
    <row r="50" spans="1:31" ht="14.5" customHeight="1">
      <c r="A50" s="27"/>
      <c r="B50" s="693"/>
      <c r="C50" s="694"/>
      <c r="D50" s="694"/>
      <c r="E50" s="694"/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/>
      <c r="U50" s="695"/>
      <c r="V50" s="720"/>
      <c r="W50" s="721"/>
      <c r="X50" s="721"/>
      <c r="Y50" s="721"/>
      <c r="Z50" s="721"/>
      <c r="AA50" s="721"/>
      <c r="AB50" s="721"/>
      <c r="AC50" s="721"/>
      <c r="AD50" s="721"/>
      <c r="AE50" s="722"/>
    </row>
    <row r="51" spans="1:31" ht="17" customHeight="1">
      <c r="A51" s="27"/>
      <c r="B51" s="696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8"/>
      <c r="V51" s="723"/>
      <c r="W51" s="724"/>
      <c r="X51" s="724"/>
      <c r="Y51" s="724"/>
      <c r="Z51" s="724"/>
      <c r="AA51" s="724"/>
      <c r="AB51" s="724"/>
      <c r="AC51" s="724"/>
      <c r="AD51" s="724"/>
      <c r="AE51" s="725"/>
    </row>
    <row r="52" spans="1:31" ht="17" customHeight="1">
      <c r="A52" s="27"/>
      <c r="B52" s="696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8"/>
      <c r="V52" s="723"/>
      <c r="W52" s="724"/>
      <c r="X52" s="724"/>
      <c r="Y52" s="724"/>
      <c r="Z52" s="724"/>
      <c r="AA52" s="724"/>
      <c r="AB52" s="724"/>
      <c r="AC52" s="724"/>
      <c r="AD52" s="724"/>
      <c r="AE52" s="725"/>
    </row>
    <row r="53" spans="1:31" ht="17" customHeight="1">
      <c r="A53" s="27"/>
      <c r="B53" s="696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8"/>
      <c r="V53" s="723"/>
      <c r="W53" s="724"/>
      <c r="X53" s="724"/>
      <c r="Y53" s="724"/>
      <c r="Z53" s="724"/>
      <c r="AA53" s="724"/>
      <c r="AB53" s="724"/>
      <c r="AC53" s="724"/>
      <c r="AD53" s="724"/>
      <c r="AE53" s="725"/>
    </row>
    <row r="54" spans="1:31" ht="17" customHeight="1">
      <c r="A54" s="27"/>
      <c r="B54" s="696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8"/>
      <c r="V54" s="723"/>
      <c r="W54" s="724"/>
      <c r="X54" s="724"/>
      <c r="Y54" s="724"/>
      <c r="Z54" s="724"/>
      <c r="AA54" s="724"/>
      <c r="AB54" s="724"/>
      <c r="AC54" s="724"/>
      <c r="AD54" s="724"/>
      <c r="AE54" s="725"/>
    </row>
    <row r="55" spans="1:31" ht="17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23"/>
      <c r="W55" s="724"/>
      <c r="X55" s="724"/>
      <c r="Y55" s="724"/>
      <c r="Z55" s="724"/>
      <c r="AA55" s="724"/>
      <c r="AB55" s="724"/>
      <c r="AC55" s="724"/>
      <c r="AD55" s="724"/>
      <c r="AE55" s="725"/>
    </row>
    <row r="56" spans="1:31" ht="17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23"/>
      <c r="W56" s="724"/>
      <c r="X56" s="724"/>
      <c r="Y56" s="724"/>
      <c r="Z56" s="724"/>
      <c r="AA56" s="724"/>
      <c r="AB56" s="724"/>
      <c r="AC56" s="724"/>
      <c r="AD56" s="724"/>
      <c r="AE56" s="725"/>
    </row>
    <row r="57" spans="1:31" ht="17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23"/>
      <c r="W57" s="724"/>
      <c r="X57" s="724"/>
      <c r="Y57" s="724"/>
      <c r="Z57" s="724"/>
      <c r="AA57" s="724"/>
      <c r="AB57" s="724"/>
      <c r="AC57" s="724"/>
      <c r="AD57" s="724"/>
      <c r="AE57" s="725"/>
    </row>
    <row r="58" spans="1:31" ht="17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23"/>
      <c r="W58" s="724"/>
      <c r="X58" s="724"/>
      <c r="Y58" s="724"/>
      <c r="Z58" s="724"/>
      <c r="AA58" s="724"/>
      <c r="AB58" s="724"/>
      <c r="AC58" s="724"/>
      <c r="AD58" s="724"/>
      <c r="AE58" s="725"/>
    </row>
    <row r="59" spans="1:31" ht="17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23"/>
      <c r="W59" s="724"/>
      <c r="X59" s="724"/>
      <c r="Y59" s="724"/>
      <c r="Z59" s="724"/>
      <c r="AA59" s="724"/>
      <c r="AB59" s="724"/>
      <c r="AC59" s="724"/>
      <c r="AD59" s="724"/>
      <c r="AE59" s="725"/>
    </row>
    <row r="60" spans="1:31" ht="17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23"/>
      <c r="W60" s="724"/>
      <c r="X60" s="724"/>
      <c r="Y60" s="724"/>
      <c r="Z60" s="724"/>
      <c r="AA60" s="724"/>
      <c r="AB60" s="724"/>
      <c r="AC60" s="724"/>
      <c r="AD60" s="724"/>
      <c r="AE60" s="725"/>
    </row>
    <row r="61" spans="1:31" ht="17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23"/>
      <c r="W61" s="724"/>
      <c r="X61" s="724"/>
      <c r="Y61" s="724"/>
      <c r="Z61" s="724"/>
      <c r="AA61" s="724"/>
      <c r="AB61" s="724"/>
      <c r="AC61" s="724"/>
      <c r="AD61" s="724"/>
      <c r="AE61" s="725"/>
    </row>
    <row r="62" spans="1:31" ht="17" customHeight="1">
      <c r="A62" s="27"/>
      <c r="B62" s="696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8"/>
      <c r="V62" s="723"/>
      <c r="W62" s="724"/>
      <c r="X62" s="724"/>
      <c r="Y62" s="724"/>
      <c r="Z62" s="724"/>
      <c r="AA62" s="724"/>
      <c r="AB62" s="724"/>
      <c r="AC62" s="724"/>
      <c r="AD62" s="724"/>
      <c r="AE62" s="725"/>
    </row>
    <row r="63" spans="1:31" ht="17" customHeight="1">
      <c r="A63" s="27"/>
      <c r="B63" s="696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8"/>
      <c r="V63" s="723"/>
      <c r="W63" s="724"/>
      <c r="X63" s="724"/>
      <c r="Y63" s="724"/>
      <c r="Z63" s="724"/>
      <c r="AA63" s="724"/>
      <c r="AB63" s="724"/>
      <c r="AC63" s="724"/>
      <c r="AD63" s="724"/>
      <c r="AE63" s="725"/>
    </row>
    <row r="64" spans="1:31" ht="17" customHeight="1">
      <c r="A64" s="27"/>
      <c r="B64" s="696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8"/>
      <c r="V64" s="723"/>
      <c r="W64" s="724"/>
      <c r="X64" s="724"/>
      <c r="Y64" s="724"/>
      <c r="Z64" s="724"/>
      <c r="AA64" s="724"/>
      <c r="AB64" s="724"/>
      <c r="AC64" s="724"/>
      <c r="AD64" s="724"/>
      <c r="AE64" s="725"/>
    </row>
    <row r="65" spans="1:31" ht="17" customHeight="1" thickBot="1">
      <c r="A65" s="27"/>
      <c r="B65" s="699"/>
      <c r="C65" s="700"/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0"/>
      <c r="P65" s="700"/>
      <c r="Q65" s="700"/>
      <c r="R65" s="700"/>
      <c r="S65" s="700"/>
      <c r="T65" s="700"/>
      <c r="U65" s="701"/>
      <c r="V65" s="726"/>
      <c r="W65" s="727"/>
      <c r="X65" s="727"/>
      <c r="Y65" s="727"/>
      <c r="Z65" s="727"/>
      <c r="AA65" s="727"/>
      <c r="AB65" s="727"/>
      <c r="AC65" s="727"/>
      <c r="AD65" s="727"/>
      <c r="AE65" s="728"/>
    </row>
  </sheetData>
  <mergeCells count="49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50:U65"/>
    <mergeCell ref="V50:AE65"/>
    <mergeCell ref="B16:AE16"/>
    <mergeCell ref="B18:U33"/>
    <mergeCell ref="V18:AE33"/>
    <mergeCell ref="B34:U49"/>
    <mergeCell ref="V34:AE49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39997558519241921"/>
  </sheetPr>
  <dimension ref="A1:AE99"/>
  <sheetViews>
    <sheetView showGridLines="0" view="pageBreakPreview" topLeftCell="B69" zoomScale="115" zoomScaleNormal="100" zoomScaleSheetLayoutView="115" workbookViewId="0">
      <selection activeCell="AG42" sqref="AG42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4" t="s">
        <v>110</v>
      </c>
      <c r="AB1" s="424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745" t="s">
        <v>789</v>
      </c>
      <c r="H5" s="746"/>
      <c r="I5" s="746"/>
      <c r="J5" s="746"/>
      <c r="K5" s="746"/>
      <c r="L5" s="746"/>
      <c r="M5" s="746"/>
      <c r="N5" s="746"/>
      <c r="O5" s="746"/>
      <c r="P5" s="746"/>
      <c r="Q5" s="746"/>
      <c r="R5" s="746"/>
      <c r="S5" s="746"/>
      <c r="T5" s="746"/>
      <c r="U5" s="746"/>
      <c r="V5" s="746"/>
      <c r="W5" s="746"/>
      <c r="X5" s="746"/>
      <c r="Y5" s="746"/>
      <c r="Z5" s="747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748"/>
      <c r="H6" s="749"/>
      <c r="I6" s="749"/>
      <c r="J6" s="749"/>
      <c r="K6" s="749"/>
      <c r="L6" s="749"/>
      <c r="M6" s="749"/>
      <c r="N6" s="749"/>
      <c r="O6" s="749"/>
      <c r="P6" s="749"/>
      <c r="Q6" s="749"/>
      <c r="R6" s="749"/>
      <c r="S6" s="749"/>
      <c r="T6" s="749"/>
      <c r="U6" s="749"/>
      <c r="V6" s="749"/>
      <c r="W6" s="749"/>
      <c r="X6" s="749"/>
      <c r="Y6" s="749"/>
      <c r="Z6" s="750"/>
      <c r="AA6" s="426" t="s">
        <v>40</v>
      </c>
      <c r="AB6" s="548"/>
      <c r="AC6" s="548"/>
      <c r="AD6" s="548"/>
      <c r="AE6" s="743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744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737"/>
      <c r="Y12" s="738"/>
      <c r="Z12" s="739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740"/>
      <c r="Y13" s="741"/>
      <c r="Z13" s="742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737" t="s">
        <v>803</v>
      </c>
      <c r="Y14" s="738"/>
      <c r="Z14" s="739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740"/>
      <c r="Y15" s="741"/>
      <c r="Z15" s="742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2"/>
    </row>
    <row r="18" spans="1:31" ht="14.5" customHeight="1">
      <c r="A18" s="27"/>
      <c r="B18" s="693"/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20" t="s">
        <v>790</v>
      </c>
      <c r="W18" s="721"/>
      <c r="X18" s="721"/>
      <c r="Y18" s="721"/>
      <c r="Z18" s="721"/>
      <c r="AA18" s="721"/>
      <c r="AB18" s="721"/>
      <c r="AC18" s="721"/>
      <c r="AD18" s="721"/>
      <c r="AE18" s="722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23"/>
      <c r="W19" s="724"/>
      <c r="X19" s="724"/>
      <c r="Y19" s="724"/>
      <c r="Z19" s="724"/>
      <c r="AA19" s="724"/>
      <c r="AB19" s="724"/>
      <c r="AC19" s="724"/>
      <c r="AD19" s="724"/>
      <c r="AE19" s="725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23"/>
      <c r="W20" s="724"/>
      <c r="X20" s="724"/>
      <c r="Y20" s="724"/>
      <c r="Z20" s="724"/>
      <c r="AA20" s="724"/>
      <c r="AB20" s="724"/>
      <c r="AC20" s="724"/>
      <c r="AD20" s="724"/>
      <c r="AE20" s="725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23"/>
      <c r="W21" s="724"/>
      <c r="X21" s="724"/>
      <c r="Y21" s="724"/>
      <c r="Z21" s="724"/>
      <c r="AA21" s="724"/>
      <c r="AB21" s="724"/>
      <c r="AC21" s="724"/>
      <c r="AD21" s="724"/>
      <c r="AE21" s="725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23"/>
      <c r="W22" s="724"/>
      <c r="X22" s="724"/>
      <c r="Y22" s="724"/>
      <c r="Z22" s="724"/>
      <c r="AA22" s="724"/>
      <c r="AB22" s="724"/>
      <c r="AC22" s="724"/>
      <c r="AD22" s="724"/>
      <c r="AE22" s="725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23"/>
      <c r="W23" s="724"/>
      <c r="X23" s="724"/>
      <c r="Y23" s="724"/>
      <c r="Z23" s="724"/>
      <c r="AA23" s="724"/>
      <c r="AB23" s="724"/>
      <c r="AC23" s="724"/>
      <c r="AD23" s="724"/>
      <c r="AE23" s="725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23"/>
      <c r="W24" s="724"/>
      <c r="X24" s="724"/>
      <c r="Y24" s="724"/>
      <c r="Z24" s="724"/>
      <c r="AA24" s="724"/>
      <c r="AB24" s="724"/>
      <c r="AC24" s="724"/>
      <c r="AD24" s="724"/>
      <c r="AE24" s="725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23"/>
      <c r="W25" s="724"/>
      <c r="X25" s="724"/>
      <c r="Y25" s="724"/>
      <c r="Z25" s="724"/>
      <c r="AA25" s="724"/>
      <c r="AB25" s="724"/>
      <c r="AC25" s="724"/>
      <c r="AD25" s="724"/>
      <c r="AE25" s="725"/>
    </row>
    <row r="26" spans="1:31" ht="17" customHeight="1">
      <c r="A26" s="27"/>
      <c r="B26" s="696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8"/>
      <c r="V26" s="723"/>
      <c r="W26" s="724"/>
      <c r="X26" s="724"/>
      <c r="Y26" s="724"/>
      <c r="Z26" s="724"/>
      <c r="AA26" s="724"/>
      <c r="AB26" s="724"/>
      <c r="AC26" s="724"/>
      <c r="AD26" s="724"/>
      <c r="AE26" s="725"/>
    </row>
    <row r="27" spans="1:31" ht="17" customHeight="1">
      <c r="A27" s="27"/>
      <c r="B27" s="696"/>
      <c r="C27" s="697"/>
      <c r="D27" s="697"/>
      <c r="E27" s="697"/>
      <c r="F27" s="697"/>
      <c r="G27" s="697"/>
      <c r="H27" s="697"/>
      <c r="I27" s="697"/>
      <c r="J27" s="697"/>
      <c r="K27" s="697"/>
      <c r="L27" s="697"/>
      <c r="M27" s="697"/>
      <c r="N27" s="697"/>
      <c r="O27" s="697"/>
      <c r="P27" s="697"/>
      <c r="Q27" s="697"/>
      <c r="R27" s="697"/>
      <c r="S27" s="697"/>
      <c r="T27" s="697"/>
      <c r="U27" s="698"/>
      <c r="V27" s="723"/>
      <c r="W27" s="724"/>
      <c r="X27" s="724"/>
      <c r="Y27" s="724"/>
      <c r="Z27" s="724"/>
      <c r="AA27" s="724"/>
      <c r="AB27" s="724"/>
      <c r="AC27" s="724"/>
      <c r="AD27" s="724"/>
      <c r="AE27" s="725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23"/>
      <c r="W28" s="724"/>
      <c r="X28" s="724"/>
      <c r="Y28" s="724"/>
      <c r="Z28" s="724"/>
      <c r="AA28" s="724"/>
      <c r="AB28" s="724"/>
      <c r="AC28" s="724"/>
      <c r="AD28" s="724"/>
      <c r="AE28" s="725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23"/>
      <c r="W29" s="724"/>
      <c r="X29" s="724"/>
      <c r="Y29" s="724"/>
      <c r="Z29" s="724"/>
      <c r="AA29" s="724"/>
      <c r="AB29" s="724"/>
      <c r="AC29" s="724"/>
      <c r="AD29" s="724"/>
      <c r="AE29" s="725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23"/>
      <c r="W30" s="724"/>
      <c r="X30" s="724"/>
      <c r="Y30" s="724"/>
      <c r="Z30" s="724"/>
      <c r="AA30" s="724"/>
      <c r="AB30" s="724"/>
      <c r="AC30" s="724"/>
      <c r="AD30" s="724"/>
      <c r="AE30" s="725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23"/>
      <c r="W31" s="724"/>
      <c r="X31" s="724"/>
      <c r="Y31" s="724"/>
      <c r="Z31" s="724"/>
      <c r="AA31" s="724"/>
      <c r="AB31" s="724"/>
      <c r="AC31" s="724"/>
      <c r="AD31" s="724"/>
      <c r="AE31" s="725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23"/>
      <c r="W32" s="724"/>
      <c r="X32" s="724"/>
      <c r="Y32" s="724"/>
      <c r="Z32" s="724"/>
      <c r="AA32" s="724"/>
      <c r="AB32" s="724"/>
      <c r="AC32" s="724"/>
      <c r="AD32" s="724"/>
      <c r="AE32" s="725"/>
    </row>
    <row r="33" spans="1:31" ht="17" customHeight="1" thickBo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23"/>
      <c r="W33" s="724"/>
      <c r="X33" s="724"/>
      <c r="Y33" s="724"/>
      <c r="Z33" s="724"/>
      <c r="AA33" s="724"/>
      <c r="AB33" s="724"/>
      <c r="AC33" s="724"/>
      <c r="AD33" s="724"/>
      <c r="AE33" s="725"/>
    </row>
    <row r="34" spans="1:31" ht="14.5" customHeight="1">
      <c r="A34" s="27"/>
      <c r="B34" s="693"/>
      <c r="C34" s="694"/>
      <c r="D34" s="694"/>
      <c r="E34" s="694"/>
      <c r="F34" s="694"/>
      <c r="G34" s="694"/>
      <c r="H34" s="694"/>
      <c r="I34" s="694"/>
      <c r="J34" s="694"/>
      <c r="K34" s="694"/>
      <c r="L34" s="694"/>
      <c r="M34" s="694"/>
      <c r="N34" s="694"/>
      <c r="O34" s="694"/>
      <c r="P34" s="694"/>
      <c r="Q34" s="694"/>
      <c r="R34" s="694"/>
      <c r="S34" s="694"/>
      <c r="T34" s="694"/>
      <c r="U34" s="695"/>
      <c r="V34" s="720" t="s">
        <v>802</v>
      </c>
      <c r="W34" s="721"/>
      <c r="X34" s="721"/>
      <c r="Y34" s="721"/>
      <c r="Z34" s="721"/>
      <c r="AA34" s="721"/>
      <c r="AB34" s="721"/>
      <c r="AC34" s="721"/>
      <c r="AD34" s="721"/>
      <c r="AE34" s="722"/>
    </row>
    <row r="35" spans="1:31" ht="17" customHeight="1">
      <c r="A35" s="27"/>
      <c r="B35" s="696"/>
      <c r="C35" s="697"/>
      <c r="D35" s="697"/>
      <c r="E35" s="697"/>
      <c r="F35" s="697"/>
      <c r="G35" s="697"/>
      <c r="H35" s="697"/>
      <c r="I35" s="697"/>
      <c r="J35" s="697"/>
      <c r="K35" s="697"/>
      <c r="L35" s="697"/>
      <c r="M35" s="697"/>
      <c r="N35" s="697"/>
      <c r="O35" s="697"/>
      <c r="P35" s="697"/>
      <c r="Q35" s="697"/>
      <c r="R35" s="697"/>
      <c r="S35" s="697"/>
      <c r="T35" s="697"/>
      <c r="U35" s="698"/>
      <c r="V35" s="723"/>
      <c r="W35" s="724"/>
      <c r="X35" s="724"/>
      <c r="Y35" s="724"/>
      <c r="Z35" s="724"/>
      <c r="AA35" s="724"/>
      <c r="AB35" s="724"/>
      <c r="AC35" s="724"/>
      <c r="AD35" s="724"/>
      <c r="AE35" s="725"/>
    </row>
    <row r="36" spans="1:31" ht="17" customHeight="1">
      <c r="A36" s="27"/>
      <c r="B36" s="696"/>
      <c r="C36" s="697"/>
      <c r="D36" s="697"/>
      <c r="E36" s="697"/>
      <c r="F36" s="697"/>
      <c r="G36" s="697"/>
      <c r="H36" s="697"/>
      <c r="I36" s="697"/>
      <c r="J36" s="697"/>
      <c r="K36" s="697"/>
      <c r="L36" s="697"/>
      <c r="M36" s="697"/>
      <c r="N36" s="697"/>
      <c r="O36" s="697"/>
      <c r="P36" s="697"/>
      <c r="Q36" s="697"/>
      <c r="R36" s="697"/>
      <c r="S36" s="697"/>
      <c r="T36" s="697"/>
      <c r="U36" s="698"/>
      <c r="V36" s="723"/>
      <c r="W36" s="724"/>
      <c r="X36" s="724"/>
      <c r="Y36" s="724"/>
      <c r="Z36" s="724"/>
      <c r="AA36" s="724"/>
      <c r="AB36" s="724"/>
      <c r="AC36" s="724"/>
      <c r="AD36" s="724"/>
      <c r="AE36" s="725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723"/>
      <c r="W37" s="724"/>
      <c r="X37" s="724"/>
      <c r="Y37" s="724"/>
      <c r="Z37" s="724"/>
      <c r="AA37" s="724"/>
      <c r="AB37" s="724"/>
      <c r="AC37" s="724"/>
      <c r="AD37" s="724"/>
      <c r="AE37" s="725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723"/>
      <c r="W38" s="724"/>
      <c r="X38" s="724"/>
      <c r="Y38" s="724"/>
      <c r="Z38" s="724"/>
      <c r="AA38" s="724"/>
      <c r="AB38" s="724"/>
      <c r="AC38" s="724"/>
      <c r="AD38" s="724"/>
      <c r="AE38" s="725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723"/>
      <c r="W39" s="724"/>
      <c r="X39" s="724"/>
      <c r="Y39" s="724"/>
      <c r="Z39" s="724"/>
      <c r="AA39" s="724"/>
      <c r="AB39" s="724"/>
      <c r="AC39" s="724"/>
      <c r="AD39" s="724"/>
      <c r="AE39" s="725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723"/>
      <c r="W40" s="724"/>
      <c r="X40" s="724"/>
      <c r="Y40" s="724"/>
      <c r="Z40" s="724"/>
      <c r="AA40" s="724"/>
      <c r="AB40" s="724"/>
      <c r="AC40" s="724"/>
      <c r="AD40" s="724"/>
      <c r="AE40" s="725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723"/>
      <c r="W41" s="724"/>
      <c r="X41" s="724"/>
      <c r="Y41" s="724"/>
      <c r="Z41" s="724"/>
      <c r="AA41" s="724"/>
      <c r="AB41" s="724"/>
      <c r="AC41" s="724"/>
      <c r="AD41" s="724"/>
      <c r="AE41" s="725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723"/>
      <c r="W42" s="724"/>
      <c r="X42" s="724"/>
      <c r="Y42" s="724"/>
      <c r="Z42" s="724"/>
      <c r="AA42" s="724"/>
      <c r="AB42" s="724"/>
      <c r="AC42" s="724"/>
      <c r="AD42" s="724"/>
      <c r="AE42" s="725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723"/>
      <c r="W43" s="724"/>
      <c r="X43" s="724"/>
      <c r="Y43" s="724"/>
      <c r="Z43" s="724"/>
      <c r="AA43" s="724"/>
      <c r="AB43" s="724"/>
      <c r="AC43" s="724"/>
      <c r="AD43" s="724"/>
      <c r="AE43" s="725"/>
    </row>
    <row r="44" spans="1:31" ht="17" customHeight="1">
      <c r="A44" s="27"/>
      <c r="B44" s="696"/>
      <c r="C44" s="697"/>
      <c r="D44" s="697"/>
      <c r="E44" s="697"/>
      <c r="F44" s="697"/>
      <c r="G44" s="697"/>
      <c r="H44" s="697"/>
      <c r="I44" s="697"/>
      <c r="J44" s="697"/>
      <c r="K44" s="697"/>
      <c r="L44" s="697"/>
      <c r="M44" s="697"/>
      <c r="N44" s="697"/>
      <c r="O44" s="697"/>
      <c r="P44" s="697"/>
      <c r="Q44" s="697"/>
      <c r="R44" s="697"/>
      <c r="S44" s="697"/>
      <c r="T44" s="697"/>
      <c r="U44" s="698"/>
      <c r="V44" s="723"/>
      <c r="W44" s="724"/>
      <c r="X44" s="724"/>
      <c r="Y44" s="724"/>
      <c r="Z44" s="724"/>
      <c r="AA44" s="724"/>
      <c r="AB44" s="724"/>
      <c r="AC44" s="724"/>
      <c r="AD44" s="724"/>
      <c r="AE44" s="725"/>
    </row>
    <row r="45" spans="1:31" ht="17" customHeight="1">
      <c r="A45" s="27"/>
      <c r="B45" s="696"/>
      <c r="C45" s="697"/>
      <c r="D45" s="697"/>
      <c r="E45" s="697"/>
      <c r="F45" s="697"/>
      <c r="G45" s="697"/>
      <c r="H45" s="697"/>
      <c r="I45" s="697"/>
      <c r="J45" s="697"/>
      <c r="K45" s="697"/>
      <c r="L45" s="697"/>
      <c r="M45" s="697"/>
      <c r="N45" s="697"/>
      <c r="O45" s="697"/>
      <c r="P45" s="697"/>
      <c r="Q45" s="697"/>
      <c r="R45" s="697"/>
      <c r="S45" s="697"/>
      <c r="T45" s="697"/>
      <c r="U45" s="698"/>
      <c r="V45" s="723"/>
      <c r="W45" s="724"/>
      <c r="X45" s="724"/>
      <c r="Y45" s="724"/>
      <c r="Z45" s="724"/>
      <c r="AA45" s="724"/>
      <c r="AB45" s="724"/>
      <c r="AC45" s="724"/>
      <c r="AD45" s="724"/>
      <c r="AE45" s="725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723"/>
      <c r="W46" s="724"/>
      <c r="X46" s="724"/>
      <c r="Y46" s="724"/>
      <c r="Z46" s="724"/>
      <c r="AA46" s="724"/>
      <c r="AB46" s="724"/>
      <c r="AC46" s="724"/>
      <c r="AD46" s="724"/>
      <c r="AE46" s="725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723"/>
      <c r="W47" s="724"/>
      <c r="X47" s="724"/>
      <c r="Y47" s="724"/>
      <c r="Z47" s="724"/>
      <c r="AA47" s="724"/>
      <c r="AB47" s="724"/>
      <c r="AC47" s="724"/>
      <c r="AD47" s="724"/>
      <c r="AE47" s="725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723"/>
      <c r="W48" s="724"/>
      <c r="X48" s="724"/>
      <c r="Y48" s="724"/>
      <c r="Z48" s="724"/>
      <c r="AA48" s="724"/>
      <c r="AB48" s="724"/>
      <c r="AC48" s="724"/>
      <c r="AD48" s="724"/>
      <c r="AE48" s="725"/>
    </row>
    <row r="49" spans="1:31" ht="17" customHeight="1" thickBot="1">
      <c r="A49" s="27"/>
      <c r="B49" s="699"/>
      <c r="C49" s="700"/>
      <c r="D49" s="700"/>
      <c r="E49" s="700"/>
      <c r="F49" s="700"/>
      <c r="G49" s="700"/>
      <c r="H49" s="700"/>
      <c r="I49" s="700"/>
      <c r="J49" s="700"/>
      <c r="K49" s="700"/>
      <c r="L49" s="700"/>
      <c r="M49" s="700"/>
      <c r="N49" s="700"/>
      <c r="O49" s="700"/>
      <c r="P49" s="700"/>
      <c r="Q49" s="700"/>
      <c r="R49" s="700"/>
      <c r="S49" s="700"/>
      <c r="T49" s="700"/>
      <c r="U49" s="701"/>
      <c r="V49" s="723"/>
      <c r="W49" s="724"/>
      <c r="X49" s="724"/>
      <c r="Y49" s="724"/>
      <c r="Z49" s="724"/>
      <c r="AA49" s="724"/>
      <c r="AB49" s="724"/>
      <c r="AC49" s="724"/>
      <c r="AD49" s="724"/>
      <c r="AE49" s="725"/>
    </row>
    <row r="50" spans="1:31" ht="14.5" customHeight="1">
      <c r="A50" s="27"/>
      <c r="B50" s="693"/>
      <c r="C50" s="694"/>
      <c r="D50" s="694"/>
      <c r="E50" s="694"/>
      <c r="F50" s="694"/>
      <c r="G50" s="694"/>
      <c r="H50" s="694"/>
      <c r="I50" s="694"/>
      <c r="J50" s="694"/>
      <c r="K50" s="694"/>
      <c r="L50" s="694"/>
      <c r="M50" s="694"/>
      <c r="N50" s="694"/>
      <c r="O50" s="694"/>
      <c r="P50" s="694"/>
      <c r="Q50" s="694"/>
      <c r="R50" s="694"/>
      <c r="S50" s="694"/>
      <c r="T50" s="694"/>
      <c r="U50" s="695"/>
      <c r="V50" s="720" t="s">
        <v>791</v>
      </c>
      <c r="W50" s="721"/>
      <c r="X50" s="721"/>
      <c r="Y50" s="721"/>
      <c r="Z50" s="721"/>
      <c r="AA50" s="721"/>
      <c r="AB50" s="721"/>
      <c r="AC50" s="721"/>
      <c r="AD50" s="721"/>
      <c r="AE50" s="722"/>
    </row>
    <row r="51" spans="1:31" ht="17" customHeight="1">
      <c r="A51" s="27"/>
      <c r="B51" s="696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8"/>
      <c r="V51" s="723"/>
      <c r="W51" s="724"/>
      <c r="X51" s="724"/>
      <c r="Y51" s="724"/>
      <c r="Z51" s="724"/>
      <c r="AA51" s="724"/>
      <c r="AB51" s="724"/>
      <c r="AC51" s="724"/>
      <c r="AD51" s="724"/>
      <c r="AE51" s="725"/>
    </row>
    <row r="52" spans="1:31" ht="17" customHeight="1">
      <c r="A52" s="27"/>
      <c r="B52" s="696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8"/>
      <c r="V52" s="723"/>
      <c r="W52" s="724"/>
      <c r="X52" s="724"/>
      <c r="Y52" s="724"/>
      <c r="Z52" s="724"/>
      <c r="AA52" s="724"/>
      <c r="AB52" s="724"/>
      <c r="AC52" s="724"/>
      <c r="AD52" s="724"/>
      <c r="AE52" s="725"/>
    </row>
    <row r="53" spans="1:31" ht="17" customHeight="1">
      <c r="A53" s="27"/>
      <c r="B53" s="696"/>
      <c r="C53" s="697"/>
      <c r="D53" s="697"/>
      <c r="E53" s="697"/>
      <c r="F53" s="697"/>
      <c r="G53" s="697"/>
      <c r="H53" s="697"/>
      <c r="I53" s="697"/>
      <c r="J53" s="697"/>
      <c r="K53" s="697"/>
      <c r="L53" s="697"/>
      <c r="M53" s="697"/>
      <c r="N53" s="697"/>
      <c r="O53" s="697"/>
      <c r="P53" s="697"/>
      <c r="Q53" s="697"/>
      <c r="R53" s="697"/>
      <c r="S53" s="697"/>
      <c r="T53" s="697"/>
      <c r="U53" s="698"/>
      <c r="V53" s="723"/>
      <c r="W53" s="724"/>
      <c r="X53" s="724"/>
      <c r="Y53" s="724"/>
      <c r="Z53" s="724"/>
      <c r="AA53" s="724"/>
      <c r="AB53" s="724"/>
      <c r="AC53" s="724"/>
      <c r="AD53" s="724"/>
      <c r="AE53" s="725"/>
    </row>
    <row r="54" spans="1:31" ht="17" customHeight="1">
      <c r="A54" s="27"/>
      <c r="B54" s="696"/>
      <c r="C54" s="697"/>
      <c r="D54" s="697"/>
      <c r="E54" s="697"/>
      <c r="F54" s="697"/>
      <c r="G54" s="697"/>
      <c r="H54" s="697"/>
      <c r="I54" s="697"/>
      <c r="J54" s="697"/>
      <c r="K54" s="697"/>
      <c r="L54" s="697"/>
      <c r="M54" s="697"/>
      <c r="N54" s="697"/>
      <c r="O54" s="697"/>
      <c r="P54" s="697"/>
      <c r="Q54" s="697"/>
      <c r="R54" s="697"/>
      <c r="S54" s="697"/>
      <c r="T54" s="697"/>
      <c r="U54" s="698"/>
      <c r="V54" s="723"/>
      <c r="W54" s="724"/>
      <c r="X54" s="724"/>
      <c r="Y54" s="724"/>
      <c r="Z54" s="724"/>
      <c r="AA54" s="724"/>
      <c r="AB54" s="724"/>
      <c r="AC54" s="724"/>
      <c r="AD54" s="724"/>
      <c r="AE54" s="725"/>
    </row>
    <row r="55" spans="1:31" ht="17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23"/>
      <c r="W55" s="724"/>
      <c r="X55" s="724"/>
      <c r="Y55" s="724"/>
      <c r="Z55" s="724"/>
      <c r="AA55" s="724"/>
      <c r="AB55" s="724"/>
      <c r="AC55" s="724"/>
      <c r="AD55" s="724"/>
      <c r="AE55" s="725"/>
    </row>
    <row r="56" spans="1:31" ht="17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23"/>
      <c r="W56" s="724"/>
      <c r="X56" s="724"/>
      <c r="Y56" s="724"/>
      <c r="Z56" s="724"/>
      <c r="AA56" s="724"/>
      <c r="AB56" s="724"/>
      <c r="AC56" s="724"/>
      <c r="AD56" s="724"/>
      <c r="AE56" s="725"/>
    </row>
    <row r="57" spans="1:31" ht="17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23"/>
      <c r="W57" s="724"/>
      <c r="X57" s="724"/>
      <c r="Y57" s="724"/>
      <c r="Z57" s="724"/>
      <c r="AA57" s="724"/>
      <c r="AB57" s="724"/>
      <c r="AC57" s="724"/>
      <c r="AD57" s="724"/>
      <c r="AE57" s="725"/>
    </row>
    <row r="58" spans="1:31" ht="17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23"/>
      <c r="W58" s="724"/>
      <c r="X58" s="724"/>
      <c r="Y58" s="724"/>
      <c r="Z58" s="724"/>
      <c r="AA58" s="724"/>
      <c r="AB58" s="724"/>
      <c r="AC58" s="724"/>
      <c r="AD58" s="724"/>
      <c r="AE58" s="725"/>
    </row>
    <row r="59" spans="1:31" ht="17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23"/>
      <c r="W59" s="724"/>
      <c r="X59" s="724"/>
      <c r="Y59" s="724"/>
      <c r="Z59" s="724"/>
      <c r="AA59" s="724"/>
      <c r="AB59" s="724"/>
      <c r="AC59" s="724"/>
      <c r="AD59" s="724"/>
      <c r="AE59" s="725"/>
    </row>
    <row r="60" spans="1:31" ht="17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23"/>
      <c r="W60" s="724"/>
      <c r="X60" s="724"/>
      <c r="Y60" s="724"/>
      <c r="Z60" s="724"/>
      <c r="AA60" s="724"/>
      <c r="AB60" s="724"/>
      <c r="AC60" s="724"/>
      <c r="AD60" s="724"/>
      <c r="AE60" s="725"/>
    </row>
    <row r="61" spans="1:31" ht="17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23"/>
      <c r="W61" s="724"/>
      <c r="X61" s="724"/>
      <c r="Y61" s="724"/>
      <c r="Z61" s="724"/>
      <c r="AA61" s="724"/>
      <c r="AB61" s="724"/>
      <c r="AC61" s="724"/>
      <c r="AD61" s="724"/>
      <c r="AE61" s="725"/>
    </row>
    <row r="62" spans="1:31" ht="17" customHeight="1">
      <c r="A62" s="27"/>
      <c r="B62" s="696"/>
      <c r="C62" s="697"/>
      <c r="D62" s="697"/>
      <c r="E62" s="697"/>
      <c r="F62" s="697"/>
      <c r="G62" s="697"/>
      <c r="H62" s="697"/>
      <c r="I62" s="697"/>
      <c r="J62" s="697"/>
      <c r="K62" s="697"/>
      <c r="L62" s="697"/>
      <c r="M62" s="697"/>
      <c r="N62" s="697"/>
      <c r="O62" s="697"/>
      <c r="P62" s="697"/>
      <c r="Q62" s="697"/>
      <c r="R62" s="697"/>
      <c r="S62" s="697"/>
      <c r="T62" s="697"/>
      <c r="U62" s="698"/>
      <c r="V62" s="723"/>
      <c r="W62" s="724"/>
      <c r="X62" s="724"/>
      <c r="Y62" s="724"/>
      <c r="Z62" s="724"/>
      <c r="AA62" s="724"/>
      <c r="AB62" s="724"/>
      <c r="AC62" s="724"/>
      <c r="AD62" s="724"/>
      <c r="AE62" s="725"/>
    </row>
    <row r="63" spans="1:31" ht="17" customHeight="1">
      <c r="A63" s="27"/>
      <c r="B63" s="696"/>
      <c r="C63" s="697"/>
      <c r="D63" s="697"/>
      <c r="E63" s="697"/>
      <c r="F63" s="697"/>
      <c r="G63" s="697"/>
      <c r="H63" s="697"/>
      <c r="I63" s="697"/>
      <c r="J63" s="697"/>
      <c r="K63" s="697"/>
      <c r="L63" s="697"/>
      <c r="M63" s="697"/>
      <c r="N63" s="697"/>
      <c r="O63" s="697"/>
      <c r="P63" s="697"/>
      <c r="Q63" s="697"/>
      <c r="R63" s="697"/>
      <c r="S63" s="697"/>
      <c r="T63" s="697"/>
      <c r="U63" s="698"/>
      <c r="V63" s="723"/>
      <c r="W63" s="724"/>
      <c r="X63" s="724"/>
      <c r="Y63" s="724"/>
      <c r="Z63" s="724"/>
      <c r="AA63" s="724"/>
      <c r="AB63" s="724"/>
      <c r="AC63" s="724"/>
      <c r="AD63" s="724"/>
      <c r="AE63" s="725"/>
    </row>
    <row r="64" spans="1:31" ht="17" customHeight="1">
      <c r="A64" s="27"/>
      <c r="B64" s="696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8"/>
      <c r="V64" s="723"/>
      <c r="W64" s="724"/>
      <c r="X64" s="724"/>
      <c r="Y64" s="724"/>
      <c r="Z64" s="724"/>
      <c r="AA64" s="724"/>
      <c r="AB64" s="724"/>
      <c r="AC64" s="724"/>
      <c r="AD64" s="724"/>
      <c r="AE64" s="725"/>
    </row>
    <row r="65" spans="1:31" ht="17" customHeight="1" thickBot="1">
      <c r="A65" s="27"/>
      <c r="B65" s="699"/>
      <c r="C65" s="700"/>
      <c r="D65" s="700"/>
      <c r="E65" s="700"/>
      <c r="F65" s="700"/>
      <c r="G65" s="700"/>
      <c r="H65" s="700"/>
      <c r="I65" s="700"/>
      <c r="J65" s="700"/>
      <c r="K65" s="700"/>
      <c r="L65" s="700"/>
      <c r="M65" s="700"/>
      <c r="N65" s="700"/>
      <c r="O65" s="700"/>
      <c r="P65" s="700"/>
      <c r="Q65" s="700"/>
      <c r="R65" s="700"/>
      <c r="S65" s="700"/>
      <c r="T65" s="700"/>
      <c r="U65" s="701"/>
      <c r="V65" s="726"/>
      <c r="W65" s="727"/>
      <c r="X65" s="727"/>
      <c r="Y65" s="727"/>
      <c r="Z65" s="727"/>
      <c r="AA65" s="727"/>
      <c r="AB65" s="727"/>
      <c r="AC65" s="727"/>
      <c r="AD65" s="727"/>
      <c r="AE65" s="728"/>
    </row>
    <row r="66" spans="1:31" ht="14.5" customHeight="1">
      <c r="A66" s="27"/>
      <c r="B66" s="288"/>
      <c r="C66" s="289"/>
      <c r="D66" s="289"/>
      <c r="E66" s="289"/>
      <c r="F66" s="289"/>
      <c r="G66" s="289"/>
      <c r="H66" s="289"/>
      <c r="I66" s="289"/>
      <c r="J66" s="298"/>
      <c r="K66" s="298"/>
      <c r="L66" s="298"/>
      <c r="M66" s="298"/>
      <c r="N66" s="298"/>
      <c r="O66" s="298"/>
      <c r="P66" s="298"/>
      <c r="Q66" s="298"/>
      <c r="R66" s="298"/>
      <c r="S66" s="298"/>
      <c r="T66" s="298"/>
      <c r="U66" s="299"/>
      <c r="V66" s="300"/>
      <c r="W66" s="301"/>
      <c r="X66" s="301"/>
      <c r="Y66" s="301"/>
      <c r="Z66" s="301"/>
      <c r="AA66" s="301"/>
      <c r="AB66" s="301"/>
      <c r="AC66" s="301"/>
      <c r="AD66" s="290"/>
      <c r="AE66" s="291"/>
    </row>
    <row r="67" spans="1:31" ht="17" customHeight="1">
      <c r="A67" s="27"/>
      <c r="B67" s="292"/>
      <c r="C67" s="308"/>
      <c r="D67" s="308"/>
      <c r="E67" s="308"/>
      <c r="F67" s="308"/>
      <c r="G67" s="308"/>
      <c r="H67" s="308"/>
      <c r="I67" s="308"/>
      <c r="J67" s="308" t="s">
        <v>801</v>
      </c>
      <c r="K67" s="308"/>
      <c r="L67" s="308"/>
      <c r="M67" s="308"/>
      <c r="N67" s="308"/>
      <c r="O67" s="308"/>
      <c r="P67" s="306"/>
      <c r="Q67" s="302" t="s">
        <v>793</v>
      </c>
      <c r="R67" s="302" t="s">
        <v>794</v>
      </c>
      <c r="S67" s="302" t="s">
        <v>795</v>
      </c>
      <c r="T67" s="302" t="s">
        <v>796</v>
      </c>
      <c r="U67" s="303" t="s">
        <v>797</v>
      </c>
      <c r="V67" s="735" t="s">
        <v>68</v>
      </c>
      <c r="W67" s="736"/>
      <c r="X67" s="736" t="s">
        <v>69</v>
      </c>
      <c r="Y67" s="736"/>
      <c r="Z67" s="736" t="s">
        <v>798</v>
      </c>
      <c r="AA67" s="736"/>
      <c r="AB67" s="736" t="s">
        <v>799</v>
      </c>
      <c r="AC67" s="736"/>
      <c r="AD67" s="310"/>
      <c r="AE67" s="293"/>
    </row>
    <row r="68" spans="1:31" ht="17" customHeight="1">
      <c r="A68" s="27"/>
      <c r="B68" s="292"/>
      <c r="C68" s="308"/>
      <c r="D68" s="308"/>
      <c r="E68" s="308"/>
      <c r="F68" s="308"/>
      <c r="G68" s="308"/>
      <c r="H68" s="308"/>
      <c r="I68" s="308"/>
      <c r="J68" s="309"/>
      <c r="K68" s="309"/>
      <c r="L68" s="309"/>
      <c r="M68" s="309"/>
      <c r="N68" s="309"/>
      <c r="O68" s="309"/>
      <c r="P68" s="304">
        <v>1</v>
      </c>
      <c r="Q68" s="296">
        <v>7.5640000000000001</v>
      </c>
      <c r="R68" s="296">
        <v>7.5540000000000003</v>
      </c>
      <c r="S68" s="296"/>
      <c r="T68" s="296"/>
      <c r="U68" s="297"/>
      <c r="V68" s="732">
        <f t="shared" ref="V68" si="0">MIN(Q68:U68)</f>
        <v>7.5540000000000003</v>
      </c>
      <c r="W68" s="733"/>
      <c r="X68" s="733">
        <f>MAX(Q68:U68)</f>
        <v>7.5640000000000001</v>
      </c>
      <c r="Y68" s="733"/>
      <c r="Z68" s="733">
        <f>AVERAGE(Q68:U68)</f>
        <v>7.5590000000000002</v>
      </c>
      <c r="AA68" s="733"/>
      <c r="AB68" s="733">
        <f>ABS(V68-X68)</f>
        <v>9.9999999999997868E-3</v>
      </c>
      <c r="AC68" s="733"/>
      <c r="AD68" s="310"/>
      <c r="AE68" s="293"/>
    </row>
    <row r="69" spans="1:31" ht="17" customHeight="1">
      <c r="A69" s="27"/>
      <c r="B69" s="292"/>
      <c r="C69" s="308"/>
      <c r="D69" s="308"/>
      <c r="E69" s="308"/>
      <c r="F69" s="308"/>
      <c r="G69" s="308"/>
      <c r="H69" s="308"/>
      <c r="I69" s="308"/>
      <c r="J69" s="309"/>
      <c r="K69" s="309"/>
      <c r="L69" s="309"/>
      <c r="M69" s="309"/>
      <c r="N69" s="309"/>
      <c r="O69" s="309"/>
      <c r="P69" s="304">
        <v>2</v>
      </c>
      <c r="Q69" s="296">
        <v>7.577</v>
      </c>
      <c r="R69" s="296">
        <v>7.5819999999999999</v>
      </c>
      <c r="S69" s="296"/>
      <c r="T69" s="296"/>
      <c r="U69" s="297"/>
      <c r="V69" s="732">
        <f t="shared" ref="V69:V79" si="1">MIN(Q69:U69)</f>
        <v>7.577</v>
      </c>
      <c r="W69" s="733"/>
      <c r="X69" s="733">
        <f t="shared" ref="X69:X79" si="2">MAX(Q69:U69)</f>
        <v>7.5819999999999999</v>
      </c>
      <c r="Y69" s="733"/>
      <c r="Z69" s="733">
        <f t="shared" ref="Z69:Z79" si="3">AVERAGE(Q69:U69)</f>
        <v>7.5794999999999995</v>
      </c>
      <c r="AA69" s="733"/>
      <c r="AB69" s="733">
        <f t="shared" ref="AB69:AB79" si="4">ABS(V69-X69)</f>
        <v>4.9999999999998934E-3</v>
      </c>
      <c r="AC69" s="733"/>
      <c r="AD69" s="310"/>
      <c r="AE69" s="293"/>
    </row>
    <row r="70" spans="1:31" ht="17" customHeight="1">
      <c r="A70" s="27"/>
      <c r="B70" s="292"/>
      <c r="C70" s="308"/>
      <c r="D70" s="308"/>
      <c r="E70" s="308"/>
      <c r="F70" s="308"/>
      <c r="G70" s="308"/>
      <c r="H70" s="308"/>
      <c r="I70" s="308"/>
      <c r="J70" s="309"/>
      <c r="K70" s="309"/>
      <c r="L70" s="309"/>
      <c r="M70" s="309"/>
      <c r="N70" s="309"/>
      <c r="O70" s="309"/>
      <c r="P70" s="304">
        <v>3</v>
      </c>
      <c r="Q70" s="296">
        <v>7.5949999999999998</v>
      </c>
      <c r="R70" s="296">
        <v>7.5940000000000003</v>
      </c>
      <c r="S70" s="296"/>
      <c r="T70" s="296"/>
      <c r="U70" s="297"/>
      <c r="V70" s="732">
        <f t="shared" si="1"/>
        <v>7.5940000000000003</v>
      </c>
      <c r="W70" s="733"/>
      <c r="X70" s="733">
        <f t="shared" si="2"/>
        <v>7.5949999999999998</v>
      </c>
      <c r="Y70" s="733"/>
      <c r="Z70" s="733">
        <f t="shared" si="3"/>
        <v>7.5945</v>
      </c>
      <c r="AA70" s="733"/>
      <c r="AB70" s="733">
        <f t="shared" si="4"/>
        <v>9.9999999999944578E-4</v>
      </c>
      <c r="AC70" s="733"/>
      <c r="AD70" s="310"/>
      <c r="AE70" s="293"/>
    </row>
    <row r="71" spans="1:31" ht="17" customHeight="1">
      <c r="A71" s="27"/>
      <c r="B71" s="292"/>
      <c r="C71" s="308"/>
      <c r="D71" s="308"/>
      <c r="E71" s="308"/>
      <c r="F71" s="308"/>
      <c r="G71" s="308"/>
      <c r="H71" s="308"/>
      <c r="I71" s="308"/>
      <c r="J71" s="309"/>
      <c r="K71" s="309"/>
      <c r="L71" s="309"/>
      <c r="M71" s="309"/>
      <c r="N71" s="309"/>
      <c r="O71" s="309"/>
      <c r="P71" s="304">
        <v>4</v>
      </c>
      <c r="Q71" s="296">
        <v>7.55</v>
      </c>
      <c r="R71" s="296">
        <v>7.5359999999999996</v>
      </c>
      <c r="S71" s="296"/>
      <c r="T71" s="296"/>
      <c r="U71" s="297"/>
      <c r="V71" s="732">
        <f t="shared" si="1"/>
        <v>7.5359999999999996</v>
      </c>
      <c r="W71" s="733"/>
      <c r="X71" s="733">
        <f t="shared" si="2"/>
        <v>7.55</v>
      </c>
      <c r="Y71" s="733"/>
      <c r="Z71" s="733">
        <f t="shared" si="3"/>
        <v>7.5429999999999993</v>
      </c>
      <c r="AA71" s="733"/>
      <c r="AB71" s="733">
        <f t="shared" si="4"/>
        <v>1.4000000000000234E-2</v>
      </c>
      <c r="AC71" s="733"/>
      <c r="AD71" s="310"/>
      <c r="AE71" s="293"/>
    </row>
    <row r="72" spans="1:31" ht="17" customHeight="1">
      <c r="A72" s="27"/>
      <c r="B72" s="292"/>
      <c r="C72" s="308"/>
      <c r="D72" s="308"/>
      <c r="E72" s="308"/>
      <c r="F72" s="308"/>
      <c r="G72" s="308"/>
      <c r="H72" s="308"/>
      <c r="I72" s="308"/>
      <c r="J72" s="309"/>
      <c r="K72" s="309"/>
      <c r="L72" s="309"/>
      <c r="M72" s="309"/>
      <c r="N72" s="309"/>
      <c r="O72" s="309"/>
      <c r="P72" s="304">
        <v>5</v>
      </c>
      <c r="Q72" s="296">
        <v>7.548</v>
      </c>
      <c r="R72" s="296">
        <v>7.5510000000000002</v>
      </c>
      <c r="S72" s="296"/>
      <c r="T72" s="296"/>
      <c r="U72" s="297"/>
      <c r="V72" s="732">
        <f t="shared" si="1"/>
        <v>7.548</v>
      </c>
      <c r="W72" s="733"/>
      <c r="X72" s="733">
        <f t="shared" si="2"/>
        <v>7.5510000000000002</v>
      </c>
      <c r="Y72" s="733"/>
      <c r="Z72" s="733">
        <f t="shared" si="3"/>
        <v>7.5495000000000001</v>
      </c>
      <c r="AA72" s="733"/>
      <c r="AB72" s="733">
        <f t="shared" si="4"/>
        <v>3.0000000000001137E-3</v>
      </c>
      <c r="AC72" s="733"/>
      <c r="AD72" s="310"/>
      <c r="AE72" s="293"/>
    </row>
    <row r="73" spans="1:31" ht="17" customHeight="1">
      <c r="A73" s="27"/>
      <c r="B73" s="292"/>
      <c r="C73" s="308"/>
      <c r="D73" s="308"/>
      <c r="E73" s="308"/>
      <c r="F73" s="308"/>
      <c r="G73" s="308"/>
      <c r="H73" s="308"/>
      <c r="I73" s="308"/>
      <c r="J73" s="309"/>
      <c r="K73" s="309"/>
      <c r="L73" s="309"/>
      <c r="M73" s="309"/>
      <c r="N73" s="309"/>
      <c r="O73" s="309"/>
      <c r="P73" s="304">
        <v>6</v>
      </c>
      <c r="Q73" s="296">
        <v>7.5780000000000003</v>
      </c>
      <c r="R73" s="296">
        <v>7.5720000000000001</v>
      </c>
      <c r="S73" s="296"/>
      <c r="T73" s="296"/>
      <c r="U73" s="297"/>
      <c r="V73" s="732">
        <f t="shared" si="1"/>
        <v>7.5720000000000001</v>
      </c>
      <c r="W73" s="733"/>
      <c r="X73" s="733">
        <f t="shared" si="2"/>
        <v>7.5780000000000003</v>
      </c>
      <c r="Y73" s="733"/>
      <c r="Z73" s="733">
        <f t="shared" si="3"/>
        <v>7.5750000000000002</v>
      </c>
      <c r="AA73" s="733"/>
      <c r="AB73" s="733">
        <f t="shared" si="4"/>
        <v>6.0000000000002274E-3</v>
      </c>
      <c r="AC73" s="733"/>
      <c r="AD73" s="310"/>
      <c r="AE73" s="293"/>
    </row>
    <row r="74" spans="1:31" ht="17" customHeight="1">
      <c r="A74" s="27"/>
      <c r="B74" s="292"/>
      <c r="C74" s="308"/>
      <c r="D74" s="308"/>
      <c r="E74" s="308"/>
      <c r="F74" s="308"/>
      <c r="G74" s="308"/>
      <c r="H74" s="308"/>
      <c r="I74" s="308"/>
      <c r="J74" s="309"/>
      <c r="K74" s="309"/>
      <c r="L74" s="309"/>
      <c r="M74" s="309"/>
      <c r="N74" s="309"/>
      <c r="O74" s="309"/>
      <c r="P74" s="304">
        <v>7</v>
      </c>
      <c r="Q74" s="296">
        <v>7.61</v>
      </c>
      <c r="R74" s="296">
        <v>7.609</v>
      </c>
      <c r="S74" s="296"/>
      <c r="T74" s="296"/>
      <c r="U74" s="297"/>
      <c r="V74" s="732">
        <f t="shared" si="1"/>
        <v>7.609</v>
      </c>
      <c r="W74" s="733"/>
      <c r="X74" s="733">
        <f t="shared" si="2"/>
        <v>7.61</v>
      </c>
      <c r="Y74" s="733"/>
      <c r="Z74" s="733">
        <f t="shared" si="3"/>
        <v>7.6095000000000006</v>
      </c>
      <c r="AA74" s="733"/>
      <c r="AB74" s="733">
        <f t="shared" si="4"/>
        <v>1.000000000000334E-3</v>
      </c>
      <c r="AC74" s="733"/>
      <c r="AD74" s="310"/>
      <c r="AE74" s="293"/>
    </row>
    <row r="75" spans="1:31" ht="17" customHeight="1">
      <c r="A75" s="27"/>
      <c r="B75" s="292"/>
      <c r="C75" s="308"/>
      <c r="D75" s="308"/>
      <c r="E75" s="308"/>
      <c r="F75" s="308"/>
      <c r="G75" s="308"/>
      <c r="H75" s="308"/>
      <c r="I75" s="308"/>
      <c r="J75" s="309"/>
      <c r="K75" s="309"/>
      <c r="L75" s="309"/>
      <c r="M75" s="309"/>
      <c r="N75" s="309"/>
      <c r="O75" s="309"/>
      <c r="P75" s="304">
        <v>8</v>
      </c>
      <c r="Q75" s="296">
        <v>7.6079999999999997</v>
      </c>
      <c r="R75" s="296">
        <v>7.5990000000000002</v>
      </c>
      <c r="S75" s="296"/>
      <c r="T75" s="296"/>
      <c r="U75" s="297"/>
      <c r="V75" s="732">
        <f t="shared" si="1"/>
        <v>7.5990000000000002</v>
      </c>
      <c r="W75" s="733"/>
      <c r="X75" s="733">
        <f t="shared" si="2"/>
        <v>7.6079999999999997</v>
      </c>
      <c r="Y75" s="733"/>
      <c r="Z75" s="733">
        <f t="shared" si="3"/>
        <v>7.6035000000000004</v>
      </c>
      <c r="AA75" s="733"/>
      <c r="AB75" s="733">
        <f t="shared" si="4"/>
        <v>8.9999999999994529E-3</v>
      </c>
      <c r="AC75" s="733"/>
      <c r="AD75" s="310"/>
      <c r="AE75" s="293"/>
    </row>
    <row r="76" spans="1:31" ht="17" customHeight="1">
      <c r="A76" s="27"/>
      <c r="B76" s="292"/>
      <c r="C76" s="308"/>
      <c r="D76" s="308"/>
      <c r="E76" s="308"/>
      <c r="F76" s="308"/>
      <c r="G76" s="308"/>
      <c r="H76" s="308"/>
      <c r="I76" s="308"/>
      <c r="J76" s="309"/>
      <c r="K76" s="309"/>
      <c r="L76" s="309"/>
      <c r="M76" s="309"/>
      <c r="N76" s="309"/>
      <c r="O76" s="309"/>
      <c r="P76" s="304">
        <v>9</v>
      </c>
      <c r="Q76" s="296">
        <v>7.6669999999999998</v>
      </c>
      <c r="R76" s="296">
        <v>7.6680000000000001</v>
      </c>
      <c r="S76" s="296"/>
      <c r="T76" s="296"/>
      <c r="U76" s="297"/>
      <c r="V76" s="732">
        <f t="shared" si="1"/>
        <v>7.6669999999999998</v>
      </c>
      <c r="W76" s="733"/>
      <c r="X76" s="733">
        <f t="shared" si="2"/>
        <v>7.6680000000000001</v>
      </c>
      <c r="Y76" s="733"/>
      <c r="Z76" s="733">
        <f t="shared" si="3"/>
        <v>7.6675000000000004</v>
      </c>
      <c r="AA76" s="733"/>
      <c r="AB76" s="733">
        <f t="shared" si="4"/>
        <v>1.000000000000334E-3</v>
      </c>
      <c r="AC76" s="733"/>
      <c r="AD76" s="310"/>
      <c r="AE76" s="293"/>
    </row>
    <row r="77" spans="1:31" ht="17" customHeight="1">
      <c r="A77" s="27"/>
      <c r="B77" s="292"/>
      <c r="C77" s="308"/>
      <c r="D77" s="308"/>
      <c r="E77" s="308"/>
      <c r="F77" s="308"/>
      <c r="G77" s="308"/>
      <c r="H77" s="308"/>
      <c r="I77" s="308"/>
      <c r="J77" s="309"/>
      <c r="K77" s="309"/>
      <c r="L77" s="309"/>
      <c r="M77" s="309"/>
      <c r="N77" s="309"/>
      <c r="O77" s="309"/>
      <c r="P77" s="304">
        <v>10</v>
      </c>
      <c r="Q77" s="296">
        <v>7.6379999999999999</v>
      </c>
      <c r="R77" s="296">
        <v>7.6289999999999996</v>
      </c>
      <c r="S77" s="296"/>
      <c r="T77" s="296"/>
      <c r="U77" s="297"/>
      <c r="V77" s="732">
        <f t="shared" si="1"/>
        <v>7.6289999999999996</v>
      </c>
      <c r="W77" s="733"/>
      <c r="X77" s="733">
        <f t="shared" si="2"/>
        <v>7.6379999999999999</v>
      </c>
      <c r="Y77" s="733"/>
      <c r="Z77" s="733">
        <f t="shared" si="3"/>
        <v>7.6334999999999997</v>
      </c>
      <c r="AA77" s="733"/>
      <c r="AB77" s="733">
        <f t="shared" si="4"/>
        <v>9.0000000000003411E-3</v>
      </c>
      <c r="AC77" s="733"/>
      <c r="AD77" s="310"/>
      <c r="AE77" s="293"/>
    </row>
    <row r="78" spans="1:31" ht="17" customHeight="1">
      <c r="A78" s="27"/>
      <c r="B78" s="292"/>
      <c r="C78" s="308"/>
      <c r="D78" s="308"/>
      <c r="E78" s="308"/>
      <c r="F78" s="308"/>
      <c r="G78" s="308"/>
      <c r="H78" s="308"/>
      <c r="I78" s="308"/>
      <c r="J78" s="309"/>
      <c r="K78" s="309"/>
      <c r="L78" s="309"/>
      <c r="M78" s="309"/>
      <c r="N78" s="309"/>
      <c r="O78" s="309"/>
      <c r="P78" s="304">
        <v>11</v>
      </c>
      <c r="Q78" s="296">
        <v>7.5750000000000002</v>
      </c>
      <c r="R78" s="296">
        <v>7.5750000000000002</v>
      </c>
      <c r="S78" s="296"/>
      <c r="T78" s="296"/>
      <c r="U78" s="297"/>
      <c r="V78" s="732">
        <f t="shared" si="1"/>
        <v>7.5750000000000002</v>
      </c>
      <c r="W78" s="733"/>
      <c r="X78" s="733">
        <f t="shared" si="2"/>
        <v>7.5750000000000002</v>
      </c>
      <c r="Y78" s="733"/>
      <c r="Z78" s="733">
        <f t="shared" si="3"/>
        <v>7.5750000000000002</v>
      </c>
      <c r="AA78" s="733"/>
      <c r="AB78" s="733">
        <f t="shared" si="4"/>
        <v>0</v>
      </c>
      <c r="AC78" s="733"/>
      <c r="AD78" s="310"/>
      <c r="AE78" s="293"/>
    </row>
    <row r="79" spans="1:31" ht="17" customHeight="1" thickBot="1">
      <c r="A79" s="27"/>
      <c r="B79" s="292"/>
      <c r="C79" s="308"/>
      <c r="D79" s="308"/>
      <c r="E79" s="308"/>
      <c r="F79" s="308"/>
      <c r="G79" s="308"/>
      <c r="H79" s="308"/>
      <c r="I79" s="308"/>
      <c r="J79" s="309"/>
      <c r="K79" s="309"/>
      <c r="L79" s="309"/>
      <c r="M79" s="309"/>
      <c r="N79" s="309"/>
      <c r="O79" s="309"/>
      <c r="P79" s="304">
        <v>12</v>
      </c>
      <c r="Q79" s="296">
        <v>7.5540000000000003</v>
      </c>
      <c r="R79" s="296">
        <v>7.57</v>
      </c>
      <c r="S79" s="296"/>
      <c r="T79" s="296"/>
      <c r="U79" s="297"/>
      <c r="V79" s="732">
        <f t="shared" si="1"/>
        <v>7.5540000000000003</v>
      </c>
      <c r="W79" s="733"/>
      <c r="X79" s="733">
        <f t="shared" si="2"/>
        <v>7.57</v>
      </c>
      <c r="Y79" s="733"/>
      <c r="Z79" s="733">
        <f t="shared" si="3"/>
        <v>7.5620000000000003</v>
      </c>
      <c r="AA79" s="733"/>
      <c r="AB79" s="733">
        <f t="shared" si="4"/>
        <v>1.6000000000000014E-2</v>
      </c>
      <c r="AC79" s="733"/>
      <c r="AD79" s="310"/>
      <c r="AE79" s="293"/>
    </row>
    <row r="80" spans="1:31" ht="17" customHeight="1" thickBot="1">
      <c r="A80" s="27"/>
      <c r="B80" s="292"/>
      <c r="C80" s="308"/>
      <c r="D80" s="308"/>
      <c r="E80" s="308"/>
      <c r="F80" s="308"/>
      <c r="G80" s="308"/>
      <c r="H80" s="308"/>
      <c r="I80" s="308"/>
      <c r="J80" s="734" t="s">
        <v>117</v>
      </c>
      <c r="K80" s="734"/>
      <c r="L80" s="734"/>
      <c r="M80" s="734"/>
      <c r="N80" s="734"/>
      <c r="O80" s="734"/>
      <c r="P80" s="734"/>
      <c r="Q80" s="307">
        <f>AVERAGE(Q68:Q79)</f>
        <v>7.5886666666666676</v>
      </c>
      <c r="R80" s="307">
        <f>AVERAGE(R68:R79)</f>
        <v>7.5865833333333343</v>
      </c>
      <c r="S80" s="307"/>
      <c r="T80" s="307"/>
      <c r="U80" s="307"/>
      <c r="V80" s="729" t="s">
        <v>804</v>
      </c>
      <c r="W80" s="730"/>
      <c r="X80" s="730"/>
      <c r="Y80" s="730"/>
      <c r="Z80" s="730"/>
      <c r="AA80" s="730"/>
      <c r="AB80" s="731">
        <f>AVERAGE(Q80:U80)</f>
        <v>7.587625000000001</v>
      </c>
      <c r="AC80" s="731"/>
      <c r="AD80" s="310"/>
      <c r="AE80" s="293"/>
    </row>
    <row r="81" spans="2:31" ht="14" thickBot="1">
      <c r="B81" s="294"/>
      <c r="C81" s="295"/>
      <c r="D81" s="205"/>
      <c r="E81" s="205"/>
      <c r="F81" s="205"/>
      <c r="G81" s="205"/>
      <c r="H81" s="205"/>
      <c r="I81" s="205"/>
      <c r="J81" s="205"/>
      <c r="K81" s="205"/>
      <c r="L81" s="205"/>
      <c r="M81" s="205"/>
      <c r="N81" s="205"/>
      <c r="O81" s="205"/>
      <c r="P81" s="205"/>
      <c r="Q81" s="205"/>
      <c r="R81" s="205"/>
      <c r="S81" s="205"/>
      <c r="T81" s="205"/>
      <c r="U81" s="305"/>
      <c r="V81" s="205"/>
      <c r="W81" s="205"/>
      <c r="X81" s="205"/>
      <c r="Y81" s="205"/>
      <c r="Z81" s="205"/>
      <c r="AA81" s="205"/>
      <c r="AB81" s="205"/>
      <c r="AC81" s="205"/>
      <c r="AD81" s="205"/>
      <c r="AE81" s="206"/>
    </row>
    <row r="82" spans="2:31" ht="14">
      <c r="B82" s="288"/>
      <c r="C82" s="289"/>
      <c r="D82" s="289"/>
      <c r="E82" s="289"/>
      <c r="F82" s="289"/>
      <c r="G82" s="289"/>
      <c r="H82" s="289"/>
      <c r="I82" s="289"/>
      <c r="J82" s="298"/>
      <c r="K82" s="298"/>
      <c r="L82" s="298"/>
      <c r="M82" s="298"/>
      <c r="N82" s="298"/>
      <c r="O82" s="298"/>
      <c r="P82" s="298"/>
      <c r="Q82" s="298"/>
      <c r="R82" s="298"/>
      <c r="S82" s="298"/>
      <c r="T82" s="298"/>
      <c r="U82" s="299"/>
      <c r="V82" s="300"/>
      <c r="W82" s="301"/>
      <c r="X82" s="301"/>
      <c r="Y82" s="301"/>
      <c r="Z82" s="301"/>
      <c r="AA82" s="301"/>
      <c r="AB82" s="301"/>
      <c r="AC82" s="301"/>
      <c r="AD82" s="290"/>
      <c r="AE82" s="291"/>
    </row>
    <row r="83" spans="2:31" ht="14">
      <c r="B83" s="292"/>
      <c r="C83" s="308"/>
      <c r="D83" s="308"/>
      <c r="E83" s="308"/>
      <c r="F83" s="308"/>
      <c r="G83" s="308"/>
      <c r="H83" s="308"/>
      <c r="I83" s="308"/>
      <c r="J83" s="308" t="s">
        <v>800</v>
      </c>
      <c r="K83" s="308"/>
      <c r="L83" s="308"/>
      <c r="M83" s="308"/>
      <c r="N83" s="308"/>
      <c r="O83" s="308"/>
      <c r="P83" s="306"/>
      <c r="Q83" s="302" t="s">
        <v>793</v>
      </c>
      <c r="R83" s="302" t="s">
        <v>794</v>
      </c>
      <c r="S83" s="302" t="s">
        <v>795</v>
      </c>
      <c r="T83" s="302" t="s">
        <v>796</v>
      </c>
      <c r="U83" s="303" t="s">
        <v>797</v>
      </c>
      <c r="V83" s="735" t="s">
        <v>68</v>
      </c>
      <c r="W83" s="736"/>
      <c r="X83" s="736" t="s">
        <v>69</v>
      </c>
      <c r="Y83" s="736"/>
      <c r="Z83" s="736" t="s">
        <v>798</v>
      </c>
      <c r="AA83" s="736"/>
      <c r="AB83" s="736" t="s">
        <v>799</v>
      </c>
      <c r="AC83" s="736"/>
      <c r="AD83" s="310"/>
      <c r="AE83" s="293"/>
    </row>
    <row r="84" spans="2:31" ht="14">
      <c r="B84" s="292"/>
      <c r="C84" s="308"/>
      <c r="D84" s="308"/>
      <c r="E84" s="308"/>
      <c r="F84" s="308"/>
      <c r="G84" s="308"/>
      <c r="H84" s="308"/>
      <c r="I84" s="308"/>
      <c r="J84" s="309"/>
      <c r="K84" s="309"/>
      <c r="L84" s="309"/>
      <c r="M84" s="309"/>
      <c r="N84" s="309"/>
      <c r="O84" s="309"/>
      <c r="P84" s="304">
        <v>1</v>
      </c>
      <c r="Q84" s="296">
        <v>7.6120000000000001</v>
      </c>
      <c r="R84" s="296">
        <v>7.6059999999999999</v>
      </c>
      <c r="S84" s="296"/>
      <c r="T84" s="296"/>
      <c r="U84" s="297"/>
      <c r="V84" s="732">
        <f t="shared" ref="V84:V95" si="5">MIN(Q84:U84)</f>
        <v>7.6059999999999999</v>
      </c>
      <c r="W84" s="733"/>
      <c r="X84" s="733">
        <f>MAX(Q84:U84)</f>
        <v>7.6120000000000001</v>
      </c>
      <c r="Y84" s="733"/>
      <c r="Z84" s="733">
        <f>AVERAGE(Q84:U84)</f>
        <v>7.609</v>
      </c>
      <c r="AA84" s="733"/>
      <c r="AB84" s="733">
        <f>ABS(V84-X84)</f>
        <v>6.0000000000002274E-3</v>
      </c>
      <c r="AC84" s="733"/>
      <c r="AD84" s="310"/>
      <c r="AE84" s="293"/>
    </row>
    <row r="85" spans="2:31" ht="14">
      <c r="B85" s="292"/>
      <c r="C85" s="308"/>
      <c r="D85" s="308"/>
      <c r="E85" s="308"/>
      <c r="F85" s="308"/>
      <c r="G85" s="308"/>
      <c r="H85" s="308"/>
      <c r="I85" s="308"/>
      <c r="J85" s="309"/>
      <c r="K85" s="309"/>
      <c r="L85" s="309"/>
      <c r="M85" s="309"/>
      <c r="N85" s="309"/>
      <c r="O85" s="309"/>
      <c r="P85" s="304">
        <v>2</v>
      </c>
      <c r="Q85" s="296">
        <v>7.67</v>
      </c>
      <c r="R85" s="296">
        <v>7.6760000000000002</v>
      </c>
      <c r="S85" s="296"/>
      <c r="T85" s="296"/>
      <c r="U85" s="297"/>
      <c r="V85" s="732">
        <f t="shared" si="5"/>
        <v>7.67</v>
      </c>
      <c r="W85" s="733"/>
      <c r="X85" s="733">
        <f t="shared" ref="X85:X95" si="6">MAX(Q85:U85)</f>
        <v>7.6760000000000002</v>
      </c>
      <c r="Y85" s="733"/>
      <c r="Z85" s="733">
        <f t="shared" ref="Z85:Z95" si="7">AVERAGE(Q85:U85)</f>
        <v>7.673</v>
      </c>
      <c r="AA85" s="733"/>
      <c r="AB85" s="733">
        <f t="shared" ref="AB85:AB95" si="8">ABS(V85-X85)</f>
        <v>6.0000000000002274E-3</v>
      </c>
      <c r="AC85" s="733"/>
      <c r="AD85" s="310"/>
      <c r="AE85" s="293"/>
    </row>
    <row r="86" spans="2:31" ht="14">
      <c r="B86" s="292"/>
      <c r="C86" s="308"/>
      <c r="D86" s="308"/>
      <c r="E86" s="308"/>
      <c r="F86" s="308"/>
      <c r="G86" s="308"/>
      <c r="H86" s="308"/>
      <c r="I86" s="308"/>
      <c r="J86" s="309"/>
      <c r="K86" s="309"/>
      <c r="L86" s="309"/>
      <c r="M86" s="309"/>
      <c r="N86" s="309"/>
      <c r="O86" s="309"/>
      <c r="P86" s="304">
        <v>3</v>
      </c>
      <c r="Q86" s="296">
        <v>7.609</v>
      </c>
      <c r="R86" s="296">
        <v>7.6189999999999998</v>
      </c>
      <c r="S86" s="296"/>
      <c r="T86" s="296"/>
      <c r="U86" s="297"/>
      <c r="V86" s="732">
        <f t="shared" si="5"/>
        <v>7.609</v>
      </c>
      <c r="W86" s="733"/>
      <c r="X86" s="733">
        <f t="shared" si="6"/>
        <v>7.6189999999999998</v>
      </c>
      <c r="Y86" s="733"/>
      <c r="Z86" s="733">
        <f t="shared" si="7"/>
        <v>7.6139999999999999</v>
      </c>
      <c r="AA86" s="733"/>
      <c r="AB86" s="733">
        <f t="shared" si="8"/>
        <v>9.9999999999997868E-3</v>
      </c>
      <c r="AC86" s="733"/>
      <c r="AD86" s="310"/>
      <c r="AE86" s="293"/>
    </row>
    <row r="87" spans="2:31" ht="14">
      <c r="B87" s="292"/>
      <c r="C87" s="308"/>
      <c r="D87" s="308"/>
      <c r="E87" s="308"/>
      <c r="F87" s="308"/>
      <c r="G87" s="308"/>
      <c r="H87" s="308"/>
      <c r="I87" s="308"/>
      <c r="J87" s="309"/>
      <c r="K87" s="309"/>
      <c r="L87" s="309"/>
      <c r="M87" s="309"/>
      <c r="N87" s="309"/>
      <c r="O87" s="309"/>
      <c r="P87" s="304">
        <v>4</v>
      </c>
      <c r="Q87" s="296">
        <v>7.524</v>
      </c>
      <c r="R87" s="296">
        <v>7.5380000000000003</v>
      </c>
      <c r="S87" s="296"/>
      <c r="T87" s="296"/>
      <c r="U87" s="297"/>
      <c r="V87" s="732">
        <f t="shared" si="5"/>
        <v>7.524</v>
      </c>
      <c r="W87" s="733"/>
      <c r="X87" s="733">
        <f t="shared" si="6"/>
        <v>7.5380000000000003</v>
      </c>
      <c r="Y87" s="733"/>
      <c r="Z87" s="733">
        <f t="shared" si="7"/>
        <v>7.5310000000000006</v>
      </c>
      <c r="AA87" s="733"/>
      <c r="AB87" s="733">
        <f t="shared" si="8"/>
        <v>1.4000000000000234E-2</v>
      </c>
      <c r="AC87" s="733"/>
      <c r="AD87" s="310"/>
      <c r="AE87" s="293"/>
    </row>
    <row r="88" spans="2:31" ht="14">
      <c r="B88" s="292"/>
      <c r="C88" s="308"/>
      <c r="D88" s="308"/>
      <c r="E88" s="308"/>
      <c r="F88" s="308"/>
      <c r="G88" s="308"/>
      <c r="H88" s="308"/>
      <c r="I88" s="308"/>
      <c r="J88" s="309"/>
      <c r="K88" s="309"/>
      <c r="L88" s="309"/>
      <c r="M88" s="309"/>
      <c r="N88" s="309"/>
      <c r="O88" s="309"/>
      <c r="P88" s="304">
        <v>5</v>
      </c>
      <c r="Q88" s="296">
        <v>7.601</v>
      </c>
      <c r="R88" s="296">
        <v>7.5990000000000002</v>
      </c>
      <c r="S88" s="296"/>
      <c r="T88" s="296"/>
      <c r="U88" s="297"/>
      <c r="V88" s="732">
        <f t="shared" si="5"/>
        <v>7.5990000000000002</v>
      </c>
      <c r="W88" s="733"/>
      <c r="X88" s="733">
        <f t="shared" si="6"/>
        <v>7.601</v>
      </c>
      <c r="Y88" s="733"/>
      <c r="Z88" s="733">
        <f t="shared" si="7"/>
        <v>7.6</v>
      </c>
      <c r="AA88" s="733"/>
      <c r="AB88" s="733">
        <f t="shared" si="8"/>
        <v>1.9999999999997797E-3</v>
      </c>
      <c r="AC88" s="733"/>
      <c r="AD88" s="310"/>
      <c r="AE88" s="293"/>
    </row>
    <row r="89" spans="2:31" ht="14">
      <c r="B89" s="292"/>
      <c r="C89" s="308"/>
      <c r="D89" s="308"/>
      <c r="E89" s="308"/>
      <c r="F89" s="308"/>
      <c r="G89" s="308"/>
      <c r="H89" s="308"/>
      <c r="I89" s="308"/>
      <c r="J89" s="309"/>
      <c r="K89" s="309"/>
      <c r="L89" s="309"/>
      <c r="M89" s="309"/>
      <c r="N89" s="309"/>
      <c r="O89" s="309"/>
      <c r="P89" s="304">
        <v>6</v>
      </c>
      <c r="Q89" s="296">
        <v>7.6029999999999998</v>
      </c>
      <c r="R89" s="296">
        <v>7.6059999999999999</v>
      </c>
      <c r="S89" s="296"/>
      <c r="T89" s="296"/>
      <c r="U89" s="297"/>
      <c r="V89" s="732">
        <f t="shared" si="5"/>
        <v>7.6029999999999998</v>
      </c>
      <c r="W89" s="733"/>
      <c r="X89" s="733">
        <f t="shared" si="6"/>
        <v>7.6059999999999999</v>
      </c>
      <c r="Y89" s="733"/>
      <c r="Z89" s="733">
        <f t="shared" si="7"/>
        <v>7.6044999999999998</v>
      </c>
      <c r="AA89" s="733"/>
      <c r="AB89" s="733">
        <f t="shared" si="8"/>
        <v>3.0000000000001137E-3</v>
      </c>
      <c r="AC89" s="733"/>
      <c r="AD89" s="310"/>
      <c r="AE89" s="293"/>
    </row>
    <row r="90" spans="2:31" ht="14">
      <c r="B90" s="292"/>
      <c r="C90" s="308"/>
      <c r="D90" s="308"/>
      <c r="E90" s="308"/>
      <c r="F90" s="308"/>
      <c r="G90" s="308"/>
      <c r="H90" s="308"/>
      <c r="I90" s="308"/>
      <c r="J90" s="309"/>
      <c r="K90" s="309"/>
      <c r="L90" s="309"/>
      <c r="M90" s="309"/>
      <c r="N90" s="309"/>
      <c r="O90" s="309"/>
      <c r="P90" s="304">
        <v>7</v>
      </c>
      <c r="Q90" s="296">
        <v>7.6020000000000003</v>
      </c>
      <c r="R90" s="296">
        <v>7.6120000000000001</v>
      </c>
      <c r="S90" s="296"/>
      <c r="T90" s="296"/>
      <c r="U90" s="297"/>
      <c r="V90" s="732">
        <f t="shared" si="5"/>
        <v>7.6020000000000003</v>
      </c>
      <c r="W90" s="733"/>
      <c r="X90" s="733">
        <f t="shared" si="6"/>
        <v>7.6120000000000001</v>
      </c>
      <c r="Y90" s="733"/>
      <c r="Z90" s="733">
        <f t="shared" si="7"/>
        <v>7.6070000000000002</v>
      </c>
      <c r="AA90" s="733"/>
      <c r="AB90" s="733">
        <f t="shared" si="8"/>
        <v>9.9999999999997868E-3</v>
      </c>
      <c r="AC90" s="733"/>
      <c r="AD90" s="310"/>
      <c r="AE90" s="293"/>
    </row>
    <row r="91" spans="2:31" ht="14">
      <c r="B91" s="292"/>
      <c r="C91" s="308"/>
      <c r="D91" s="308"/>
      <c r="E91" s="308"/>
      <c r="F91" s="308"/>
      <c r="G91" s="308"/>
      <c r="H91" s="308"/>
      <c r="I91" s="308"/>
      <c r="J91" s="309"/>
      <c r="K91" s="309"/>
      <c r="L91" s="309"/>
      <c r="M91" s="309"/>
      <c r="N91" s="309"/>
      <c r="O91" s="309"/>
      <c r="P91" s="304">
        <v>8</v>
      </c>
      <c r="Q91" s="296">
        <v>7.6159999999999997</v>
      </c>
      <c r="R91" s="296">
        <v>7.609</v>
      </c>
      <c r="S91" s="296"/>
      <c r="T91" s="296"/>
      <c r="U91" s="297"/>
      <c r="V91" s="732">
        <f t="shared" si="5"/>
        <v>7.609</v>
      </c>
      <c r="W91" s="733"/>
      <c r="X91" s="733">
        <f t="shared" si="6"/>
        <v>7.6159999999999997</v>
      </c>
      <c r="Y91" s="733"/>
      <c r="Z91" s="733">
        <f t="shared" si="7"/>
        <v>7.6124999999999998</v>
      </c>
      <c r="AA91" s="733"/>
      <c r="AB91" s="733">
        <f t="shared" si="8"/>
        <v>6.9999999999996732E-3</v>
      </c>
      <c r="AC91" s="733"/>
      <c r="AD91" s="310"/>
      <c r="AE91" s="293"/>
    </row>
    <row r="92" spans="2:31" ht="14">
      <c r="B92" s="292"/>
      <c r="C92" s="308"/>
      <c r="D92" s="308"/>
      <c r="E92" s="308"/>
      <c r="F92" s="308"/>
      <c r="G92" s="308"/>
      <c r="H92" s="308"/>
      <c r="I92" s="308"/>
      <c r="J92" s="309"/>
      <c r="K92" s="309"/>
      <c r="L92" s="309"/>
      <c r="M92" s="309"/>
      <c r="N92" s="309"/>
      <c r="O92" s="309"/>
      <c r="P92" s="304">
        <v>9</v>
      </c>
      <c r="Q92" s="296">
        <v>7.6509999999999998</v>
      </c>
      <c r="R92" s="296">
        <v>7.6390000000000002</v>
      </c>
      <c r="S92" s="296"/>
      <c r="T92" s="296"/>
      <c r="U92" s="297"/>
      <c r="V92" s="732">
        <f t="shared" si="5"/>
        <v>7.6390000000000002</v>
      </c>
      <c r="W92" s="733"/>
      <c r="X92" s="733">
        <f t="shared" si="6"/>
        <v>7.6509999999999998</v>
      </c>
      <c r="Y92" s="733"/>
      <c r="Z92" s="733">
        <f t="shared" si="7"/>
        <v>7.6449999999999996</v>
      </c>
      <c r="AA92" s="733"/>
      <c r="AB92" s="733">
        <f t="shared" si="8"/>
        <v>1.1999999999999567E-2</v>
      </c>
      <c r="AC92" s="733"/>
      <c r="AD92" s="310"/>
      <c r="AE92" s="293"/>
    </row>
    <row r="93" spans="2:31" ht="14">
      <c r="B93" s="292"/>
      <c r="C93" s="308"/>
      <c r="D93" s="308"/>
      <c r="E93" s="308"/>
      <c r="F93" s="308"/>
      <c r="G93" s="308"/>
      <c r="H93" s="308"/>
      <c r="I93" s="308"/>
      <c r="J93" s="309"/>
      <c r="K93" s="309"/>
      <c r="L93" s="309"/>
      <c r="M93" s="309"/>
      <c r="N93" s="309"/>
      <c r="O93" s="309"/>
      <c r="P93" s="304">
        <v>10</v>
      </c>
      <c r="Q93" s="296">
        <v>7.6790000000000003</v>
      </c>
      <c r="R93" s="296">
        <v>7.673</v>
      </c>
      <c r="S93" s="296"/>
      <c r="T93" s="296"/>
      <c r="U93" s="297"/>
      <c r="V93" s="732">
        <f t="shared" si="5"/>
        <v>7.673</v>
      </c>
      <c r="W93" s="733"/>
      <c r="X93" s="733">
        <f t="shared" si="6"/>
        <v>7.6790000000000003</v>
      </c>
      <c r="Y93" s="733"/>
      <c r="Z93" s="733">
        <f t="shared" si="7"/>
        <v>7.6760000000000002</v>
      </c>
      <c r="AA93" s="733"/>
      <c r="AB93" s="733">
        <f t="shared" si="8"/>
        <v>6.0000000000002274E-3</v>
      </c>
      <c r="AC93" s="733"/>
      <c r="AD93" s="310"/>
      <c r="AE93" s="293"/>
    </row>
    <row r="94" spans="2:31" ht="14">
      <c r="B94" s="292"/>
      <c r="C94" s="308"/>
      <c r="D94" s="308"/>
      <c r="E94" s="308"/>
      <c r="F94" s="308"/>
      <c r="G94" s="308"/>
      <c r="H94" s="308"/>
      <c r="I94" s="308"/>
      <c r="J94" s="309"/>
      <c r="K94" s="309"/>
      <c r="L94" s="309"/>
      <c r="M94" s="309"/>
      <c r="N94" s="309"/>
      <c r="O94" s="309"/>
      <c r="P94" s="304">
        <v>11</v>
      </c>
      <c r="Q94" s="296">
        <v>7.6283000000000003</v>
      </c>
      <c r="R94" s="296">
        <v>7.6340000000000003</v>
      </c>
      <c r="S94" s="296"/>
      <c r="T94" s="296"/>
      <c r="U94" s="297"/>
      <c r="V94" s="732">
        <f t="shared" si="5"/>
        <v>7.6283000000000003</v>
      </c>
      <c r="W94" s="733"/>
      <c r="X94" s="733">
        <f t="shared" si="6"/>
        <v>7.6340000000000003</v>
      </c>
      <c r="Y94" s="733"/>
      <c r="Z94" s="733">
        <f t="shared" si="7"/>
        <v>7.6311499999999999</v>
      </c>
      <c r="AA94" s="733"/>
      <c r="AB94" s="733">
        <f t="shared" si="8"/>
        <v>5.7000000000000384E-3</v>
      </c>
      <c r="AC94" s="733"/>
      <c r="AD94" s="310"/>
      <c r="AE94" s="293"/>
    </row>
    <row r="95" spans="2:31" ht="15" thickBot="1">
      <c r="B95" s="292"/>
      <c r="C95" s="308"/>
      <c r="D95" s="308"/>
      <c r="E95" s="308"/>
      <c r="F95" s="308"/>
      <c r="G95" s="308"/>
      <c r="H95" s="308"/>
      <c r="I95" s="308"/>
      <c r="J95" s="309"/>
      <c r="K95" s="309"/>
      <c r="L95" s="309"/>
      <c r="M95" s="309"/>
      <c r="N95" s="309"/>
      <c r="O95" s="309"/>
      <c r="P95" s="304">
        <v>12</v>
      </c>
      <c r="Q95" s="296">
        <v>7.6340000000000003</v>
      </c>
      <c r="R95" s="296">
        <v>7.6360000000000001</v>
      </c>
      <c r="S95" s="296"/>
      <c r="T95" s="296"/>
      <c r="U95" s="297"/>
      <c r="V95" s="732">
        <f t="shared" si="5"/>
        <v>7.6340000000000003</v>
      </c>
      <c r="W95" s="733"/>
      <c r="X95" s="733">
        <f t="shared" si="6"/>
        <v>7.6360000000000001</v>
      </c>
      <c r="Y95" s="733"/>
      <c r="Z95" s="733">
        <f t="shared" si="7"/>
        <v>7.6349999999999998</v>
      </c>
      <c r="AA95" s="733"/>
      <c r="AB95" s="733">
        <f t="shared" si="8"/>
        <v>1.9999999999997797E-3</v>
      </c>
      <c r="AC95" s="733"/>
      <c r="AD95" s="310"/>
      <c r="AE95" s="293"/>
    </row>
    <row r="96" spans="2:31" ht="17" thickBot="1">
      <c r="B96" s="292"/>
      <c r="C96" s="308"/>
      <c r="D96" s="308"/>
      <c r="E96" s="308"/>
      <c r="F96" s="308"/>
      <c r="G96" s="308"/>
      <c r="H96" s="308"/>
      <c r="I96" s="308"/>
      <c r="J96" s="734" t="s">
        <v>117</v>
      </c>
      <c r="K96" s="734"/>
      <c r="L96" s="734"/>
      <c r="M96" s="734"/>
      <c r="N96" s="734"/>
      <c r="O96" s="734"/>
      <c r="P96" s="734"/>
      <c r="Q96" s="307">
        <f>AVERAGE(Q84:Q95)</f>
        <v>7.6191083333333331</v>
      </c>
      <c r="R96" s="307">
        <f>AVERAGE(R84:R95)</f>
        <v>7.6205833333333333</v>
      </c>
      <c r="S96" s="307"/>
      <c r="T96" s="307"/>
      <c r="U96" s="307"/>
      <c r="V96" s="729" t="s">
        <v>804</v>
      </c>
      <c r="W96" s="730"/>
      <c r="X96" s="730"/>
      <c r="Y96" s="730"/>
      <c r="Z96" s="730"/>
      <c r="AA96" s="730"/>
      <c r="AB96" s="731">
        <f>AVERAGE(Q96:U96)</f>
        <v>7.6198458333333328</v>
      </c>
      <c r="AC96" s="731"/>
      <c r="AD96" s="310"/>
      <c r="AE96" s="293"/>
    </row>
    <row r="97" spans="2:31">
      <c r="B97" s="311"/>
      <c r="D97"/>
      <c r="U97" s="312"/>
      <c r="AE97" s="202"/>
    </row>
    <row r="98" spans="2:31">
      <c r="B98" s="311"/>
      <c r="D98"/>
      <c r="AE98" s="202"/>
    </row>
    <row r="99" spans="2:31" ht="14" thickBot="1">
      <c r="B99" s="294"/>
      <c r="C99" s="295"/>
      <c r="D99" s="205"/>
      <c r="E99" s="205"/>
      <c r="F99" s="205"/>
      <c r="G99" s="205"/>
      <c r="H99" s="205"/>
      <c r="I99" s="205"/>
      <c r="J99" s="205"/>
      <c r="K99" s="205"/>
      <c r="L99" s="205"/>
      <c r="M99" s="205"/>
      <c r="N99" s="205"/>
      <c r="O99" s="205"/>
      <c r="P99" s="205"/>
      <c r="Q99" s="205"/>
      <c r="R99" s="205"/>
      <c r="S99" s="205"/>
      <c r="T99" s="205"/>
      <c r="U99" s="205"/>
      <c r="V99" s="205"/>
      <c r="W99" s="205"/>
      <c r="X99" s="205"/>
      <c r="Y99" s="205"/>
      <c r="Z99" s="205"/>
      <c r="AA99" s="205"/>
      <c r="AB99" s="205"/>
      <c r="AC99" s="205"/>
      <c r="AD99" s="205"/>
      <c r="AE99" s="206"/>
    </row>
  </sheetData>
  <mergeCells count="159">
    <mergeCell ref="AB77:AC77"/>
    <mergeCell ref="AB78:AC78"/>
    <mergeCell ref="AB79:AC79"/>
    <mergeCell ref="AB72:AC72"/>
    <mergeCell ref="AB73:AC73"/>
    <mergeCell ref="AB74:AC74"/>
    <mergeCell ref="AB75:AC75"/>
    <mergeCell ref="AB76:AC76"/>
    <mergeCell ref="AB67:AC67"/>
    <mergeCell ref="AB68:AC68"/>
    <mergeCell ref="AB69:AC69"/>
    <mergeCell ref="AB70:AC70"/>
    <mergeCell ref="AB71:AC71"/>
    <mergeCell ref="X76:Y76"/>
    <mergeCell ref="Z76:AA76"/>
    <mergeCell ref="V73:W73"/>
    <mergeCell ref="X73:Y73"/>
    <mergeCell ref="Z73:AA73"/>
    <mergeCell ref="V74:W74"/>
    <mergeCell ref="X74:Y74"/>
    <mergeCell ref="Z74:AA74"/>
    <mergeCell ref="V79:W79"/>
    <mergeCell ref="X79:Y79"/>
    <mergeCell ref="Z79:AA79"/>
    <mergeCell ref="V77:W77"/>
    <mergeCell ref="X77:Y77"/>
    <mergeCell ref="Z77:AA77"/>
    <mergeCell ref="V78:W78"/>
    <mergeCell ref="X78:Y78"/>
    <mergeCell ref="Z78:AA78"/>
    <mergeCell ref="AC10:AE11"/>
    <mergeCell ref="X71:Y71"/>
    <mergeCell ref="Z71:AA71"/>
    <mergeCell ref="V72:W72"/>
    <mergeCell ref="X72:Y72"/>
    <mergeCell ref="Z72:AA72"/>
    <mergeCell ref="J80:P80"/>
    <mergeCell ref="V67:W67"/>
    <mergeCell ref="X67:Y67"/>
    <mergeCell ref="Z67:AA67"/>
    <mergeCell ref="V68:W68"/>
    <mergeCell ref="X68:Y68"/>
    <mergeCell ref="Z68:AA68"/>
    <mergeCell ref="V69:W69"/>
    <mergeCell ref="X69:Y69"/>
    <mergeCell ref="Z69:AA69"/>
    <mergeCell ref="V70:W70"/>
    <mergeCell ref="X70:Y70"/>
    <mergeCell ref="Z70:AA70"/>
    <mergeCell ref="V71:W71"/>
    <mergeCell ref="V75:W75"/>
    <mergeCell ref="X75:Y75"/>
    <mergeCell ref="Z75:AA75"/>
    <mergeCell ref="V76:W76"/>
    <mergeCell ref="V12:W13"/>
    <mergeCell ref="X12:Z13"/>
    <mergeCell ref="AA12:AB13"/>
    <mergeCell ref="AC12:AE13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B18:U33"/>
    <mergeCell ref="V18:AE33"/>
    <mergeCell ref="B34:U49"/>
    <mergeCell ref="V34:AE49"/>
    <mergeCell ref="B50:U65"/>
    <mergeCell ref="V50:AE65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2:B13"/>
    <mergeCell ref="C12:F12"/>
    <mergeCell ref="G12:J12"/>
    <mergeCell ref="P12:Q13"/>
    <mergeCell ref="R12:U13"/>
    <mergeCell ref="V83:W83"/>
    <mergeCell ref="X83:Y83"/>
    <mergeCell ref="Z83:AA83"/>
    <mergeCell ref="AB83:AC83"/>
    <mergeCell ref="V84:W84"/>
    <mergeCell ref="X84:Y84"/>
    <mergeCell ref="Z84:AA84"/>
    <mergeCell ref="AB84:AC84"/>
    <mergeCell ref="V85:W85"/>
    <mergeCell ref="X85:Y85"/>
    <mergeCell ref="Z85:AA85"/>
    <mergeCell ref="AB85:AC85"/>
    <mergeCell ref="V86:W86"/>
    <mergeCell ref="X86:Y86"/>
    <mergeCell ref="Z86:AA86"/>
    <mergeCell ref="AB86:AC86"/>
    <mergeCell ref="V87:W87"/>
    <mergeCell ref="X87:Y87"/>
    <mergeCell ref="Z87:AA87"/>
    <mergeCell ref="AB87:AC87"/>
    <mergeCell ref="V88:W88"/>
    <mergeCell ref="X88:Y88"/>
    <mergeCell ref="Z88:AA88"/>
    <mergeCell ref="AB88:AC88"/>
    <mergeCell ref="AB89:AC89"/>
    <mergeCell ref="V90:W90"/>
    <mergeCell ref="X90:Y90"/>
    <mergeCell ref="Z90:AA90"/>
    <mergeCell ref="AB90:AC90"/>
    <mergeCell ref="V91:W91"/>
    <mergeCell ref="X91:Y91"/>
    <mergeCell ref="Z91:AA91"/>
    <mergeCell ref="AB91:AC91"/>
    <mergeCell ref="V80:AA80"/>
    <mergeCell ref="AB80:AC80"/>
    <mergeCell ref="V96:AA96"/>
    <mergeCell ref="AB96:AC96"/>
    <mergeCell ref="V95:W95"/>
    <mergeCell ref="X95:Y95"/>
    <mergeCell ref="Z95:AA95"/>
    <mergeCell ref="AB95:AC95"/>
    <mergeCell ref="J96:P96"/>
    <mergeCell ref="V92:W92"/>
    <mergeCell ref="X92:Y92"/>
    <mergeCell ref="Z92:AA92"/>
    <mergeCell ref="AB92:AC92"/>
    <mergeCell ref="V93:W93"/>
    <mergeCell ref="X93:Y93"/>
    <mergeCell ref="Z93:AA93"/>
    <mergeCell ref="AB93:AC93"/>
    <mergeCell ref="V94:W94"/>
    <mergeCell ref="X94:Y94"/>
    <mergeCell ref="Z94:AA94"/>
    <mergeCell ref="AB94:AC94"/>
    <mergeCell ref="V89:W89"/>
    <mergeCell ref="X89:Y89"/>
    <mergeCell ref="Z89:AA89"/>
  </mergeCells>
  <conditionalFormatting sqref="AB68:AC79">
    <cfRule type="cellIs" dxfId="1" priority="2" operator="greaterThan">
      <formula>0.03</formula>
    </cfRule>
  </conditionalFormatting>
  <conditionalFormatting sqref="AB84:AC95">
    <cfRule type="cellIs" dxfId="0" priority="1" operator="greaterThan">
      <formula>0.03</formula>
    </cfRule>
  </conditionalFormatting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65" min="1" max="30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0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R14" sqref="R14:U15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558" t="s">
        <v>46</v>
      </c>
      <c r="H5" s="430"/>
      <c r="I5" s="430"/>
      <c r="J5" s="430"/>
      <c r="K5" s="430"/>
      <c r="L5" s="430"/>
      <c r="M5" s="430"/>
      <c r="N5" s="430"/>
      <c r="O5" s="430"/>
      <c r="P5" s="430"/>
      <c r="Q5" s="430"/>
      <c r="R5" s="430"/>
      <c r="S5" s="430"/>
      <c r="T5" s="430"/>
      <c r="U5" s="430"/>
      <c r="V5" s="430"/>
      <c r="W5" s="430"/>
      <c r="X5" s="430"/>
      <c r="Y5" s="430"/>
      <c r="Z5" s="431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560"/>
      <c r="H6" s="432"/>
      <c r="I6" s="432"/>
      <c r="J6" s="432"/>
      <c r="K6" s="432"/>
      <c r="L6" s="432"/>
      <c r="M6" s="432"/>
      <c r="N6" s="432"/>
      <c r="O6" s="432"/>
      <c r="P6" s="432"/>
      <c r="Q6" s="432"/>
      <c r="R6" s="432"/>
      <c r="S6" s="432"/>
      <c r="T6" s="432"/>
      <c r="U6" s="432"/>
      <c r="V6" s="432"/>
      <c r="W6" s="432"/>
      <c r="X6" s="432"/>
      <c r="Y6" s="432"/>
      <c r="Z6" s="433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570">
        <v>44343</v>
      </c>
      <c r="Y12" s="571"/>
      <c r="Z12" s="572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573"/>
      <c r="Y13" s="574"/>
      <c r="Z13" s="575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570">
        <v>44349</v>
      </c>
      <c r="Y14" s="571"/>
      <c r="Z14" s="572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573"/>
      <c r="Y15" s="574"/>
      <c r="Z15" s="575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1"/>
    </row>
    <row r="18" spans="1:31" ht="14.5" customHeight="1">
      <c r="A18" s="27"/>
      <c r="B18" s="693" t="s">
        <v>121</v>
      </c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02" t="s">
        <v>311</v>
      </c>
      <c r="W18" s="712"/>
      <c r="X18" s="712"/>
      <c r="Y18" s="712"/>
      <c r="Z18" s="712"/>
      <c r="AA18" s="712"/>
      <c r="AB18" s="712"/>
      <c r="AC18" s="712"/>
      <c r="AD18" s="712"/>
      <c r="AE18" s="713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14"/>
      <c r="W19" s="715"/>
      <c r="X19" s="715"/>
      <c r="Y19" s="715"/>
      <c r="Z19" s="715"/>
      <c r="AA19" s="715"/>
      <c r="AB19" s="715"/>
      <c r="AC19" s="715"/>
      <c r="AD19" s="715"/>
      <c r="AE19" s="716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14"/>
      <c r="W20" s="715"/>
      <c r="X20" s="715"/>
      <c r="Y20" s="715"/>
      <c r="Z20" s="715"/>
      <c r="AA20" s="715"/>
      <c r="AB20" s="715"/>
      <c r="AC20" s="715"/>
      <c r="AD20" s="715"/>
      <c r="AE20" s="716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14"/>
      <c r="W21" s="715"/>
      <c r="X21" s="715"/>
      <c r="Y21" s="715"/>
      <c r="Z21" s="715"/>
      <c r="AA21" s="715"/>
      <c r="AB21" s="715"/>
      <c r="AC21" s="715"/>
      <c r="AD21" s="715"/>
      <c r="AE21" s="716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14"/>
      <c r="W22" s="715"/>
      <c r="X22" s="715"/>
      <c r="Y22" s="715"/>
      <c r="Z22" s="715"/>
      <c r="AA22" s="715"/>
      <c r="AB22" s="715"/>
      <c r="AC22" s="715"/>
      <c r="AD22" s="715"/>
      <c r="AE22" s="716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14"/>
      <c r="W23" s="715"/>
      <c r="X23" s="715"/>
      <c r="Y23" s="715"/>
      <c r="Z23" s="715"/>
      <c r="AA23" s="715"/>
      <c r="AB23" s="715"/>
      <c r="AC23" s="715"/>
      <c r="AD23" s="715"/>
      <c r="AE23" s="716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14"/>
      <c r="W24" s="715"/>
      <c r="X24" s="715"/>
      <c r="Y24" s="715"/>
      <c r="Z24" s="715"/>
      <c r="AA24" s="715"/>
      <c r="AB24" s="715"/>
      <c r="AC24" s="715"/>
      <c r="AD24" s="715"/>
      <c r="AE24" s="716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14"/>
      <c r="W25" s="715"/>
      <c r="X25" s="715"/>
      <c r="Y25" s="715"/>
      <c r="Z25" s="715"/>
      <c r="AA25" s="715"/>
      <c r="AB25" s="715"/>
      <c r="AC25" s="715"/>
      <c r="AD25" s="715"/>
      <c r="AE25" s="716"/>
    </row>
    <row r="26" spans="1:31" ht="159" customHeight="1" thickBot="1">
      <c r="A26" s="27"/>
      <c r="B26" s="699"/>
      <c r="C26" s="700"/>
      <c r="D26" s="700"/>
      <c r="E26" s="700"/>
      <c r="F26" s="700"/>
      <c r="G26" s="700"/>
      <c r="H26" s="700"/>
      <c r="I26" s="700"/>
      <c r="J26" s="700"/>
      <c r="K26" s="700"/>
      <c r="L26" s="700"/>
      <c r="M26" s="700"/>
      <c r="N26" s="700"/>
      <c r="O26" s="700"/>
      <c r="P26" s="700"/>
      <c r="Q26" s="700"/>
      <c r="R26" s="700"/>
      <c r="S26" s="700"/>
      <c r="T26" s="700"/>
      <c r="U26" s="701"/>
      <c r="V26" s="717"/>
      <c r="W26" s="718"/>
      <c r="X26" s="718"/>
      <c r="Y26" s="718"/>
      <c r="Z26" s="718"/>
      <c r="AA26" s="718"/>
      <c r="AB26" s="718"/>
      <c r="AC26" s="718"/>
      <c r="AD26" s="718"/>
      <c r="AE26" s="719"/>
    </row>
    <row r="27" spans="1:31" ht="17" customHeight="1">
      <c r="A27" s="27"/>
      <c r="B27" s="693" t="s">
        <v>122</v>
      </c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695"/>
      <c r="V27" s="711"/>
      <c r="W27" s="712"/>
      <c r="X27" s="712"/>
      <c r="Y27" s="712"/>
      <c r="Z27" s="712"/>
      <c r="AA27" s="712"/>
      <c r="AB27" s="712"/>
      <c r="AC27" s="712"/>
      <c r="AD27" s="712"/>
      <c r="AE27" s="713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14"/>
      <c r="W28" s="715"/>
      <c r="X28" s="715"/>
      <c r="Y28" s="715"/>
      <c r="Z28" s="715"/>
      <c r="AA28" s="715"/>
      <c r="AB28" s="715"/>
      <c r="AC28" s="715"/>
      <c r="AD28" s="715"/>
      <c r="AE28" s="716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14"/>
      <c r="W29" s="715"/>
      <c r="X29" s="715"/>
      <c r="Y29" s="715"/>
      <c r="Z29" s="715"/>
      <c r="AA29" s="715"/>
      <c r="AB29" s="715"/>
      <c r="AC29" s="715"/>
      <c r="AD29" s="715"/>
      <c r="AE29" s="716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14"/>
      <c r="W30" s="715"/>
      <c r="X30" s="715"/>
      <c r="Y30" s="715"/>
      <c r="Z30" s="715"/>
      <c r="AA30" s="715"/>
      <c r="AB30" s="715"/>
      <c r="AC30" s="715"/>
      <c r="AD30" s="715"/>
      <c r="AE30" s="716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14"/>
      <c r="W31" s="715"/>
      <c r="X31" s="715"/>
      <c r="Y31" s="715"/>
      <c r="Z31" s="715"/>
      <c r="AA31" s="715"/>
      <c r="AB31" s="715"/>
      <c r="AC31" s="715"/>
      <c r="AD31" s="715"/>
      <c r="AE31" s="716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14"/>
      <c r="W32" s="715"/>
      <c r="X32" s="715"/>
      <c r="Y32" s="715"/>
      <c r="Z32" s="715"/>
      <c r="AA32" s="715"/>
      <c r="AB32" s="715"/>
      <c r="AC32" s="715"/>
      <c r="AD32" s="715"/>
      <c r="AE32" s="716"/>
    </row>
    <row r="33" spans="1:31" ht="17" customHeigh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14"/>
      <c r="W33" s="715"/>
      <c r="X33" s="715"/>
      <c r="Y33" s="715"/>
      <c r="Z33" s="715"/>
      <c r="AA33" s="715"/>
      <c r="AB33" s="715"/>
      <c r="AC33" s="715"/>
      <c r="AD33" s="715"/>
      <c r="AE33" s="716"/>
    </row>
    <row r="34" spans="1:31" ht="17" customHeight="1">
      <c r="A34" s="27"/>
      <c r="B34" s="696"/>
      <c r="C34" s="697"/>
      <c r="D34" s="697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8"/>
      <c r="V34" s="714"/>
      <c r="W34" s="715"/>
      <c r="X34" s="715"/>
      <c r="Y34" s="715"/>
      <c r="Z34" s="715"/>
      <c r="AA34" s="715"/>
      <c r="AB34" s="715"/>
      <c r="AC34" s="715"/>
      <c r="AD34" s="715"/>
      <c r="AE34" s="716"/>
    </row>
    <row r="35" spans="1:31" ht="111.75" customHeight="1" thickBot="1">
      <c r="A35" s="27"/>
      <c r="B35" s="699"/>
      <c r="C35" s="700"/>
      <c r="D35" s="700"/>
      <c r="E35" s="700"/>
      <c r="F35" s="700"/>
      <c r="G35" s="700"/>
      <c r="H35" s="700"/>
      <c r="I35" s="700"/>
      <c r="J35" s="700"/>
      <c r="K35" s="700"/>
      <c r="L35" s="700"/>
      <c r="M35" s="700"/>
      <c r="N35" s="700"/>
      <c r="O35" s="700"/>
      <c r="P35" s="700"/>
      <c r="Q35" s="700"/>
      <c r="R35" s="700"/>
      <c r="S35" s="700"/>
      <c r="T35" s="700"/>
      <c r="U35" s="701"/>
      <c r="V35" s="717"/>
      <c r="W35" s="718"/>
      <c r="X35" s="718"/>
      <c r="Y35" s="718"/>
      <c r="Z35" s="718"/>
      <c r="AA35" s="718"/>
      <c r="AB35" s="718"/>
      <c r="AC35" s="718"/>
      <c r="AD35" s="718"/>
      <c r="AE35" s="719"/>
    </row>
    <row r="36" spans="1:31" ht="17" customHeight="1">
      <c r="A36" s="27"/>
      <c r="B36" s="693" t="s">
        <v>123</v>
      </c>
      <c r="C36" s="694"/>
      <c r="D36" s="694"/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5"/>
      <c r="V36" s="711" t="s">
        <v>259</v>
      </c>
      <c r="W36" s="712"/>
      <c r="X36" s="712"/>
      <c r="Y36" s="712"/>
      <c r="Z36" s="712"/>
      <c r="AA36" s="712"/>
      <c r="AB36" s="712"/>
      <c r="AC36" s="712"/>
      <c r="AD36" s="712"/>
      <c r="AE36" s="713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714"/>
      <c r="W37" s="715"/>
      <c r="X37" s="715"/>
      <c r="Y37" s="715"/>
      <c r="Z37" s="715"/>
      <c r="AA37" s="715"/>
      <c r="AB37" s="715"/>
      <c r="AC37" s="715"/>
      <c r="AD37" s="715"/>
      <c r="AE37" s="716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714"/>
      <c r="W38" s="715"/>
      <c r="X38" s="715"/>
      <c r="Y38" s="715"/>
      <c r="Z38" s="715"/>
      <c r="AA38" s="715"/>
      <c r="AB38" s="715"/>
      <c r="AC38" s="715"/>
      <c r="AD38" s="715"/>
      <c r="AE38" s="716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714"/>
      <c r="W39" s="715"/>
      <c r="X39" s="715"/>
      <c r="Y39" s="715"/>
      <c r="Z39" s="715"/>
      <c r="AA39" s="715"/>
      <c r="AB39" s="715"/>
      <c r="AC39" s="715"/>
      <c r="AD39" s="715"/>
      <c r="AE39" s="716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714"/>
      <c r="W40" s="715"/>
      <c r="X40" s="715"/>
      <c r="Y40" s="715"/>
      <c r="Z40" s="715"/>
      <c r="AA40" s="715"/>
      <c r="AB40" s="715"/>
      <c r="AC40" s="715"/>
      <c r="AD40" s="715"/>
      <c r="AE40" s="716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714"/>
      <c r="W41" s="715"/>
      <c r="X41" s="715"/>
      <c r="Y41" s="715"/>
      <c r="Z41" s="715"/>
      <c r="AA41" s="715"/>
      <c r="AB41" s="715"/>
      <c r="AC41" s="715"/>
      <c r="AD41" s="715"/>
      <c r="AE41" s="716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714"/>
      <c r="W42" s="715"/>
      <c r="X42" s="715"/>
      <c r="Y42" s="715"/>
      <c r="Z42" s="715"/>
      <c r="AA42" s="715"/>
      <c r="AB42" s="715"/>
      <c r="AC42" s="715"/>
      <c r="AD42" s="715"/>
      <c r="AE42" s="716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714"/>
      <c r="W43" s="715"/>
      <c r="X43" s="715"/>
      <c r="Y43" s="715"/>
      <c r="Z43" s="715"/>
      <c r="AA43" s="715"/>
      <c r="AB43" s="715"/>
      <c r="AC43" s="715"/>
      <c r="AD43" s="715"/>
      <c r="AE43" s="716"/>
    </row>
    <row r="44" spans="1:31" ht="96.75" customHeight="1" thickBot="1">
      <c r="A44" s="27"/>
      <c r="B44" s="699"/>
      <c r="C44" s="700"/>
      <c r="D44" s="700"/>
      <c r="E44" s="700"/>
      <c r="F44" s="700"/>
      <c r="G44" s="700"/>
      <c r="H44" s="700"/>
      <c r="I44" s="700"/>
      <c r="J44" s="700"/>
      <c r="K44" s="700"/>
      <c r="L44" s="700"/>
      <c r="M44" s="700"/>
      <c r="N44" s="700"/>
      <c r="O44" s="700"/>
      <c r="P44" s="700"/>
      <c r="Q44" s="700"/>
      <c r="R44" s="700"/>
      <c r="S44" s="700"/>
      <c r="T44" s="700"/>
      <c r="U44" s="701"/>
      <c r="V44" s="717"/>
      <c r="W44" s="718"/>
      <c r="X44" s="718"/>
      <c r="Y44" s="718"/>
      <c r="Z44" s="718"/>
      <c r="AA44" s="718"/>
      <c r="AB44" s="718"/>
      <c r="AC44" s="718"/>
      <c r="AD44" s="718"/>
      <c r="AE44" s="719"/>
    </row>
    <row r="45" spans="1:31" ht="17" customHeight="1">
      <c r="A45" s="27"/>
      <c r="B45" s="693" t="s">
        <v>123</v>
      </c>
      <c r="C45" s="694"/>
      <c r="D45" s="694"/>
      <c r="E45" s="694"/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/>
      <c r="U45" s="695"/>
      <c r="V45" s="711" t="s">
        <v>263</v>
      </c>
      <c r="W45" s="712"/>
      <c r="X45" s="712"/>
      <c r="Y45" s="712"/>
      <c r="Z45" s="712"/>
      <c r="AA45" s="712"/>
      <c r="AB45" s="712"/>
      <c r="AC45" s="712"/>
      <c r="AD45" s="712"/>
      <c r="AE45" s="713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714"/>
      <c r="W46" s="715"/>
      <c r="X46" s="715"/>
      <c r="Y46" s="715"/>
      <c r="Z46" s="715"/>
      <c r="AA46" s="715"/>
      <c r="AB46" s="715"/>
      <c r="AC46" s="715"/>
      <c r="AD46" s="715"/>
      <c r="AE46" s="716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714"/>
      <c r="W47" s="715"/>
      <c r="X47" s="715"/>
      <c r="Y47" s="715"/>
      <c r="Z47" s="715"/>
      <c r="AA47" s="715"/>
      <c r="AB47" s="715"/>
      <c r="AC47" s="715"/>
      <c r="AD47" s="715"/>
      <c r="AE47" s="716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714"/>
      <c r="W48" s="715"/>
      <c r="X48" s="715"/>
      <c r="Y48" s="715"/>
      <c r="Z48" s="715"/>
      <c r="AA48" s="715"/>
      <c r="AB48" s="715"/>
      <c r="AC48" s="715"/>
      <c r="AD48" s="715"/>
      <c r="AE48" s="716"/>
    </row>
    <row r="49" spans="1:31" ht="17" customHeight="1">
      <c r="A49" s="27"/>
      <c r="B49" s="696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8"/>
      <c r="V49" s="714"/>
      <c r="W49" s="715"/>
      <c r="X49" s="715"/>
      <c r="Y49" s="715"/>
      <c r="Z49" s="715"/>
      <c r="AA49" s="715"/>
      <c r="AB49" s="715"/>
      <c r="AC49" s="715"/>
      <c r="AD49" s="715"/>
      <c r="AE49" s="716"/>
    </row>
    <row r="50" spans="1:31" ht="17" customHeight="1">
      <c r="A50" s="27"/>
      <c r="B50" s="696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8"/>
      <c r="V50" s="714"/>
      <c r="W50" s="715"/>
      <c r="X50" s="715"/>
      <c r="Y50" s="715"/>
      <c r="Z50" s="715"/>
      <c r="AA50" s="715"/>
      <c r="AB50" s="715"/>
      <c r="AC50" s="715"/>
      <c r="AD50" s="715"/>
      <c r="AE50" s="716"/>
    </row>
    <row r="51" spans="1:31" ht="17" customHeight="1">
      <c r="A51" s="27"/>
      <c r="B51" s="696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8"/>
      <c r="V51" s="714"/>
      <c r="W51" s="715"/>
      <c r="X51" s="715"/>
      <c r="Y51" s="715"/>
      <c r="Z51" s="715"/>
      <c r="AA51" s="715"/>
      <c r="AB51" s="715"/>
      <c r="AC51" s="715"/>
      <c r="AD51" s="715"/>
      <c r="AE51" s="716"/>
    </row>
    <row r="52" spans="1:31" ht="17" customHeight="1">
      <c r="A52" s="27"/>
      <c r="B52" s="696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8"/>
      <c r="V52" s="714"/>
      <c r="W52" s="715"/>
      <c r="X52" s="715"/>
      <c r="Y52" s="715"/>
      <c r="Z52" s="715"/>
      <c r="AA52" s="715"/>
      <c r="AB52" s="715"/>
      <c r="AC52" s="715"/>
      <c r="AD52" s="715"/>
      <c r="AE52" s="716"/>
    </row>
    <row r="53" spans="1:31" ht="96.75" customHeight="1" thickBot="1">
      <c r="A53" s="27"/>
      <c r="B53" s="699"/>
      <c r="C53" s="700"/>
      <c r="D53" s="700"/>
      <c r="E53" s="700"/>
      <c r="F53" s="700"/>
      <c r="G53" s="700"/>
      <c r="H53" s="700"/>
      <c r="I53" s="700"/>
      <c r="J53" s="700"/>
      <c r="K53" s="700"/>
      <c r="L53" s="700"/>
      <c r="M53" s="700"/>
      <c r="N53" s="700"/>
      <c r="O53" s="700"/>
      <c r="P53" s="700"/>
      <c r="Q53" s="700"/>
      <c r="R53" s="700"/>
      <c r="S53" s="700"/>
      <c r="T53" s="700"/>
      <c r="U53" s="701"/>
      <c r="V53" s="717"/>
      <c r="W53" s="718"/>
      <c r="X53" s="718"/>
      <c r="Y53" s="718"/>
      <c r="Z53" s="718"/>
      <c r="AA53" s="718"/>
      <c r="AB53" s="718"/>
      <c r="AC53" s="718"/>
      <c r="AD53" s="718"/>
      <c r="AE53" s="719"/>
    </row>
    <row r="54" spans="1:31" ht="17" customHeight="1">
      <c r="A54" s="27"/>
      <c r="B54" s="693" t="s">
        <v>123</v>
      </c>
      <c r="C54" s="694"/>
      <c r="D54" s="694"/>
      <c r="E54" s="694"/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5"/>
      <c r="V54" s="711" t="s">
        <v>293</v>
      </c>
      <c r="W54" s="712"/>
      <c r="X54" s="712"/>
      <c r="Y54" s="712"/>
      <c r="Z54" s="712"/>
      <c r="AA54" s="712"/>
      <c r="AB54" s="712"/>
      <c r="AC54" s="712"/>
      <c r="AD54" s="712"/>
      <c r="AE54" s="713"/>
    </row>
    <row r="55" spans="1:31" ht="17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14"/>
      <c r="W55" s="715"/>
      <c r="X55" s="715"/>
      <c r="Y55" s="715"/>
      <c r="Z55" s="715"/>
      <c r="AA55" s="715"/>
      <c r="AB55" s="715"/>
      <c r="AC55" s="715"/>
      <c r="AD55" s="715"/>
      <c r="AE55" s="716"/>
    </row>
    <row r="56" spans="1:31" ht="17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14"/>
      <c r="W56" s="715"/>
      <c r="X56" s="715"/>
      <c r="Y56" s="715"/>
      <c r="Z56" s="715"/>
      <c r="AA56" s="715"/>
      <c r="AB56" s="715"/>
      <c r="AC56" s="715"/>
      <c r="AD56" s="715"/>
      <c r="AE56" s="716"/>
    </row>
    <row r="57" spans="1:31" ht="17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14"/>
      <c r="W57" s="715"/>
      <c r="X57" s="715"/>
      <c r="Y57" s="715"/>
      <c r="Z57" s="715"/>
      <c r="AA57" s="715"/>
      <c r="AB57" s="715"/>
      <c r="AC57" s="715"/>
      <c r="AD57" s="715"/>
      <c r="AE57" s="716"/>
    </row>
    <row r="58" spans="1:31" ht="17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14"/>
      <c r="W58" s="715"/>
      <c r="X58" s="715"/>
      <c r="Y58" s="715"/>
      <c r="Z58" s="715"/>
      <c r="AA58" s="715"/>
      <c r="AB58" s="715"/>
      <c r="AC58" s="715"/>
      <c r="AD58" s="715"/>
      <c r="AE58" s="716"/>
    </row>
    <row r="59" spans="1:31" ht="17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14"/>
      <c r="W59" s="715"/>
      <c r="X59" s="715"/>
      <c r="Y59" s="715"/>
      <c r="Z59" s="715"/>
      <c r="AA59" s="715"/>
      <c r="AB59" s="715"/>
      <c r="AC59" s="715"/>
      <c r="AD59" s="715"/>
      <c r="AE59" s="716"/>
    </row>
    <row r="60" spans="1:31" ht="17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14"/>
      <c r="W60" s="715"/>
      <c r="X60" s="715"/>
      <c r="Y60" s="715"/>
      <c r="Z60" s="715"/>
      <c r="AA60" s="715"/>
      <c r="AB60" s="715"/>
      <c r="AC60" s="715"/>
      <c r="AD60" s="715"/>
      <c r="AE60" s="716"/>
    </row>
    <row r="61" spans="1:31" ht="17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14"/>
      <c r="W61" s="715"/>
      <c r="X61" s="715"/>
      <c r="Y61" s="715"/>
      <c r="Z61" s="715"/>
      <c r="AA61" s="715"/>
      <c r="AB61" s="715"/>
      <c r="AC61" s="715"/>
      <c r="AD61" s="715"/>
      <c r="AE61" s="716"/>
    </row>
    <row r="62" spans="1:31" ht="96.75" customHeight="1" thickBot="1">
      <c r="A62" s="27"/>
      <c r="B62" s="699"/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1"/>
      <c r="V62" s="717"/>
      <c r="W62" s="718"/>
      <c r="X62" s="718"/>
      <c r="Y62" s="718"/>
      <c r="Z62" s="718"/>
      <c r="AA62" s="718"/>
      <c r="AB62" s="718"/>
      <c r="AC62" s="718"/>
      <c r="AD62" s="718"/>
      <c r="AE62" s="719"/>
    </row>
    <row r="63" spans="1:31" ht="17" customHeight="1">
      <c r="A63" s="27"/>
      <c r="B63" s="693" t="s">
        <v>123</v>
      </c>
      <c r="C63" s="694"/>
      <c r="D63" s="694"/>
      <c r="E63" s="694"/>
      <c r="F63" s="694"/>
      <c r="G63" s="694"/>
      <c r="H63" s="694"/>
      <c r="I63" s="694"/>
      <c r="J63" s="694"/>
      <c r="K63" s="694"/>
      <c r="L63" s="694"/>
      <c r="M63" s="694"/>
      <c r="N63" s="694"/>
      <c r="O63" s="694"/>
      <c r="P63" s="694"/>
      <c r="Q63" s="694"/>
      <c r="R63" s="694"/>
      <c r="S63" s="694"/>
      <c r="T63" s="694"/>
      <c r="U63" s="695"/>
      <c r="V63" s="711" t="s">
        <v>278</v>
      </c>
      <c r="W63" s="712"/>
      <c r="X63" s="712"/>
      <c r="Y63" s="712"/>
      <c r="Z63" s="712"/>
      <c r="AA63" s="712"/>
      <c r="AB63" s="712"/>
      <c r="AC63" s="712"/>
      <c r="AD63" s="712"/>
      <c r="AE63" s="713"/>
    </row>
    <row r="64" spans="1:31" ht="17" customHeight="1">
      <c r="A64" s="27"/>
      <c r="B64" s="696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8"/>
      <c r="V64" s="714"/>
      <c r="W64" s="715"/>
      <c r="X64" s="715"/>
      <c r="Y64" s="715"/>
      <c r="Z64" s="715"/>
      <c r="AA64" s="715"/>
      <c r="AB64" s="715"/>
      <c r="AC64" s="715"/>
      <c r="AD64" s="715"/>
      <c r="AE64" s="716"/>
    </row>
    <row r="65" spans="1:31" ht="17" customHeight="1">
      <c r="A65" s="27"/>
      <c r="B65" s="696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8"/>
      <c r="V65" s="714"/>
      <c r="W65" s="715"/>
      <c r="X65" s="715"/>
      <c r="Y65" s="715"/>
      <c r="Z65" s="715"/>
      <c r="AA65" s="715"/>
      <c r="AB65" s="715"/>
      <c r="AC65" s="715"/>
      <c r="AD65" s="715"/>
      <c r="AE65" s="716"/>
    </row>
    <row r="66" spans="1:31" ht="17" customHeight="1">
      <c r="A66" s="27"/>
      <c r="B66" s="696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8"/>
      <c r="V66" s="714"/>
      <c r="W66" s="715"/>
      <c r="X66" s="715"/>
      <c r="Y66" s="715"/>
      <c r="Z66" s="715"/>
      <c r="AA66" s="715"/>
      <c r="AB66" s="715"/>
      <c r="AC66" s="715"/>
      <c r="AD66" s="715"/>
      <c r="AE66" s="716"/>
    </row>
    <row r="67" spans="1:31" ht="17" customHeight="1">
      <c r="A67" s="27"/>
      <c r="B67" s="696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8"/>
      <c r="V67" s="714"/>
      <c r="W67" s="715"/>
      <c r="X67" s="715"/>
      <c r="Y67" s="715"/>
      <c r="Z67" s="715"/>
      <c r="AA67" s="715"/>
      <c r="AB67" s="715"/>
      <c r="AC67" s="715"/>
      <c r="AD67" s="715"/>
      <c r="AE67" s="716"/>
    </row>
    <row r="68" spans="1:31" ht="17" customHeight="1">
      <c r="A68" s="27"/>
      <c r="B68" s="696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8"/>
      <c r="V68" s="714"/>
      <c r="W68" s="715"/>
      <c r="X68" s="715"/>
      <c r="Y68" s="715"/>
      <c r="Z68" s="715"/>
      <c r="AA68" s="715"/>
      <c r="AB68" s="715"/>
      <c r="AC68" s="715"/>
      <c r="AD68" s="715"/>
      <c r="AE68" s="716"/>
    </row>
    <row r="69" spans="1:31" ht="17" customHeight="1">
      <c r="A69" s="27"/>
      <c r="B69" s="696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8"/>
      <c r="V69" s="714"/>
      <c r="W69" s="715"/>
      <c r="X69" s="715"/>
      <c r="Y69" s="715"/>
      <c r="Z69" s="715"/>
      <c r="AA69" s="715"/>
      <c r="AB69" s="715"/>
      <c r="AC69" s="715"/>
      <c r="AD69" s="715"/>
      <c r="AE69" s="716"/>
    </row>
    <row r="70" spans="1:31" ht="17" customHeight="1">
      <c r="A70" s="27"/>
      <c r="B70" s="696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8"/>
      <c r="V70" s="714"/>
      <c r="W70" s="715"/>
      <c r="X70" s="715"/>
      <c r="Y70" s="715"/>
      <c r="Z70" s="715"/>
      <c r="AA70" s="715"/>
      <c r="AB70" s="715"/>
      <c r="AC70" s="715"/>
      <c r="AD70" s="715"/>
      <c r="AE70" s="716"/>
    </row>
    <row r="71" spans="1:31" ht="96.75" customHeight="1" thickBot="1">
      <c r="A71" s="27"/>
      <c r="B71" s="699"/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1"/>
      <c r="V71" s="717"/>
      <c r="W71" s="718"/>
      <c r="X71" s="718"/>
      <c r="Y71" s="718"/>
      <c r="Z71" s="718"/>
      <c r="AA71" s="718"/>
      <c r="AB71" s="718"/>
      <c r="AC71" s="718"/>
      <c r="AD71" s="718"/>
      <c r="AE71" s="719"/>
    </row>
  </sheetData>
  <mergeCells count="55"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18:U26"/>
    <mergeCell ref="V18:AE26"/>
    <mergeCell ref="B27:U35"/>
    <mergeCell ref="V27:AE35"/>
    <mergeCell ref="B63:U71"/>
    <mergeCell ref="V63:AE71"/>
    <mergeCell ref="B36:U44"/>
    <mergeCell ref="V36:AE44"/>
    <mergeCell ref="B45:U53"/>
    <mergeCell ref="V45:AE53"/>
    <mergeCell ref="B54:U62"/>
    <mergeCell ref="V54:AE62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1">
    <tabColor theme="5" tint="0.39997558519241921"/>
  </sheetPr>
  <dimension ref="A1:AE71"/>
  <sheetViews>
    <sheetView showGridLines="0" view="pageBreakPreview" topLeftCell="B1" zoomScale="75" zoomScaleNormal="100" zoomScaleSheetLayoutView="75" workbookViewId="0">
      <selection activeCell="V18" sqref="V18:AE26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684" t="s">
        <v>317</v>
      </c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687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9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570" t="s">
        <v>318</v>
      </c>
      <c r="Y12" s="571"/>
      <c r="Z12" s="572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573"/>
      <c r="Y13" s="574"/>
      <c r="Z13" s="575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tr">
        <f>IF(controleur="","",controleur)</f>
        <v>F.SIMOND</v>
      </c>
      <c r="S14" s="550"/>
      <c r="T14" s="550"/>
      <c r="U14" s="551"/>
      <c r="V14" s="565" t="s">
        <v>98</v>
      </c>
      <c r="W14" s="566"/>
      <c r="X14" s="570" t="s">
        <v>318</v>
      </c>
      <c r="Y14" s="571"/>
      <c r="Z14" s="572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573"/>
      <c r="Y15" s="574"/>
      <c r="Z15" s="575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1" ht="24" thickBot="1">
      <c r="B17" s="690" t="s">
        <v>120</v>
      </c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 t="s">
        <v>2</v>
      </c>
      <c r="W17" s="691"/>
      <c r="X17" s="691"/>
      <c r="Y17" s="691"/>
      <c r="Z17" s="691"/>
      <c r="AA17" s="691"/>
      <c r="AB17" s="691"/>
      <c r="AC17" s="691"/>
      <c r="AD17" s="691"/>
      <c r="AE17" s="691"/>
    </row>
    <row r="18" spans="1:31" ht="14.5" customHeight="1">
      <c r="A18" s="27"/>
      <c r="B18" s="693" t="s">
        <v>121</v>
      </c>
      <c r="C18" s="694"/>
      <c r="D18" s="694"/>
      <c r="E18" s="694"/>
      <c r="F18" s="694"/>
      <c r="G18" s="694"/>
      <c r="H18" s="694"/>
      <c r="I18" s="694"/>
      <c r="J18" s="694"/>
      <c r="K18" s="694"/>
      <c r="L18" s="694"/>
      <c r="M18" s="694"/>
      <c r="N18" s="694"/>
      <c r="O18" s="694"/>
      <c r="P18" s="694"/>
      <c r="Q18" s="694"/>
      <c r="R18" s="694"/>
      <c r="S18" s="694"/>
      <c r="T18" s="694"/>
      <c r="U18" s="695"/>
      <c r="V18" s="711" t="s">
        <v>257</v>
      </c>
      <c r="W18" s="712"/>
      <c r="X18" s="712"/>
      <c r="Y18" s="712"/>
      <c r="Z18" s="712"/>
      <c r="AA18" s="712"/>
      <c r="AB18" s="712"/>
      <c r="AC18" s="712"/>
      <c r="AD18" s="712"/>
      <c r="AE18" s="713"/>
    </row>
    <row r="19" spans="1:31" ht="17" customHeight="1">
      <c r="A19" s="27"/>
      <c r="B19" s="696"/>
      <c r="C19" s="697"/>
      <c r="D19" s="697"/>
      <c r="E19" s="697"/>
      <c r="F19" s="697"/>
      <c r="G19" s="697"/>
      <c r="H19" s="697"/>
      <c r="I19" s="697"/>
      <c r="J19" s="697"/>
      <c r="K19" s="697"/>
      <c r="L19" s="697"/>
      <c r="M19" s="697"/>
      <c r="N19" s="697"/>
      <c r="O19" s="697"/>
      <c r="P19" s="697"/>
      <c r="Q19" s="697"/>
      <c r="R19" s="697"/>
      <c r="S19" s="697"/>
      <c r="T19" s="697"/>
      <c r="U19" s="698"/>
      <c r="V19" s="714"/>
      <c r="W19" s="715"/>
      <c r="X19" s="715"/>
      <c r="Y19" s="715"/>
      <c r="Z19" s="715"/>
      <c r="AA19" s="715"/>
      <c r="AB19" s="715"/>
      <c r="AC19" s="715"/>
      <c r="AD19" s="715"/>
      <c r="AE19" s="716"/>
    </row>
    <row r="20" spans="1:31" ht="17" customHeight="1">
      <c r="A20" s="27"/>
      <c r="B20" s="696"/>
      <c r="C20" s="697"/>
      <c r="D20" s="697"/>
      <c r="E20" s="697"/>
      <c r="F20" s="697"/>
      <c r="G20" s="697"/>
      <c r="H20" s="697"/>
      <c r="I20" s="697"/>
      <c r="J20" s="697"/>
      <c r="K20" s="697"/>
      <c r="L20" s="697"/>
      <c r="M20" s="697"/>
      <c r="N20" s="697"/>
      <c r="O20" s="697"/>
      <c r="P20" s="697"/>
      <c r="Q20" s="697"/>
      <c r="R20" s="697"/>
      <c r="S20" s="697"/>
      <c r="T20" s="697"/>
      <c r="U20" s="698"/>
      <c r="V20" s="714"/>
      <c r="W20" s="715"/>
      <c r="X20" s="715"/>
      <c r="Y20" s="715"/>
      <c r="Z20" s="715"/>
      <c r="AA20" s="715"/>
      <c r="AB20" s="715"/>
      <c r="AC20" s="715"/>
      <c r="AD20" s="715"/>
      <c r="AE20" s="716"/>
    </row>
    <row r="21" spans="1:31" ht="17" customHeight="1">
      <c r="A21" s="27"/>
      <c r="B21" s="696"/>
      <c r="C21" s="697"/>
      <c r="D21" s="697"/>
      <c r="E21" s="697"/>
      <c r="F21" s="697"/>
      <c r="G21" s="697"/>
      <c r="H21" s="697"/>
      <c r="I21" s="697"/>
      <c r="J21" s="697"/>
      <c r="K21" s="697"/>
      <c r="L21" s="697"/>
      <c r="M21" s="697"/>
      <c r="N21" s="697"/>
      <c r="O21" s="697"/>
      <c r="P21" s="697"/>
      <c r="Q21" s="697"/>
      <c r="R21" s="697"/>
      <c r="S21" s="697"/>
      <c r="T21" s="697"/>
      <c r="U21" s="698"/>
      <c r="V21" s="714"/>
      <c r="W21" s="715"/>
      <c r="X21" s="715"/>
      <c r="Y21" s="715"/>
      <c r="Z21" s="715"/>
      <c r="AA21" s="715"/>
      <c r="AB21" s="715"/>
      <c r="AC21" s="715"/>
      <c r="AD21" s="715"/>
      <c r="AE21" s="716"/>
    </row>
    <row r="22" spans="1:31" ht="17" customHeight="1">
      <c r="A22" s="27"/>
      <c r="B22" s="696"/>
      <c r="C22" s="697"/>
      <c r="D22" s="697"/>
      <c r="E22" s="697"/>
      <c r="F22" s="697"/>
      <c r="G22" s="697"/>
      <c r="H22" s="697"/>
      <c r="I22" s="697"/>
      <c r="J22" s="697"/>
      <c r="K22" s="697"/>
      <c r="L22" s="697"/>
      <c r="M22" s="697"/>
      <c r="N22" s="697"/>
      <c r="O22" s="697"/>
      <c r="P22" s="697"/>
      <c r="Q22" s="697"/>
      <c r="R22" s="697"/>
      <c r="S22" s="697"/>
      <c r="T22" s="697"/>
      <c r="U22" s="698"/>
      <c r="V22" s="714"/>
      <c r="W22" s="715"/>
      <c r="X22" s="715"/>
      <c r="Y22" s="715"/>
      <c r="Z22" s="715"/>
      <c r="AA22" s="715"/>
      <c r="AB22" s="715"/>
      <c r="AC22" s="715"/>
      <c r="AD22" s="715"/>
      <c r="AE22" s="716"/>
    </row>
    <row r="23" spans="1:31" ht="17" customHeight="1">
      <c r="A23" s="27"/>
      <c r="B23" s="696"/>
      <c r="C23" s="697"/>
      <c r="D23" s="697"/>
      <c r="E23" s="697"/>
      <c r="F23" s="697"/>
      <c r="G23" s="697"/>
      <c r="H23" s="697"/>
      <c r="I23" s="697"/>
      <c r="J23" s="697"/>
      <c r="K23" s="697"/>
      <c r="L23" s="697"/>
      <c r="M23" s="697"/>
      <c r="N23" s="697"/>
      <c r="O23" s="697"/>
      <c r="P23" s="697"/>
      <c r="Q23" s="697"/>
      <c r="R23" s="697"/>
      <c r="S23" s="697"/>
      <c r="T23" s="697"/>
      <c r="U23" s="698"/>
      <c r="V23" s="714"/>
      <c r="W23" s="715"/>
      <c r="X23" s="715"/>
      <c r="Y23" s="715"/>
      <c r="Z23" s="715"/>
      <c r="AA23" s="715"/>
      <c r="AB23" s="715"/>
      <c r="AC23" s="715"/>
      <c r="AD23" s="715"/>
      <c r="AE23" s="716"/>
    </row>
    <row r="24" spans="1:31" ht="17" customHeight="1">
      <c r="A24" s="27"/>
      <c r="B24" s="696"/>
      <c r="C24" s="697"/>
      <c r="D24" s="697"/>
      <c r="E24" s="697"/>
      <c r="F24" s="697"/>
      <c r="G24" s="697"/>
      <c r="H24" s="697"/>
      <c r="I24" s="697"/>
      <c r="J24" s="697"/>
      <c r="K24" s="697"/>
      <c r="L24" s="697"/>
      <c r="M24" s="697"/>
      <c r="N24" s="697"/>
      <c r="O24" s="697"/>
      <c r="P24" s="697"/>
      <c r="Q24" s="697"/>
      <c r="R24" s="697"/>
      <c r="S24" s="697"/>
      <c r="T24" s="697"/>
      <c r="U24" s="698"/>
      <c r="V24" s="714"/>
      <c r="W24" s="715"/>
      <c r="X24" s="715"/>
      <c r="Y24" s="715"/>
      <c r="Z24" s="715"/>
      <c r="AA24" s="715"/>
      <c r="AB24" s="715"/>
      <c r="AC24" s="715"/>
      <c r="AD24" s="715"/>
      <c r="AE24" s="716"/>
    </row>
    <row r="25" spans="1:31" ht="17" customHeight="1">
      <c r="A25" s="27"/>
      <c r="B25" s="696"/>
      <c r="C25" s="697"/>
      <c r="D25" s="697"/>
      <c r="E25" s="697"/>
      <c r="F25" s="697"/>
      <c r="G25" s="697"/>
      <c r="H25" s="697"/>
      <c r="I25" s="697"/>
      <c r="J25" s="697"/>
      <c r="K25" s="697"/>
      <c r="L25" s="697"/>
      <c r="M25" s="697"/>
      <c r="N25" s="697"/>
      <c r="O25" s="697"/>
      <c r="P25" s="697"/>
      <c r="Q25" s="697"/>
      <c r="R25" s="697"/>
      <c r="S25" s="697"/>
      <c r="T25" s="697"/>
      <c r="U25" s="698"/>
      <c r="V25" s="714"/>
      <c r="W25" s="715"/>
      <c r="X25" s="715"/>
      <c r="Y25" s="715"/>
      <c r="Z25" s="715"/>
      <c r="AA25" s="715"/>
      <c r="AB25" s="715"/>
      <c r="AC25" s="715"/>
      <c r="AD25" s="715"/>
      <c r="AE25" s="716"/>
    </row>
    <row r="26" spans="1:31" ht="99" customHeight="1" thickBot="1">
      <c r="A26" s="27"/>
      <c r="B26" s="699"/>
      <c r="C26" s="700"/>
      <c r="D26" s="700"/>
      <c r="E26" s="700"/>
      <c r="F26" s="700"/>
      <c r="G26" s="700"/>
      <c r="H26" s="700"/>
      <c r="I26" s="700"/>
      <c r="J26" s="700"/>
      <c r="K26" s="700"/>
      <c r="L26" s="700"/>
      <c r="M26" s="700"/>
      <c r="N26" s="700"/>
      <c r="O26" s="700"/>
      <c r="P26" s="700"/>
      <c r="Q26" s="700"/>
      <c r="R26" s="700"/>
      <c r="S26" s="700"/>
      <c r="T26" s="700"/>
      <c r="U26" s="701"/>
      <c r="V26" s="717"/>
      <c r="W26" s="718"/>
      <c r="X26" s="718"/>
      <c r="Y26" s="718"/>
      <c r="Z26" s="718"/>
      <c r="AA26" s="718"/>
      <c r="AB26" s="718"/>
      <c r="AC26" s="718"/>
      <c r="AD26" s="718"/>
      <c r="AE26" s="719"/>
    </row>
    <row r="27" spans="1:31" ht="17" customHeight="1">
      <c r="A27" s="27"/>
      <c r="B27" s="693" t="s">
        <v>122</v>
      </c>
      <c r="C27" s="694"/>
      <c r="D27" s="694"/>
      <c r="E27" s="694"/>
      <c r="F27" s="694"/>
      <c r="G27" s="694"/>
      <c r="H27" s="694"/>
      <c r="I27" s="694"/>
      <c r="J27" s="694"/>
      <c r="K27" s="694"/>
      <c r="L27" s="694"/>
      <c r="M27" s="694"/>
      <c r="N27" s="694"/>
      <c r="O27" s="694"/>
      <c r="P27" s="694"/>
      <c r="Q27" s="694"/>
      <c r="R27" s="694"/>
      <c r="S27" s="694"/>
      <c r="T27" s="694"/>
      <c r="U27" s="695"/>
      <c r="V27" s="711" t="s">
        <v>258</v>
      </c>
      <c r="W27" s="712"/>
      <c r="X27" s="712"/>
      <c r="Y27" s="712"/>
      <c r="Z27" s="712"/>
      <c r="AA27" s="712"/>
      <c r="AB27" s="712"/>
      <c r="AC27" s="712"/>
      <c r="AD27" s="712"/>
      <c r="AE27" s="713"/>
    </row>
    <row r="28" spans="1:31" ht="17" customHeight="1">
      <c r="A28" s="27"/>
      <c r="B28" s="696"/>
      <c r="C28" s="697"/>
      <c r="D28" s="697"/>
      <c r="E28" s="697"/>
      <c r="F28" s="697"/>
      <c r="G28" s="697"/>
      <c r="H28" s="697"/>
      <c r="I28" s="697"/>
      <c r="J28" s="697"/>
      <c r="K28" s="697"/>
      <c r="L28" s="697"/>
      <c r="M28" s="697"/>
      <c r="N28" s="697"/>
      <c r="O28" s="697"/>
      <c r="P28" s="697"/>
      <c r="Q28" s="697"/>
      <c r="R28" s="697"/>
      <c r="S28" s="697"/>
      <c r="T28" s="697"/>
      <c r="U28" s="698"/>
      <c r="V28" s="714"/>
      <c r="W28" s="715"/>
      <c r="X28" s="715"/>
      <c r="Y28" s="715"/>
      <c r="Z28" s="715"/>
      <c r="AA28" s="715"/>
      <c r="AB28" s="715"/>
      <c r="AC28" s="715"/>
      <c r="AD28" s="715"/>
      <c r="AE28" s="716"/>
    </row>
    <row r="29" spans="1:31" ht="17" customHeight="1">
      <c r="A29" s="27"/>
      <c r="B29" s="696"/>
      <c r="C29" s="697"/>
      <c r="D29" s="697"/>
      <c r="E29" s="697"/>
      <c r="F29" s="697"/>
      <c r="G29" s="697"/>
      <c r="H29" s="697"/>
      <c r="I29" s="697"/>
      <c r="J29" s="697"/>
      <c r="K29" s="697"/>
      <c r="L29" s="697"/>
      <c r="M29" s="697"/>
      <c r="N29" s="697"/>
      <c r="O29" s="697"/>
      <c r="P29" s="697"/>
      <c r="Q29" s="697"/>
      <c r="R29" s="697"/>
      <c r="S29" s="697"/>
      <c r="T29" s="697"/>
      <c r="U29" s="698"/>
      <c r="V29" s="714"/>
      <c r="W29" s="715"/>
      <c r="X29" s="715"/>
      <c r="Y29" s="715"/>
      <c r="Z29" s="715"/>
      <c r="AA29" s="715"/>
      <c r="AB29" s="715"/>
      <c r="AC29" s="715"/>
      <c r="AD29" s="715"/>
      <c r="AE29" s="716"/>
    </row>
    <row r="30" spans="1:31" ht="17" customHeight="1">
      <c r="A30" s="27"/>
      <c r="B30" s="696"/>
      <c r="C30" s="697"/>
      <c r="D30" s="697"/>
      <c r="E30" s="697"/>
      <c r="F30" s="697"/>
      <c r="G30" s="697"/>
      <c r="H30" s="697"/>
      <c r="I30" s="697"/>
      <c r="J30" s="697"/>
      <c r="K30" s="697"/>
      <c r="L30" s="697"/>
      <c r="M30" s="697"/>
      <c r="N30" s="697"/>
      <c r="O30" s="697"/>
      <c r="P30" s="697"/>
      <c r="Q30" s="697"/>
      <c r="R30" s="697"/>
      <c r="S30" s="697"/>
      <c r="T30" s="697"/>
      <c r="U30" s="698"/>
      <c r="V30" s="714"/>
      <c r="W30" s="715"/>
      <c r="X30" s="715"/>
      <c r="Y30" s="715"/>
      <c r="Z30" s="715"/>
      <c r="AA30" s="715"/>
      <c r="AB30" s="715"/>
      <c r="AC30" s="715"/>
      <c r="AD30" s="715"/>
      <c r="AE30" s="716"/>
    </row>
    <row r="31" spans="1:31" ht="17" customHeight="1">
      <c r="A31" s="27"/>
      <c r="B31" s="696"/>
      <c r="C31" s="697"/>
      <c r="D31" s="697"/>
      <c r="E31" s="697"/>
      <c r="F31" s="697"/>
      <c r="G31" s="697"/>
      <c r="H31" s="697"/>
      <c r="I31" s="697"/>
      <c r="J31" s="697"/>
      <c r="K31" s="697"/>
      <c r="L31" s="697"/>
      <c r="M31" s="697"/>
      <c r="N31" s="697"/>
      <c r="O31" s="697"/>
      <c r="P31" s="697"/>
      <c r="Q31" s="697"/>
      <c r="R31" s="697"/>
      <c r="S31" s="697"/>
      <c r="T31" s="697"/>
      <c r="U31" s="698"/>
      <c r="V31" s="714"/>
      <c r="W31" s="715"/>
      <c r="X31" s="715"/>
      <c r="Y31" s="715"/>
      <c r="Z31" s="715"/>
      <c r="AA31" s="715"/>
      <c r="AB31" s="715"/>
      <c r="AC31" s="715"/>
      <c r="AD31" s="715"/>
      <c r="AE31" s="716"/>
    </row>
    <row r="32" spans="1:31" ht="17" customHeight="1">
      <c r="A32" s="27"/>
      <c r="B32" s="696"/>
      <c r="C32" s="697"/>
      <c r="D32" s="697"/>
      <c r="E32" s="697"/>
      <c r="F32" s="697"/>
      <c r="G32" s="697"/>
      <c r="H32" s="697"/>
      <c r="I32" s="697"/>
      <c r="J32" s="697"/>
      <c r="K32" s="697"/>
      <c r="L32" s="697"/>
      <c r="M32" s="697"/>
      <c r="N32" s="697"/>
      <c r="O32" s="697"/>
      <c r="P32" s="697"/>
      <c r="Q32" s="697"/>
      <c r="R32" s="697"/>
      <c r="S32" s="697"/>
      <c r="T32" s="697"/>
      <c r="U32" s="698"/>
      <c r="V32" s="714"/>
      <c r="W32" s="715"/>
      <c r="X32" s="715"/>
      <c r="Y32" s="715"/>
      <c r="Z32" s="715"/>
      <c r="AA32" s="715"/>
      <c r="AB32" s="715"/>
      <c r="AC32" s="715"/>
      <c r="AD32" s="715"/>
      <c r="AE32" s="716"/>
    </row>
    <row r="33" spans="1:31" ht="17" customHeight="1">
      <c r="A33" s="27"/>
      <c r="B33" s="696"/>
      <c r="C33" s="697"/>
      <c r="D33" s="697"/>
      <c r="E33" s="697"/>
      <c r="F33" s="697"/>
      <c r="G33" s="697"/>
      <c r="H33" s="697"/>
      <c r="I33" s="697"/>
      <c r="J33" s="697"/>
      <c r="K33" s="697"/>
      <c r="L33" s="697"/>
      <c r="M33" s="697"/>
      <c r="N33" s="697"/>
      <c r="O33" s="697"/>
      <c r="P33" s="697"/>
      <c r="Q33" s="697"/>
      <c r="R33" s="697"/>
      <c r="S33" s="697"/>
      <c r="T33" s="697"/>
      <c r="U33" s="698"/>
      <c r="V33" s="714"/>
      <c r="W33" s="715"/>
      <c r="X33" s="715"/>
      <c r="Y33" s="715"/>
      <c r="Z33" s="715"/>
      <c r="AA33" s="715"/>
      <c r="AB33" s="715"/>
      <c r="AC33" s="715"/>
      <c r="AD33" s="715"/>
      <c r="AE33" s="716"/>
    </row>
    <row r="34" spans="1:31" ht="17" customHeight="1">
      <c r="A34" s="27"/>
      <c r="B34" s="696"/>
      <c r="C34" s="697"/>
      <c r="D34" s="697"/>
      <c r="E34" s="697"/>
      <c r="F34" s="697"/>
      <c r="G34" s="697"/>
      <c r="H34" s="697"/>
      <c r="I34" s="697"/>
      <c r="J34" s="697"/>
      <c r="K34" s="697"/>
      <c r="L34" s="697"/>
      <c r="M34" s="697"/>
      <c r="N34" s="697"/>
      <c r="O34" s="697"/>
      <c r="P34" s="697"/>
      <c r="Q34" s="697"/>
      <c r="R34" s="697"/>
      <c r="S34" s="697"/>
      <c r="T34" s="697"/>
      <c r="U34" s="698"/>
      <c r="V34" s="714"/>
      <c r="W34" s="715"/>
      <c r="X34" s="715"/>
      <c r="Y34" s="715"/>
      <c r="Z34" s="715"/>
      <c r="AA34" s="715"/>
      <c r="AB34" s="715"/>
      <c r="AC34" s="715"/>
      <c r="AD34" s="715"/>
      <c r="AE34" s="716"/>
    </row>
    <row r="35" spans="1:31" ht="111.75" customHeight="1" thickBot="1">
      <c r="A35" s="27"/>
      <c r="B35" s="699"/>
      <c r="C35" s="700"/>
      <c r="D35" s="700"/>
      <c r="E35" s="700"/>
      <c r="F35" s="700"/>
      <c r="G35" s="700"/>
      <c r="H35" s="700"/>
      <c r="I35" s="700"/>
      <c r="J35" s="700"/>
      <c r="K35" s="700"/>
      <c r="L35" s="700"/>
      <c r="M35" s="700"/>
      <c r="N35" s="700"/>
      <c r="O35" s="700"/>
      <c r="P35" s="700"/>
      <c r="Q35" s="700"/>
      <c r="R35" s="700"/>
      <c r="S35" s="700"/>
      <c r="T35" s="700"/>
      <c r="U35" s="701"/>
      <c r="V35" s="717"/>
      <c r="W35" s="718"/>
      <c r="X35" s="718"/>
      <c r="Y35" s="718"/>
      <c r="Z35" s="718"/>
      <c r="AA35" s="718"/>
      <c r="AB35" s="718"/>
      <c r="AC35" s="718"/>
      <c r="AD35" s="718"/>
      <c r="AE35" s="719"/>
    </row>
    <row r="36" spans="1:31" ht="17" customHeight="1">
      <c r="A36" s="27"/>
      <c r="B36" s="693" t="s">
        <v>123</v>
      </c>
      <c r="C36" s="694"/>
      <c r="D36" s="694"/>
      <c r="E36" s="694"/>
      <c r="F36" s="694"/>
      <c r="G36" s="694"/>
      <c r="H36" s="694"/>
      <c r="I36" s="694"/>
      <c r="J36" s="694"/>
      <c r="K36" s="694"/>
      <c r="L36" s="694"/>
      <c r="M36" s="694"/>
      <c r="N36" s="694"/>
      <c r="O36" s="694"/>
      <c r="P36" s="694"/>
      <c r="Q36" s="694"/>
      <c r="R36" s="694"/>
      <c r="S36" s="694"/>
      <c r="T36" s="694"/>
      <c r="U36" s="695"/>
      <c r="V36" s="711" t="s">
        <v>259</v>
      </c>
      <c r="W36" s="712"/>
      <c r="X36" s="712"/>
      <c r="Y36" s="712"/>
      <c r="Z36" s="712"/>
      <c r="AA36" s="712"/>
      <c r="AB36" s="712"/>
      <c r="AC36" s="712"/>
      <c r="AD36" s="712"/>
      <c r="AE36" s="713"/>
    </row>
    <row r="37" spans="1:31" ht="17" customHeight="1">
      <c r="A37" s="27"/>
      <c r="B37" s="696"/>
      <c r="C37" s="697"/>
      <c r="D37" s="697"/>
      <c r="E37" s="697"/>
      <c r="F37" s="697"/>
      <c r="G37" s="697"/>
      <c r="H37" s="697"/>
      <c r="I37" s="697"/>
      <c r="J37" s="697"/>
      <c r="K37" s="697"/>
      <c r="L37" s="697"/>
      <c r="M37" s="697"/>
      <c r="N37" s="697"/>
      <c r="O37" s="697"/>
      <c r="P37" s="697"/>
      <c r="Q37" s="697"/>
      <c r="R37" s="697"/>
      <c r="S37" s="697"/>
      <c r="T37" s="697"/>
      <c r="U37" s="698"/>
      <c r="V37" s="714"/>
      <c r="W37" s="715"/>
      <c r="X37" s="715"/>
      <c r="Y37" s="715"/>
      <c r="Z37" s="715"/>
      <c r="AA37" s="715"/>
      <c r="AB37" s="715"/>
      <c r="AC37" s="715"/>
      <c r="AD37" s="715"/>
      <c r="AE37" s="716"/>
    </row>
    <row r="38" spans="1:31" ht="17" customHeight="1">
      <c r="A38" s="27"/>
      <c r="B38" s="696"/>
      <c r="C38" s="697"/>
      <c r="D38" s="697"/>
      <c r="E38" s="697"/>
      <c r="F38" s="697"/>
      <c r="G38" s="697"/>
      <c r="H38" s="697"/>
      <c r="I38" s="697"/>
      <c r="J38" s="697"/>
      <c r="K38" s="697"/>
      <c r="L38" s="697"/>
      <c r="M38" s="697"/>
      <c r="N38" s="697"/>
      <c r="O38" s="697"/>
      <c r="P38" s="697"/>
      <c r="Q38" s="697"/>
      <c r="R38" s="697"/>
      <c r="S38" s="697"/>
      <c r="T38" s="697"/>
      <c r="U38" s="698"/>
      <c r="V38" s="714"/>
      <c r="W38" s="715"/>
      <c r="X38" s="715"/>
      <c r="Y38" s="715"/>
      <c r="Z38" s="715"/>
      <c r="AA38" s="715"/>
      <c r="AB38" s="715"/>
      <c r="AC38" s="715"/>
      <c r="AD38" s="715"/>
      <c r="AE38" s="716"/>
    </row>
    <row r="39" spans="1:31" ht="17" customHeight="1">
      <c r="A39" s="27"/>
      <c r="B39" s="696"/>
      <c r="C39" s="697"/>
      <c r="D39" s="697"/>
      <c r="E39" s="697"/>
      <c r="F39" s="697"/>
      <c r="G39" s="697"/>
      <c r="H39" s="697"/>
      <c r="I39" s="697"/>
      <c r="J39" s="697"/>
      <c r="K39" s="697"/>
      <c r="L39" s="697"/>
      <c r="M39" s="697"/>
      <c r="N39" s="697"/>
      <c r="O39" s="697"/>
      <c r="P39" s="697"/>
      <c r="Q39" s="697"/>
      <c r="R39" s="697"/>
      <c r="S39" s="697"/>
      <c r="T39" s="697"/>
      <c r="U39" s="698"/>
      <c r="V39" s="714"/>
      <c r="W39" s="715"/>
      <c r="X39" s="715"/>
      <c r="Y39" s="715"/>
      <c r="Z39" s="715"/>
      <c r="AA39" s="715"/>
      <c r="AB39" s="715"/>
      <c r="AC39" s="715"/>
      <c r="AD39" s="715"/>
      <c r="AE39" s="716"/>
    </row>
    <row r="40" spans="1:31" ht="17" customHeight="1">
      <c r="A40" s="27"/>
      <c r="B40" s="696"/>
      <c r="C40" s="697"/>
      <c r="D40" s="697"/>
      <c r="E40" s="697"/>
      <c r="F40" s="697"/>
      <c r="G40" s="697"/>
      <c r="H40" s="697"/>
      <c r="I40" s="697"/>
      <c r="J40" s="697"/>
      <c r="K40" s="697"/>
      <c r="L40" s="697"/>
      <c r="M40" s="697"/>
      <c r="N40" s="697"/>
      <c r="O40" s="697"/>
      <c r="P40" s="697"/>
      <c r="Q40" s="697"/>
      <c r="R40" s="697"/>
      <c r="S40" s="697"/>
      <c r="T40" s="697"/>
      <c r="U40" s="698"/>
      <c r="V40" s="714"/>
      <c r="W40" s="715"/>
      <c r="X40" s="715"/>
      <c r="Y40" s="715"/>
      <c r="Z40" s="715"/>
      <c r="AA40" s="715"/>
      <c r="AB40" s="715"/>
      <c r="AC40" s="715"/>
      <c r="AD40" s="715"/>
      <c r="AE40" s="716"/>
    </row>
    <row r="41" spans="1:31" ht="17" customHeight="1">
      <c r="A41" s="27"/>
      <c r="B41" s="696"/>
      <c r="C41" s="697"/>
      <c r="D41" s="697"/>
      <c r="E41" s="697"/>
      <c r="F41" s="697"/>
      <c r="G41" s="697"/>
      <c r="H41" s="697"/>
      <c r="I41" s="697"/>
      <c r="J41" s="697"/>
      <c r="K41" s="697"/>
      <c r="L41" s="697"/>
      <c r="M41" s="697"/>
      <c r="N41" s="697"/>
      <c r="O41" s="697"/>
      <c r="P41" s="697"/>
      <c r="Q41" s="697"/>
      <c r="R41" s="697"/>
      <c r="S41" s="697"/>
      <c r="T41" s="697"/>
      <c r="U41" s="698"/>
      <c r="V41" s="714"/>
      <c r="W41" s="715"/>
      <c r="X41" s="715"/>
      <c r="Y41" s="715"/>
      <c r="Z41" s="715"/>
      <c r="AA41" s="715"/>
      <c r="AB41" s="715"/>
      <c r="AC41" s="715"/>
      <c r="AD41" s="715"/>
      <c r="AE41" s="716"/>
    </row>
    <row r="42" spans="1:31" ht="17" customHeight="1">
      <c r="A42" s="27"/>
      <c r="B42" s="696"/>
      <c r="C42" s="697"/>
      <c r="D42" s="697"/>
      <c r="E42" s="697"/>
      <c r="F42" s="697"/>
      <c r="G42" s="697"/>
      <c r="H42" s="697"/>
      <c r="I42" s="697"/>
      <c r="J42" s="697"/>
      <c r="K42" s="697"/>
      <c r="L42" s="697"/>
      <c r="M42" s="697"/>
      <c r="N42" s="697"/>
      <c r="O42" s="697"/>
      <c r="P42" s="697"/>
      <c r="Q42" s="697"/>
      <c r="R42" s="697"/>
      <c r="S42" s="697"/>
      <c r="T42" s="697"/>
      <c r="U42" s="698"/>
      <c r="V42" s="714"/>
      <c r="W42" s="715"/>
      <c r="X42" s="715"/>
      <c r="Y42" s="715"/>
      <c r="Z42" s="715"/>
      <c r="AA42" s="715"/>
      <c r="AB42" s="715"/>
      <c r="AC42" s="715"/>
      <c r="AD42" s="715"/>
      <c r="AE42" s="716"/>
    </row>
    <row r="43" spans="1:31" ht="17" customHeight="1">
      <c r="A43" s="27"/>
      <c r="B43" s="696"/>
      <c r="C43" s="697"/>
      <c r="D43" s="697"/>
      <c r="E43" s="697"/>
      <c r="F43" s="697"/>
      <c r="G43" s="697"/>
      <c r="H43" s="697"/>
      <c r="I43" s="697"/>
      <c r="J43" s="697"/>
      <c r="K43" s="697"/>
      <c r="L43" s="697"/>
      <c r="M43" s="697"/>
      <c r="N43" s="697"/>
      <c r="O43" s="697"/>
      <c r="P43" s="697"/>
      <c r="Q43" s="697"/>
      <c r="R43" s="697"/>
      <c r="S43" s="697"/>
      <c r="T43" s="697"/>
      <c r="U43" s="698"/>
      <c r="V43" s="714"/>
      <c r="W43" s="715"/>
      <c r="X43" s="715"/>
      <c r="Y43" s="715"/>
      <c r="Z43" s="715"/>
      <c r="AA43" s="715"/>
      <c r="AB43" s="715"/>
      <c r="AC43" s="715"/>
      <c r="AD43" s="715"/>
      <c r="AE43" s="716"/>
    </row>
    <row r="44" spans="1:31" ht="96.75" customHeight="1" thickBot="1">
      <c r="A44" s="27"/>
      <c r="B44" s="699"/>
      <c r="C44" s="700"/>
      <c r="D44" s="700"/>
      <c r="E44" s="700"/>
      <c r="F44" s="700"/>
      <c r="G44" s="700"/>
      <c r="H44" s="700"/>
      <c r="I44" s="700"/>
      <c r="J44" s="700"/>
      <c r="K44" s="700"/>
      <c r="L44" s="700"/>
      <c r="M44" s="700"/>
      <c r="N44" s="700"/>
      <c r="O44" s="700"/>
      <c r="P44" s="700"/>
      <c r="Q44" s="700"/>
      <c r="R44" s="700"/>
      <c r="S44" s="700"/>
      <c r="T44" s="700"/>
      <c r="U44" s="701"/>
      <c r="V44" s="717"/>
      <c r="W44" s="718"/>
      <c r="X44" s="718"/>
      <c r="Y44" s="718"/>
      <c r="Z44" s="718"/>
      <c r="AA44" s="718"/>
      <c r="AB44" s="718"/>
      <c r="AC44" s="718"/>
      <c r="AD44" s="718"/>
      <c r="AE44" s="719"/>
    </row>
    <row r="45" spans="1:31" ht="17" customHeight="1">
      <c r="A45" s="27"/>
      <c r="B45" s="693" t="s">
        <v>123</v>
      </c>
      <c r="C45" s="694"/>
      <c r="D45" s="694"/>
      <c r="E45" s="694"/>
      <c r="F45" s="694"/>
      <c r="G45" s="694"/>
      <c r="H45" s="694"/>
      <c r="I45" s="694"/>
      <c r="J45" s="694"/>
      <c r="K45" s="694"/>
      <c r="L45" s="694"/>
      <c r="M45" s="694"/>
      <c r="N45" s="694"/>
      <c r="O45" s="694"/>
      <c r="P45" s="694"/>
      <c r="Q45" s="694"/>
      <c r="R45" s="694"/>
      <c r="S45" s="694"/>
      <c r="T45" s="694"/>
      <c r="U45" s="695"/>
      <c r="V45" s="711" t="s">
        <v>263</v>
      </c>
      <c r="W45" s="712"/>
      <c r="X45" s="712"/>
      <c r="Y45" s="712"/>
      <c r="Z45" s="712"/>
      <c r="AA45" s="712"/>
      <c r="AB45" s="712"/>
      <c r="AC45" s="712"/>
      <c r="AD45" s="712"/>
      <c r="AE45" s="713"/>
    </row>
    <row r="46" spans="1:31" ht="17" customHeight="1">
      <c r="A46" s="27"/>
      <c r="B46" s="696"/>
      <c r="C46" s="697"/>
      <c r="D46" s="697"/>
      <c r="E46" s="697"/>
      <c r="F46" s="697"/>
      <c r="G46" s="697"/>
      <c r="H46" s="697"/>
      <c r="I46" s="697"/>
      <c r="J46" s="697"/>
      <c r="K46" s="697"/>
      <c r="L46" s="697"/>
      <c r="M46" s="697"/>
      <c r="N46" s="697"/>
      <c r="O46" s="697"/>
      <c r="P46" s="697"/>
      <c r="Q46" s="697"/>
      <c r="R46" s="697"/>
      <c r="S46" s="697"/>
      <c r="T46" s="697"/>
      <c r="U46" s="698"/>
      <c r="V46" s="714"/>
      <c r="W46" s="715"/>
      <c r="X46" s="715"/>
      <c r="Y46" s="715"/>
      <c r="Z46" s="715"/>
      <c r="AA46" s="715"/>
      <c r="AB46" s="715"/>
      <c r="AC46" s="715"/>
      <c r="AD46" s="715"/>
      <c r="AE46" s="716"/>
    </row>
    <row r="47" spans="1:31" ht="17" customHeight="1">
      <c r="A47" s="27"/>
      <c r="B47" s="696"/>
      <c r="C47" s="697"/>
      <c r="D47" s="697"/>
      <c r="E47" s="697"/>
      <c r="F47" s="697"/>
      <c r="G47" s="697"/>
      <c r="H47" s="697"/>
      <c r="I47" s="697"/>
      <c r="J47" s="697"/>
      <c r="K47" s="697"/>
      <c r="L47" s="697"/>
      <c r="M47" s="697"/>
      <c r="N47" s="697"/>
      <c r="O47" s="697"/>
      <c r="P47" s="697"/>
      <c r="Q47" s="697"/>
      <c r="R47" s="697"/>
      <c r="S47" s="697"/>
      <c r="T47" s="697"/>
      <c r="U47" s="698"/>
      <c r="V47" s="714"/>
      <c r="W47" s="715"/>
      <c r="X47" s="715"/>
      <c r="Y47" s="715"/>
      <c r="Z47" s="715"/>
      <c r="AA47" s="715"/>
      <c r="AB47" s="715"/>
      <c r="AC47" s="715"/>
      <c r="AD47" s="715"/>
      <c r="AE47" s="716"/>
    </row>
    <row r="48" spans="1:31" ht="17" customHeight="1">
      <c r="A48" s="27"/>
      <c r="B48" s="696"/>
      <c r="C48" s="697"/>
      <c r="D48" s="697"/>
      <c r="E48" s="697"/>
      <c r="F48" s="697"/>
      <c r="G48" s="697"/>
      <c r="H48" s="697"/>
      <c r="I48" s="697"/>
      <c r="J48" s="697"/>
      <c r="K48" s="697"/>
      <c r="L48" s="697"/>
      <c r="M48" s="697"/>
      <c r="N48" s="697"/>
      <c r="O48" s="697"/>
      <c r="P48" s="697"/>
      <c r="Q48" s="697"/>
      <c r="R48" s="697"/>
      <c r="S48" s="697"/>
      <c r="T48" s="697"/>
      <c r="U48" s="698"/>
      <c r="V48" s="714"/>
      <c r="W48" s="715"/>
      <c r="X48" s="715"/>
      <c r="Y48" s="715"/>
      <c r="Z48" s="715"/>
      <c r="AA48" s="715"/>
      <c r="AB48" s="715"/>
      <c r="AC48" s="715"/>
      <c r="AD48" s="715"/>
      <c r="AE48" s="716"/>
    </row>
    <row r="49" spans="1:31" ht="17" customHeight="1">
      <c r="A49" s="27"/>
      <c r="B49" s="696"/>
      <c r="C49" s="697"/>
      <c r="D49" s="697"/>
      <c r="E49" s="697"/>
      <c r="F49" s="697"/>
      <c r="G49" s="697"/>
      <c r="H49" s="697"/>
      <c r="I49" s="697"/>
      <c r="J49" s="697"/>
      <c r="K49" s="697"/>
      <c r="L49" s="697"/>
      <c r="M49" s="697"/>
      <c r="N49" s="697"/>
      <c r="O49" s="697"/>
      <c r="P49" s="697"/>
      <c r="Q49" s="697"/>
      <c r="R49" s="697"/>
      <c r="S49" s="697"/>
      <c r="T49" s="697"/>
      <c r="U49" s="698"/>
      <c r="V49" s="714"/>
      <c r="W49" s="715"/>
      <c r="X49" s="715"/>
      <c r="Y49" s="715"/>
      <c r="Z49" s="715"/>
      <c r="AA49" s="715"/>
      <c r="AB49" s="715"/>
      <c r="AC49" s="715"/>
      <c r="AD49" s="715"/>
      <c r="AE49" s="716"/>
    </row>
    <row r="50" spans="1:31" ht="17" customHeight="1">
      <c r="A50" s="27"/>
      <c r="B50" s="696"/>
      <c r="C50" s="697"/>
      <c r="D50" s="697"/>
      <c r="E50" s="697"/>
      <c r="F50" s="697"/>
      <c r="G50" s="697"/>
      <c r="H50" s="697"/>
      <c r="I50" s="697"/>
      <c r="J50" s="697"/>
      <c r="K50" s="697"/>
      <c r="L50" s="697"/>
      <c r="M50" s="697"/>
      <c r="N50" s="697"/>
      <c r="O50" s="697"/>
      <c r="P50" s="697"/>
      <c r="Q50" s="697"/>
      <c r="R50" s="697"/>
      <c r="S50" s="697"/>
      <c r="T50" s="697"/>
      <c r="U50" s="698"/>
      <c r="V50" s="714"/>
      <c r="W50" s="715"/>
      <c r="X50" s="715"/>
      <c r="Y50" s="715"/>
      <c r="Z50" s="715"/>
      <c r="AA50" s="715"/>
      <c r="AB50" s="715"/>
      <c r="AC50" s="715"/>
      <c r="AD50" s="715"/>
      <c r="AE50" s="716"/>
    </row>
    <row r="51" spans="1:31" ht="17" customHeight="1">
      <c r="A51" s="27"/>
      <c r="B51" s="696"/>
      <c r="C51" s="697"/>
      <c r="D51" s="697"/>
      <c r="E51" s="697"/>
      <c r="F51" s="697"/>
      <c r="G51" s="697"/>
      <c r="H51" s="697"/>
      <c r="I51" s="697"/>
      <c r="J51" s="697"/>
      <c r="K51" s="697"/>
      <c r="L51" s="697"/>
      <c r="M51" s="697"/>
      <c r="N51" s="697"/>
      <c r="O51" s="697"/>
      <c r="P51" s="697"/>
      <c r="Q51" s="697"/>
      <c r="R51" s="697"/>
      <c r="S51" s="697"/>
      <c r="T51" s="697"/>
      <c r="U51" s="698"/>
      <c r="V51" s="714"/>
      <c r="W51" s="715"/>
      <c r="X51" s="715"/>
      <c r="Y51" s="715"/>
      <c r="Z51" s="715"/>
      <c r="AA51" s="715"/>
      <c r="AB51" s="715"/>
      <c r="AC51" s="715"/>
      <c r="AD51" s="715"/>
      <c r="AE51" s="716"/>
    </row>
    <row r="52" spans="1:31" ht="17" customHeight="1">
      <c r="A52" s="27"/>
      <c r="B52" s="696"/>
      <c r="C52" s="697"/>
      <c r="D52" s="697"/>
      <c r="E52" s="697"/>
      <c r="F52" s="697"/>
      <c r="G52" s="697"/>
      <c r="H52" s="697"/>
      <c r="I52" s="697"/>
      <c r="J52" s="697"/>
      <c r="K52" s="697"/>
      <c r="L52" s="697"/>
      <c r="M52" s="697"/>
      <c r="N52" s="697"/>
      <c r="O52" s="697"/>
      <c r="P52" s="697"/>
      <c r="Q52" s="697"/>
      <c r="R52" s="697"/>
      <c r="S52" s="697"/>
      <c r="T52" s="697"/>
      <c r="U52" s="698"/>
      <c r="V52" s="714"/>
      <c r="W52" s="715"/>
      <c r="X52" s="715"/>
      <c r="Y52" s="715"/>
      <c r="Z52" s="715"/>
      <c r="AA52" s="715"/>
      <c r="AB52" s="715"/>
      <c r="AC52" s="715"/>
      <c r="AD52" s="715"/>
      <c r="AE52" s="716"/>
    </row>
    <row r="53" spans="1:31" ht="96.75" customHeight="1" thickBot="1">
      <c r="A53" s="27"/>
      <c r="B53" s="699"/>
      <c r="C53" s="700"/>
      <c r="D53" s="700"/>
      <c r="E53" s="700"/>
      <c r="F53" s="700"/>
      <c r="G53" s="700"/>
      <c r="H53" s="700"/>
      <c r="I53" s="700"/>
      <c r="J53" s="700"/>
      <c r="K53" s="700"/>
      <c r="L53" s="700"/>
      <c r="M53" s="700"/>
      <c r="N53" s="700"/>
      <c r="O53" s="700"/>
      <c r="P53" s="700"/>
      <c r="Q53" s="700"/>
      <c r="R53" s="700"/>
      <c r="S53" s="700"/>
      <c r="T53" s="700"/>
      <c r="U53" s="701"/>
      <c r="V53" s="717"/>
      <c r="W53" s="718"/>
      <c r="X53" s="718"/>
      <c r="Y53" s="718"/>
      <c r="Z53" s="718"/>
      <c r="AA53" s="718"/>
      <c r="AB53" s="718"/>
      <c r="AC53" s="718"/>
      <c r="AD53" s="718"/>
      <c r="AE53" s="719"/>
    </row>
    <row r="54" spans="1:31" ht="17" customHeight="1">
      <c r="A54" s="27"/>
      <c r="B54" s="693" t="s">
        <v>123</v>
      </c>
      <c r="C54" s="694"/>
      <c r="D54" s="694"/>
      <c r="E54" s="694"/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5"/>
      <c r="V54" s="711" t="s">
        <v>293</v>
      </c>
      <c r="W54" s="712"/>
      <c r="X54" s="712"/>
      <c r="Y54" s="712"/>
      <c r="Z54" s="712"/>
      <c r="AA54" s="712"/>
      <c r="AB54" s="712"/>
      <c r="AC54" s="712"/>
      <c r="AD54" s="712"/>
      <c r="AE54" s="713"/>
    </row>
    <row r="55" spans="1:31" ht="17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14"/>
      <c r="W55" s="715"/>
      <c r="X55" s="715"/>
      <c r="Y55" s="715"/>
      <c r="Z55" s="715"/>
      <c r="AA55" s="715"/>
      <c r="AB55" s="715"/>
      <c r="AC55" s="715"/>
      <c r="AD55" s="715"/>
      <c r="AE55" s="716"/>
    </row>
    <row r="56" spans="1:31" ht="17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14"/>
      <c r="W56" s="715"/>
      <c r="X56" s="715"/>
      <c r="Y56" s="715"/>
      <c r="Z56" s="715"/>
      <c r="AA56" s="715"/>
      <c r="AB56" s="715"/>
      <c r="AC56" s="715"/>
      <c r="AD56" s="715"/>
      <c r="AE56" s="716"/>
    </row>
    <row r="57" spans="1:31" ht="17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14"/>
      <c r="W57" s="715"/>
      <c r="X57" s="715"/>
      <c r="Y57" s="715"/>
      <c r="Z57" s="715"/>
      <c r="AA57" s="715"/>
      <c r="AB57" s="715"/>
      <c r="AC57" s="715"/>
      <c r="AD57" s="715"/>
      <c r="AE57" s="716"/>
    </row>
    <row r="58" spans="1:31" ht="17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14"/>
      <c r="W58" s="715"/>
      <c r="X58" s="715"/>
      <c r="Y58" s="715"/>
      <c r="Z58" s="715"/>
      <c r="AA58" s="715"/>
      <c r="AB58" s="715"/>
      <c r="AC58" s="715"/>
      <c r="AD58" s="715"/>
      <c r="AE58" s="716"/>
    </row>
    <row r="59" spans="1:31" ht="17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14"/>
      <c r="W59" s="715"/>
      <c r="X59" s="715"/>
      <c r="Y59" s="715"/>
      <c r="Z59" s="715"/>
      <c r="AA59" s="715"/>
      <c r="AB59" s="715"/>
      <c r="AC59" s="715"/>
      <c r="AD59" s="715"/>
      <c r="AE59" s="716"/>
    </row>
    <row r="60" spans="1:31" ht="17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14"/>
      <c r="W60" s="715"/>
      <c r="X60" s="715"/>
      <c r="Y60" s="715"/>
      <c r="Z60" s="715"/>
      <c r="AA60" s="715"/>
      <c r="AB60" s="715"/>
      <c r="AC60" s="715"/>
      <c r="AD60" s="715"/>
      <c r="AE60" s="716"/>
    </row>
    <row r="61" spans="1:31" ht="17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14"/>
      <c r="W61" s="715"/>
      <c r="X61" s="715"/>
      <c r="Y61" s="715"/>
      <c r="Z61" s="715"/>
      <c r="AA61" s="715"/>
      <c r="AB61" s="715"/>
      <c r="AC61" s="715"/>
      <c r="AD61" s="715"/>
      <c r="AE61" s="716"/>
    </row>
    <row r="62" spans="1:31" ht="96.75" customHeight="1" thickBot="1">
      <c r="A62" s="27"/>
      <c r="B62" s="699"/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1"/>
      <c r="V62" s="717"/>
      <c r="W62" s="718"/>
      <c r="X62" s="718"/>
      <c r="Y62" s="718"/>
      <c r="Z62" s="718"/>
      <c r="AA62" s="718"/>
      <c r="AB62" s="718"/>
      <c r="AC62" s="718"/>
      <c r="AD62" s="718"/>
      <c r="AE62" s="719"/>
    </row>
    <row r="63" spans="1:31" ht="17" customHeight="1">
      <c r="A63" s="27"/>
      <c r="B63" s="693" t="s">
        <v>123</v>
      </c>
      <c r="C63" s="694"/>
      <c r="D63" s="694"/>
      <c r="E63" s="694"/>
      <c r="F63" s="694"/>
      <c r="G63" s="694"/>
      <c r="H63" s="694"/>
      <c r="I63" s="694"/>
      <c r="J63" s="694"/>
      <c r="K63" s="694"/>
      <c r="L63" s="694"/>
      <c r="M63" s="694"/>
      <c r="N63" s="694"/>
      <c r="O63" s="694"/>
      <c r="P63" s="694"/>
      <c r="Q63" s="694"/>
      <c r="R63" s="694"/>
      <c r="S63" s="694"/>
      <c r="T63" s="694"/>
      <c r="U63" s="695"/>
      <c r="V63" s="711" t="s">
        <v>278</v>
      </c>
      <c r="W63" s="712"/>
      <c r="X63" s="712"/>
      <c r="Y63" s="712"/>
      <c r="Z63" s="712"/>
      <c r="AA63" s="712"/>
      <c r="AB63" s="712"/>
      <c r="AC63" s="712"/>
      <c r="AD63" s="712"/>
      <c r="AE63" s="713"/>
    </row>
    <row r="64" spans="1:31" ht="17" customHeight="1">
      <c r="A64" s="27"/>
      <c r="B64" s="696"/>
      <c r="C64" s="697"/>
      <c r="D64" s="697"/>
      <c r="E64" s="697"/>
      <c r="F64" s="697"/>
      <c r="G64" s="697"/>
      <c r="H64" s="697"/>
      <c r="I64" s="697"/>
      <c r="J64" s="697"/>
      <c r="K64" s="697"/>
      <c r="L64" s="697"/>
      <c r="M64" s="697"/>
      <c r="N64" s="697"/>
      <c r="O64" s="697"/>
      <c r="P64" s="697"/>
      <c r="Q64" s="697"/>
      <c r="R64" s="697"/>
      <c r="S64" s="697"/>
      <c r="T64" s="697"/>
      <c r="U64" s="698"/>
      <c r="V64" s="714"/>
      <c r="W64" s="715"/>
      <c r="X64" s="715"/>
      <c r="Y64" s="715"/>
      <c r="Z64" s="715"/>
      <c r="AA64" s="715"/>
      <c r="AB64" s="715"/>
      <c r="AC64" s="715"/>
      <c r="AD64" s="715"/>
      <c r="AE64" s="716"/>
    </row>
    <row r="65" spans="1:31" ht="17" customHeight="1">
      <c r="A65" s="27"/>
      <c r="B65" s="696"/>
      <c r="C65" s="697"/>
      <c r="D65" s="697"/>
      <c r="E65" s="697"/>
      <c r="F65" s="697"/>
      <c r="G65" s="697"/>
      <c r="H65" s="697"/>
      <c r="I65" s="697"/>
      <c r="J65" s="697"/>
      <c r="K65" s="697"/>
      <c r="L65" s="697"/>
      <c r="M65" s="697"/>
      <c r="N65" s="697"/>
      <c r="O65" s="697"/>
      <c r="P65" s="697"/>
      <c r="Q65" s="697"/>
      <c r="R65" s="697"/>
      <c r="S65" s="697"/>
      <c r="T65" s="697"/>
      <c r="U65" s="698"/>
      <c r="V65" s="714"/>
      <c r="W65" s="715"/>
      <c r="X65" s="715"/>
      <c r="Y65" s="715"/>
      <c r="Z65" s="715"/>
      <c r="AA65" s="715"/>
      <c r="AB65" s="715"/>
      <c r="AC65" s="715"/>
      <c r="AD65" s="715"/>
      <c r="AE65" s="716"/>
    </row>
    <row r="66" spans="1:31" ht="17" customHeight="1">
      <c r="A66" s="27"/>
      <c r="B66" s="696"/>
      <c r="C66" s="697"/>
      <c r="D66" s="697"/>
      <c r="E66" s="697"/>
      <c r="F66" s="697"/>
      <c r="G66" s="697"/>
      <c r="H66" s="697"/>
      <c r="I66" s="697"/>
      <c r="J66" s="697"/>
      <c r="K66" s="697"/>
      <c r="L66" s="697"/>
      <c r="M66" s="697"/>
      <c r="N66" s="697"/>
      <c r="O66" s="697"/>
      <c r="P66" s="697"/>
      <c r="Q66" s="697"/>
      <c r="R66" s="697"/>
      <c r="S66" s="697"/>
      <c r="T66" s="697"/>
      <c r="U66" s="698"/>
      <c r="V66" s="714"/>
      <c r="W66" s="715"/>
      <c r="X66" s="715"/>
      <c r="Y66" s="715"/>
      <c r="Z66" s="715"/>
      <c r="AA66" s="715"/>
      <c r="AB66" s="715"/>
      <c r="AC66" s="715"/>
      <c r="AD66" s="715"/>
      <c r="AE66" s="716"/>
    </row>
    <row r="67" spans="1:31" ht="17" customHeight="1">
      <c r="A67" s="27"/>
      <c r="B67" s="696"/>
      <c r="C67" s="697"/>
      <c r="D67" s="697"/>
      <c r="E67" s="697"/>
      <c r="F67" s="697"/>
      <c r="G67" s="697"/>
      <c r="H67" s="697"/>
      <c r="I67" s="697"/>
      <c r="J67" s="697"/>
      <c r="K67" s="697"/>
      <c r="L67" s="697"/>
      <c r="M67" s="697"/>
      <c r="N67" s="697"/>
      <c r="O67" s="697"/>
      <c r="P67" s="697"/>
      <c r="Q67" s="697"/>
      <c r="R67" s="697"/>
      <c r="S67" s="697"/>
      <c r="T67" s="697"/>
      <c r="U67" s="698"/>
      <c r="V67" s="714"/>
      <c r="W67" s="715"/>
      <c r="X67" s="715"/>
      <c r="Y67" s="715"/>
      <c r="Z67" s="715"/>
      <c r="AA67" s="715"/>
      <c r="AB67" s="715"/>
      <c r="AC67" s="715"/>
      <c r="AD67" s="715"/>
      <c r="AE67" s="716"/>
    </row>
    <row r="68" spans="1:31" ht="17" customHeight="1">
      <c r="A68" s="27"/>
      <c r="B68" s="696"/>
      <c r="C68" s="697"/>
      <c r="D68" s="697"/>
      <c r="E68" s="697"/>
      <c r="F68" s="697"/>
      <c r="G68" s="697"/>
      <c r="H68" s="697"/>
      <c r="I68" s="697"/>
      <c r="J68" s="697"/>
      <c r="K68" s="697"/>
      <c r="L68" s="697"/>
      <c r="M68" s="697"/>
      <c r="N68" s="697"/>
      <c r="O68" s="697"/>
      <c r="P68" s="697"/>
      <c r="Q68" s="697"/>
      <c r="R68" s="697"/>
      <c r="S68" s="697"/>
      <c r="T68" s="697"/>
      <c r="U68" s="698"/>
      <c r="V68" s="714"/>
      <c r="W68" s="715"/>
      <c r="X68" s="715"/>
      <c r="Y68" s="715"/>
      <c r="Z68" s="715"/>
      <c r="AA68" s="715"/>
      <c r="AB68" s="715"/>
      <c r="AC68" s="715"/>
      <c r="AD68" s="715"/>
      <c r="AE68" s="716"/>
    </row>
    <row r="69" spans="1:31" ht="17" customHeight="1">
      <c r="A69" s="27"/>
      <c r="B69" s="696"/>
      <c r="C69" s="697"/>
      <c r="D69" s="697"/>
      <c r="E69" s="697"/>
      <c r="F69" s="697"/>
      <c r="G69" s="697"/>
      <c r="H69" s="697"/>
      <c r="I69" s="697"/>
      <c r="J69" s="697"/>
      <c r="K69" s="697"/>
      <c r="L69" s="697"/>
      <c r="M69" s="697"/>
      <c r="N69" s="697"/>
      <c r="O69" s="697"/>
      <c r="P69" s="697"/>
      <c r="Q69" s="697"/>
      <c r="R69" s="697"/>
      <c r="S69" s="697"/>
      <c r="T69" s="697"/>
      <c r="U69" s="698"/>
      <c r="V69" s="714"/>
      <c r="W69" s="715"/>
      <c r="X69" s="715"/>
      <c r="Y69" s="715"/>
      <c r="Z69" s="715"/>
      <c r="AA69" s="715"/>
      <c r="AB69" s="715"/>
      <c r="AC69" s="715"/>
      <c r="AD69" s="715"/>
      <c r="AE69" s="716"/>
    </row>
    <row r="70" spans="1:31" ht="17" customHeight="1">
      <c r="A70" s="27"/>
      <c r="B70" s="696"/>
      <c r="C70" s="697"/>
      <c r="D70" s="697"/>
      <c r="E70" s="697"/>
      <c r="F70" s="697"/>
      <c r="G70" s="697"/>
      <c r="H70" s="697"/>
      <c r="I70" s="697"/>
      <c r="J70" s="697"/>
      <c r="K70" s="697"/>
      <c r="L70" s="697"/>
      <c r="M70" s="697"/>
      <c r="N70" s="697"/>
      <c r="O70" s="697"/>
      <c r="P70" s="697"/>
      <c r="Q70" s="697"/>
      <c r="R70" s="697"/>
      <c r="S70" s="697"/>
      <c r="T70" s="697"/>
      <c r="U70" s="698"/>
      <c r="V70" s="714"/>
      <c r="W70" s="715"/>
      <c r="X70" s="715"/>
      <c r="Y70" s="715"/>
      <c r="Z70" s="715"/>
      <c r="AA70" s="715"/>
      <c r="AB70" s="715"/>
      <c r="AC70" s="715"/>
      <c r="AD70" s="715"/>
      <c r="AE70" s="716"/>
    </row>
    <row r="71" spans="1:31" ht="96.75" customHeight="1" thickBot="1">
      <c r="A71" s="27"/>
      <c r="B71" s="699"/>
      <c r="C71" s="700"/>
      <c r="D71" s="700"/>
      <c r="E71" s="700"/>
      <c r="F71" s="700"/>
      <c r="G71" s="700"/>
      <c r="H71" s="700"/>
      <c r="I71" s="700"/>
      <c r="J71" s="700"/>
      <c r="K71" s="700"/>
      <c r="L71" s="700"/>
      <c r="M71" s="700"/>
      <c r="N71" s="700"/>
      <c r="O71" s="700"/>
      <c r="P71" s="700"/>
      <c r="Q71" s="700"/>
      <c r="R71" s="700"/>
      <c r="S71" s="700"/>
      <c r="T71" s="700"/>
      <c r="U71" s="701"/>
      <c r="V71" s="717"/>
      <c r="W71" s="718"/>
      <c r="X71" s="718"/>
      <c r="Y71" s="718"/>
      <c r="Z71" s="718"/>
      <c r="AA71" s="718"/>
      <c r="AB71" s="718"/>
      <c r="AC71" s="718"/>
      <c r="AD71" s="718"/>
      <c r="AE71" s="719"/>
    </row>
  </sheetData>
  <mergeCells count="55">
    <mergeCell ref="B16:AE16"/>
    <mergeCell ref="B18:U26"/>
    <mergeCell ref="V18:AE26"/>
    <mergeCell ref="B17:U17"/>
    <mergeCell ref="V17:AE17"/>
    <mergeCell ref="B12:B13"/>
    <mergeCell ref="C12:F12"/>
    <mergeCell ref="G12:J12"/>
    <mergeCell ref="P12:Q13"/>
    <mergeCell ref="R12:U13"/>
    <mergeCell ref="C13:F13"/>
    <mergeCell ref="G13:J13"/>
    <mergeCell ref="B9:AE9"/>
    <mergeCell ref="G10:J11"/>
    <mergeCell ref="P10:Q11"/>
    <mergeCell ref="R10:U11"/>
    <mergeCell ref="C10:F11"/>
    <mergeCell ref="V10:W11"/>
    <mergeCell ref="X10:Z11"/>
    <mergeCell ref="AA10:AB11"/>
    <mergeCell ref="AC10:AE11"/>
    <mergeCell ref="V27:AE35"/>
    <mergeCell ref="B27:U35"/>
    <mergeCell ref="V36:AE44"/>
    <mergeCell ref="B36:U44"/>
    <mergeCell ref="G1:Z2"/>
    <mergeCell ref="AA1:AB2"/>
    <mergeCell ref="AC1:AE2"/>
    <mergeCell ref="G3:Z4"/>
    <mergeCell ref="AA3:AE4"/>
    <mergeCell ref="G5:Z6"/>
    <mergeCell ref="AA6:AA7"/>
    <mergeCell ref="AB6:AB7"/>
    <mergeCell ref="AC6:AC7"/>
    <mergeCell ref="AD6:AD7"/>
    <mergeCell ref="AE6:AE7"/>
    <mergeCell ref="G7:Z8"/>
    <mergeCell ref="V12:W13"/>
    <mergeCell ref="X12:Z13"/>
    <mergeCell ref="AA12:AB13"/>
    <mergeCell ref="AC12:AE13"/>
    <mergeCell ref="C14:F15"/>
    <mergeCell ref="P14:Q15"/>
    <mergeCell ref="V14:W15"/>
    <mergeCell ref="X14:Z15"/>
    <mergeCell ref="AA14:AB15"/>
    <mergeCell ref="AC14:AE15"/>
    <mergeCell ref="G14:J15"/>
    <mergeCell ref="R14:U15"/>
    <mergeCell ref="B45:U53"/>
    <mergeCell ref="V45:AE53"/>
    <mergeCell ref="B54:U62"/>
    <mergeCell ref="V54:AE62"/>
    <mergeCell ref="B63:U71"/>
    <mergeCell ref="V63:AE71"/>
  </mergeCells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rowBreaks count="1" manualBreakCount="1">
    <brk id="44" min="1" max="30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39997558519241921"/>
  </sheetPr>
  <dimension ref="A1:AF62"/>
  <sheetViews>
    <sheetView showGridLines="0" view="pageBreakPreview" topLeftCell="B17" zoomScale="115" zoomScaleNormal="100" zoomScaleSheetLayoutView="115" workbookViewId="0">
      <selection activeCell="AI42" sqref="AI42"/>
    </sheetView>
  </sheetViews>
  <sheetFormatPr baseColWidth="10" defaultRowHeight="13"/>
  <cols>
    <col min="1" max="1" width="7.6640625" hidden="1" customWidth="1"/>
    <col min="2" max="2" width="5" style="8" customWidth="1"/>
    <col min="3" max="3" width="4.5" style="7" customWidth="1"/>
    <col min="4" max="4" width="4.5" style="24" customWidth="1"/>
    <col min="5" max="6" width="4.5" customWidth="1"/>
    <col min="7" max="7" width="6" bestFit="1" customWidth="1"/>
    <col min="8" max="8" width="3.6640625" bestFit="1" customWidth="1"/>
    <col min="9" max="9" width="5.6640625" customWidth="1"/>
    <col min="10" max="10" width="5.5" customWidth="1"/>
    <col min="11" max="11" width="6.33203125" hidden="1" customWidth="1"/>
    <col min="12" max="12" width="5.6640625" hidden="1" customWidth="1"/>
    <col min="13" max="15" width="5" hidden="1" customWidth="1"/>
    <col min="16" max="16" width="4.1640625" customWidth="1"/>
    <col min="17" max="17" width="7.83203125" customWidth="1"/>
    <col min="18" max="21" width="7.6640625" customWidth="1"/>
    <col min="22" max="22" width="4.33203125" customWidth="1"/>
    <col min="23" max="23" width="5.6640625" customWidth="1"/>
    <col min="24" max="24" width="2.6640625" customWidth="1"/>
    <col min="25" max="25" width="8.33203125" customWidth="1"/>
    <col min="26" max="26" width="3.5" customWidth="1"/>
    <col min="27" max="27" width="5" customWidth="1"/>
    <col min="28" max="31" width="4.5" customWidth="1"/>
  </cols>
  <sheetData>
    <row r="1" spans="2:31" ht="9" customHeight="1">
      <c r="B1" s="40"/>
      <c r="C1" s="1"/>
      <c r="D1" s="1"/>
      <c r="E1" s="1"/>
      <c r="F1" s="72"/>
      <c r="G1" s="558" t="s">
        <v>42</v>
      </c>
      <c r="H1" s="430"/>
      <c r="I1" s="430"/>
      <c r="J1" s="430"/>
      <c r="K1" s="430"/>
      <c r="L1" s="430"/>
      <c r="M1" s="430"/>
      <c r="N1" s="430"/>
      <c r="O1" s="430"/>
      <c r="P1" s="430"/>
      <c r="Q1" s="430"/>
      <c r="R1" s="430"/>
      <c r="S1" s="430"/>
      <c r="T1" s="430"/>
      <c r="U1" s="430"/>
      <c r="V1" s="430"/>
      <c r="W1" s="430"/>
      <c r="X1" s="430"/>
      <c r="Y1" s="430"/>
      <c r="Z1" s="431"/>
      <c r="AA1" s="423" t="s">
        <v>110</v>
      </c>
      <c r="AB1" s="423"/>
      <c r="AC1" s="417" t="s">
        <v>128</v>
      </c>
      <c r="AD1" s="418"/>
      <c r="AE1" s="419"/>
    </row>
    <row r="2" spans="2:31" ht="9" customHeight="1" thickBot="1">
      <c r="B2" s="41"/>
      <c r="C2" s="39"/>
      <c r="D2" s="39"/>
      <c r="E2" s="39"/>
      <c r="F2" s="73"/>
      <c r="G2" s="559"/>
      <c r="H2" s="434"/>
      <c r="I2" s="434"/>
      <c r="J2" s="434"/>
      <c r="K2" s="434"/>
      <c r="L2" s="434"/>
      <c r="M2" s="434"/>
      <c r="N2" s="434"/>
      <c r="O2" s="434"/>
      <c r="P2" s="434"/>
      <c r="Q2" s="434"/>
      <c r="R2" s="434"/>
      <c r="S2" s="434"/>
      <c r="T2" s="434"/>
      <c r="U2" s="434"/>
      <c r="V2" s="434"/>
      <c r="W2" s="434"/>
      <c r="X2" s="434"/>
      <c r="Y2" s="434"/>
      <c r="Z2" s="435"/>
      <c r="AA2" s="425"/>
      <c r="AB2" s="425"/>
      <c r="AC2" s="420"/>
      <c r="AD2" s="421"/>
      <c r="AE2" s="422"/>
    </row>
    <row r="3" spans="2:31" ht="9" customHeight="1">
      <c r="B3" s="41"/>
      <c r="C3" s="39"/>
      <c r="D3" s="39"/>
      <c r="E3" s="39"/>
      <c r="F3" s="73"/>
      <c r="G3" s="559" t="s">
        <v>114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434"/>
      <c r="S3" s="434"/>
      <c r="T3" s="434"/>
      <c r="U3" s="434"/>
      <c r="V3" s="434"/>
      <c r="W3" s="434"/>
      <c r="X3" s="434"/>
      <c r="Y3" s="434"/>
      <c r="Z3" s="435"/>
      <c r="AA3" s="424" t="s">
        <v>107</v>
      </c>
      <c r="AB3" s="424"/>
      <c r="AC3" s="424"/>
      <c r="AD3" s="424"/>
      <c r="AE3" s="414"/>
    </row>
    <row r="4" spans="2:31" ht="9" customHeight="1" thickBot="1">
      <c r="B4" s="41"/>
      <c r="C4" s="39"/>
      <c r="D4" s="39"/>
      <c r="E4" s="39"/>
      <c r="F4" s="73"/>
      <c r="G4" s="560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  <c r="U4" s="432"/>
      <c r="V4" s="432"/>
      <c r="W4" s="432"/>
      <c r="X4" s="432"/>
      <c r="Y4" s="432"/>
      <c r="Z4" s="433"/>
      <c r="AA4" s="425"/>
      <c r="AB4" s="425"/>
      <c r="AC4" s="425"/>
      <c r="AD4" s="425"/>
      <c r="AE4" s="416"/>
    </row>
    <row r="5" spans="2:31" ht="15" customHeight="1" thickBot="1">
      <c r="B5" s="41"/>
      <c r="C5" s="39"/>
      <c r="D5" s="63" t="s">
        <v>115</v>
      </c>
      <c r="E5" s="39"/>
      <c r="F5" s="73"/>
      <c r="G5" s="684" t="s">
        <v>317</v>
      </c>
      <c r="H5" s="685"/>
      <c r="I5" s="685"/>
      <c r="J5" s="685"/>
      <c r="K5" s="685"/>
      <c r="L5" s="685"/>
      <c r="M5" s="685"/>
      <c r="N5" s="685"/>
      <c r="O5" s="685"/>
      <c r="P5" s="685"/>
      <c r="Q5" s="685"/>
      <c r="R5" s="685"/>
      <c r="S5" s="685"/>
      <c r="T5" s="685"/>
      <c r="U5" s="685"/>
      <c r="V5" s="685"/>
      <c r="W5" s="685"/>
      <c r="X5" s="685"/>
      <c r="Y5" s="685"/>
      <c r="Z5" s="686"/>
      <c r="AA5" s="81" t="s">
        <v>25</v>
      </c>
      <c r="AB5" s="67"/>
      <c r="AC5" s="67"/>
      <c r="AD5" s="67"/>
      <c r="AE5" s="69"/>
    </row>
    <row r="6" spans="2:31" ht="15" customHeight="1" thickBot="1">
      <c r="B6" s="41"/>
      <c r="C6" s="39"/>
      <c r="D6" s="39"/>
      <c r="E6" s="39"/>
      <c r="F6" s="73"/>
      <c r="G6" s="687"/>
      <c r="H6" s="688"/>
      <c r="I6" s="688"/>
      <c r="J6" s="688"/>
      <c r="K6" s="688"/>
      <c r="L6" s="688"/>
      <c r="M6" s="688"/>
      <c r="N6" s="688"/>
      <c r="O6" s="688"/>
      <c r="P6" s="688"/>
      <c r="Q6" s="688"/>
      <c r="R6" s="688"/>
      <c r="S6" s="688"/>
      <c r="T6" s="688"/>
      <c r="U6" s="688"/>
      <c r="V6" s="688"/>
      <c r="W6" s="688"/>
      <c r="X6" s="688"/>
      <c r="Y6" s="688"/>
      <c r="Z6" s="689"/>
      <c r="AA6" s="426" t="s">
        <v>40</v>
      </c>
      <c r="AB6" s="548"/>
      <c r="AC6" s="548"/>
      <c r="AD6" s="548"/>
      <c r="AE6" s="548"/>
    </row>
    <row r="7" spans="2:31" ht="15" customHeight="1" thickBot="1">
      <c r="B7" s="41"/>
      <c r="C7" s="39"/>
      <c r="D7" s="39"/>
      <c r="E7" s="39"/>
      <c r="F7" s="73"/>
      <c r="G7" s="558" t="str">
        <f>"PROJECT N° "&amp;IF(PPAP="","",PPAP)</f>
        <v>PROJECT N° 20034</v>
      </c>
      <c r="H7" s="430"/>
      <c r="I7" s="430"/>
      <c r="J7" s="430"/>
      <c r="K7" s="430"/>
      <c r="L7" s="430"/>
      <c r="M7" s="430"/>
      <c r="N7" s="430"/>
      <c r="O7" s="430"/>
      <c r="P7" s="430"/>
      <c r="Q7" s="430"/>
      <c r="R7" s="430"/>
      <c r="S7" s="430"/>
      <c r="T7" s="430"/>
      <c r="U7" s="430"/>
      <c r="V7" s="430"/>
      <c r="W7" s="430"/>
      <c r="X7" s="430"/>
      <c r="Y7" s="430"/>
      <c r="Z7" s="431"/>
      <c r="AA7" s="427"/>
      <c r="AB7" s="549"/>
      <c r="AC7" s="549"/>
      <c r="AD7" s="549"/>
      <c r="AE7" s="549"/>
    </row>
    <row r="8" spans="2:31" ht="15" customHeight="1" thickBot="1">
      <c r="B8" s="42"/>
      <c r="C8" s="38"/>
      <c r="D8" s="38"/>
      <c r="E8" s="38"/>
      <c r="F8" s="74"/>
      <c r="G8" s="560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432"/>
      <c r="T8" s="432"/>
      <c r="U8" s="432"/>
      <c r="V8" s="432"/>
      <c r="W8" s="432"/>
      <c r="X8" s="432"/>
      <c r="Y8" s="432"/>
      <c r="Z8" s="433"/>
      <c r="AA8" s="81" t="s">
        <v>49</v>
      </c>
      <c r="AB8" s="67"/>
      <c r="AC8" s="67"/>
      <c r="AD8" s="67"/>
      <c r="AE8" s="69"/>
    </row>
    <row r="9" spans="2:31" ht="3" customHeight="1" thickBot="1">
      <c r="B9" s="413"/>
      <c r="C9" s="424"/>
      <c r="D9" s="424"/>
      <c r="E9" s="424"/>
      <c r="F9" s="423"/>
      <c r="G9" s="423"/>
      <c r="H9" s="423"/>
      <c r="I9" s="423"/>
      <c r="J9" s="423"/>
      <c r="K9" s="425"/>
      <c r="L9" s="425"/>
      <c r="M9" s="425"/>
      <c r="N9" s="425"/>
      <c r="O9" s="425"/>
      <c r="P9" s="423"/>
      <c r="Q9" s="423"/>
      <c r="R9" s="423"/>
      <c r="S9" s="423"/>
      <c r="T9" s="423"/>
      <c r="U9" s="423"/>
      <c r="V9" s="423"/>
      <c r="W9" s="423"/>
      <c r="X9" s="423"/>
      <c r="Y9" s="423"/>
      <c r="Z9" s="423"/>
      <c r="AA9" s="423"/>
      <c r="AB9" s="423"/>
      <c r="AC9" s="423"/>
      <c r="AD9" s="423"/>
      <c r="AE9" s="533"/>
    </row>
    <row r="10" spans="2:31" ht="12" customHeight="1">
      <c r="B10" s="86"/>
      <c r="C10" s="598" t="s">
        <v>102</v>
      </c>
      <c r="D10" s="598"/>
      <c r="E10" s="598"/>
      <c r="F10" s="555"/>
      <c r="G10" s="534" t="str">
        <f>IF(design="","",design)</f>
        <v>Cover</v>
      </c>
      <c r="H10" s="534"/>
      <c r="I10" s="534"/>
      <c r="J10" s="535"/>
      <c r="K10" s="43"/>
      <c r="L10" s="44"/>
      <c r="M10" s="44"/>
      <c r="N10" s="45"/>
      <c r="O10" s="45"/>
      <c r="P10" s="561" t="s">
        <v>101</v>
      </c>
      <c r="Q10" s="562"/>
      <c r="R10" s="550" t="str">
        <f>IF(ref="","",ref)</f>
        <v>480 003 653 4</v>
      </c>
      <c r="S10" s="550"/>
      <c r="T10" s="550"/>
      <c r="U10" s="551"/>
      <c r="V10" s="565" t="s">
        <v>105</v>
      </c>
      <c r="W10" s="566"/>
      <c r="X10" s="617" t="str">
        <f>IF(indice="","",indice)</f>
        <v>B</v>
      </c>
      <c r="Y10" s="618"/>
      <c r="Z10" s="619"/>
      <c r="AA10" s="554" t="s">
        <v>99</v>
      </c>
      <c r="AB10" s="555"/>
      <c r="AC10" s="550" t="str">
        <f>IF(client="","",client)</f>
        <v>WABCO</v>
      </c>
      <c r="AD10" s="550"/>
      <c r="AE10" s="551"/>
    </row>
    <row r="11" spans="2:31" ht="12" customHeight="1" thickBot="1">
      <c r="B11" s="85"/>
      <c r="C11" s="599"/>
      <c r="D11" s="599"/>
      <c r="E11" s="599"/>
      <c r="F11" s="557"/>
      <c r="G11" s="536"/>
      <c r="H11" s="536"/>
      <c r="I11" s="536"/>
      <c r="J11" s="537"/>
      <c r="K11" s="46"/>
      <c r="L11" s="47"/>
      <c r="M11" s="47"/>
      <c r="N11" s="48"/>
      <c r="O11" s="48"/>
      <c r="P11" s="563"/>
      <c r="Q11" s="564"/>
      <c r="R11" s="552"/>
      <c r="S11" s="552"/>
      <c r="T11" s="552"/>
      <c r="U11" s="553"/>
      <c r="V11" s="567"/>
      <c r="W11" s="568"/>
      <c r="X11" s="620"/>
      <c r="Y11" s="621"/>
      <c r="Z11" s="622"/>
      <c r="AA11" s="556"/>
      <c r="AB11" s="557"/>
      <c r="AC11" s="552"/>
      <c r="AD11" s="552"/>
      <c r="AE11" s="553"/>
    </row>
    <row r="12" spans="2:31" ht="12" customHeight="1">
      <c r="B12" s="600"/>
      <c r="C12" s="561" t="s">
        <v>103</v>
      </c>
      <c r="D12" s="562"/>
      <c r="E12" s="562"/>
      <c r="F12" s="562"/>
      <c r="G12" s="606" t="str">
        <f>IF(reg="","",reg)</f>
        <v>no</v>
      </c>
      <c r="H12" s="606"/>
      <c r="I12" s="606"/>
      <c r="J12" s="590"/>
      <c r="K12" s="49"/>
      <c r="L12" s="50"/>
      <c r="M12" s="50"/>
      <c r="N12" s="51"/>
      <c r="O12" s="51"/>
      <c r="P12" s="561" t="s">
        <v>100</v>
      </c>
      <c r="Q12" s="562"/>
      <c r="R12" s="540" t="str">
        <f>IF(matiere="","",matiere)</f>
        <v>&gt;PBT-GF30&lt;</v>
      </c>
      <c r="S12" s="540"/>
      <c r="T12" s="540"/>
      <c r="U12" s="541"/>
      <c r="V12" s="565" t="s">
        <v>106</v>
      </c>
      <c r="W12" s="566"/>
      <c r="X12" s="570" t="s">
        <v>769</v>
      </c>
      <c r="Y12" s="571"/>
      <c r="Z12" s="572"/>
      <c r="AA12" s="554" t="s">
        <v>43</v>
      </c>
      <c r="AB12" s="555"/>
      <c r="AC12" s="550" t="str">
        <f>IF(colorant="","",colorant)</f>
        <v>black</v>
      </c>
      <c r="AD12" s="550"/>
      <c r="AE12" s="551"/>
    </row>
    <row r="13" spans="2:31" ht="12" customHeight="1" thickBot="1">
      <c r="B13" s="600"/>
      <c r="C13" s="563" t="s">
        <v>104</v>
      </c>
      <c r="D13" s="564"/>
      <c r="E13" s="564"/>
      <c r="F13" s="564"/>
      <c r="G13" s="623" t="str">
        <f>IF(sec="","",sec)</f>
        <v>no</v>
      </c>
      <c r="H13" s="623"/>
      <c r="I13" s="623"/>
      <c r="J13" s="624"/>
      <c r="K13" s="52"/>
      <c r="L13" s="53"/>
      <c r="M13" s="53"/>
      <c r="N13" s="54"/>
      <c r="O13" s="54"/>
      <c r="P13" s="563"/>
      <c r="Q13" s="564"/>
      <c r="R13" s="576"/>
      <c r="S13" s="576"/>
      <c r="T13" s="576"/>
      <c r="U13" s="577"/>
      <c r="V13" s="567"/>
      <c r="W13" s="568"/>
      <c r="X13" s="573"/>
      <c r="Y13" s="574"/>
      <c r="Z13" s="575"/>
      <c r="AA13" s="556"/>
      <c r="AB13" s="557"/>
      <c r="AC13" s="552"/>
      <c r="AD13" s="552"/>
      <c r="AE13" s="553"/>
    </row>
    <row r="14" spans="2:31" ht="12" customHeight="1">
      <c r="B14" s="86"/>
      <c r="C14" s="598" t="s">
        <v>44</v>
      </c>
      <c r="D14" s="598"/>
      <c r="E14" s="598"/>
      <c r="F14" s="555"/>
      <c r="G14" s="534" t="str">
        <f>IF(lot="","",lot)</f>
        <v>-</v>
      </c>
      <c r="H14" s="534"/>
      <c r="I14" s="534"/>
      <c r="J14" s="535"/>
      <c r="K14" s="8"/>
      <c r="L14" s="55"/>
      <c r="M14" s="56"/>
      <c r="N14" s="56"/>
      <c r="O14" s="84"/>
      <c r="P14" s="561" t="s">
        <v>137</v>
      </c>
      <c r="Q14" s="562"/>
      <c r="R14" s="550" t="s">
        <v>314</v>
      </c>
      <c r="S14" s="550"/>
      <c r="T14" s="550"/>
      <c r="U14" s="551"/>
      <c r="V14" s="565" t="s">
        <v>98</v>
      </c>
      <c r="W14" s="566"/>
      <c r="X14" s="570">
        <v>44900</v>
      </c>
      <c r="Y14" s="571"/>
      <c r="Z14" s="572"/>
      <c r="AA14" s="554" t="s">
        <v>45</v>
      </c>
      <c r="AB14" s="555"/>
      <c r="AC14" s="550">
        <f>IF(emp="","",emp)</f>
        <v>2</v>
      </c>
      <c r="AD14" s="550"/>
      <c r="AE14" s="551"/>
    </row>
    <row r="15" spans="2:31" ht="14.25" customHeight="1" thickBot="1">
      <c r="B15" s="85"/>
      <c r="C15" s="599"/>
      <c r="D15" s="599"/>
      <c r="E15" s="599"/>
      <c r="F15" s="557"/>
      <c r="G15" s="536"/>
      <c r="H15" s="536"/>
      <c r="I15" s="536"/>
      <c r="J15" s="537"/>
      <c r="K15" s="8"/>
      <c r="L15" s="57"/>
      <c r="M15" s="58"/>
      <c r="N15" s="58"/>
      <c r="O15" s="85"/>
      <c r="P15" s="563"/>
      <c r="Q15" s="564"/>
      <c r="R15" s="552"/>
      <c r="S15" s="552"/>
      <c r="T15" s="552"/>
      <c r="U15" s="553"/>
      <c r="V15" s="567"/>
      <c r="W15" s="568"/>
      <c r="X15" s="573"/>
      <c r="Y15" s="574"/>
      <c r="Z15" s="575"/>
      <c r="AA15" s="556"/>
      <c r="AB15" s="557"/>
      <c r="AC15" s="552"/>
      <c r="AD15" s="552"/>
      <c r="AE15" s="553"/>
    </row>
    <row r="16" spans="2:31" ht="29" customHeight="1" thickBot="1">
      <c r="B16" s="466"/>
      <c r="C16" s="467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7"/>
      <c r="W16" s="467"/>
      <c r="X16" s="467"/>
      <c r="Y16" s="467"/>
      <c r="Z16" s="467"/>
      <c r="AA16" s="467"/>
      <c r="AB16" s="467"/>
      <c r="AC16" s="467"/>
      <c r="AD16" s="467"/>
      <c r="AE16" s="468"/>
    </row>
    <row r="17" spans="1:32" ht="24" thickBot="1">
      <c r="B17" s="690"/>
      <c r="C17" s="691"/>
      <c r="D17" s="691"/>
      <c r="E17" s="691"/>
      <c r="F17" s="691"/>
      <c r="G17" s="691"/>
      <c r="H17" s="691"/>
      <c r="I17" s="691"/>
      <c r="J17" s="691"/>
      <c r="K17" s="691"/>
      <c r="L17" s="691"/>
      <c r="M17" s="691"/>
      <c r="N17" s="691"/>
      <c r="O17" s="691"/>
      <c r="P17" s="691"/>
      <c r="Q17" s="691"/>
      <c r="R17" s="691"/>
      <c r="S17" s="691"/>
      <c r="T17" s="691"/>
      <c r="U17" s="692"/>
      <c r="V17" s="691"/>
      <c r="W17" s="691"/>
      <c r="X17" s="691"/>
      <c r="Y17" s="691"/>
      <c r="Z17" s="691"/>
      <c r="AA17" s="691"/>
      <c r="AB17" s="691"/>
      <c r="AC17" s="691"/>
      <c r="AD17" s="691"/>
      <c r="AE17" s="691"/>
    </row>
    <row r="18" spans="1:32" ht="15" customHeight="1">
      <c r="A18" s="27"/>
      <c r="B18" s="256"/>
      <c r="C18" s="257"/>
      <c r="D18" s="257"/>
      <c r="E18" s="257"/>
      <c r="F18" s="257"/>
      <c r="G18" s="257"/>
      <c r="H18" s="257"/>
      <c r="I18" s="257"/>
      <c r="J18" s="257"/>
      <c r="K18" s="257"/>
      <c r="L18" s="257"/>
      <c r="M18" s="257"/>
      <c r="N18" s="257"/>
      <c r="O18" s="257"/>
      <c r="P18" s="257"/>
      <c r="Q18" s="257"/>
      <c r="R18" s="257"/>
      <c r="S18" s="257"/>
      <c r="T18" s="257"/>
      <c r="U18" s="257"/>
      <c r="V18" s="257"/>
      <c r="W18" s="257"/>
      <c r="X18" s="257"/>
      <c r="Y18" s="257"/>
      <c r="Z18" s="257"/>
      <c r="AA18" s="257"/>
      <c r="AB18" s="257"/>
      <c r="AC18" s="257"/>
      <c r="AD18" s="257"/>
      <c r="AE18" s="258"/>
    </row>
    <row r="19" spans="1:32" ht="15" customHeight="1">
      <c r="A19" s="27"/>
      <c r="B19" s="259"/>
      <c r="C19" s="233"/>
      <c r="D19" s="233"/>
      <c r="E19" s="233"/>
      <c r="F19" s="233"/>
      <c r="G19" s="233"/>
      <c r="H19" s="233"/>
      <c r="I19" s="233"/>
      <c r="J19" s="233"/>
      <c r="K19" s="233"/>
      <c r="L19" s="233"/>
      <c r="M19" s="233"/>
      <c r="N19" s="233"/>
      <c r="O19" s="233"/>
      <c r="P19" s="233"/>
      <c r="Q19" s="233"/>
      <c r="R19" s="233"/>
      <c r="S19" s="233"/>
      <c r="T19" s="233"/>
      <c r="U19" s="233"/>
      <c r="V19" s="233"/>
      <c r="W19" s="233"/>
      <c r="X19" s="233"/>
      <c r="Y19" s="233"/>
      <c r="Z19" s="233"/>
      <c r="AA19" s="233"/>
      <c r="AB19" s="233"/>
      <c r="AC19" s="233"/>
      <c r="AD19" s="233"/>
      <c r="AE19" s="260"/>
    </row>
    <row r="20" spans="1:32" ht="15" customHeight="1">
      <c r="A20" s="27"/>
      <c r="B20" s="259"/>
      <c r="C20" s="233"/>
      <c r="D20" s="233"/>
      <c r="E20" s="233"/>
      <c r="F20" s="233"/>
      <c r="G20" s="233"/>
      <c r="H20" s="233"/>
      <c r="I20" s="233"/>
      <c r="J20" s="233"/>
      <c r="K20" s="233"/>
      <c r="L20" s="233"/>
      <c r="M20" s="233"/>
      <c r="N20" s="233"/>
      <c r="O20" s="233"/>
      <c r="P20" s="233"/>
      <c r="Q20" s="233"/>
      <c r="R20" s="233"/>
      <c r="S20" s="233"/>
      <c r="T20" s="233"/>
      <c r="U20" s="233"/>
      <c r="V20" s="233"/>
      <c r="W20" s="233"/>
      <c r="X20" s="233"/>
      <c r="Y20" s="233"/>
      <c r="Z20" s="233"/>
      <c r="AA20" s="233"/>
      <c r="AB20" s="233"/>
      <c r="AC20" s="233"/>
      <c r="AD20" s="233"/>
      <c r="AE20" s="260"/>
    </row>
    <row r="21" spans="1:32" ht="15" customHeight="1">
      <c r="A21" s="27"/>
      <c r="B21" s="259"/>
      <c r="C21" s="233"/>
      <c r="D21" s="233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/>
      <c r="P21" s="233"/>
      <c r="Q21" s="233"/>
      <c r="R21" s="233"/>
      <c r="S21" s="233"/>
      <c r="T21" s="233"/>
      <c r="U21" s="233"/>
      <c r="V21" s="269" t="s">
        <v>770</v>
      </c>
      <c r="W21" s="270" t="s">
        <v>771</v>
      </c>
      <c r="X21" s="270"/>
      <c r="Y21" s="270"/>
      <c r="Z21" s="271"/>
      <c r="AA21" s="752" t="s">
        <v>783</v>
      </c>
      <c r="AB21" s="752"/>
      <c r="AC21" s="752"/>
      <c r="AD21" s="272" t="s">
        <v>780</v>
      </c>
      <c r="AE21" s="273"/>
      <c r="AF21" s="268"/>
    </row>
    <row r="22" spans="1:32" ht="15" customHeight="1">
      <c r="A22" s="27"/>
      <c r="B22" s="259"/>
      <c r="C22" s="233"/>
      <c r="D22" s="233"/>
      <c r="E22" s="233"/>
      <c r="F22" s="233"/>
      <c r="G22" s="233"/>
      <c r="H22" s="233"/>
      <c r="I22" s="233"/>
      <c r="J22" s="233"/>
      <c r="K22" s="233"/>
      <c r="L22" s="233"/>
      <c r="M22" s="233"/>
      <c r="N22" s="233"/>
      <c r="O22" s="233"/>
      <c r="P22" s="233"/>
      <c r="Q22" s="233"/>
      <c r="R22" s="233"/>
      <c r="S22" s="233"/>
      <c r="T22" s="233"/>
      <c r="U22" s="233"/>
      <c r="V22" s="274"/>
      <c r="W22" s="271"/>
      <c r="X22" s="271"/>
      <c r="Y22" s="271"/>
      <c r="Z22" s="271"/>
      <c r="AA22" s="752" t="s">
        <v>781</v>
      </c>
      <c r="AB22" s="752"/>
      <c r="AC22" s="752"/>
      <c r="AD22" s="271"/>
      <c r="AE22" s="275"/>
    </row>
    <row r="23" spans="1:32" ht="15" customHeight="1">
      <c r="A23" s="27"/>
      <c r="B23" s="259"/>
      <c r="C23" s="233"/>
      <c r="D23" s="233"/>
      <c r="E23" s="233"/>
      <c r="F23" s="233"/>
      <c r="G23" s="233"/>
      <c r="H23" s="233"/>
      <c r="I23" s="233"/>
      <c r="J23" s="233"/>
      <c r="K23" s="233"/>
      <c r="L23" s="233"/>
      <c r="M23" s="233"/>
      <c r="N23" s="233"/>
      <c r="O23" s="233"/>
      <c r="P23" s="233"/>
      <c r="Q23" s="233"/>
      <c r="R23" s="233"/>
      <c r="S23" s="233"/>
      <c r="T23" s="233"/>
      <c r="U23" s="233"/>
      <c r="V23" s="274"/>
      <c r="W23" s="271"/>
      <c r="X23" s="271"/>
      <c r="Y23" s="271"/>
      <c r="Z23" s="271"/>
      <c r="AA23" s="752" t="s">
        <v>782</v>
      </c>
      <c r="AB23" s="752"/>
      <c r="AC23" s="752"/>
      <c r="AD23" s="271"/>
      <c r="AE23" s="275"/>
    </row>
    <row r="24" spans="1:32" ht="15" customHeight="1">
      <c r="A24" s="27"/>
      <c r="B24" s="259"/>
      <c r="C24" s="233"/>
      <c r="D24" s="233"/>
      <c r="E24" s="233"/>
      <c r="F24" s="233"/>
      <c r="G24" s="233"/>
      <c r="H24" s="233"/>
      <c r="I24" s="233"/>
      <c r="J24" s="233"/>
      <c r="K24" s="233"/>
      <c r="L24" s="233"/>
      <c r="M24" s="233"/>
      <c r="N24" s="233"/>
      <c r="O24" s="233"/>
      <c r="P24" s="233"/>
      <c r="Q24" s="233"/>
      <c r="R24" s="233"/>
      <c r="S24" s="233"/>
      <c r="T24" s="233"/>
      <c r="U24" s="233"/>
      <c r="V24" s="265" t="s">
        <v>772</v>
      </c>
      <c r="W24" s="266" t="s">
        <v>773</v>
      </c>
      <c r="X24" s="266"/>
      <c r="Y24" s="266"/>
      <c r="Z24" s="264"/>
      <c r="AA24" s="264"/>
      <c r="AB24" s="264"/>
      <c r="AC24" s="264"/>
      <c r="AD24" s="264"/>
      <c r="AE24" s="260"/>
    </row>
    <row r="25" spans="1:32" ht="15" customHeight="1">
      <c r="A25" s="27"/>
      <c r="B25" s="259"/>
      <c r="C25" s="233"/>
      <c r="D25" s="233"/>
      <c r="E25" s="233"/>
      <c r="F25" s="233"/>
      <c r="G25" s="233"/>
      <c r="H25" s="233"/>
      <c r="I25" s="233"/>
      <c r="J25" s="233"/>
      <c r="K25" s="233"/>
      <c r="L25" s="233"/>
      <c r="M25" s="233"/>
      <c r="N25" s="233"/>
      <c r="O25" s="233"/>
      <c r="P25" s="233"/>
      <c r="Q25" s="233"/>
      <c r="R25" s="233"/>
      <c r="S25" s="233"/>
      <c r="T25" s="233"/>
      <c r="U25" s="233"/>
      <c r="V25" s="233"/>
      <c r="W25" s="264"/>
      <c r="X25" s="264"/>
      <c r="Y25" s="264"/>
      <c r="Z25" s="264"/>
      <c r="AA25" s="264"/>
      <c r="AB25" s="264"/>
      <c r="AC25" s="264"/>
      <c r="AD25" s="264"/>
      <c r="AE25" s="260"/>
    </row>
    <row r="26" spans="1:32" ht="15" customHeight="1">
      <c r="A26" s="27"/>
      <c r="B26" s="259"/>
      <c r="C26" s="233"/>
      <c r="D26" s="233"/>
      <c r="E26" s="233"/>
      <c r="F26" s="233"/>
      <c r="G26" s="233"/>
      <c r="H26" s="233"/>
      <c r="I26" s="233"/>
      <c r="J26" s="233"/>
      <c r="K26" s="233"/>
      <c r="L26" s="233"/>
      <c r="M26" s="233"/>
      <c r="N26" s="233"/>
      <c r="O26" s="233"/>
      <c r="P26" s="233"/>
      <c r="Q26" s="233"/>
      <c r="R26" s="233"/>
      <c r="S26" s="233"/>
      <c r="T26" s="233"/>
      <c r="U26" s="233"/>
      <c r="V26" s="233"/>
      <c r="W26" s="267">
        <v>1</v>
      </c>
      <c r="X26" s="751">
        <v>2.65</v>
      </c>
      <c r="Y26" s="751"/>
      <c r="Z26" s="264"/>
      <c r="AA26" s="753">
        <v>2.0259999999999998</v>
      </c>
      <c r="AB26" s="753"/>
      <c r="AC26" s="264"/>
      <c r="AD26" s="264"/>
      <c r="AE26" s="260"/>
    </row>
    <row r="27" spans="1:32" ht="15" customHeight="1">
      <c r="A27" s="27"/>
      <c r="B27" s="259"/>
      <c r="C27" s="233"/>
      <c r="D27" s="233"/>
      <c r="E27" s="233"/>
      <c r="F27" s="233"/>
      <c r="G27" s="233"/>
      <c r="H27" s="233"/>
      <c r="I27" s="233"/>
      <c r="J27" s="233"/>
      <c r="K27" s="233"/>
      <c r="L27" s="233"/>
      <c r="M27" s="233"/>
      <c r="N27" s="233"/>
      <c r="O27" s="233"/>
      <c r="P27" s="233"/>
      <c r="Q27" s="233"/>
      <c r="R27" s="233"/>
      <c r="S27" s="233"/>
      <c r="T27" s="233"/>
      <c r="U27" s="233"/>
      <c r="V27" s="233"/>
      <c r="W27" s="267">
        <v>2</v>
      </c>
      <c r="X27" s="751">
        <v>2.62</v>
      </c>
      <c r="Y27" s="751"/>
      <c r="Z27" s="264"/>
      <c r="AA27" s="753">
        <v>2</v>
      </c>
      <c r="AB27" s="753"/>
      <c r="AC27" s="264"/>
      <c r="AD27" s="264"/>
      <c r="AE27" s="260"/>
    </row>
    <row r="28" spans="1:32" ht="15" customHeight="1">
      <c r="A28" s="27"/>
      <c r="B28" s="259"/>
      <c r="C28" s="233"/>
      <c r="D28" s="233"/>
      <c r="E28" s="233"/>
      <c r="F28" s="233"/>
      <c r="G28" s="233"/>
      <c r="H28" s="233"/>
      <c r="I28" s="233"/>
      <c r="J28" s="233"/>
      <c r="K28" s="233"/>
      <c r="L28" s="233"/>
      <c r="M28" s="233"/>
      <c r="N28" s="233"/>
      <c r="O28" s="233"/>
      <c r="P28" s="233"/>
      <c r="Q28" s="233"/>
      <c r="R28" s="233"/>
      <c r="S28" s="233"/>
      <c r="T28" s="233"/>
      <c r="U28" s="233"/>
      <c r="V28" s="233"/>
      <c r="W28" s="267">
        <v>3</v>
      </c>
      <c r="X28" s="751">
        <v>2.58</v>
      </c>
      <c r="Y28" s="751"/>
      <c r="Z28" s="264"/>
      <c r="AA28" s="753">
        <v>2</v>
      </c>
      <c r="AB28" s="753"/>
      <c r="AC28" s="264"/>
      <c r="AD28" s="264"/>
      <c r="AE28" s="260"/>
    </row>
    <row r="29" spans="1:32" ht="15" customHeight="1">
      <c r="A29" s="27"/>
      <c r="B29" s="259"/>
      <c r="C29" s="233"/>
      <c r="D29" s="233"/>
      <c r="E29" s="233"/>
      <c r="F29" s="233"/>
      <c r="G29" s="233"/>
      <c r="H29" s="233"/>
      <c r="I29" s="233"/>
      <c r="J29" s="233"/>
      <c r="K29" s="233"/>
      <c r="L29" s="233"/>
      <c r="M29" s="233"/>
      <c r="N29" s="233"/>
      <c r="O29" s="233"/>
      <c r="P29" s="233"/>
      <c r="Q29" s="233"/>
      <c r="R29" s="233"/>
      <c r="S29" s="233"/>
      <c r="T29" s="233"/>
      <c r="U29" s="233"/>
      <c r="V29" s="233"/>
      <c r="W29" s="267">
        <v>4</v>
      </c>
      <c r="X29" s="751">
        <v>2.52</v>
      </c>
      <c r="Y29" s="751"/>
      <c r="Z29" s="264"/>
      <c r="AA29" s="753">
        <v>2.056</v>
      </c>
      <c r="AB29" s="753"/>
      <c r="AC29" s="264"/>
      <c r="AD29" s="264"/>
      <c r="AE29" s="260"/>
    </row>
    <row r="30" spans="1:32" ht="15" customHeight="1">
      <c r="A30" s="27"/>
      <c r="B30" s="259"/>
      <c r="C30" s="233"/>
      <c r="D30" s="233"/>
      <c r="E30" s="233"/>
      <c r="F30" s="233"/>
      <c r="G30" s="233"/>
      <c r="H30" s="233"/>
      <c r="I30" s="233"/>
      <c r="J30" s="233"/>
      <c r="K30" s="233"/>
      <c r="L30" s="233"/>
      <c r="M30" s="233"/>
      <c r="N30" s="233"/>
      <c r="O30" s="233"/>
      <c r="P30" s="233"/>
      <c r="Q30" s="233"/>
      <c r="R30" s="233"/>
      <c r="S30" s="233"/>
      <c r="T30" s="233"/>
      <c r="U30" s="233"/>
      <c r="V30" s="233"/>
      <c r="W30" s="267">
        <v>5</v>
      </c>
      <c r="X30" s="751">
        <v>2.57</v>
      </c>
      <c r="Y30" s="751"/>
      <c r="Z30" s="264"/>
      <c r="AA30" s="753">
        <v>2.0499999999999998</v>
      </c>
      <c r="AB30" s="753"/>
      <c r="AC30" s="264"/>
      <c r="AD30" s="264"/>
      <c r="AE30" s="260"/>
    </row>
    <row r="31" spans="1:32" ht="15" customHeight="1">
      <c r="A31" s="27"/>
      <c r="B31" s="259"/>
      <c r="C31" s="233"/>
      <c r="D31" s="233"/>
      <c r="E31" s="233"/>
      <c r="F31" s="233"/>
      <c r="G31" s="233"/>
      <c r="H31" s="233"/>
      <c r="I31" s="233"/>
      <c r="J31" s="233"/>
      <c r="K31" s="233"/>
      <c r="L31" s="233"/>
      <c r="M31" s="233"/>
      <c r="N31" s="233"/>
      <c r="O31" s="233"/>
      <c r="P31" s="233"/>
      <c r="Q31" s="233"/>
      <c r="R31" s="233"/>
      <c r="S31" s="233"/>
      <c r="T31" s="233"/>
      <c r="U31" s="233"/>
      <c r="V31" s="233"/>
      <c r="W31" s="267">
        <v>6</v>
      </c>
      <c r="X31" s="751">
        <v>2.56</v>
      </c>
      <c r="Y31" s="751"/>
      <c r="Z31" s="264"/>
      <c r="AA31" s="753">
        <v>2.0699999999999998</v>
      </c>
      <c r="AB31" s="753"/>
      <c r="AC31" s="264"/>
      <c r="AD31" s="264"/>
      <c r="AE31" s="260"/>
    </row>
    <row r="32" spans="1:32" ht="15" customHeight="1">
      <c r="A32" s="27"/>
      <c r="B32" s="259"/>
      <c r="C32" s="233"/>
      <c r="D32" s="233"/>
      <c r="E32" s="233"/>
      <c r="F32" s="233"/>
      <c r="G32" s="233"/>
      <c r="H32" s="233"/>
      <c r="I32" s="233"/>
      <c r="J32" s="233"/>
      <c r="K32" s="233"/>
      <c r="L32" s="233"/>
      <c r="M32" s="233"/>
      <c r="N32" s="233"/>
      <c r="O32" s="233"/>
      <c r="P32" s="233"/>
      <c r="Q32" s="233"/>
      <c r="R32" s="233"/>
      <c r="S32" s="233"/>
      <c r="T32" s="233"/>
      <c r="U32" s="233"/>
      <c r="V32" s="233"/>
      <c r="W32" s="267">
        <v>7</v>
      </c>
      <c r="X32" s="751">
        <v>2.54</v>
      </c>
      <c r="Y32" s="751"/>
      <c r="Z32" s="264"/>
      <c r="AA32" s="753">
        <v>2.09</v>
      </c>
      <c r="AB32" s="753"/>
      <c r="AC32" s="264"/>
      <c r="AD32" s="264"/>
      <c r="AE32" s="260"/>
    </row>
    <row r="33" spans="1:31" ht="15" customHeight="1">
      <c r="A33" s="27"/>
      <c r="B33" s="259"/>
      <c r="C33" s="233"/>
      <c r="D33" s="233"/>
      <c r="E33" s="233"/>
      <c r="F33" s="233"/>
      <c r="G33" s="233"/>
      <c r="H33" s="233"/>
      <c r="I33" s="233"/>
      <c r="J33" s="233"/>
      <c r="K33" s="233"/>
      <c r="L33" s="233"/>
      <c r="M33" s="233"/>
      <c r="N33" s="233"/>
      <c r="O33" s="233"/>
      <c r="P33" s="233"/>
      <c r="Q33" s="233"/>
      <c r="R33" s="233"/>
      <c r="S33" s="233"/>
      <c r="T33" s="233"/>
      <c r="U33" s="233"/>
      <c r="V33" s="233"/>
      <c r="W33" s="267">
        <v>8</v>
      </c>
      <c r="X33" s="751">
        <v>2.59</v>
      </c>
      <c r="Y33" s="751"/>
      <c r="Z33" s="264"/>
      <c r="AA33" s="753">
        <v>2.06</v>
      </c>
      <c r="AB33" s="753"/>
      <c r="AC33" s="264"/>
      <c r="AD33" s="264"/>
      <c r="AE33" s="260"/>
    </row>
    <row r="34" spans="1:31" ht="15" customHeight="1">
      <c r="A34" s="27"/>
      <c r="B34" s="259"/>
      <c r="C34" s="233"/>
      <c r="D34" s="233"/>
      <c r="E34" s="233"/>
      <c r="F34" s="233"/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67">
        <v>9</v>
      </c>
      <c r="X34" s="751">
        <v>2.63</v>
      </c>
      <c r="Y34" s="751"/>
      <c r="Z34" s="264"/>
      <c r="AA34" s="753">
        <v>2.0699999999999998</v>
      </c>
      <c r="AB34" s="753"/>
      <c r="AC34" s="264"/>
      <c r="AD34" s="264"/>
      <c r="AE34" s="260"/>
    </row>
    <row r="35" spans="1:31" ht="15" customHeight="1">
      <c r="A35" s="27"/>
      <c r="B35" s="259"/>
      <c r="C35" s="233"/>
      <c r="D35" s="233"/>
      <c r="E35" s="233"/>
      <c r="F35" s="233"/>
      <c r="G35" s="233"/>
      <c r="H35" s="233"/>
      <c r="I35" s="233"/>
      <c r="J35" s="233"/>
      <c r="K35" s="233"/>
      <c r="L35" s="233"/>
      <c r="M35" s="233"/>
      <c r="N35" s="233"/>
      <c r="O35" s="233"/>
      <c r="P35" s="233"/>
      <c r="Q35" s="233"/>
      <c r="R35" s="233"/>
      <c r="S35" s="233"/>
      <c r="T35" s="233"/>
      <c r="U35" s="233"/>
      <c r="V35" s="233"/>
      <c r="W35" s="267">
        <v>10</v>
      </c>
      <c r="X35" s="751">
        <v>2.65</v>
      </c>
      <c r="Y35" s="751"/>
      <c r="Z35" s="264"/>
      <c r="AA35" s="753">
        <v>2.04</v>
      </c>
      <c r="AB35" s="753"/>
      <c r="AC35" s="264"/>
      <c r="AD35" s="264"/>
      <c r="AE35" s="260"/>
    </row>
    <row r="36" spans="1:31" ht="15" customHeight="1">
      <c r="A36" s="27"/>
      <c r="B36" s="259"/>
      <c r="C36" s="233"/>
      <c r="D36" s="233"/>
      <c r="E36" s="233"/>
      <c r="F36" s="233"/>
      <c r="G36" s="233"/>
      <c r="H36" s="233"/>
      <c r="I36" s="233"/>
      <c r="J36" s="233"/>
      <c r="K36" s="233"/>
      <c r="L36" s="233"/>
      <c r="M36" s="233"/>
      <c r="N36" s="233"/>
      <c r="O36" s="233"/>
      <c r="P36" s="233"/>
      <c r="Q36" s="233"/>
      <c r="R36" s="233"/>
      <c r="S36" s="233"/>
      <c r="T36" s="233"/>
      <c r="U36" s="233"/>
      <c r="V36" s="233"/>
      <c r="W36" s="267">
        <v>11</v>
      </c>
      <c r="X36" s="751">
        <v>2.67</v>
      </c>
      <c r="Y36" s="751"/>
      <c r="Z36" s="264"/>
      <c r="AA36" s="753">
        <v>2.0499999999999998</v>
      </c>
      <c r="AB36" s="753"/>
      <c r="AC36" s="264"/>
      <c r="AD36" s="264"/>
      <c r="AE36" s="260"/>
    </row>
    <row r="37" spans="1:31" ht="15" customHeight="1">
      <c r="A37" s="27"/>
      <c r="B37" s="259"/>
      <c r="C37" s="233"/>
      <c r="D37" s="233"/>
      <c r="E37" s="233"/>
      <c r="F37" s="233"/>
      <c r="G37" s="233"/>
      <c r="H37" s="233"/>
      <c r="I37" s="233"/>
      <c r="J37" s="233"/>
      <c r="K37" s="233"/>
      <c r="L37" s="233"/>
      <c r="M37" s="233"/>
      <c r="N37" s="233"/>
      <c r="O37" s="233"/>
      <c r="P37" s="233"/>
      <c r="Q37" s="233"/>
      <c r="R37" s="233"/>
      <c r="S37" s="233"/>
      <c r="T37" s="233"/>
      <c r="U37" s="233"/>
      <c r="V37" s="233"/>
      <c r="W37" s="267">
        <v>12</v>
      </c>
      <c r="X37" s="751">
        <v>2.68</v>
      </c>
      <c r="Y37" s="751"/>
      <c r="Z37" s="264"/>
      <c r="AA37" s="753">
        <v>2.0299999999999998</v>
      </c>
      <c r="AB37" s="753"/>
      <c r="AC37" s="264"/>
      <c r="AD37" s="264"/>
      <c r="AE37" s="260"/>
    </row>
    <row r="38" spans="1:31" ht="15" customHeight="1">
      <c r="A38" s="27"/>
      <c r="B38" s="259"/>
      <c r="C38" s="233"/>
      <c r="D38" s="233"/>
      <c r="E38" s="233"/>
      <c r="F38" s="233"/>
      <c r="G38" s="233"/>
      <c r="H38" s="233"/>
      <c r="I38" s="233"/>
      <c r="J38" s="233"/>
      <c r="K38" s="233"/>
      <c r="L38" s="233"/>
      <c r="M38" s="233"/>
      <c r="N38" s="233"/>
      <c r="O38" s="233"/>
      <c r="P38" s="233"/>
      <c r="Q38" s="233"/>
      <c r="R38" s="233"/>
      <c r="S38" s="233"/>
      <c r="T38" s="233"/>
      <c r="U38" s="233"/>
      <c r="V38" s="233"/>
      <c r="W38" s="264"/>
      <c r="X38" s="264"/>
      <c r="Y38" s="264"/>
      <c r="Z38" s="264"/>
      <c r="AA38" s="264"/>
      <c r="AB38" s="264"/>
      <c r="AC38" s="264"/>
      <c r="AD38" s="264"/>
      <c r="AE38" s="260"/>
    </row>
    <row r="39" spans="1:31" ht="15" customHeight="1">
      <c r="A39" s="27"/>
      <c r="B39" s="259"/>
      <c r="C39" s="233"/>
      <c r="D39" s="233"/>
      <c r="E39" s="233"/>
      <c r="F39" s="233"/>
      <c r="G39" s="233"/>
      <c r="H39" s="233"/>
      <c r="I39" s="233"/>
      <c r="J39" s="233"/>
      <c r="K39" s="233"/>
      <c r="L39" s="233"/>
      <c r="M39" s="233"/>
      <c r="N39" s="233"/>
      <c r="O39" s="233"/>
      <c r="P39" s="233"/>
      <c r="Q39" s="233"/>
      <c r="R39" s="233"/>
      <c r="S39" s="233"/>
      <c r="T39" s="233"/>
      <c r="U39" s="233"/>
      <c r="V39" s="233"/>
      <c r="W39" s="264"/>
      <c r="X39" s="264"/>
      <c r="Y39" s="264"/>
      <c r="Z39" s="264"/>
      <c r="AA39" s="751"/>
      <c r="AB39" s="751"/>
      <c r="AC39" s="264"/>
      <c r="AD39" s="264"/>
      <c r="AE39" s="260"/>
    </row>
    <row r="40" spans="1:31" ht="15" customHeight="1">
      <c r="A40" s="27"/>
      <c r="B40" s="259"/>
      <c r="C40" s="233"/>
      <c r="D40" s="233"/>
      <c r="E40" s="233"/>
      <c r="F40" s="233"/>
      <c r="G40" s="233"/>
      <c r="H40" s="233"/>
      <c r="I40" s="233"/>
      <c r="J40" s="233"/>
      <c r="K40" s="233"/>
      <c r="L40" s="233"/>
      <c r="M40" s="233"/>
      <c r="N40" s="233"/>
      <c r="O40" s="233"/>
      <c r="P40" s="233"/>
      <c r="Q40" s="233"/>
      <c r="R40" s="233"/>
      <c r="S40" s="233"/>
      <c r="T40" s="233"/>
      <c r="U40" s="233"/>
      <c r="V40" s="276" t="s">
        <v>774</v>
      </c>
      <c r="W40" s="277" t="s">
        <v>777</v>
      </c>
      <c r="X40" s="277"/>
      <c r="Y40" s="277"/>
      <c r="Z40" s="278"/>
      <c r="AA40" s="278" t="s">
        <v>775</v>
      </c>
      <c r="AB40" s="278"/>
      <c r="AC40" s="278"/>
      <c r="AD40" s="278"/>
      <c r="AE40" s="279"/>
    </row>
    <row r="41" spans="1:31" ht="15" customHeight="1">
      <c r="A41" s="27"/>
      <c r="B41" s="259"/>
      <c r="C41" s="233"/>
      <c r="D41" s="233"/>
      <c r="E41" s="233"/>
      <c r="F41" s="233"/>
      <c r="G41" s="233"/>
      <c r="H41" s="233"/>
      <c r="I41" s="233"/>
      <c r="J41" s="233"/>
      <c r="K41" s="233"/>
      <c r="L41" s="233"/>
      <c r="M41" s="233"/>
      <c r="N41" s="233"/>
      <c r="O41" s="233"/>
      <c r="P41" s="233"/>
      <c r="Q41" s="233"/>
      <c r="R41" s="233"/>
      <c r="S41" s="233"/>
      <c r="T41" s="233"/>
      <c r="U41" s="233"/>
      <c r="V41" s="280"/>
      <c r="W41" s="278"/>
      <c r="X41" s="278"/>
      <c r="Y41" s="278"/>
      <c r="Z41" s="278"/>
      <c r="AA41" s="278" t="s">
        <v>776</v>
      </c>
      <c r="AB41" s="278"/>
      <c r="AC41" s="278"/>
      <c r="AD41" s="278"/>
      <c r="AE41" s="279"/>
    </row>
    <row r="42" spans="1:31" ht="15" customHeight="1">
      <c r="A42" s="27"/>
      <c r="B42" s="259"/>
      <c r="C42" s="233"/>
      <c r="D42" s="233"/>
      <c r="E42" s="233"/>
      <c r="F42" s="233"/>
      <c r="G42" s="233"/>
      <c r="H42" s="233"/>
      <c r="I42" s="233"/>
      <c r="J42" s="233"/>
      <c r="K42" s="233"/>
      <c r="L42" s="233"/>
      <c r="M42" s="233"/>
      <c r="N42" s="233"/>
      <c r="O42" s="233"/>
      <c r="P42" s="233"/>
      <c r="Q42" s="233"/>
      <c r="R42" s="233"/>
      <c r="S42" s="233"/>
      <c r="T42" s="233"/>
      <c r="U42" s="233"/>
      <c r="V42" s="265"/>
      <c r="W42" s="266"/>
      <c r="X42" s="266"/>
      <c r="Y42" s="266"/>
      <c r="Z42" s="264"/>
      <c r="AA42" s="264"/>
      <c r="AB42" s="264"/>
      <c r="AC42" s="264"/>
      <c r="AD42" s="264"/>
      <c r="AE42" s="260"/>
    </row>
    <row r="43" spans="1:31" ht="15" customHeight="1">
      <c r="A43" s="27"/>
      <c r="B43" s="259"/>
      <c r="C43" s="233"/>
      <c r="D43" s="233"/>
      <c r="E43" s="233"/>
      <c r="F43" s="233"/>
      <c r="G43" s="233"/>
      <c r="H43" s="233"/>
      <c r="I43" s="233"/>
      <c r="J43" s="233"/>
      <c r="K43" s="233"/>
      <c r="L43" s="233"/>
      <c r="M43" s="233"/>
      <c r="N43" s="233"/>
      <c r="O43" s="233"/>
      <c r="P43" s="233"/>
      <c r="Q43" s="233"/>
      <c r="R43" s="233"/>
      <c r="S43" s="233"/>
      <c r="T43" s="233"/>
      <c r="U43" s="233"/>
      <c r="V43" s="233"/>
      <c r="W43" s="264"/>
      <c r="X43" s="264"/>
      <c r="Y43" s="264"/>
      <c r="Z43" s="264"/>
      <c r="AA43" s="264"/>
      <c r="AB43" s="264"/>
      <c r="AC43" s="264"/>
      <c r="AD43" s="264"/>
      <c r="AE43" s="260"/>
    </row>
    <row r="44" spans="1:31" ht="15" customHeight="1">
      <c r="A44" s="27"/>
      <c r="B44" s="259"/>
      <c r="C44" s="233"/>
      <c r="D44" s="233"/>
      <c r="E44" s="233"/>
      <c r="F44" s="233"/>
      <c r="G44" s="233"/>
      <c r="H44" s="233"/>
      <c r="I44" s="233"/>
      <c r="J44" s="233"/>
      <c r="K44" s="233"/>
      <c r="L44" s="233"/>
      <c r="M44" s="233"/>
      <c r="N44" s="233"/>
      <c r="O44" s="233"/>
      <c r="P44" s="233"/>
      <c r="Q44" s="233"/>
      <c r="R44" s="233"/>
      <c r="S44" s="233"/>
      <c r="T44" s="233"/>
      <c r="U44" s="233"/>
      <c r="V44" s="281" t="s">
        <v>778</v>
      </c>
      <c r="W44" s="282" t="s">
        <v>779</v>
      </c>
      <c r="X44" s="282"/>
      <c r="Y44" s="282"/>
      <c r="Z44" s="283"/>
      <c r="AA44" s="754" t="s">
        <v>784</v>
      </c>
      <c r="AB44" s="754"/>
      <c r="AC44" s="754"/>
      <c r="AD44" s="284" t="s">
        <v>785</v>
      </c>
      <c r="AE44" s="285"/>
    </row>
    <row r="45" spans="1:31" ht="15" customHeight="1">
      <c r="A45" s="27"/>
      <c r="B45" s="259"/>
      <c r="C45" s="233"/>
      <c r="D45" s="233"/>
      <c r="E45" s="233"/>
      <c r="F45" s="233"/>
      <c r="G45" s="233"/>
      <c r="H45" s="233"/>
      <c r="I45" s="233"/>
      <c r="J45" s="233"/>
      <c r="K45" s="233"/>
      <c r="L45" s="233"/>
      <c r="M45" s="233"/>
      <c r="N45" s="233"/>
      <c r="O45" s="233"/>
      <c r="P45" s="233"/>
      <c r="Q45" s="233"/>
      <c r="R45" s="233"/>
      <c r="S45" s="233"/>
      <c r="T45" s="233"/>
      <c r="U45" s="233"/>
      <c r="V45" s="286"/>
      <c r="W45" s="283"/>
      <c r="X45" s="283"/>
      <c r="Y45" s="283"/>
      <c r="Z45" s="283"/>
      <c r="AA45" s="754" t="s">
        <v>786</v>
      </c>
      <c r="AB45" s="754"/>
      <c r="AC45" s="754"/>
      <c r="AD45" s="283"/>
      <c r="AE45" s="287"/>
    </row>
    <row r="46" spans="1:31" ht="15" customHeight="1">
      <c r="A46" s="27"/>
      <c r="B46" s="259"/>
      <c r="C46" s="233"/>
      <c r="D46" s="233"/>
      <c r="E46" s="233"/>
      <c r="F46" s="233"/>
      <c r="G46" s="233"/>
      <c r="H46" s="233"/>
      <c r="I46" s="233"/>
      <c r="J46" s="233"/>
      <c r="K46" s="233"/>
      <c r="L46" s="233"/>
      <c r="M46" s="233"/>
      <c r="N46" s="233"/>
      <c r="O46" s="233"/>
      <c r="P46" s="233"/>
      <c r="Q46" s="233"/>
      <c r="R46" s="233"/>
      <c r="S46" s="233"/>
      <c r="T46" s="233"/>
      <c r="U46" s="233"/>
      <c r="V46" s="281"/>
      <c r="W46" s="282"/>
      <c r="X46" s="282"/>
      <c r="Y46" s="282"/>
      <c r="Z46" s="283"/>
      <c r="AA46" s="754" t="s">
        <v>787</v>
      </c>
      <c r="AB46" s="754"/>
      <c r="AC46" s="754"/>
      <c r="AD46" s="283"/>
      <c r="AE46" s="287"/>
    </row>
    <row r="47" spans="1:31" ht="15" customHeight="1">
      <c r="A47" s="27"/>
      <c r="B47" s="259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233"/>
      <c r="U47" s="233"/>
      <c r="V47" s="233"/>
      <c r="W47" s="264"/>
      <c r="X47" s="264"/>
      <c r="Y47" s="264"/>
      <c r="Z47" s="264"/>
      <c r="AA47" s="264"/>
      <c r="AB47" s="264"/>
      <c r="AC47" s="264"/>
      <c r="AD47" s="233"/>
      <c r="AE47" s="260"/>
    </row>
    <row r="48" spans="1:31" ht="15" customHeight="1">
      <c r="A48" s="27"/>
      <c r="B48" s="259"/>
      <c r="C48" s="233"/>
      <c r="D48" s="233"/>
      <c r="E48" s="233"/>
      <c r="F48" s="233"/>
      <c r="G48" s="233"/>
      <c r="H48" s="233"/>
      <c r="I48" s="233"/>
      <c r="J48" s="233"/>
      <c r="K48" s="233"/>
      <c r="L48" s="233"/>
      <c r="M48" s="233"/>
      <c r="N48" s="233"/>
      <c r="O48" s="233"/>
      <c r="P48" s="233"/>
      <c r="Q48" s="233"/>
      <c r="R48" s="233"/>
      <c r="S48" s="233"/>
      <c r="T48" s="233"/>
      <c r="U48" s="233"/>
      <c r="V48" s="265"/>
      <c r="W48" s="266"/>
      <c r="X48" s="266"/>
      <c r="Y48" s="266"/>
      <c r="Z48" s="264"/>
      <c r="AA48" s="264"/>
      <c r="AB48" s="264"/>
      <c r="AC48" s="264"/>
      <c r="AD48" s="233"/>
      <c r="AE48" s="260"/>
    </row>
    <row r="49" spans="1:31" ht="15" customHeight="1">
      <c r="A49" s="27"/>
      <c r="B49" s="259"/>
      <c r="C49" s="233"/>
      <c r="D49" s="233"/>
      <c r="E49" s="233"/>
      <c r="F49" s="233"/>
      <c r="G49" s="233"/>
      <c r="H49" s="233"/>
      <c r="I49" s="233"/>
      <c r="J49" s="233"/>
      <c r="K49" s="233"/>
      <c r="L49" s="233"/>
      <c r="M49" s="233"/>
      <c r="N49" s="233"/>
      <c r="O49" s="233"/>
      <c r="P49" s="233"/>
      <c r="Q49" s="233"/>
      <c r="R49" s="233"/>
      <c r="S49" s="233"/>
      <c r="T49" s="233"/>
      <c r="U49" s="233"/>
      <c r="V49" s="233"/>
      <c r="W49" s="264"/>
      <c r="X49" s="264"/>
      <c r="Y49" s="264"/>
      <c r="Z49" s="264"/>
      <c r="AA49" s="264"/>
      <c r="AB49" s="264"/>
      <c r="AC49" s="264"/>
      <c r="AD49" s="233"/>
      <c r="AE49" s="260"/>
    </row>
    <row r="50" spans="1:31" ht="15" customHeight="1">
      <c r="A50" s="27"/>
      <c r="B50" s="259"/>
      <c r="C50" s="233"/>
      <c r="D50" s="233"/>
      <c r="E50" s="233"/>
      <c r="F50" s="233"/>
      <c r="G50" s="233"/>
      <c r="H50" s="233"/>
      <c r="I50" s="233"/>
      <c r="J50" s="233"/>
      <c r="K50" s="233"/>
      <c r="L50" s="233"/>
      <c r="M50" s="233"/>
      <c r="N50" s="233"/>
      <c r="O50" s="233"/>
      <c r="P50" s="233"/>
      <c r="Q50" s="233"/>
      <c r="R50" s="233"/>
      <c r="S50" s="233"/>
      <c r="T50" s="233"/>
      <c r="U50" s="233"/>
      <c r="V50" s="265"/>
      <c r="W50" s="266"/>
      <c r="X50" s="266"/>
      <c r="Y50" s="266"/>
      <c r="Z50" s="264"/>
      <c r="AA50" s="264"/>
      <c r="AB50" s="264"/>
      <c r="AC50" s="264"/>
      <c r="AD50" s="233"/>
      <c r="AE50" s="260"/>
    </row>
    <row r="51" spans="1:31" ht="15" customHeight="1">
      <c r="A51" s="27"/>
      <c r="B51" s="259"/>
      <c r="C51" s="233"/>
      <c r="D51" s="233"/>
      <c r="E51" s="233"/>
      <c r="F51" s="233"/>
      <c r="G51" s="233"/>
      <c r="H51" s="233"/>
      <c r="I51" s="233"/>
      <c r="J51" s="233"/>
      <c r="K51" s="233"/>
      <c r="L51" s="233"/>
      <c r="M51" s="233"/>
      <c r="N51" s="233"/>
      <c r="O51" s="233"/>
      <c r="P51" s="233"/>
      <c r="Q51" s="233"/>
      <c r="R51" s="233"/>
      <c r="S51" s="233"/>
      <c r="T51" s="233"/>
      <c r="U51" s="233"/>
      <c r="V51" s="233"/>
      <c r="W51" s="233"/>
      <c r="X51" s="233"/>
      <c r="Y51" s="233"/>
      <c r="Z51" s="233"/>
      <c r="AA51" s="233"/>
      <c r="AB51" s="233"/>
      <c r="AC51" s="233"/>
      <c r="AD51" s="233"/>
      <c r="AE51" s="260"/>
    </row>
    <row r="52" spans="1:31" ht="15" customHeight="1">
      <c r="A52" s="27"/>
      <c r="B52" s="259"/>
      <c r="C52" s="233"/>
      <c r="D52" s="233"/>
      <c r="E52" s="233"/>
      <c r="F52" s="233"/>
      <c r="G52" s="233"/>
      <c r="H52" s="233"/>
      <c r="I52" s="233"/>
      <c r="J52" s="233"/>
      <c r="K52" s="233"/>
      <c r="L52" s="233"/>
      <c r="M52" s="233"/>
      <c r="N52" s="233"/>
      <c r="O52" s="233"/>
      <c r="P52" s="233"/>
      <c r="Q52" s="233"/>
      <c r="R52" s="233"/>
      <c r="S52" s="233"/>
      <c r="T52" s="233"/>
      <c r="U52" s="233"/>
      <c r="V52" s="233"/>
      <c r="W52" s="233"/>
      <c r="X52" s="233"/>
      <c r="Y52" s="233"/>
      <c r="Z52" s="233"/>
      <c r="AA52" s="233"/>
      <c r="AB52" s="233"/>
      <c r="AC52" s="233"/>
      <c r="AD52" s="233"/>
      <c r="AE52" s="260"/>
    </row>
    <row r="53" spans="1:31" ht="15" customHeight="1" thickBot="1">
      <c r="A53" s="27"/>
      <c r="B53" s="261"/>
      <c r="C53" s="262"/>
      <c r="D53" s="262"/>
      <c r="E53" s="262"/>
      <c r="F53" s="262"/>
      <c r="G53" s="262"/>
      <c r="H53" s="262"/>
      <c r="I53" s="262"/>
      <c r="J53" s="262"/>
      <c r="K53" s="262"/>
      <c r="L53" s="262"/>
      <c r="M53" s="262"/>
      <c r="N53" s="262"/>
      <c r="O53" s="262"/>
      <c r="P53" s="262"/>
      <c r="Q53" s="262"/>
      <c r="R53" s="262"/>
      <c r="S53" s="262"/>
      <c r="T53" s="262"/>
      <c r="U53" s="262"/>
      <c r="V53" s="262"/>
      <c r="W53" s="262"/>
      <c r="X53" s="262"/>
      <c r="Y53" s="262"/>
      <c r="Z53" s="262"/>
      <c r="AA53" s="262"/>
      <c r="AB53" s="262"/>
      <c r="AC53" s="262"/>
      <c r="AD53" s="262"/>
      <c r="AE53" s="263"/>
    </row>
    <row r="54" spans="1:31" ht="15" customHeight="1">
      <c r="A54" s="27"/>
      <c r="B54" s="693"/>
      <c r="C54" s="694"/>
      <c r="D54" s="694"/>
      <c r="E54" s="694"/>
      <c r="F54" s="694"/>
      <c r="G54" s="694"/>
      <c r="H54" s="694"/>
      <c r="I54" s="694"/>
      <c r="J54" s="694"/>
      <c r="K54" s="694"/>
      <c r="L54" s="694"/>
      <c r="M54" s="694"/>
      <c r="N54" s="694"/>
      <c r="O54" s="694"/>
      <c r="P54" s="694"/>
      <c r="Q54" s="694"/>
      <c r="R54" s="694"/>
      <c r="S54" s="694"/>
      <c r="T54" s="694"/>
      <c r="U54" s="695"/>
      <c r="V54" s="711"/>
      <c r="W54" s="712"/>
      <c r="X54" s="712"/>
      <c r="Y54" s="712"/>
      <c r="Z54" s="712"/>
      <c r="AA54" s="712"/>
      <c r="AB54" s="712"/>
      <c r="AC54" s="712"/>
      <c r="AD54" s="712"/>
      <c r="AE54" s="713"/>
    </row>
    <row r="55" spans="1:31" ht="15" customHeight="1">
      <c r="A55" s="27"/>
      <c r="B55" s="696"/>
      <c r="C55" s="697"/>
      <c r="D55" s="697"/>
      <c r="E55" s="697"/>
      <c r="F55" s="697"/>
      <c r="G55" s="697"/>
      <c r="H55" s="697"/>
      <c r="I55" s="697"/>
      <c r="J55" s="697"/>
      <c r="K55" s="697"/>
      <c r="L55" s="697"/>
      <c r="M55" s="697"/>
      <c r="N55" s="697"/>
      <c r="O55" s="697"/>
      <c r="P55" s="697"/>
      <c r="Q55" s="697"/>
      <c r="R55" s="697"/>
      <c r="S55" s="697"/>
      <c r="T55" s="697"/>
      <c r="U55" s="698"/>
      <c r="V55" s="714"/>
      <c r="W55" s="715"/>
      <c r="X55" s="715"/>
      <c r="Y55" s="715"/>
      <c r="Z55" s="715"/>
      <c r="AA55" s="715"/>
      <c r="AB55" s="715"/>
      <c r="AC55" s="715"/>
      <c r="AD55" s="715"/>
      <c r="AE55" s="716"/>
    </row>
    <row r="56" spans="1:31" ht="15" customHeight="1">
      <c r="A56" s="27"/>
      <c r="B56" s="696"/>
      <c r="C56" s="697"/>
      <c r="D56" s="697"/>
      <c r="E56" s="697"/>
      <c r="F56" s="697"/>
      <c r="G56" s="697"/>
      <c r="H56" s="697"/>
      <c r="I56" s="697"/>
      <c r="J56" s="697"/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8"/>
      <c r="V56" s="714"/>
      <c r="W56" s="715"/>
      <c r="X56" s="715"/>
      <c r="Y56" s="715"/>
      <c r="Z56" s="715"/>
      <c r="AA56" s="715"/>
      <c r="AB56" s="715"/>
      <c r="AC56" s="715"/>
      <c r="AD56" s="715"/>
      <c r="AE56" s="716"/>
    </row>
    <row r="57" spans="1:31" ht="15" customHeight="1">
      <c r="A57" s="27"/>
      <c r="B57" s="696"/>
      <c r="C57" s="697"/>
      <c r="D57" s="697"/>
      <c r="E57" s="697"/>
      <c r="F57" s="697"/>
      <c r="G57" s="697"/>
      <c r="H57" s="697"/>
      <c r="I57" s="697"/>
      <c r="J57" s="697"/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8"/>
      <c r="V57" s="714"/>
      <c r="W57" s="715"/>
      <c r="X57" s="715"/>
      <c r="Y57" s="715"/>
      <c r="Z57" s="715"/>
      <c r="AA57" s="715"/>
      <c r="AB57" s="715"/>
      <c r="AC57" s="715"/>
      <c r="AD57" s="715"/>
      <c r="AE57" s="716"/>
    </row>
    <row r="58" spans="1:31" ht="15" customHeight="1">
      <c r="A58" s="27"/>
      <c r="B58" s="696"/>
      <c r="C58" s="697"/>
      <c r="D58" s="697"/>
      <c r="E58" s="697"/>
      <c r="F58" s="697"/>
      <c r="G58" s="697"/>
      <c r="H58" s="697"/>
      <c r="I58" s="697"/>
      <c r="J58" s="697"/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8"/>
      <c r="V58" s="714"/>
      <c r="W58" s="715"/>
      <c r="X58" s="715"/>
      <c r="Y58" s="715"/>
      <c r="Z58" s="715"/>
      <c r="AA58" s="715"/>
      <c r="AB58" s="715"/>
      <c r="AC58" s="715"/>
      <c r="AD58" s="715"/>
      <c r="AE58" s="716"/>
    </row>
    <row r="59" spans="1:31" ht="15" customHeight="1">
      <c r="A59" s="27"/>
      <c r="B59" s="696"/>
      <c r="C59" s="697"/>
      <c r="D59" s="697"/>
      <c r="E59" s="697"/>
      <c r="F59" s="697"/>
      <c r="G59" s="697"/>
      <c r="H59" s="697"/>
      <c r="I59" s="697"/>
      <c r="J59" s="697"/>
      <c r="K59" s="697"/>
      <c r="L59" s="697"/>
      <c r="M59" s="697"/>
      <c r="N59" s="697"/>
      <c r="O59" s="697"/>
      <c r="P59" s="697"/>
      <c r="Q59" s="697"/>
      <c r="R59" s="697"/>
      <c r="S59" s="697"/>
      <c r="T59" s="697"/>
      <c r="U59" s="698"/>
      <c r="V59" s="714"/>
      <c r="W59" s="715"/>
      <c r="X59" s="715"/>
      <c r="Y59" s="715"/>
      <c r="Z59" s="715"/>
      <c r="AA59" s="715"/>
      <c r="AB59" s="715"/>
      <c r="AC59" s="715"/>
      <c r="AD59" s="715"/>
      <c r="AE59" s="716"/>
    </row>
    <row r="60" spans="1:31" ht="15" customHeight="1">
      <c r="A60" s="27"/>
      <c r="B60" s="696"/>
      <c r="C60" s="697"/>
      <c r="D60" s="697"/>
      <c r="E60" s="697"/>
      <c r="F60" s="697"/>
      <c r="G60" s="697"/>
      <c r="H60" s="697"/>
      <c r="I60" s="697"/>
      <c r="J60" s="697"/>
      <c r="K60" s="697"/>
      <c r="L60" s="697"/>
      <c r="M60" s="697"/>
      <c r="N60" s="697"/>
      <c r="O60" s="697"/>
      <c r="P60" s="697"/>
      <c r="Q60" s="697"/>
      <c r="R60" s="697"/>
      <c r="S60" s="697"/>
      <c r="T60" s="697"/>
      <c r="U60" s="698"/>
      <c r="V60" s="714"/>
      <c r="W60" s="715"/>
      <c r="X60" s="715"/>
      <c r="Y60" s="715"/>
      <c r="Z60" s="715"/>
      <c r="AA60" s="715"/>
      <c r="AB60" s="715"/>
      <c r="AC60" s="715"/>
      <c r="AD60" s="715"/>
      <c r="AE60" s="716"/>
    </row>
    <row r="61" spans="1:31" ht="15" customHeight="1">
      <c r="A61" s="27"/>
      <c r="B61" s="696"/>
      <c r="C61" s="697"/>
      <c r="D61" s="697"/>
      <c r="E61" s="697"/>
      <c r="F61" s="697"/>
      <c r="G61" s="697"/>
      <c r="H61" s="697"/>
      <c r="I61" s="697"/>
      <c r="J61" s="697"/>
      <c r="K61" s="697"/>
      <c r="L61" s="697"/>
      <c r="M61" s="697"/>
      <c r="N61" s="697"/>
      <c r="O61" s="697"/>
      <c r="P61" s="697"/>
      <c r="Q61" s="697"/>
      <c r="R61" s="697"/>
      <c r="S61" s="697"/>
      <c r="T61" s="697"/>
      <c r="U61" s="698"/>
      <c r="V61" s="714"/>
      <c r="W61" s="715"/>
      <c r="X61" s="715"/>
      <c r="Y61" s="715"/>
      <c r="Z61" s="715"/>
      <c r="AA61" s="715"/>
      <c r="AB61" s="715"/>
      <c r="AC61" s="715"/>
      <c r="AD61" s="715"/>
      <c r="AE61" s="716"/>
    </row>
    <row r="62" spans="1:31" ht="15" customHeight="1" thickBot="1">
      <c r="A62" s="27"/>
      <c r="B62" s="699"/>
      <c r="C62" s="700"/>
      <c r="D62" s="700"/>
      <c r="E62" s="700"/>
      <c r="F62" s="700"/>
      <c r="G62" s="700"/>
      <c r="H62" s="700"/>
      <c r="I62" s="700"/>
      <c r="J62" s="700"/>
      <c r="K62" s="700"/>
      <c r="L62" s="700"/>
      <c r="M62" s="700"/>
      <c r="N62" s="700"/>
      <c r="O62" s="700"/>
      <c r="P62" s="700"/>
      <c r="Q62" s="700"/>
      <c r="R62" s="700"/>
      <c r="S62" s="700"/>
      <c r="T62" s="700"/>
      <c r="U62" s="701"/>
      <c r="V62" s="717"/>
      <c r="W62" s="718"/>
      <c r="X62" s="718"/>
      <c r="Y62" s="718"/>
      <c r="Z62" s="718"/>
      <c r="AA62" s="718"/>
      <c r="AB62" s="718"/>
      <c r="AC62" s="718"/>
      <c r="AD62" s="718"/>
      <c r="AE62" s="719"/>
    </row>
  </sheetData>
  <mergeCells count="76">
    <mergeCell ref="AA44:AC44"/>
    <mergeCell ref="AA45:AC45"/>
    <mergeCell ref="AA46:AC46"/>
    <mergeCell ref="AA22:AC22"/>
    <mergeCell ref="AA23:AC23"/>
    <mergeCell ref="AA36:AB36"/>
    <mergeCell ref="AA37:AB37"/>
    <mergeCell ref="AA39:AB39"/>
    <mergeCell ref="AA35:AB35"/>
    <mergeCell ref="G1:Z2"/>
    <mergeCell ref="AA1:AB2"/>
    <mergeCell ref="AC1:AE2"/>
    <mergeCell ref="G3:Z4"/>
    <mergeCell ref="AA3:AE4"/>
    <mergeCell ref="AE6:AE7"/>
    <mergeCell ref="G7:Z8"/>
    <mergeCell ref="B9:AE9"/>
    <mergeCell ref="C10:F11"/>
    <mergeCell ref="G10:J11"/>
    <mergeCell ref="P10:Q11"/>
    <mergeCell ref="R10:U11"/>
    <mergeCell ref="V10:W11"/>
    <mergeCell ref="X10:Z11"/>
    <mergeCell ref="AA10:AB11"/>
    <mergeCell ref="G5:Z6"/>
    <mergeCell ref="AA6:AA7"/>
    <mergeCell ref="AB6:AB7"/>
    <mergeCell ref="AC6:AC7"/>
    <mergeCell ref="AD6:AD7"/>
    <mergeCell ref="AC10:AE11"/>
    <mergeCell ref="B12:B13"/>
    <mergeCell ref="C12:F12"/>
    <mergeCell ref="G12:J12"/>
    <mergeCell ref="P12:Q13"/>
    <mergeCell ref="R12:U13"/>
    <mergeCell ref="V12:W13"/>
    <mergeCell ref="X12:Z13"/>
    <mergeCell ref="AA12:AB13"/>
    <mergeCell ref="AC12:AE13"/>
    <mergeCell ref="B17:U17"/>
    <mergeCell ref="V17:AE17"/>
    <mergeCell ref="C13:F13"/>
    <mergeCell ref="G13:J13"/>
    <mergeCell ref="C14:F15"/>
    <mergeCell ref="G14:J15"/>
    <mergeCell ref="P14:Q15"/>
    <mergeCell ref="R14:U15"/>
    <mergeCell ref="V14:W15"/>
    <mergeCell ref="X14:Z15"/>
    <mergeCell ref="AA14:AB15"/>
    <mergeCell ref="AC14:AE15"/>
    <mergeCell ref="B16:AE16"/>
    <mergeCell ref="B54:U62"/>
    <mergeCell ref="V54:AE62"/>
    <mergeCell ref="AA21:AC21"/>
    <mergeCell ref="X26:Y26"/>
    <mergeCell ref="X27:Y27"/>
    <mergeCell ref="X28:Y28"/>
    <mergeCell ref="AA26:AB26"/>
    <mergeCell ref="AA27:AB27"/>
    <mergeCell ref="AA28:AB28"/>
    <mergeCell ref="AA29:AB29"/>
    <mergeCell ref="AA30:AB30"/>
    <mergeCell ref="AA31:AB31"/>
    <mergeCell ref="AA32:AB32"/>
    <mergeCell ref="AA33:AB33"/>
    <mergeCell ref="AA34:AB34"/>
    <mergeCell ref="X35:Y35"/>
    <mergeCell ref="X36:Y36"/>
    <mergeCell ref="X37:Y37"/>
    <mergeCell ref="X29:Y29"/>
    <mergeCell ref="X30:Y30"/>
    <mergeCell ref="X31:Y31"/>
    <mergeCell ref="X32:Y32"/>
    <mergeCell ref="X33:Y33"/>
    <mergeCell ref="X34:Y34"/>
  </mergeCells>
  <phoneticPr fontId="56" type="noConversion"/>
  <printOptions horizontalCentered="1"/>
  <pageMargins left="0.19685039370078741" right="0.19685039370078741" top="0.19685039370078741" bottom="0.19685039370078741" header="0.51181102362204722" footer="0.15748031496062992"/>
  <pageSetup paperSize="9" scale="76" fitToHeight="0" orientation="portrait" r:id="rId1"/>
  <headerFooter alignWithMargins="0">
    <oddFooter>&amp;L&amp;P sur &amp;N&amp;C&amp;6This document is the property of DEVILLÉ TPC, it can't to be reproduicing or communicating without authorization.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2">
    <tabColor rgb="FF00B0F0"/>
  </sheetPr>
  <dimension ref="B1:H28"/>
  <sheetViews>
    <sheetView view="pageBreakPreview" zoomScaleNormal="100" zoomScaleSheetLayoutView="100" workbookViewId="0">
      <selection activeCell="H8" sqref="H8"/>
    </sheetView>
  </sheetViews>
  <sheetFormatPr baseColWidth="10" defaultRowHeight="13"/>
  <cols>
    <col min="5" max="5" width="15.83203125" customWidth="1"/>
  </cols>
  <sheetData>
    <row r="1" spans="2:8" ht="14" thickBot="1"/>
    <row r="2" spans="2:8" ht="53.5" customHeight="1" thickBot="1">
      <c r="B2" s="35" t="s">
        <v>73</v>
      </c>
      <c r="C2" s="34" t="s">
        <v>74</v>
      </c>
      <c r="E2" s="755" t="s">
        <v>127</v>
      </c>
      <c r="H2" s="88" t="s">
        <v>132</v>
      </c>
    </row>
    <row r="3" spans="2:8">
      <c r="B3" s="36" t="s">
        <v>70</v>
      </c>
      <c r="C3" s="32" t="s">
        <v>70</v>
      </c>
      <c r="E3" s="756"/>
      <c r="H3" s="6" t="s">
        <v>167</v>
      </c>
    </row>
    <row r="4" spans="2:8">
      <c r="B4" s="36" t="s">
        <v>71</v>
      </c>
      <c r="C4" s="32" t="s">
        <v>71</v>
      </c>
      <c r="E4" s="70" t="s">
        <v>126</v>
      </c>
      <c r="H4" s="6" t="s">
        <v>129</v>
      </c>
    </row>
    <row r="5" spans="2:8">
      <c r="B5" s="36" t="s">
        <v>72</v>
      </c>
      <c r="C5" s="32" t="s">
        <v>72</v>
      </c>
      <c r="H5" t="s">
        <v>130</v>
      </c>
    </row>
    <row r="6" spans="2:8">
      <c r="B6" s="36" t="s">
        <v>75</v>
      </c>
      <c r="C6" s="32" t="s">
        <v>75</v>
      </c>
      <c r="E6" s="6" t="s">
        <v>133</v>
      </c>
      <c r="H6" t="s">
        <v>131</v>
      </c>
    </row>
    <row r="7" spans="2:8">
      <c r="B7" s="36" t="s">
        <v>76</v>
      </c>
      <c r="C7" s="32" t="s">
        <v>76</v>
      </c>
      <c r="E7" s="6" t="s">
        <v>134</v>
      </c>
      <c r="H7" s="6" t="s">
        <v>141</v>
      </c>
    </row>
    <row r="8" spans="2:8">
      <c r="B8" s="36" t="s">
        <v>77</v>
      </c>
      <c r="C8" s="32" t="s">
        <v>77</v>
      </c>
      <c r="H8" t="s">
        <v>760</v>
      </c>
    </row>
    <row r="9" spans="2:8">
      <c r="B9" s="36" t="s">
        <v>78</v>
      </c>
      <c r="C9" s="32" t="s">
        <v>78</v>
      </c>
      <c r="H9" s="6" t="s">
        <v>260</v>
      </c>
    </row>
    <row r="10" spans="2:8">
      <c r="B10" s="36" t="s">
        <v>79</v>
      </c>
      <c r="C10" s="32" t="s">
        <v>79</v>
      </c>
      <c r="H10" t="s">
        <v>168</v>
      </c>
    </row>
    <row r="11" spans="2:8">
      <c r="B11" s="36" t="s">
        <v>80</v>
      </c>
      <c r="C11" s="32" t="s">
        <v>80</v>
      </c>
      <c r="H11" s="6" t="s">
        <v>702</v>
      </c>
    </row>
    <row r="12" spans="2:8">
      <c r="B12" s="36" t="s">
        <v>81</v>
      </c>
      <c r="C12" s="32" t="s">
        <v>81</v>
      </c>
      <c r="H12" s="6"/>
    </row>
    <row r="13" spans="2:8">
      <c r="B13" s="36" t="s">
        <v>82</v>
      </c>
      <c r="C13" s="32" t="s">
        <v>82</v>
      </c>
    </row>
    <row r="14" spans="2:8">
      <c r="B14" s="36" t="s">
        <v>83</v>
      </c>
      <c r="C14" s="32" t="s">
        <v>83</v>
      </c>
      <c r="D14" s="757" t="s">
        <v>142</v>
      </c>
      <c r="E14" s="758"/>
    </row>
    <row r="15" spans="2:8">
      <c r="B15" s="36" t="s">
        <v>84</v>
      </c>
      <c r="C15" s="32" t="s">
        <v>84</v>
      </c>
      <c r="D15" s="757" t="s">
        <v>143</v>
      </c>
      <c r="E15" s="758"/>
    </row>
    <row r="16" spans="2:8">
      <c r="B16" s="36" t="s">
        <v>85</v>
      </c>
      <c r="C16" s="32" t="s">
        <v>85</v>
      </c>
    </row>
    <row r="17" spans="2:3">
      <c r="B17" s="36" t="s">
        <v>86</v>
      </c>
      <c r="C17" s="32" t="s">
        <v>86</v>
      </c>
    </row>
    <row r="18" spans="2:3">
      <c r="B18" s="36" t="s">
        <v>87</v>
      </c>
      <c r="C18" s="32" t="s">
        <v>87</v>
      </c>
    </row>
    <row r="19" spans="2:3">
      <c r="B19" s="36" t="s">
        <v>88</v>
      </c>
      <c r="C19" s="32" t="s">
        <v>88</v>
      </c>
    </row>
    <row r="20" spans="2:3">
      <c r="B20" s="36" t="s">
        <v>89</v>
      </c>
      <c r="C20" s="32" t="s">
        <v>89</v>
      </c>
    </row>
    <row r="21" spans="2:3">
      <c r="B21" s="36" t="s">
        <v>90</v>
      </c>
      <c r="C21" s="32" t="s">
        <v>90</v>
      </c>
    </row>
    <row r="22" spans="2:3">
      <c r="B22" s="36" t="s">
        <v>91</v>
      </c>
      <c r="C22" s="32" t="s">
        <v>91</v>
      </c>
    </row>
    <row r="23" spans="2:3">
      <c r="B23" s="36" t="s">
        <v>92</v>
      </c>
      <c r="C23" s="32" t="s">
        <v>92</v>
      </c>
    </row>
    <row r="24" spans="2:3">
      <c r="B24" s="36" t="s">
        <v>93</v>
      </c>
      <c r="C24" s="32" t="s">
        <v>93</v>
      </c>
    </row>
    <row r="25" spans="2:3">
      <c r="B25" s="36" t="s">
        <v>94</v>
      </c>
      <c r="C25" s="32" t="s">
        <v>94</v>
      </c>
    </row>
    <row r="26" spans="2:3">
      <c r="B26" s="36" t="s">
        <v>95</v>
      </c>
      <c r="C26" s="32" t="s">
        <v>95</v>
      </c>
    </row>
    <row r="27" spans="2:3">
      <c r="B27" s="36" t="s">
        <v>96</v>
      </c>
      <c r="C27" s="32" t="s">
        <v>96</v>
      </c>
    </row>
    <row r="28" spans="2:3" ht="14" thickBot="1">
      <c r="B28" s="37" t="s">
        <v>97</v>
      </c>
      <c r="C28" s="33" t="s">
        <v>97</v>
      </c>
    </row>
  </sheetData>
  <mergeCells count="3">
    <mergeCell ref="E2:E3"/>
    <mergeCell ref="D14:E14"/>
    <mergeCell ref="D15:E15"/>
  </mergeCells>
  <pageMargins left="0.19685039370078741" right="0.19685039370078741" top="0.19685039370078741" bottom="0.19685039370078741" header="0.51181102362204722" footer="0.15748031496062992"/>
  <pageSetup paperSize="9" scale="88" orientation="portrait" blackAndWhite="1" r:id="rId1"/>
  <headerFooter alignWithMargins="0">
    <oddFooter>&amp;L&amp;P sur &amp;N&amp;C&amp;6This document is the property of DEVILLÉ TPC, it can't to be reproduicing or communicating without authorization.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Feuilles de calcul</vt:lpstr>
      </vt:variant>
      <vt:variant>
        <vt:i4>16</vt:i4>
      </vt:variant>
      <vt:variant>
        <vt:lpstr>Plages nommées</vt:lpstr>
      </vt:variant>
      <vt:variant>
        <vt:i4>42</vt:i4>
      </vt:variant>
    </vt:vector>
  </HeadingPairs>
  <TitlesOfParts>
    <vt:vector size="58" baseType="lpstr">
      <vt:lpstr>Dimensional report</vt:lpstr>
      <vt:lpstr>Métro</vt:lpstr>
      <vt:lpstr>Headline</vt:lpstr>
      <vt:lpstr>Non conformes</vt:lpstr>
      <vt:lpstr>Feuil2</vt:lpstr>
      <vt:lpstr>Annexe drawing rugo</vt:lpstr>
      <vt:lpstr>report export 3D</vt:lpstr>
      <vt:lpstr>Visual report FOT+9</vt:lpstr>
      <vt:lpstr>Visual report FOT 7</vt:lpstr>
      <vt:lpstr>Annexe 1 INFO</vt:lpstr>
      <vt:lpstr>Annexe 2 INFO</vt:lpstr>
      <vt:lpstr>Annexe 3_rep 402</vt:lpstr>
      <vt:lpstr>Visual report MAP 1</vt:lpstr>
      <vt:lpstr>Visual report FOT</vt:lpstr>
      <vt:lpstr>Ø54,3_pavé_05dec2022</vt:lpstr>
      <vt:lpstr>Character font GDT</vt:lpstr>
      <vt:lpstr>client</vt:lpstr>
      <vt:lpstr>colorant</vt:lpstr>
      <vt:lpstr>contr</vt:lpstr>
      <vt:lpstr>controleur</vt:lpstr>
      <vt:lpstr>datec</vt:lpstr>
      <vt:lpstr>datem</vt:lpstr>
      <vt:lpstr>design</vt:lpstr>
      <vt:lpstr>emp</vt:lpstr>
      <vt:lpstr>ent</vt:lpstr>
      <vt:lpstr>entete_rap</vt:lpstr>
      <vt:lpstr>'Annexe 1 INFO'!Impression_des_titres</vt:lpstr>
      <vt:lpstr>'Annexe 2 INFO'!Impression_des_titres</vt:lpstr>
      <vt:lpstr>'Annexe 3_rep 402'!Impression_des_titres</vt:lpstr>
      <vt:lpstr>'Annexe drawing rugo'!Impression_des_titres</vt:lpstr>
      <vt:lpstr>'Dimensional report'!Impression_des_titres</vt:lpstr>
      <vt:lpstr>'Non conformes'!Impression_des_titres</vt:lpstr>
      <vt:lpstr>'Ø54,3_pavé_05dec2022'!Impression_des_titres</vt:lpstr>
      <vt:lpstr>'Visual report FOT'!Impression_des_titres</vt:lpstr>
      <vt:lpstr>'Visual report FOT 7'!Impression_des_titres</vt:lpstr>
      <vt:lpstr>'Visual report MAP 1'!Impression_des_titres</vt:lpstr>
      <vt:lpstr>indice</vt:lpstr>
      <vt:lpstr>lot</vt:lpstr>
      <vt:lpstr>matiere</vt:lpstr>
      <vt:lpstr>maxrap</vt:lpstr>
      <vt:lpstr>PPAP</vt:lpstr>
      <vt:lpstr>ref</vt:lpstr>
      <vt:lpstr>reg</vt:lpstr>
      <vt:lpstr>sec</vt:lpstr>
      <vt:lpstr>valeurindex</vt:lpstr>
      <vt:lpstr>'Annexe 1 INFO'!Zone_d_impression</vt:lpstr>
      <vt:lpstr>'Annexe 2 INFO'!Zone_d_impression</vt:lpstr>
      <vt:lpstr>'Annexe 3_rep 402'!Zone_d_impression</vt:lpstr>
      <vt:lpstr>'Annexe drawing rugo'!Zone_d_impression</vt:lpstr>
      <vt:lpstr>'Character font GDT'!Zone_d_impression</vt:lpstr>
      <vt:lpstr>'Dimensional report'!Zone_d_impression</vt:lpstr>
      <vt:lpstr>Headline!Zone_d_impression</vt:lpstr>
      <vt:lpstr>Métro!Zone_d_impression</vt:lpstr>
      <vt:lpstr>'Non conformes'!Zone_d_impression</vt:lpstr>
      <vt:lpstr>'Ø54,3_pavé_05dec2022'!Zone_d_impression</vt:lpstr>
      <vt:lpstr>'Visual report FOT'!Zone_d_impression</vt:lpstr>
      <vt:lpstr>'Visual report FOT 7'!Zone_d_impression</vt:lpstr>
      <vt:lpstr>'Visual report MAP 1'!Zone_d_impression</vt:lpstr>
    </vt:vector>
  </TitlesOfParts>
  <Company>DEVILLE TPC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Dimensional Report</dc:title>
  <dc:creator>DEVILLÉ TPC</dc:creator>
  <cp:lastModifiedBy>Luka Pavageau</cp:lastModifiedBy>
  <cp:lastPrinted>2022-12-14T13:02:20Z</cp:lastPrinted>
  <dcterms:created xsi:type="dcterms:W3CDTF">2000-12-11T12:43:26Z</dcterms:created>
  <dcterms:modified xsi:type="dcterms:W3CDTF">2024-03-13T12:19:04Z</dcterms:modified>
</cp:coreProperties>
</file>