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baylor0-my.sharepoint.com/personal/moumita_jhara1_baylor_edu/Documents/"/>
    </mc:Choice>
  </mc:AlternateContent>
  <xr:revisionPtr revIDLastSave="0" documentId="8_{95E50DD9-E383-4E12-BDAB-F4312CC5678A}" xr6:coauthVersionLast="47" xr6:coauthVersionMax="47" xr10:uidLastSave="{00000000-0000-0000-0000-000000000000}"/>
  <bookViews>
    <workbookView xWindow="-108" yWindow="-108" windowWidth="23256" windowHeight="12456" xr2:uid="{6FBAFE8F-320B-415B-A42F-6EB131B33516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66" i="1" l="1"/>
  <c r="R66" i="1"/>
  <c r="N66" i="1"/>
  <c r="C66" i="1"/>
  <c r="B66" i="1"/>
  <c r="C64" i="1"/>
  <c r="B64" i="1"/>
  <c r="I63" i="1"/>
  <c r="B63" i="1"/>
  <c r="C61" i="1"/>
  <c r="B61" i="1"/>
  <c r="C58" i="1"/>
  <c r="B58" i="1"/>
  <c r="I57" i="1"/>
  <c r="C57" i="1"/>
  <c r="B57" i="1"/>
  <c r="I55" i="1"/>
  <c r="B55" i="1"/>
  <c r="C52" i="1"/>
  <c r="B52" i="1"/>
  <c r="I40" i="1"/>
  <c r="B40" i="1"/>
  <c r="C36" i="1"/>
  <c r="B36" i="1"/>
  <c r="B29" i="1"/>
  <c r="I28" i="1"/>
  <c r="C28" i="1"/>
  <c r="B28" i="1"/>
  <c r="M19" i="1"/>
  <c r="M66" i="1" s="1"/>
  <c r="B19" i="1"/>
  <c r="C16" i="1"/>
  <c r="B16" i="1"/>
  <c r="B15" i="1"/>
  <c r="B14" i="1"/>
  <c r="B13" i="1"/>
  <c r="J10" i="1"/>
  <c r="J66" i="1" s="1"/>
  <c r="I10" i="1"/>
  <c r="C10" i="1"/>
  <c r="B10" i="1"/>
  <c r="C7" i="1"/>
  <c r="B7" i="1"/>
  <c r="I5" i="1"/>
  <c r="I66" i="1" s="1"/>
  <c r="C5" i="1"/>
  <c r="B5" i="1"/>
  <c r="D15" i="3"/>
  <c r="C15" i="3"/>
  <c r="B15" i="3"/>
</calcChain>
</file>

<file path=xl/sharedStrings.xml><?xml version="1.0" encoding="utf-8"?>
<sst xmlns="http://schemas.openxmlformats.org/spreadsheetml/2006/main" count="311" uniqueCount="117">
  <si>
    <t>Month</t>
  </si>
  <si>
    <t>Case</t>
  </si>
  <si>
    <t>Death</t>
  </si>
  <si>
    <t>CFR (%)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</si>
  <si>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</si>
  <si>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</si>
  <si>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</si>
  <si>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</si>
  <si>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</si>
  <si>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</si>
  <si>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</si>
  <si>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</si>
  <si>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</si>
  <si>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</si>
  <si>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</si>
  <si>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</si>
  <si>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Age group</t>
  </si>
  <si>
    <t>Number of cases</t>
  </si>
  <si>
    <t>Number of deaths</t>
  </si>
  <si>
    <t xml:space="preserve">Total </t>
  </si>
  <si>
    <t>Female</t>
  </si>
  <si>
    <t>Male</t>
  </si>
  <si>
    <t>Total</t>
  </si>
  <si>
    <t>0-5</t>
  </si>
  <si>
    <t>6-10</t>
  </si>
  <si>
    <t>11-15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</si>
  <si>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</si>
  <si>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</si>
  <si>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</si>
  <si>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</si>
  <si>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</si>
  <si>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</si>
  <si>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</si>
  <si>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</si>
  <si>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56-60</t>
  </si>
  <si>
    <t>61-65</t>
  </si>
  <si>
    <t>66-70</t>
  </si>
  <si>
    <t>71-75</t>
  </si>
  <si>
    <t>76-80</t>
  </si>
  <si>
    <t>&gt;80</t>
  </si>
  <si>
    <t>Grand Total</t>
  </si>
  <si>
    <t>ADM2_EN</t>
  </si>
  <si>
    <t>Dengue Patient Admitted 2023</t>
  </si>
  <si>
    <t>Dengue Patient Admitted 2022</t>
  </si>
  <si>
    <t>Dengue Patient Admitted 2020</t>
  </si>
  <si>
    <t>ADM2_EN 2021</t>
  </si>
  <si>
    <t>Nu_Patient</t>
  </si>
  <si>
    <t>Nu_Death</t>
  </si>
  <si>
    <t>Bagerhat</t>
  </si>
  <si>
    <t>Bandarban</t>
  </si>
  <si>
    <t>Barguna</t>
  </si>
  <si>
    <t>Barishal</t>
  </si>
  <si>
    <t>Barisal</t>
  </si>
  <si>
    <t>Bhola</t>
  </si>
  <si>
    <t>Bogura</t>
  </si>
  <si>
    <t>Bogra</t>
  </si>
  <si>
    <t>Brahamanbaria</t>
  </si>
  <si>
    <t>Chandpur</t>
  </si>
  <si>
    <t>Chattogram</t>
  </si>
  <si>
    <t>Chittagong</t>
  </si>
  <si>
    <t>Chuadanga</t>
  </si>
  <si>
    <t>Cox's Bazar</t>
  </si>
  <si>
    <t>Comilla</t>
  </si>
  <si>
    <t>Cumilla</t>
  </si>
  <si>
    <t>Dhaka</t>
  </si>
  <si>
    <t>Dinajpur</t>
  </si>
  <si>
    <t>Faridpur</t>
  </si>
  <si>
    <t>Feni</t>
  </si>
  <si>
    <t>Gaibandha</t>
  </si>
  <si>
    <t>Gazipur</t>
  </si>
  <si>
    <t>Gopalganj</t>
  </si>
  <si>
    <t>Habiganj</t>
  </si>
  <si>
    <t>Jamalpur</t>
  </si>
  <si>
    <t>Jashore</t>
  </si>
  <si>
    <t>Jessore</t>
  </si>
  <si>
    <t>Jhalokati</t>
  </si>
  <si>
    <t>Jhenaidah</t>
  </si>
  <si>
    <t>Joypurhat</t>
  </si>
  <si>
    <t>Khagrachhari</t>
  </si>
  <si>
    <t>Khulna</t>
  </si>
  <si>
    <t>Kishoreganj</t>
  </si>
  <si>
    <t>Kurigram</t>
  </si>
  <si>
    <t>Kushtia</t>
  </si>
  <si>
    <t>Lakshmipur</t>
  </si>
  <si>
    <t>Lalmonirhat</t>
  </si>
  <si>
    <t>Madaripur</t>
  </si>
  <si>
    <t>Magura</t>
  </si>
  <si>
    <t>Manikganj</t>
  </si>
  <si>
    <t>Maulvibazar</t>
  </si>
  <si>
    <t>Meherpur</t>
  </si>
  <si>
    <t>Munshiganj</t>
  </si>
  <si>
    <t>Mymensingh</t>
  </si>
  <si>
    <t>Naogaon</t>
  </si>
  <si>
    <t>Narail</t>
  </si>
  <si>
    <t>Narayanganj</t>
  </si>
  <si>
    <t>Narsingdi</t>
  </si>
  <si>
    <t>Natore</t>
  </si>
  <si>
    <t>Nawabganj</t>
  </si>
  <si>
    <t>Netrakona</t>
  </si>
  <si>
    <t>Nilphamari</t>
  </si>
  <si>
    <t>Noakhali</t>
  </si>
  <si>
    <t>Pabna</t>
  </si>
  <si>
    <t>Panchagarh</t>
  </si>
  <si>
    <t>Patuakhali</t>
  </si>
  <si>
    <t>Pirojpur</t>
  </si>
  <si>
    <t>Rajbari</t>
  </si>
  <si>
    <t>Rajshahi</t>
  </si>
  <si>
    <t>Rangamati</t>
  </si>
  <si>
    <t>Rangpur</t>
  </si>
  <si>
    <t>Satkhira</t>
  </si>
  <si>
    <t>Shariatpur</t>
  </si>
  <si>
    <t>Sherpur</t>
  </si>
  <si>
    <t>Sirajganj</t>
  </si>
  <si>
    <t>Sunamganj</t>
  </si>
  <si>
    <t>Sylhet</t>
  </si>
  <si>
    <t>Tangail</t>
  </si>
  <si>
    <t>Thakurgaon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</si>
</sst>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49" fontId="0" fillId="0" borderId="1" xfId="0" applyNumberFormat="1" applyBorder="1"/>
    <xf numFmtId="1" fontId="0" fillId="0" borderId="0" xfId="0" applyNumberFormat="1"/>
    <xf numFmtId="1" fontId="0" fillId="2" borderId="1" xfId="0" applyNumberFormat="1" applyFill="1" applyBorder="1"/>
    <xf numFmtId="1" fontId="0" fillId="0" borderId="1" xfId="0" applyNumberFormat="1" applyBorder="1"/>
    <xf numFmtId="1" fontId="0" fillId="3" borderId="0" xfId="0" applyNumberFormat="1" applyFill="1"/>
    <xf numFmtId="0" fontId="0" fillId="2" borderId="1" xfId="0" applyFill="1" applyBorder="1"/>
    <xf numFmtId="1" fontId="0" fillId="2" borderId="0" xfId="0" applyNumberFormat="1" applyFill="1"/>
    <xf numFmtId="0" fontId="0" fillId="2" borderId="0" xfId="0" applyFill="1"/>
    <xf numFmtId="1" fontId="0" fillId="3" borderId="1" xfId="0" applyNumberFormat="1" applyFill="1" applyBorder="1"/>
    <xf numFmtId="0" fontId="0" fillId="3" borderId="0" xfId="0" applyFill="1"/>
    <xf numFmtId="1" fontId="2" fillId="4" borderId="1" xfId="0" applyNumberFormat="1" applyFont="1" applyFill="1" applyBorder="1"/>
    <xf numFmtId="1" fontId="0" fillId="5" borderId="1" xfId="0" applyNumberFormat="1" applyFill="1" applyBorder="1"/>
    <xf numFmtId="1" fontId="2" fillId="5" borderId="1" xfId="0" applyNumberFormat="1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0427F-34C1-4B35-A2CE-60B250751559}">
  <dimension ref="A1:S66"/>
  <sheetViews>
    <sheetView tabSelected="1" workbookViewId="0">
      <selection sqref="A1:XFD1048576"/>
    </sheetView>
  </sheetViews>
  <sheetFormatPr defaultRowHeight="14.4" x14ac:dyDescent="0.3"/>
  <cols>
    <col min="1" max="1" width="18.88671875" customWidth="1"/>
    <col min="2" max="2" width="26.109375" bestFit="1" customWidth="1"/>
    <col min="3" max="3" width="5.88671875" bestFit="1" customWidth="1"/>
    <col min="8" max="8" width="21" customWidth="1"/>
    <col min="9" max="9" width="26.109375" bestFit="1" customWidth="1"/>
    <col min="10" max="10" width="5.88671875" bestFit="1" customWidth="1"/>
    <col min="12" max="12" width="16.109375" customWidth="1"/>
    <col min="13" max="13" width="26.109375" bestFit="1" customWidth="1"/>
    <col min="14" max="14" width="5.88671875" bestFit="1" customWidth="1"/>
    <col min="17" max="17" width="13.88671875" bestFit="1" customWidth="1"/>
    <col min="18" max="18" width="10.109375" bestFit="1" customWidth="1"/>
    <col min="19" max="19" width="9.21875" bestFit="1" customWidth="1"/>
  </cols>
  <sheetData>
    <row r="1" spans="1:19" x14ac:dyDescent="0.3">
      <c r="A1" s="8" t="s">
        <v>41</v>
      </c>
      <c r="B1" t="s">
        <v>42</v>
      </c>
      <c r="C1" t="s">
        <v>2</v>
      </c>
      <c r="H1" s="8" t="s">
        <v>41</v>
      </c>
      <c r="I1" t="s">
        <v>43</v>
      </c>
      <c r="J1" t="s">
        <v>2</v>
      </c>
      <c r="L1" s="8">
        <v>2020</v>
      </c>
      <c r="M1" t="s">
        <v>44</v>
      </c>
      <c r="N1" t="s">
        <v>2</v>
      </c>
      <c r="Q1" s="8" t="s">
        <v>45</v>
      </c>
      <c r="R1" s="8" t="s">
        <v>46</v>
      </c>
      <c r="S1" s="8" t="s">
        <v>47</v>
      </c>
    </row>
    <row r="2" spans="1:19" x14ac:dyDescent="0.3">
      <c r="A2" s="8" t="s">
        <v>48</v>
      </c>
      <c r="B2" s="9">
        <v>1720</v>
      </c>
      <c r="C2" s="9">
        <v>2</v>
      </c>
      <c r="H2" s="8" t="s">
        <v>48</v>
      </c>
      <c r="I2" s="8">
        <v>182</v>
      </c>
      <c r="J2" s="8">
        <v>1</v>
      </c>
      <c r="L2" s="8" t="s">
        <v>48</v>
      </c>
      <c r="M2" s="9">
        <v>0</v>
      </c>
      <c r="N2" s="9">
        <v>0</v>
      </c>
      <c r="Q2" s="8" t="s">
        <v>48</v>
      </c>
      <c r="R2" s="8">
        <v>20</v>
      </c>
      <c r="S2" s="8">
        <v>0</v>
      </c>
    </row>
    <row r="3" spans="1:19" x14ac:dyDescent="0.3">
      <c r="A3" s="8" t="s">
        <v>49</v>
      </c>
      <c r="B3" s="9">
        <v>739</v>
      </c>
      <c r="C3" s="10"/>
      <c r="H3" s="8" t="s">
        <v>49</v>
      </c>
      <c r="I3" s="8">
        <v>335</v>
      </c>
      <c r="J3" s="8">
        <v>0</v>
      </c>
      <c r="L3" s="8" t="s">
        <v>49</v>
      </c>
      <c r="M3" s="9">
        <v>1</v>
      </c>
      <c r="N3" s="10"/>
      <c r="Q3" s="8" t="s">
        <v>49</v>
      </c>
      <c r="R3" s="8">
        <v>13</v>
      </c>
      <c r="S3" s="8">
        <v>0</v>
      </c>
    </row>
    <row r="4" spans="1:19" x14ac:dyDescent="0.3">
      <c r="A4" s="8" t="s">
        <v>50</v>
      </c>
      <c r="B4" s="9">
        <v>4592</v>
      </c>
      <c r="C4" s="9">
        <v>7</v>
      </c>
      <c r="H4" s="8" t="s">
        <v>50</v>
      </c>
      <c r="I4" s="8">
        <v>485</v>
      </c>
      <c r="J4" s="8">
        <v>0</v>
      </c>
      <c r="L4" s="8" t="s">
        <v>50</v>
      </c>
      <c r="M4" s="9">
        <v>0</v>
      </c>
      <c r="N4" s="9">
        <v>0</v>
      </c>
      <c r="Q4" s="8" t="s">
        <v>50</v>
      </c>
      <c r="R4" s="8">
        <v>78</v>
      </c>
      <c r="S4" s="8">
        <v>0</v>
      </c>
    </row>
    <row r="5" spans="1:19" x14ac:dyDescent="0.3">
      <c r="A5" s="11" t="s">
        <v>51</v>
      </c>
      <c r="B5" s="9">
        <f>8032+5571</f>
        <v>13603</v>
      </c>
      <c r="C5" s="9">
        <f>163+4</f>
        <v>167</v>
      </c>
      <c r="H5" s="8" t="s">
        <v>52</v>
      </c>
      <c r="I5" s="8">
        <f>385+1116</f>
        <v>1501</v>
      </c>
      <c r="J5" s="8">
        <v>12</v>
      </c>
      <c r="L5" s="11" t="s">
        <v>51</v>
      </c>
      <c r="M5" s="9">
        <v>3</v>
      </c>
      <c r="N5" s="9">
        <v>0</v>
      </c>
      <c r="Q5" s="8" t="s">
        <v>52</v>
      </c>
      <c r="R5" s="8">
        <v>222</v>
      </c>
      <c r="S5" s="8">
        <v>0</v>
      </c>
    </row>
    <row r="6" spans="1:19" x14ac:dyDescent="0.3">
      <c r="A6" s="8" t="s">
        <v>53</v>
      </c>
      <c r="B6" s="9">
        <v>3861</v>
      </c>
      <c r="C6" s="9">
        <v>10</v>
      </c>
      <c r="H6" s="8" t="s">
        <v>53</v>
      </c>
      <c r="I6" s="8">
        <v>247</v>
      </c>
      <c r="J6" s="8">
        <v>0</v>
      </c>
      <c r="L6" s="8" t="s">
        <v>53</v>
      </c>
      <c r="M6" s="9">
        <v>0</v>
      </c>
      <c r="N6" s="9">
        <v>0</v>
      </c>
      <c r="Q6" s="8" t="s">
        <v>53</v>
      </c>
      <c r="R6" s="8">
        <v>62</v>
      </c>
      <c r="S6" s="8">
        <v>0</v>
      </c>
    </row>
    <row r="7" spans="1:19" x14ac:dyDescent="0.3">
      <c r="A7" s="11" t="s">
        <v>54</v>
      </c>
      <c r="B7" s="9">
        <f>1140+917</f>
        <v>2057</v>
      </c>
      <c r="C7" s="12">
        <f>7+2</f>
        <v>9</v>
      </c>
      <c r="H7" s="8" t="s">
        <v>55</v>
      </c>
      <c r="I7" s="8">
        <v>241</v>
      </c>
      <c r="J7" s="8">
        <v>1</v>
      </c>
      <c r="L7" s="11" t="s">
        <v>54</v>
      </c>
      <c r="M7" s="9">
        <v>0</v>
      </c>
      <c r="N7" s="9">
        <v>0</v>
      </c>
      <c r="Q7" s="8" t="s">
        <v>55</v>
      </c>
      <c r="R7" s="8">
        <v>19</v>
      </c>
      <c r="S7" s="8">
        <v>1</v>
      </c>
    </row>
    <row r="8" spans="1:19" x14ac:dyDescent="0.3">
      <c r="A8" s="8" t="s">
        <v>56</v>
      </c>
      <c r="B8" s="13">
        <v>1433</v>
      </c>
      <c r="C8" s="8"/>
      <c r="H8" s="8" t="s">
        <v>56</v>
      </c>
      <c r="I8" s="8">
        <v>101</v>
      </c>
      <c r="J8" s="8">
        <v>0</v>
      </c>
      <c r="L8" s="8" t="s">
        <v>56</v>
      </c>
      <c r="M8" s="9">
        <v>0</v>
      </c>
      <c r="N8" s="8"/>
      <c r="Q8" s="8" t="s">
        <v>56</v>
      </c>
      <c r="R8" s="8">
        <v>3</v>
      </c>
      <c r="S8" s="8">
        <v>0</v>
      </c>
    </row>
    <row r="9" spans="1:19" x14ac:dyDescent="0.3">
      <c r="A9" s="8" t="s">
        <v>57</v>
      </c>
      <c r="B9" s="13">
        <v>5536</v>
      </c>
      <c r="C9" s="13">
        <v>1</v>
      </c>
      <c r="H9" s="8" t="s">
        <v>57</v>
      </c>
      <c r="I9" s="8">
        <v>335</v>
      </c>
      <c r="J9" s="8">
        <v>0</v>
      </c>
      <c r="L9" s="8" t="s">
        <v>57</v>
      </c>
      <c r="M9" s="9">
        <v>0</v>
      </c>
      <c r="N9" s="9">
        <v>0</v>
      </c>
      <c r="Q9" s="8" t="s">
        <v>57</v>
      </c>
      <c r="R9" s="8">
        <v>131</v>
      </c>
      <c r="S9" s="8">
        <v>0</v>
      </c>
    </row>
    <row r="10" spans="1:19" x14ac:dyDescent="0.3">
      <c r="A10" s="11" t="s">
        <v>58</v>
      </c>
      <c r="B10" s="13">
        <f>9920+4280</f>
        <v>14200</v>
      </c>
      <c r="C10" s="13">
        <f>37+69</f>
        <v>106</v>
      </c>
      <c r="H10" s="8" t="s">
        <v>59</v>
      </c>
      <c r="I10" s="8">
        <f>3573+ 1744</f>
        <v>5317</v>
      </c>
      <c r="J10" s="8">
        <f>22+19</f>
        <v>41</v>
      </c>
      <c r="L10" s="11" t="s">
        <v>58</v>
      </c>
      <c r="M10" s="9">
        <v>7</v>
      </c>
      <c r="N10" s="9">
        <v>0</v>
      </c>
      <c r="Q10" s="8" t="s">
        <v>59</v>
      </c>
      <c r="R10" s="8">
        <v>562</v>
      </c>
      <c r="S10" s="8">
        <v>2</v>
      </c>
    </row>
    <row r="11" spans="1:19" x14ac:dyDescent="0.3">
      <c r="A11" s="8" t="s">
        <v>60</v>
      </c>
      <c r="B11" s="13">
        <v>877</v>
      </c>
      <c r="C11" s="13"/>
      <c r="H11" s="8" t="s">
        <v>60</v>
      </c>
      <c r="I11" s="8">
        <v>8</v>
      </c>
      <c r="J11" s="8">
        <v>0</v>
      </c>
      <c r="L11" s="8" t="s">
        <v>60</v>
      </c>
      <c r="M11" s="9">
        <v>0</v>
      </c>
      <c r="N11" s="13">
        <v>0</v>
      </c>
      <c r="Q11" s="8" t="s">
        <v>60</v>
      </c>
      <c r="R11" s="8">
        <v>2</v>
      </c>
      <c r="S11" s="8">
        <v>0</v>
      </c>
    </row>
    <row r="12" spans="1:19" x14ac:dyDescent="0.3">
      <c r="A12" s="8" t="s">
        <v>61</v>
      </c>
      <c r="B12" s="13">
        <v>4659</v>
      </c>
      <c r="C12" s="13">
        <v>6</v>
      </c>
      <c r="H12" s="8" t="s">
        <v>62</v>
      </c>
      <c r="I12" s="8">
        <v>364</v>
      </c>
      <c r="J12" s="8">
        <v>0</v>
      </c>
      <c r="L12" s="8" t="s">
        <v>61</v>
      </c>
      <c r="M12" s="9">
        <v>1</v>
      </c>
      <c r="N12" s="9">
        <v>0</v>
      </c>
      <c r="Q12" s="8" t="s">
        <v>62</v>
      </c>
      <c r="R12" s="8">
        <v>140</v>
      </c>
      <c r="S12" s="8">
        <v>0</v>
      </c>
    </row>
    <row r="13" spans="1:19" x14ac:dyDescent="0.3">
      <c r="A13" s="11" t="s">
        <v>63</v>
      </c>
      <c r="B13" s="13">
        <f>2721+2666</f>
        <v>5387</v>
      </c>
      <c r="C13" s="13">
        <v>2</v>
      </c>
      <c r="H13" s="8" t="s">
        <v>61</v>
      </c>
      <c r="I13" s="8">
        <v>2069</v>
      </c>
      <c r="J13" s="8">
        <v>26</v>
      </c>
      <c r="L13" s="11" t="s">
        <v>63</v>
      </c>
      <c r="M13" s="9">
        <v>0</v>
      </c>
      <c r="N13" s="9">
        <v>0</v>
      </c>
      <c r="Q13" s="8" t="s">
        <v>61</v>
      </c>
      <c r="R13" s="8">
        <v>367</v>
      </c>
      <c r="S13" s="8">
        <v>0</v>
      </c>
    </row>
    <row r="14" spans="1:19" x14ac:dyDescent="0.3">
      <c r="A14" s="8" t="s">
        <v>64</v>
      </c>
      <c r="B14" s="13">
        <f>110008+3225</f>
        <v>113233</v>
      </c>
      <c r="C14" s="14">
        <v>981</v>
      </c>
      <c r="H14" s="8" t="s">
        <v>64</v>
      </c>
      <c r="I14" s="8">
        <v>39410</v>
      </c>
      <c r="J14">
        <v>173</v>
      </c>
      <c r="L14" s="8" t="s">
        <v>64</v>
      </c>
      <c r="M14" s="15">
        <v>1225</v>
      </c>
      <c r="N14" s="15">
        <v>10</v>
      </c>
      <c r="Q14" s="8" t="s">
        <v>64</v>
      </c>
      <c r="R14" s="8">
        <v>23625</v>
      </c>
      <c r="S14" s="8">
        <v>95</v>
      </c>
    </row>
    <row r="15" spans="1:19" x14ac:dyDescent="0.3">
      <c r="A15" s="8" t="s">
        <v>65</v>
      </c>
      <c r="B15" s="13">
        <f>586+324</f>
        <v>910</v>
      </c>
      <c r="C15" s="13">
        <v>4</v>
      </c>
      <c r="H15" s="8" t="s">
        <v>65</v>
      </c>
      <c r="I15" s="8">
        <v>89</v>
      </c>
      <c r="J15">
        <v>0</v>
      </c>
      <c r="L15" s="8" t="s">
        <v>65</v>
      </c>
      <c r="M15" s="9">
        <v>0</v>
      </c>
      <c r="N15" s="9">
        <v>0</v>
      </c>
      <c r="Q15" s="8" t="s">
        <v>65</v>
      </c>
      <c r="R15" s="8">
        <v>39</v>
      </c>
      <c r="S15" s="8">
        <v>0</v>
      </c>
    </row>
    <row r="16" spans="1:19" x14ac:dyDescent="0.3">
      <c r="A16" s="8" t="s">
        <v>66</v>
      </c>
      <c r="B16" s="13">
        <f>3797+3705</f>
        <v>7502</v>
      </c>
      <c r="C16" s="14">
        <f>129+9</f>
        <v>138</v>
      </c>
      <c r="H16" s="8" t="s">
        <v>66</v>
      </c>
      <c r="I16" s="8">
        <v>631</v>
      </c>
      <c r="J16">
        <v>0</v>
      </c>
      <c r="L16" s="8" t="s">
        <v>66</v>
      </c>
      <c r="M16" s="15">
        <v>1</v>
      </c>
      <c r="N16" s="15">
        <v>0</v>
      </c>
      <c r="Q16" s="8" t="s">
        <v>66</v>
      </c>
      <c r="R16" s="8">
        <v>53</v>
      </c>
      <c r="S16" s="8">
        <v>0</v>
      </c>
    </row>
    <row r="17" spans="1:19" x14ac:dyDescent="0.3">
      <c r="A17" s="8" t="s">
        <v>67</v>
      </c>
      <c r="B17" s="13">
        <v>2228</v>
      </c>
      <c r="C17" s="13">
        <v>1</v>
      </c>
      <c r="H17" s="8" t="s">
        <v>67</v>
      </c>
      <c r="I17" s="8">
        <v>262</v>
      </c>
      <c r="J17" s="8">
        <v>1</v>
      </c>
      <c r="L17" s="8" t="s">
        <v>67</v>
      </c>
      <c r="M17" s="9">
        <v>2</v>
      </c>
      <c r="N17" s="9">
        <v>0</v>
      </c>
      <c r="Q17" s="8" t="s">
        <v>67</v>
      </c>
      <c r="R17" s="8">
        <v>44</v>
      </c>
      <c r="S17" s="8">
        <v>0</v>
      </c>
    </row>
    <row r="18" spans="1:19" x14ac:dyDescent="0.3">
      <c r="A18" s="8" t="s">
        <v>68</v>
      </c>
      <c r="B18" s="13">
        <v>1052</v>
      </c>
      <c r="C18" s="13">
        <v>1</v>
      </c>
      <c r="H18" s="8" t="s">
        <v>68</v>
      </c>
      <c r="I18" s="8">
        <v>0</v>
      </c>
      <c r="J18">
        <v>0</v>
      </c>
      <c r="L18" s="8" t="s">
        <v>68</v>
      </c>
      <c r="M18" s="9">
        <v>0</v>
      </c>
      <c r="N18" s="9">
        <v>0</v>
      </c>
      <c r="Q18" s="8" t="s">
        <v>68</v>
      </c>
      <c r="R18" s="8">
        <v>2</v>
      </c>
      <c r="S18" s="8">
        <v>0</v>
      </c>
    </row>
    <row r="19" spans="1:19" x14ac:dyDescent="0.3">
      <c r="A19" s="8" t="s">
        <v>69</v>
      </c>
      <c r="B19" s="13">
        <f>3452+3800</f>
        <v>7252</v>
      </c>
      <c r="C19" s="14">
        <v>2</v>
      </c>
      <c r="H19" s="8" t="s">
        <v>69</v>
      </c>
      <c r="I19" s="8">
        <v>836</v>
      </c>
      <c r="J19">
        <v>0</v>
      </c>
      <c r="L19" s="8" t="s">
        <v>69</v>
      </c>
      <c r="M19" s="15">
        <f>3+3</f>
        <v>6</v>
      </c>
      <c r="N19" s="15">
        <v>0</v>
      </c>
      <c r="Q19" s="8" t="s">
        <v>69</v>
      </c>
      <c r="R19" s="8">
        <v>1125</v>
      </c>
      <c r="S19" s="8">
        <v>0</v>
      </c>
    </row>
    <row r="20" spans="1:19" x14ac:dyDescent="0.3">
      <c r="A20" s="8" t="s">
        <v>70</v>
      </c>
      <c r="B20" s="13">
        <v>3156</v>
      </c>
      <c r="H20" s="8" t="s">
        <v>70</v>
      </c>
      <c r="I20" s="8">
        <v>72</v>
      </c>
      <c r="J20">
        <v>0</v>
      </c>
      <c r="L20" s="8" t="s">
        <v>70</v>
      </c>
      <c r="M20" s="15">
        <v>4</v>
      </c>
      <c r="N20" s="16"/>
      <c r="Q20" s="8" t="s">
        <v>70</v>
      </c>
      <c r="R20" s="8">
        <v>4</v>
      </c>
      <c r="S20" s="8">
        <v>0</v>
      </c>
    </row>
    <row r="21" spans="1:19" x14ac:dyDescent="0.3">
      <c r="A21" s="8" t="s">
        <v>71</v>
      </c>
      <c r="B21" s="13">
        <v>493</v>
      </c>
      <c r="C21" s="14"/>
      <c r="H21" s="8" t="s">
        <v>71</v>
      </c>
      <c r="I21" s="8">
        <v>8</v>
      </c>
      <c r="J21">
        <v>0</v>
      </c>
      <c r="L21" s="8" t="s">
        <v>71</v>
      </c>
      <c r="M21" s="9">
        <v>0</v>
      </c>
      <c r="N21" s="14"/>
      <c r="Q21" s="8" t="s">
        <v>71</v>
      </c>
      <c r="R21" s="8">
        <v>18</v>
      </c>
      <c r="S21" s="8">
        <v>0</v>
      </c>
    </row>
    <row r="22" spans="1:19" x14ac:dyDescent="0.3">
      <c r="A22" s="8" t="s">
        <v>72</v>
      </c>
      <c r="B22" s="13">
        <v>1692</v>
      </c>
      <c r="C22" s="14">
        <v>1</v>
      </c>
      <c r="H22" s="8" t="s">
        <v>72</v>
      </c>
      <c r="I22" s="8">
        <v>122</v>
      </c>
      <c r="L22" s="8" t="s">
        <v>72</v>
      </c>
      <c r="M22" s="9">
        <v>1</v>
      </c>
      <c r="N22" s="9">
        <v>0</v>
      </c>
      <c r="Q22" s="8" t="s">
        <v>72</v>
      </c>
      <c r="R22" s="8">
        <v>23</v>
      </c>
      <c r="S22" s="8">
        <v>0</v>
      </c>
    </row>
    <row r="23" spans="1:19" x14ac:dyDescent="0.3">
      <c r="A23" s="11" t="s">
        <v>73</v>
      </c>
      <c r="B23" s="13">
        <v>4974</v>
      </c>
      <c r="C23" s="13">
        <v>19</v>
      </c>
      <c r="H23" s="8" t="s">
        <v>74</v>
      </c>
      <c r="I23" s="8">
        <v>927</v>
      </c>
      <c r="J23">
        <v>0</v>
      </c>
      <c r="L23" s="11" t="s">
        <v>73</v>
      </c>
      <c r="M23" s="9">
        <v>55</v>
      </c>
      <c r="N23" s="9">
        <v>0</v>
      </c>
      <c r="Q23" s="8" t="s">
        <v>74</v>
      </c>
      <c r="R23" s="8">
        <v>142</v>
      </c>
      <c r="S23" s="8">
        <v>0</v>
      </c>
    </row>
    <row r="24" spans="1:19" x14ac:dyDescent="0.3">
      <c r="A24" s="8" t="s">
        <v>75</v>
      </c>
      <c r="B24" s="13">
        <v>1053</v>
      </c>
      <c r="C24" s="13">
        <v>1</v>
      </c>
      <c r="H24" s="8" t="s">
        <v>75</v>
      </c>
      <c r="I24" s="8">
        <v>114</v>
      </c>
      <c r="J24" s="8">
        <v>0</v>
      </c>
      <c r="L24" s="8" t="s">
        <v>75</v>
      </c>
      <c r="M24" s="9">
        <v>0</v>
      </c>
      <c r="N24" s="9">
        <v>0</v>
      </c>
      <c r="Q24" s="8" t="s">
        <v>75</v>
      </c>
      <c r="R24" s="8">
        <v>10</v>
      </c>
      <c r="S24" s="8">
        <v>0</v>
      </c>
    </row>
    <row r="25" spans="1:19" x14ac:dyDescent="0.3">
      <c r="A25" s="8" t="s">
        <v>76</v>
      </c>
      <c r="B25" s="13">
        <v>4194</v>
      </c>
      <c r="C25" s="13">
        <v>11</v>
      </c>
      <c r="H25" s="8" t="s">
        <v>76</v>
      </c>
      <c r="I25" s="8">
        <v>103</v>
      </c>
      <c r="J25">
        <v>0</v>
      </c>
      <c r="L25" s="8" t="s">
        <v>76</v>
      </c>
      <c r="M25" s="9">
        <v>0</v>
      </c>
      <c r="N25" s="9">
        <v>0</v>
      </c>
      <c r="Q25" s="8" t="s">
        <v>76</v>
      </c>
      <c r="R25" s="8">
        <v>33</v>
      </c>
      <c r="S25" s="8">
        <v>0</v>
      </c>
    </row>
    <row r="26" spans="1:19" x14ac:dyDescent="0.3">
      <c r="A26" s="8" t="s">
        <v>77</v>
      </c>
      <c r="B26" s="13">
        <v>264</v>
      </c>
      <c r="H26" s="8" t="s">
        <v>77</v>
      </c>
      <c r="I26" s="8">
        <v>17</v>
      </c>
      <c r="J26">
        <v>0</v>
      </c>
      <c r="L26" s="8" t="s">
        <v>77</v>
      </c>
      <c r="M26" s="9">
        <v>0</v>
      </c>
      <c r="Q26" s="8" t="s">
        <v>77</v>
      </c>
      <c r="R26" s="8">
        <v>3</v>
      </c>
      <c r="S26" s="8">
        <v>0</v>
      </c>
    </row>
    <row r="27" spans="1:19" x14ac:dyDescent="0.3">
      <c r="A27" s="8" t="s">
        <v>78</v>
      </c>
      <c r="B27" s="13">
        <v>827</v>
      </c>
      <c r="C27" s="13">
        <v>2</v>
      </c>
      <c r="H27" s="8" t="s">
        <v>78</v>
      </c>
      <c r="I27" s="8">
        <v>51</v>
      </c>
      <c r="J27">
        <v>1</v>
      </c>
      <c r="L27" s="8" t="s">
        <v>78</v>
      </c>
      <c r="M27" s="9">
        <v>0</v>
      </c>
      <c r="N27" s="9">
        <v>0</v>
      </c>
      <c r="Q27" s="8" t="s">
        <v>78</v>
      </c>
      <c r="R27" s="8">
        <v>4</v>
      </c>
      <c r="S27" s="8">
        <v>0</v>
      </c>
    </row>
    <row r="28" spans="1:19" x14ac:dyDescent="0.3">
      <c r="A28" s="13" t="s">
        <v>79</v>
      </c>
      <c r="B28" s="13">
        <f>3031+3822</f>
        <v>6853</v>
      </c>
      <c r="C28" s="14">
        <f>39 +2</f>
        <v>41</v>
      </c>
      <c r="H28" s="8" t="s">
        <v>79</v>
      </c>
      <c r="I28" s="8">
        <f>274+656</f>
        <v>930</v>
      </c>
      <c r="J28">
        <v>8</v>
      </c>
      <c r="L28" s="13" t="s">
        <v>79</v>
      </c>
      <c r="M28" s="9">
        <v>13</v>
      </c>
      <c r="N28" s="9">
        <v>1</v>
      </c>
      <c r="Q28" s="8" t="s">
        <v>79</v>
      </c>
      <c r="R28" s="8">
        <v>153</v>
      </c>
      <c r="S28" s="8">
        <v>2</v>
      </c>
    </row>
    <row r="29" spans="1:19" x14ac:dyDescent="0.3">
      <c r="A29" s="8" t="s">
        <v>80</v>
      </c>
      <c r="B29" s="13">
        <f>663+886</f>
        <v>1549</v>
      </c>
      <c r="H29" s="8" t="s">
        <v>80</v>
      </c>
      <c r="I29" s="8">
        <v>318</v>
      </c>
      <c r="J29">
        <v>0</v>
      </c>
      <c r="L29" s="8" t="s">
        <v>80</v>
      </c>
      <c r="M29" s="15">
        <v>10</v>
      </c>
      <c r="N29" s="16"/>
      <c r="Q29" s="8" t="s">
        <v>80</v>
      </c>
      <c r="R29" s="8">
        <v>80</v>
      </c>
      <c r="S29" s="8">
        <v>0</v>
      </c>
    </row>
    <row r="30" spans="1:19" x14ac:dyDescent="0.3">
      <c r="A30" s="8" t="s">
        <v>81</v>
      </c>
      <c r="B30" s="13">
        <v>708</v>
      </c>
      <c r="H30" s="8" t="s">
        <v>81</v>
      </c>
      <c r="I30" s="8">
        <v>0</v>
      </c>
      <c r="J30">
        <v>0</v>
      </c>
      <c r="L30" s="8" t="s">
        <v>81</v>
      </c>
      <c r="M30" s="9">
        <v>0</v>
      </c>
      <c r="Q30" s="8" t="s">
        <v>81</v>
      </c>
      <c r="R30" s="8">
        <v>1</v>
      </c>
      <c r="S30" s="8">
        <v>0</v>
      </c>
    </row>
    <row r="31" spans="1:19" x14ac:dyDescent="0.3">
      <c r="A31" s="8" t="s">
        <v>82</v>
      </c>
      <c r="B31" s="13">
        <v>4556</v>
      </c>
      <c r="C31" s="13">
        <v>29</v>
      </c>
      <c r="H31" s="8" t="s">
        <v>82</v>
      </c>
      <c r="I31" s="8">
        <v>509</v>
      </c>
      <c r="J31">
        <v>1</v>
      </c>
      <c r="L31" s="8" t="s">
        <v>82</v>
      </c>
      <c r="M31" s="9">
        <v>4</v>
      </c>
      <c r="N31" s="17">
        <v>1</v>
      </c>
      <c r="Q31" s="8" t="s">
        <v>82</v>
      </c>
      <c r="R31" s="8">
        <v>47</v>
      </c>
      <c r="S31" s="8">
        <v>0</v>
      </c>
    </row>
    <row r="32" spans="1:19" x14ac:dyDescent="0.3">
      <c r="A32" s="8" t="s">
        <v>83</v>
      </c>
      <c r="B32" s="13">
        <v>6950</v>
      </c>
      <c r="C32" s="8"/>
      <c r="H32" s="8" t="s">
        <v>83</v>
      </c>
      <c r="I32" s="8">
        <v>190</v>
      </c>
      <c r="J32" s="8">
        <v>0</v>
      </c>
      <c r="L32" s="8" t="s">
        <v>83</v>
      </c>
      <c r="M32" s="9">
        <v>0</v>
      </c>
      <c r="N32" s="8"/>
      <c r="Q32" s="8" t="s">
        <v>83</v>
      </c>
      <c r="R32" s="8">
        <v>26</v>
      </c>
      <c r="S32" s="8">
        <v>0</v>
      </c>
    </row>
    <row r="33" spans="1:19" x14ac:dyDescent="0.3">
      <c r="A33" s="8" t="s">
        <v>84</v>
      </c>
      <c r="B33" s="13">
        <v>305</v>
      </c>
      <c r="H33" s="8" t="s">
        <v>84</v>
      </c>
      <c r="I33" s="8">
        <v>8</v>
      </c>
      <c r="J33">
        <v>0</v>
      </c>
      <c r="L33" s="8" t="s">
        <v>84</v>
      </c>
      <c r="M33" s="9">
        <v>0</v>
      </c>
      <c r="Q33" s="8" t="s">
        <v>84</v>
      </c>
      <c r="R33" s="8"/>
      <c r="S33" s="8"/>
    </row>
    <row r="34" spans="1:19" x14ac:dyDescent="0.3">
      <c r="A34" s="8" t="s">
        <v>85</v>
      </c>
      <c r="B34" s="13">
        <v>5386</v>
      </c>
      <c r="C34" s="14">
        <v>6</v>
      </c>
      <c r="H34" s="8" t="s">
        <v>85</v>
      </c>
      <c r="I34" s="8">
        <v>517</v>
      </c>
      <c r="J34">
        <v>1</v>
      </c>
      <c r="L34" s="8" t="s">
        <v>85</v>
      </c>
      <c r="M34" s="18">
        <v>4</v>
      </c>
      <c r="N34" s="15">
        <v>0</v>
      </c>
      <c r="Q34" s="8" t="s">
        <v>85</v>
      </c>
      <c r="R34" s="8">
        <v>95</v>
      </c>
      <c r="S34" s="8">
        <v>0</v>
      </c>
    </row>
    <row r="35" spans="1:19" x14ac:dyDescent="0.3">
      <c r="A35" s="8" t="s">
        <v>86</v>
      </c>
      <c r="B35" s="13">
        <v>5031</v>
      </c>
      <c r="C35" s="14">
        <v>6</v>
      </c>
      <c r="H35" s="8" t="s">
        <v>86</v>
      </c>
      <c r="I35" s="8">
        <v>200</v>
      </c>
      <c r="J35">
        <v>0</v>
      </c>
      <c r="L35" s="8" t="s">
        <v>86</v>
      </c>
      <c r="M35" s="9">
        <v>2</v>
      </c>
      <c r="N35" s="9">
        <v>0</v>
      </c>
      <c r="Q35" s="8" t="s">
        <v>86</v>
      </c>
      <c r="R35" s="8">
        <v>23</v>
      </c>
      <c r="S35" s="8">
        <v>0</v>
      </c>
    </row>
    <row r="36" spans="1:19" x14ac:dyDescent="0.3">
      <c r="A36" s="8" t="s">
        <v>87</v>
      </c>
      <c r="B36" s="13">
        <f>7950+5002</f>
        <v>12952</v>
      </c>
      <c r="C36" s="14">
        <f>2+13</f>
        <v>15</v>
      </c>
      <c r="H36" s="8" t="s">
        <v>87</v>
      </c>
      <c r="I36" s="8">
        <v>336</v>
      </c>
      <c r="J36">
        <v>0</v>
      </c>
      <c r="L36" s="8" t="s">
        <v>87</v>
      </c>
      <c r="M36" s="15">
        <v>8</v>
      </c>
      <c r="N36" s="15">
        <v>0</v>
      </c>
      <c r="Q36" s="8" t="s">
        <v>87</v>
      </c>
      <c r="R36" s="8">
        <v>128</v>
      </c>
      <c r="S36" s="8">
        <v>0</v>
      </c>
    </row>
    <row r="37" spans="1:19" x14ac:dyDescent="0.3">
      <c r="A37" s="8" t="s">
        <v>88</v>
      </c>
      <c r="B37" s="13">
        <v>129</v>
      </c>
      <c r="C37" s="14"/>
      <c r="H37" s="8" t="s">
        <v>88</v>
      </c>
      <c r="I37" s="8">
        <v>13</v>
      </c>
      <c r="J37">
        <v>0</v>
      </c>
      <c r="L37" s="8" t="s">
        <v>88</v>
      </c>
      <c r="M37" s="9">
        <v>1</v>
      </c>
      <c r="N37" s="14"/>
      <c r="Q37" s="8" t="s">
        <v>88</v>
      </c>
      <c r="R37" s="8">
        <v>4</v>
      </c>
      <c r="S37" s="8">
        <v>0</v>
      </c>
    </row>
    <row r="38" spans="1:19" x14ac:dyDescent="0.3">
      <c r="A38" s="8" t="s">
        <v>89</v>
      </c>
      <c r="B38" s="13">
        <v>2176</v>
      </c>
      <c r="C38" s="13">
        <v>1</v>
      </c>
      <c r="H38" s="8" t="s">
        <v>89</v>
      </c>
      <c r="I38" s="8">
        <v>29</v>
      </c>
      <c r="J38">
        <v>0</v>
      </c>
      <c r="L38" s="8" t="s">
        <v>89</v>
      </c>
      <c r="M38" s="9">
        <v>2</v>
      </c>
      <c r="N38" s="9">
        <v>0</v>
      </c>
      <c r="Q38" s="8" t="s">
        <v>89</v>
      </c>
      <c r="R38" s="8">
        <v>19</v>
      </c>
      <c r="S38" s="8">
        <v>0</v>
      </c>
    </row>
    <row r="39" spans="1:19" x14ac:dyDescent="0.3">
      <c r="A39" s="8" t="s">
        <v>90</v>
      </c>
      <c r="B39" s="13">
        <v>2167</v>
      </c>
      <c r="H39" s="8" t="s">
        <v>90</v>
      </c>
      <c r="I39" s="8">
        <v>139</v>
      </c>
      <c r="J39">
        <v>0</v>
      </c>
      <c r="L39" s="8" t="s">
        <v>90</v>
      </c>
      <c r="M39" s="15">
        <v>1</v>
      </c>
      <c r="N39" s="16"/>
      <c r="Q39" s="8" t="s">
        <v>90</v>
      </c>
      <c r="R39" s="8">
        <v>33</v>
      </c>
      <c r="S39" s="8">
        <v>0</v>
      </c>
    </row>
    <row r="40" spans="1:19" x14ac:dyDescent="0.3">
      <c r="A40" s="8" t="s">
        <v>91</v>
      </c>
      <c r="B40" s="13">
        <f>3746+787</f>
        <v>4533</v>
      </c>
      <c r="C40" s="14">
        <v>13</v>
      </c>
      <c r="H40" s="8" t="s">
        <v>91</v>
      </c>
      <c r="I40" s="8">
        <f>24+752</f>
        <v>776</v>
      </c>
      <c r="J40">
        <v>6</v>
      </c>
      <c r="L40" s="8" t="s">
        <v>91</v>
      </c>
      <c r="M40" s="9">
        <v>15</v>
      </c>
      <c r="N40" s="9">
        <v>0</v>
      </c>
      <c r="Q40" s="8" t="s">
        <v>91</v>
      </c>
      <c r="R40" s="8">
        <v>253</v>
      </c>
      <c r="S40" s="8">
        <v>4</v>
      </c>
    </row>
    <row r="41" spans="1:19" x14ac:dyDescent="0.3">
      <c r="A41" s="8" t="s">
        <v>92</v>
      </c>
      <c r="B41" s="13">
        <v>740</v>
      </c>
      <c r="C41" s="14">
        <v>1</v>
      </c>
      <c r="H41" s="8" t="s">
        <v>92</v>
      </c>
      <c r="I41" s="8">
        <v>102</v>
      </c>
      <c r="J41">
        <v>0</v>
      </c>
      <c r="L41" s="8" t="s">
        <v>92</v>
      </c>
      <c r="M41" s="9">
        <v>0</v>
      </c>
      <c r="N41" s="9">
        <v>0</v>
      </c>
      <c r="Q41" s="8" t="s">
        <v>92</v>
      </c>
      <c r="R41" s="8">
        <v>27</v>
      </c>
      <c r="S41" s="8">
        <v>0</v>
      </c>
    </row>
    <row r="42" spans="1:19" x14ac:dyDescent="0.3">
      <c r="A42" s="8" t="s">
        <v>93</v>
      </c>
      <c r="B42" s="9">
        <v>2841</v>
      </c>
      <c r="C42" s="9">
        <v>6</v>
      </c>
      <c r="H42" s="8" t="s">
        <v>93</v>
      </c>
      <c r="I42" s="8">
        <v>393</v>
      </c>
      <c r="J42">
        <v>2</v>
      </c>
      <c r="L42" s="8" t="s">
        <v>93</v>
      </c>
      <c r="M42" s="9">
        <v>23</v>
      </c>
      <c r="N42" s="19">
        <v>1</v>
      </c>
      <c r="Q42" s="8" t="s">
        <v>93</v>
      </c>
      <c r="R42" s="8">
        <v>40</v>
      </c>
      <c r="S42" s="8">
        <v>0</v>
      </c>
    </row>
    <row r="43" spans="1:19" x14ac:dyDescent="0.3">
      <c r="A43" s="8" t="s">
        <v>94</v>
      </c>
      <c r="B43" s="9">
        <v>2205</v>
      </c>
      <c r="C43" s="6"/>
      <c r="H43" s="8" t="s">
        <v>94</v>
      </c>
      <c r="I43" s="8">
        <v>597</v>
      </c>
      <c r="J43">
        <v>0</v>
      </c>
      <c r="L43" s="8" t="s">
        <v>94</v>
      </c>
      <c r="M43" s="9">
        <v>0</v>
      </c>
      <c r="N43" s="20"/>
      <c r="Q43" s="8" t="s">
        <v>94</v>
      </c>
      <c r="R43" s="8">
        <v>1</v>
      </c>
      <c r="S43" s="8">
        <v>0</v>
      </c>
    </row>
    <row r="44" spans="1:19" x14ac:dyDescent="0.3">
      <c r="A44" s="8" t="s">
        <v>95</v>
      </c>
      <c r="B44" s="13">
        <v>4523</v>
      </c>
      <c r="C44" s="12">
        <v>2</v>
      </c>
      <c r="H44" s="8" t="s">
        <v>95</v>
      </c>
      <c r="I44" s="8">
        <v>141</v>
      </c>
      <c r="J44">
        <v>1</v>
      </c>
      <c r="L44" s="8" t="s">
        <v>95</v>
      </c>
      <c r="M44" s="15">
        <v>1</v>
      </c>
      <c r="N44" s="15">
        <v>0</v>
      </c>
      <c r="Q44" s="8" t="s">
        <v>95</v>
      </c>
      <c r="R44" s="8">
        <v>43</v>
      </c>
      <c r="S44" s="8">
        <v>0</v>
      </c>
    </row>
    <row r="45" spans="1:19" x14ac:dyDescent="0.3">
      <c r="A45" s="8" t="s">
        <v>96</v>
      </c>
      <c r="B45" s="13">
        <v>1063</v>
      </c>
      <c r="C45" s="13">
        <v>1</v>
      </c>
      <c r="H45" s="8" t="s">
        <v>96</v>
      </c>
      <c r="I45" s="8">
        <v>103</v>
      </c>
      <c r="J45">
        <v>0</v>
      </c>
      <c r="L45" s="8" t="s">
        <v>96</v>
      </c>
      <c r="M45" s="9">
        <v>0</v>
      </c>
      <c r="N45" s="9">
        <v>0</v>
      </c>
      <c r="Q45" s="8" t="s">
        <v>96</v>
      </c>
      <c r="R45" s="8">
        <v>8</v>
      </c>
      <c r="S45" s="8">
        <v>0</v>
      </c>
    </row>
    <row r="46" spans="1:19" x14ac:dyDescent="0.3">
      <c r="A46" s="8" t="s">
        <v>97</v>
      </c>
      <c r="B46" s="13">
        <v>1448</v>
      </c>
      <c r="H46" s="8" t="s">
        <v>97</v>
      </c>
      <c r="I46" s="8">
        <v>100</v>
      </c>
      <c r="J46">
        <v>0</v>
      </c>
      <c r="L46" s="8" t="s">
        <v>97</v>
      </c>
      <c r="M46" s="9">
        <v>0</v>
      </c>
      <c r="Q46" s="8" t="s">
        <v>97</v>
      </c>
      <c r="R46" s="8">
        <v>11</v>
      </c>
      <c r="S46" s="8">
        <v>0</v>
      </c>
    </row>
    <row r="47" spans="1:19" x14ac:dyDescent="0.3">
      <c r="A47" s="8" t="s">
        <v>98</v>
      </c>
      <c r="B47" s="13">
        <v>762</v>
      </c>
      <c r="C47" s="14"/>
      <c r="H47" s="8" t="s">
        <v>98</v>
      </c>
      <c r="I47" s="8">
        <v>61</v>
      </c>
      <c r="L47" s="8" t="s">
        <v>98</v>
      </c>
      <c r="M47" s="9">
        <v>1</v>
      </c>
      <c r="N47" s="14">
        <v>0</v>
      </c>
      <c r="Q47" s="8" t="s">
        <v>98</v>
      </c>
      <c r="R47" s="8">
        <v>16</v>
      </c>
      <c r="S47" s="8">
        <v>0</v>
      </c>
    </row>
    <row r="48" spans="1:19" x14ac:dyDescent="0.3">
      <c r="A48" s="8" t="s">
        <v>99</v>
      </c>
      <c r="B48" s="13">
        <v>770</v>
      </c>
      <c r="H48" s="8" t="s">
        <v>99</v>
      </c>
      <c r="I48" s="8">
        <v>22</v>
      </c>
      <c r="J48">
        <v>0</v>
      </c>
      <c r="L48" s="8" t="s">
        <v>99</v>
      </c>
      <c r="M48" s="9">
        <v>0</v>
      </c>
      <c r="Q48" s="8" t="s">
        <v>99</v>
      </c>
      <c r="R48" s="8">
        <v>10</v>
      </c>
      <c r="S48" s="8">
        <v>0</v>
      </c>
    </row>
    <row r="49" spans="1:19" x14ac:dyDescent="0.3">
      <c r="A49" s="8" t="s">
        <v>100</v>
      </c>
      <c r="B49" s="13">
        <v>1985</v>
      </c>
      <c r="C49" s="13">
        <v>6</v>
      </c>
      <c r="H49" s="8" t="s">
        <v>100</v>
      </c>
      <c r="I49" s="8">
        <v>44</v>
      </c>
      <c r="J49" s="8">
        <v>0</v>
      </c>
      <c r="L49" s="8" t="s">
        <v>100</v>
      </c>
      <c r="M49" s="9">
        <v>0</v>
      </c>
      <c r="N49" s="9">
        <v>0</v>
      </c>
      <c r="Q49" s="8" t="s">
        <v>100</v>
      </c>
      <c r="R49" s="8"/>
      <c r="S49" s="8"/>
    </row>
    <row r="50" spans="1:19" x14ac:dyDescent="0.3">
      <c r="A50" s="13" t="s">
        <v>101</v>
      </c>
      <c r="B50" s="13">
        <v>3388</v>
      </c>
      <c r="C50" s="14">
        <v>5</v>
      </c>
      <c r="H50" s="8" t="s">
        <v>101</v>
      </c>
      <c r="I50" s="8">
        <v>963</v>
      </c>
      <c r="J50">
        <v>1</v>
      </c>
      <c r="L50" s="13" t="s">
        <v>101</v>
      </c>
      <c r="M50" s="9">
        <v>1</v>
      </c>
      <c r="N50" s="9">
        <v>0</v>
      </c>
      <c r="Q50" s="8" t="s">
        <v>101</v>
      </c>
      <c r="R50" s="8">
        <v>38</v>
      </c>
      <c r="S50" s="8">
        <v>0</v>
      </c>
    </row>
    <row r="51" spans="1:19" x14ac:dyDescent="0.3">
      <c r="A51" s="8" t="s">
        <v>102</v>
      </c>
      <c r="B51" s="13">
        <v>187</v>
      </c>
      <c r="H51" s="8" t="s">
        <v>102</v>
      </c>
      <c r="I51" s="8">
        <v>6</v>
      </c>
      <c r="J51">
        <v>0</v>
      </c>
      <c r="L51" s="8" t="s">
        <v>102</v>
      </c>
      <c r="M51" s="9">
        <v>0</v>
      </c>
      <c r="Q51" s="8" t="s">
        <v>102</v>
      </c>
      <c r="R51" s="8"/>
      <c r="S51" s="8"/>
    </row>
    <row r="52" spans="1:19" x14ac:dyDescent="0.3">
      <c r="A52" s="8" t="s">
        <v>103</v>
      </c>
      <c r="B52" s="8">
        <f>3670+3909</f>
        <v>7579</v>
      </c>
      <c r="C52" s="13">
        <f>2+7</f>
        <v>9</v>
      </c>
      <c r="H52" s="8" t="s">
        <v>103</v>
      </c>
      <c r="I52" s="8">
        <v>293</v>
      </c>
      <c r="J52" s="8">
        <v>0</v>
      </c>
      <c r="L52" s="8" t="s">
        <v>103</v>
      </c>
      <c r="M52" s="9">
        <v>0</v>
      </c>
      <c r="N52" s="9">
        <v>0</v>
      </c>
      <c r="Q52" s="8" t="s">
        <v>103</v>
      </c>
      <c r="R52" s="8">
        <v>258</v>
      </c>
      <c r="S52" s="8">
        <v>1</v>
      </c>
    </row>
    <row r="53" spans="1:19" x14ac:dyDescent="0.3">
      <c r="A53" s="8" t="s">
        <v>104</v>
      </c>
      <c r="B53" s="10">
        <v>7361</v>
      </c>
      <c r="C53" s="9">
        <v>12</v>
      </c>
      <c r="H53" s="8" t="s">
        <v>104</v>
      </c>
      <c r="I53" s="8">
        <v>527</v>
      </c>
      <c r="J53" s="8">
        <v>0</v>
      </c>
      <c r="L53" s="8" t="s">
        <v>104</v>
      </c>
      <c r="M53" s="9">
        <v>0</v>
      </c>
      <c r="N53" s="9">
        <v>0</v>
      </c>
      <c r="Q53" s="8" t="s">
        <v>104</v>
      </c>
      <c r="R53" s="8">
        <v>27</v>
      </c>
      <c r="S53" s="8">
        <v>0</v>
      </c>
    </row>
    <row r="54" spans="1:19" x14ac:dyDescent="0.3">
      <c r="A54" s="8" t="s">
        <v>105</v>
      </c>
      <c r="B54" s="10">
        <v>4176</v>
      </c>
      <c r="C54" s="6"/>
      <c r="H54" s="8" t="s">
        <v>105</v>
      </c>
      <c r="I54">
        <v>136</v>
      </c>
      <c r="J54">
        <v>0</v>
      </c>
      <c r="L54" s="8" t="s">
        <v>105</v>
      </c>
      <c r="M54" s="15">
        <v>2</v>
      </c>
      <c r="N54" s="20"/>
      <c r="Q54" s="8" t="s">
        <v>105</v>
      </c>
      <c r="R54" s="8">
        <v>18</v>
      </c>
      <c r="S54" s="8">
        <v>0</v>
      </c>
    </row>
    <row r="55" spans="1:19" x14ac:dyDescent="0.3">
      <c r="A55" s="13" t="s">
        <v>106</v>
      </c>
      <c r="B55" s="10">
        <f>5216+862</f>
        <v>6078</v>
      </c>
      <c r="C55" s="9">
        <v>37</v>
      </c>
      <c r="H55" s="8" t="s">
        <v>106</v>
      </c>
      <c r="I55" s="8">
        <f>36+480</f>
        <v>516</v>
      </c>
      <c r="J55">
        <v>5</v>
      </c>
      <c r="L55" s="13" t="s">
        <v>106</v>
      </c>
      <c r="M55" s="9">
        <v>0</v>
      </c>
      <c r="N55" s="9">
        <v>0</v>
      </c>
      <c r="Q55" s="8" t="s">
        <v>106</v>
      </c>
      <c r="R55" s="8">
        <v>84</v>
      </c>
      <c r="S55" s="8">
        <v>0</v>
      </c>
    </row>
    <row r="56" spans="1:19" x14ac:dyDescent="0.3">
      <c r="A56" s="8" t="s">
        <v>107</v>
      </c>
      <c r="B56" s="10">
        <v>491</v>
      </c>
      <c r="C56" s="10"/>
      <c r="H56" s="8" t="s">
        <v>107</v>
      </c>
      <c r="I56">
        <v>41</v>
      </c>
      <c r="J56" s="8">
        <v>0</v>
      </c>
      <c r="L56" s="8" t="s">
        <v>107</v>
      </c>
      <c r="M56" s="9">
        <v>0</v>
      </c>
      <c r="N56" s="10"/>
      <c r="Q56" s="8" t="s">
        <v>107</v>
      </c>
      <c r="R56" s="8"/>
      <c r="S56" s="8"/>
    </row>
    <row r="57" spans="1:19" x14ac:dyDescent="0.3">
      <c r="A57" s="8" t="s">
        <v>108</v>
      </c>
      <c r="B57" s="6">
        <f>360+939</f>
        <v>1299</v>
      </c>
      <c r="C57" s="12">
        <f>4+1</f>
        <v>5</v>
      </c>
      <c r="H57" s="8" t="s">
        <v>108</v>
      </c>
      <c r="I57">
        <f>15+25</f>
        <v>40</v>
      </c>
      <c r="J57">
        <v>0</v>
      </c>
      <c r="L57" s="8" t="s">
        <v>108</v>
      </c>
      <c r="M57" s="9">
        <v>0</v>
      </c>
      <c r="N57" s="9">
        <v>0</v>
      </c>
      <c r="Q57" s="8" t="s">
        <v>108</v>
      </c>
      <c r="R57" s="8">
        <v>18</v>
      </c>
      <c r="S57" s="8">
        <v>0</v>
      </c>
    </row>
    <row r="58" spans="1:19" x14ac:dyDescent="0.3">
      <c r="A58" s="13" t="s">
        <v>109</v>
      </c>
      <c r="B58" s="6">
        <f>758+742</f>
        <v>1500</v>
      </c>
      <c r="C58" s="12">
        <f>9+1</f>
        <v>10</v>
      </c>
      <c r="H58" s="8" t="s">
        <v>109</v>
      </c>
      <c r="I58">
        <v>69</v>
      </c>
      <c r="J58">
        <v>0</v>
      </c>
      <c r="L58" s="13" t="s">
        <v>109</v>
      </c>
      <c r="M58" s="9">
        <v>1</v>
      </c>
      <c r="N58" s="9">
        <v>0</v>
      </c>
      <c r="Q58" s="8" t="s">
        <v>109</v>
      </c>
      <c r="R58" s="8">
        <v>25</v>
      </c>
      <c r="S58" s="8">
        <v>0</v>
      </c>
    </row>
    <row r="59" spans="1:19" x14ac:dyDescent="0.3">
      <c r="A59" s="8" t="s">
        <v>110</v>
      </c>
      <c r="B59" s="10">
        <v>2901</v>
      </c>
      <c r="C59" s="12">
        <v>3</v>
      </c>
      <c r="H59" s="8" t="s">
        <v>110</v>
      </c>
      <c r="I59">
        <v>111</v>
      </c>
      <c r="J59">
        <v>0</v>
      </c>
      <c r="L59" s="8" t="s">
        <v>110</v>
      </c>
      <c r="M59" s="15">
        <v>9</v>
      </c>
      <c r="N59" s="15">
        <v>0</v>
      </c>
      <c r="Q59" s="8" t="s">
        <v>110</v>
      </c>
      <c r="R59" s="8">
        <v>67</v>
      </c>
      <c r="S59" s="8">
        <v>0</v>
      </c>
    </row>
    <row r="60" spans="1:19" x14ac:dyDescent="0.3">
      <c r="A60" s="8" t="s">
        <v>111</v>
      </c>
      <c r="B60" s="10">
        <v>1281</v>
      </c>
      <c r="C60" s="12">
        <v>2</v>
      </c>
      <c r="H60" s="8" t="s">
        <v>111</v>
      </c>
      <c r="I60">
        <v>61</v>
      </c>
      <c r="L60" s="8" t="s">
        <v>111</v>
      </c>
      <c r="M60" s="9">
        <v>1</v>
      </c>
      <c r="N60" s="9">
        <v>0</v>
      </c>
      <c r="Q60" s="8" t="s">
        <v>111</v>
      </c>
      <c r="R60" s="8">
        <v>20</v>
      </c>
      <c r="S60" s="8">
        <v>0</v>
      </c>
    </row>
    <row r="61" spans="1:19" x14ac:dyDescent="0.3">
      <c r="A61" s="13" t="s">
        <v>112</v>
      </c>
      <c r="B61" s="10">
        <f>2906+1465</f>
        <v>4371</v>
      </c>
      <c r="C61" s="12">
        <f>6+1</f>
        <v>7</v>
      </c>
      <c r="H61" s="8" t="s">
        <v>112</v>
      </c>
      <c r="I61">
        <v>69</v>
      </c>
      <c r="J61">
        <v>0</v>
      </c>
      <c r="L61" s="13" t="s">
        <v>112</v>
      </c>
      <c r="M61" s="9">
        <v>0</v>
      </c>
      <c r="N61" s="9">
        <v>0</v>
      </c>
      <c r="Q61" s="8" t="s">
        <v>112</v>
      </c>
      <c r="R61" s="8">
        <v>16</v>
      </c>
      <c r="S61" s="8">
        <v>0</v>
      </c>
    </row>
    <row r="62" spans="1:19" x14ac:dyDescent="0.3">
      <c r="A62" s="8" t="s">
        <v>113</v>
      </c>
      <c r="B62" s="8">
        <v>102</v>
      </c>
      <c r="C62" s="14"/>
      <c r="H62" s="8" t="s">
        <v>113</v>
      </c>
      <c r="I62">
        <v>7</v>
      </c>
      <c r="J62">
        <v>0</v>
      </c>
      <c r="L62" s="8" t="s">
        <v>113</v>
      </c>
      <c r="M62" s="9">
        <v>0</v>
      </c>
      <c r="N62" s="14"/>
      <c r="Q62" s="8" t="s">
        <v>113</v>
      </c>
      <c r="R62" s="8"/>
      <c r="S62" s="8"/>
    </row>
    <row r="63" spans="1:19" x14ac:dyDescent="0.3">
      <c r="A63" s="8" t="s">
        <v>114</v>
      </c>
      <c r="B63" s="8">
        <f>450+261</f>
        <v>711</v>
      </c>
      <c r="C63" s="13">
        <v>1</v>
      </c>
      <c r="H63" s="8" t="s">
        <v>114</v>
      </c>
      <c r="I63">
        <f>96+1</f>
        <v>97</v>
      </c>
      <c r="J63">
        <v>0</v>
      </c>
      <c r="L63" s="8" t="s">
        <v>114</v>
      </c>
      <c r="M63" s="9">
        <v>0</v>
      </c>
      <c r="N63" s="9">
        <v>0</v>
      </c>
      <c r="Q63" s="8" t="s">
        <v>114</v>
      </c>
      <c r="R63" s="8">
        <v>25</v>
      </c>
      <c r="S63" s="8">
        <v>0</v>
      </c>
    </row>
    <row r="64" spans="1:19" x14ac:dyDescent="0.3">
      <c r="A64" s="8" t="s">
        <v>115</v>
      </c>
      <c r="B64" s="8">
        <f>2257+62</f>
        <v>2319</v>
      </c>
      <c r="C64" s="14">
        <f>13+3</f>
        <v>16</v>
      </c>
      <c r="H64" s="8" t="s">
        <v>115</v>
      </c>
      <c r="I64">
        <v>81</v>
      </c>
      <c r="J64">
        <v>0</v>
      </c>
      <c r="L64" s="8" t="s">
        <v>115</v>
      </c>
      <c r="M64" s="9">
        <v>0</v>
      </c>
      <c r="N64" s="9">
        <v>0</v>
      </c>
      <c r="Q64" s="8" t="s">
        <v>115</v>
      </c>
      <c r="R64" s="8">
        <v>71</v>
      </c>
      <c r="S64" s="8">
        <v>0</v>
      </c>
    </row>
    <row r="65" spans="1:19" x14ac:dyDescent="0.3">
      <c r="A65" s="8" t="s">
        <v>116</v>
      </c>
      <c r="B65" s="8">
        <v>309</v>
      </c>
      <c r="C65" s="8"/>
      <c r="H65" s="8" t="s">
        <v>116</v>
      </c>
      <c r="I65" s="8">
        <v>10</v>
      </c>
      <c r="J65">
        <v>0</v>
      </c>
      <c r="L65" s="8" t="s">
        <v>116</v>
      </c>
      <c r="M65" s="9">
        <v>0</v>
      </c>
      <c r="N65" s="8"/>
      <c r="Q65" s="8" t="s">
        <v>116</v>
      </c>
      <c r="R65" s="8"/>
      <c r="S65" s="8"/>
    </row>
    <row r="66" spans="1:19" x14ac:dyDescent="0.3">
      <c r="B66" s="8">
        <f>SUM(B2:B65)</f>
        <v>321179</v>
      </c>
      <c r="C66" s="8">
        <f>SUM(C2:C65)</f>
        <v>1705</v>
      </c>
      <c r="I66" s="8">
        <f>SUM(I2:I65)</f>
        <v>62382</v>
      </c>
      <c r="J66" s="8">
        <f>SUM(J2:J65)</f>
        <v>281</v>
      </c>
      <c r="M66" s="8">
        <f>SUM(M2:M65)</f>
        <v>1405</v>
      </c>
      <c r="N66" s="8">
        <f>SUM(N2:N65)</f>
        <v>13</v>
      </c>
      <c r="Q66" s="8" t="s">
        <v>22</v>
      </c>
      <c r="R66" s="8">
        <f>SUM(R2:R65)</f>
        <v>28429</v>
      </c>
      <c r="S66" s="8">
        <f>SUM(S2:S64)</f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11AF-3A3B-4C54-8EBD-C0C8B587B623}">
  <dimension ref="A1:G20"/>
  <sheetViews>
    <sheetView workbookViewId="0">
      <selection sqref="A1:G20"/>
    </sheetView>
  </sheetViews>
  <sheetFormatPr defaultRowHeight="14.4" x14ac:dyDescent="0.3"/>
  <sheetData>
    <row r="1" spans="1:7" x14ac:dyDescent="0.3">
      <c r="A1" s="1" t="s">
        <v>16</v>
      </c>
      <c r="B1" s="2" t="s">
        <v>17</v>
      </c>
      <c r="C1" s="3"/>
      <c r="D1" s="4"/>
      <c r="E1" s="2" t="s">
        <v>18</v>
      </c>
      <c r="F1" s="3"/>
      <c r="G1" s="4"/>
    </row>
    <row r="2" spans="1:7" x14ac:dyDescent="0.3">
      <c r="A2" s="1"/>
      <c r="B2" s="5" t="s">
        <v>19</v>
      </c>
      <c r="C2" s="5" t="s">
        <v>20</v>
      </c>
      <c r="D2" s="5" t="s">
        <v>21</v>
      </c>
      <c r="E2" s="5" t="s">
        <v>22</v>
      </c>
      <c r="F2" s="5" t="s">
        <v>20</v>
      </c>
      <c r="G2" s="5" t="s">
        <v>21</v>
      </c>
    </row>
    <row r="3" spans="1:7" x14ac:dyDescent="0.3">
      <c r="A3" s="6" t="s">
        <v>23</v>
      </c>
      <c r="B3" s="6">
        <v>16019</v>
      </c>
      <c r="C3" s="6">
        <v>6854</v>
      </c>
      <c r="D3" s="6">
        <v>9165</v>
      </c>
      <c r="E3" s="6">
        <v>66</v>
      </c>
      <c r="F3" s="6">
        <v>35</v>
      </c>
      <c r="G3" s="6">
        <v>31</v>
      </c>
    </row>
    <row r="4" spans="1:7" x14ac:dyDescent="0.3">
      <c r="A4" s="7" t="s">
        <v>24</v>
      </c>
      <c r="B4" s="6">
        <v>16209</v>
      </c>
      <c r="C4" s="6">
        <v>6990</v>
      </c>
      <c r="D4" s="6">
        <v>9219</v>
      </c>
      <c r="E4" s="6">
        <v>58</v>
      </c>
      <c r="F4" s="6">
        <v>37</v>
      </c>
      <c r="G4" s="6">
        <v>21</v>
      </c>
    </row>
    <row r="5" spans="1:7" x14ac:dyDescent="0.3">
      <c r="A5" s="7" t="s">
        <v>25</v>
      </c>
      <c r="B5" s="6">
        <v>21929</v>
      </c>
      <c r="C5" s="6">
        <v>7630</v>
      </c>
      <c r="D5" s="6">
        <v>14299</v>
      </c>
      <c r="E5" s="6">
        <v>44</v>
      </c>
      <c r="F5" s="6">
        <v>23</v>
      </c>
      <c r="G5" s="6">
        <v>21</v>
      </c>
    </row>
    <row r="6" spans="1:7" x14ac:dyDescent="0.3">
      <c r="A6" s="6" t="s">
        <v>26</v>
      </c>
      <c r="B6" s="6">
        <v>38795</v>
      </c>
      <c r="C6" s="6">
        <v>12930</v>
      </c>
      <c r="D6" s="6">
        <v>25865</v>
      </c>
      <c r="E6" s="6">
        <v>100</v>
      </c>
      <c r="F6" s="6">
        <v>44</v>
      </c>
      <c r="G6" s="6">
        <v>56</v>
      </c>
    </row>
    <row r="7" spans="1:7" x14ac:dyDescent="0.3">
      <c r="A7" s="6" t="s">
        <v>27</v>
      </c>
      <c r="B7" s="6">
        <v>45343</v>
      </c>
      <c r="C7" s="6">
        <v>15625</v>
      </c>
      <c r="D7" s="6">
        <v>29718</v>
      </c>
      <c r="E7" s="6">
        <v>125</v>
      </c>
      <c r="F7" s="6">
        <v>82</v>
      </c>
      <c r="G7" s="6">
        <v>43</v>
      </c>
    </row>
    <row r="8" spans="1:7" x14ac:dyDescent="0.3">
      <c r="A8" s="6" t="s">
        <v>28</v>
      </c>
      <c r="B8" s="6">
        <v>41284</v>
      </c>
      <c r="C8" s="6">
        <v>15985</v>
      </c>
      <c r="D8" s="6">
        <v>25299</v>
      </c>
      <c r="E8" s="6">
        <v>148</v>
      </c>
      <c r="F8" s="6">
        <v>90</v>
      </c>
      <c r="G8" s="6">
        <v>58</v>
      </c>
    </row>
    <row r="9" spans="1:7" x14ac:dyDescent="0.3">
      <c r="A9" s="6" t="s">
        <v>29</v>
      </c>
      <c r="B9" s="6">
        <v>31060</v>
      </c>
      <c r="C9" s="6">
        <v>13015</v>
      </c>
      <c r="D9" s="6">
        <v>18045</v>
      </c>
      <c r="E9" s="6">
        <v>155</v>
      </c>
      <c r="F9" s="6">
        <v>116</v>
      </c>
      <c r="G9" s="6">
        <v>39</v>
      </c>
    </row>
    <row r="10" spans="1:7" x14ac:dyDescent="0.3">
      <c r="A10" s="6" t="s">
        <v>30</v>
      </c>
      <c r="B10" s="6">
        <v>27884</v>
      </c>
      <c r="C10" s="6">
        <v>12465</v>
      </c>
      <c r="D10" s="6">
        <v>15419</v>
      </c>
      <c r="E10" s="6">
        <v>165</v>
      </c>
      <c r="F10" s="6">
        <v>107</v>
      </c>
      <c r="G10" s="6">
        <v>58</v>
      </c>
    </row>
    <row r="11" spans="1:7" x14ac:dyDescent="0.3">
      <c r="A11" s="6" t="s">
        <v>31</v>
      </c>
      <c r="B11" s="6">
        <v>20517</v>
      </c>
      <c r="C11" s="6">
        <v>9375</v>
      </c>
      <c r="D11" s="6">
        <v>11142</v>
      </c>
      <c r="E11" s="6">
        <v>133</v>
      </c>
      <c r="F11" s="6">
        <v>79</v>
      </c>
      <c r="G11" s="6">
        <v>54</v>
      </c>
    </row>
    <row r="12" spans="1:7" x14ac:dyDescent="0.3">
      <c r="A12" s="6" t="s">
        <v>32</v>
      </c>
      <c r="B12" s="6">
        <v>17932</v>
      </c>
      <c r="C12" s="6">
        <v>8623</v>
      </c>
      <c r="D12" s="6">
        <v>9309</v>
      </c>
      <c r="E12" s="6">
        <v>139</v>
      </c>
      <c r="F12" s="6">
        <v>84</v>
      </c>
      <c r="G12" s="6">
        <v>55</v>
      </c>
    </row>
    <row r="13" spans="1:7" x14ac:dyDescent="0.3">
      <c r="A13" s="6" t="s">
        <v>33</v>
      </c>
      <c r="B13" s="6">
        <v>13859</v>
      </c>
      <c r="C13" s="6">
        <v>6183</v>
      </c>
      <c r="D13" s="6">
        <v>7676</v>
      </c>
      <c r="E13" s="6">
        <v>122</v>
      </c>
      <c r="F13" s="6">
        <v>67</v>
      </c>
      <c r="G13" s="6">
        <v>55</v>
      </c>
    </row>
    <row r="14" spans="1:7" x14ac:dyDescent="0.3">
      <c r="A14" s="6" t="s">
        <v>34</v>
      </c>
      <c r="B14" s="6">
        <v>12065</v>
      </c>
      <c r="C14" s="6">
        <v>5602</v>
      </c>
      <c r="D14" s="6">
        <v>6463</v>
      </c>
      <c r="E14" s="6">
        <v>134</v>
      </c>
      <c r="F14" s="6">
        <v>78</v>
      </c>
      <c r="G14" s="6">
        <v>56</v>
      </c>
    </row>
    <row r="15" spans="1:7" x14ac:dyDescent="0.3">
      <c r="A15" s="6" t="s">
        <v>35</v>
      </c>
      <c r="B15" s="6">
        <v>8161</v>
      </c>
      <c r="C15" s="6">
        <v>3334</v>
      </c>
      <c r="D15" s="6">
        <v>4827</v>
      </c>
      <c r="E15" s="6">
        <v>118</v>
      </c>
      <c r="F15" s="6">
        <v>51</v>
      </c>
      <c r="G15" s="6">
        <v>67</v>
      </c>
    </row>
    <row r="16" spans="1:7" x14ac:dyDescent="0.3">
      <c r="A16" s="6" t="s">
        <v>36</v>
      </c>
      <c r="B16" s="6">
        <v>5316</v>
      </c>
      <c r="C16" s="6">
        <v>2155</v>
      </c>
      <c r="D16" s="6">
        <v>3161</v>
      </c>
      <c r="E16" s="6">
        <v>87</v>
      </c>
      <c r="F16" s="6">
        <v>38</v>
      </c>
      <c r="G16" s="6">
        <v>49</v>
      </c>
    </row>
    <row r="17" spans="1:7" x14ac:dyDescent="0.3">
      <c r="A17" s="6" t="s">
        <v>37</v>
      </c>
      <c r="B17" s="6">
        <v>2283</v>
      </c>
      <c r="C17" s="6">
        <v>802</v>
      </c>
      <c r="D17" s="6">
        <v>1481</v>
      </c>
      <c r="E17" s="6">
        <v>49</v>
      </c>
      <c r="F17" s="6">
        <v>21</v>
      </c>
      <c r="G17" s="6">
        <v>28</v>
      </c>
    </row>
    <row r="18" spans="1:7" x14ac:dyDescent="0.3">
      <c r="A18" s="6" t="s">
        <v>38</v>
      </c>
      <c r="B18" s="6">
        <v>1466</v>
      </c>
      <c r="C18" s="6">
        <v>588</v>
      </c>
      <c r="D18" s="6">
        <v>878</v>
      </c>
      <c r="E18" s="6">
        <v>26</v>
      </c>
      <c r="F18" s="6">
        <v>8</v>
      </c>
      <c r="G18" s="6">
        <v>18</v>
      </c>
    </row>
    <row r="19" spans="1:7" x14ac:dyDescent="0.3">
      <c r="A19" s="6" t="s">
        <v>39</v>
      </c>
      <c r="B19" s="6">
        <v>1057</v>
      </c>
      <c r="C19" s="6">
        <v>413</v>
      </c>
      <c r="D19" s="6">
        <v>644</v>
      </c>
      <c r="E19" s="6">
        <v>36</v>
      </c>
      <c r="F19" s="6">
        <v>10</v>
      </c>
      <c r="G19" s="6">
        <v>26</v>
      </c>
    </row>
    <row r="20" spans="1:7" x14ac:dyDescent="0.3">
      <c r="A20" s="6" t="s">
        <v>40</v>
      </c>
      <c r="B20" s="6">
        <v>321179</v>
      </c>
      <c r="C20" s="6">
        <v>128569</v>
      </c>
      <c r="D20" s="6">
        <v>192610</v>
      </c>
      <c r="E20" s="6">
        <v>1705</v>
      </c>
      <c r="F20" s="6">
        <v>970</v>
      </c>
      <c r="G20" s="6">
        <v>735</v>
      </c>
    </row>
  </sheetData>
  <mergeCells count="3">
    <mergeCell ref="A1:A2"/>
    <mergeCell ref="B1:D1"/>
    <mergeCell ref="E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DA8E4-7A2E-483C-9337-8D0B4A169AE9}">
  <dimension ref="A1:D15"/>
  <sheetViews>
    <sheetView workbookViewId="0">
      <selection sqref="A1:D15"/>
    </sheetView>
  </sheetViews>
  <sheetFormatPr defaultRowHeight="14.4" x14ac:dyDescent="0.3"/>
  <sheetData>
    <row r="1" spans="1:4" x14ac:dyDescent="0.3">
      <c r="A1">
        <v>2023</v>
      </c>
    </row>
    <row r="2" spans="1:4" x14ac:dyDescent="0.3">
      <c r="A2" t="s">
        <v>0</v>
      </c>
      <c r="B2" t="s">
        <v>1</v>
      </c>
      <c r="C2" t="s">
        <v>2</v>
      </c>
      <c r="D2" t="s">
        <v>3</v>
      </c>
    </row>
    <row r="3" spans="1:4" x14ac:dyDescent="0.3">
      <c r="A3" t="s">
        <v>4</v>
      </c>
      <c r="B3">
        <v>566</v>
      </c>
      <c r="C3">
        <v>6</v>
      </c>
      <c r="D3">
        <v>1.06</v>
      </c>
    </row>
    <row r="4" spans="1:4" x14ac:dyDescent="0.3">
      <c r="A4" t="s">
        <v>5</v>
      </c>
      <c r="B4">
        <v>166</v>
      </c>
      <c r="C4">
        <v>3</v>
      </c>
      <c r="D4">
        <v>1.81</v>
      </c>
    </row>
    <row r="5" spans="1:4" x14ac:dyDescent="0.3">
      <c r="A5" t="s">
        <v>6</v>
      </c>
      <c r="B5">
        <v>111</v>
      </c>
      <c r="C5">
        <v>0</v>
      </c>
      <c r="D5">
        <v>0</v>
      </c>
    </row>
    <row r="6" spans="1:4" x14ac:dyDescent="0.3">
      <c r="A6" t="s">
        <v>7</v>
      </c>
      <c r="B6">
        <v>143</v>
      </c>
      <c r="C6">
        <v>2</v>
      </c>
      <c r="D6">
        <v>1.4</v>
      </c>
    </row>
    <row r="7" spans="1:4" x14ac:dyDescent="0.3">
      <c r="A7" t="s">
        <v>8</v>
      </c>
      <c r="B7">
        <v>1036</v>
      </c>
      <c r="C7">
        <v>2</v>
      </c>
      <c r="D7">
        <v>0.19</v>
      </c>
    </row>
    <row r="8" spans="1:4" x14ac:dyDescent="0.3">
      <c r="A8" t="s">
        <v>9</v>
      </c>
      <c r="B8">
        <v>5956</v>
      </c>
      <c r="C8">
        <v>34</v>
      </c>
      <c r="D8">
        <v>0.56999999999999995</v>
      </c>
    </row>
    <row r="9" spans="1:4" x14ac:dyDescent="0.3">
      <c r="A9" t="s">
        <v>10</v>
      </c>
      <c r="B9">
        <v>43854</v>
      </c>
      <c r="C9">
        <v>204</v>
      </c>
      <c r="D9">
        <v>0.47</v>
      </c>
    </row>
    <row r="10" spans="1:4" x14ac:dyDescent="0.3">
      <c r="A10" t="s">
        <v>11</v>
      </c>
      <c r="B10">
        <v>71976</v>
      </c>
      <c r="C10">
        <v>342</v>
      </c>
      <c r="D10">
        <v>0.48</v>
      </c>
    </row>
    <row r="11" spans="1:4" x14ac:dyDescent="0.3">
      <c r="A11" t="s">
        <v>12</v>
      </c>
      <c r="B11">
        <v>79598</v>
      </c>
      <c r="C11">
        <v>396</v>
      </c>
      <c r="D11">
        <v>0.5</v>
      </c>
    </row>
    <row r="12" spans="1:4" x14ac:dyDescent="0.3">
      <c r="A12" t="s">
        <v>13</v>
      </c>
      <c r="B12">
        <v>67769</v>
      </c>
      <c r="C12">
        <v>359</v>
      </c>
      <c r="D12">
        <v>0.53</v>
      </c>
    </row>
    <row r="13" spans="1:4" x14ac:dyDescent="0.3">
      <c r="A13" t="s">
        <v>14</v>
      </c>
      <c r="B13">
        <v>40716</v>
      </c>
      <c r="C13">
        <v>274</v>
      </c>
      <c r="D13">
        <v>0.67</v>
      </c>
    </row>
    <row r="14" spans="1:4" x14ac:dyDescent="0.3">
      <c r="A14" t="s">
        <v>15</v>
      </c>
      <c r="B14">
        <v>9182</v>
      </c>
      <c r="C14">
        <v>81</v>
      </c>
      <c r="D14">
        <v>0.88</v>
      </c>
    </row>
    <row r="15" spans="1:4" x14ac:dyDescent="0.3">
      <c r="B15">
        <f>SUM(B3:B14)</f>
        <v>321073</v>
      </c>
      <c r="C15">
        <f>SUM(C3:C14)</f>
        <v>1703</v>
      </c>
      <c r="D15">
        <f>SUM(D3:D14)</f>
        <v>8.56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Jhara, Moumita</dc:creator>
  <cp:lastModifiedBy>Jhara, Moumita</cp:lastModifiedBy>
  <dcterms:created xsi:type="dcterms:W3CDTF">2025-05-07T19:01:54Z</dcterms:created>
  <dcterms:modified xsi:type="dcterms:W3CDTF">2025-05-08T17:39:58Z</dcterms:modified>
</cp:coreProperties>
</file>