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90" yWindow="705" windowWidth="11235" windowHeight="6735"/>
  </bookViews>
  <sheets>
    <sheet name="Report Card" sheetId="1" r:id="rId1"/>
    <sheet name="Full Size Report Card Chart" sheetId="5" r:id="rId2"/>
    <sheet name="Morale Chart" sheetId="6" r:id="rId3"/>
    <sheet name="General Statistics" sheetId="7" r:id="rId4"/>
    <sheet name="Challenges" sheetId="8" r:id="rId5"/>
  </sheets>
  <calcPr calcId="125725"/>
  <webPublishObjects count="1">
    <webPublishObject id="1782" divId="nanowrimo-report-card_1782" destinationFile="C:\Documents and Settings\eben\My Documents\NaNoWriMo\Page.htm"/>
  </webPublishObjects>
</workbook>
</file>

<file path=xl/calcChain.xml><?xml version="1.0" encoding="utf-8"?>
<calcChain xmlns="http://schemas.openxmlformats.org/spreadsheetml/2006/main">
  <c r="E40" i="1"/>
  <c r="E39"/>
  <c r="E38"/>
  <c r="E37"/>
  <c r="E36"/>
  <c r="E35"/>
  <c r="E34"/>
  <c r="E33"/>
  <c r="E32"/>
  <c r="E28"/>
  <c r="E27"/>
  <c r="E26"/>
  <c r="E25"/>
  <c r="E24"/>
  <c r="E23"/>
  <c r="E22"/>
  <c r="E21"/>
  <c r="E20"/>
  <c r="E19"/>
  <c r="E18"/>
  <c r="E17"/>
  <c r="E16"/>
  <c r="E15"/>
  <c r="E14"/>
  <c r="E31"/>
  <c r="E30"/>
  <c r="E29"/>
  <c r="C43"/>
  <c r="C4" i="7"/>
  <c r="I43" i="1"/>
  <c r="F43"/>
  <c r="F40"/>
  <c r="F39"/>
  <c r="F38"/>
  <c r="F37"/>
  <c r="F36"/>
  <c r="F35"/>
  <c r="F34"/>
  <c r="F33"/>
  <c r="F32"/>
  <c r="F30"/>
  <c r="F29"/>
  <c r="F28"/>
  <c r="F27"/>
  <c r="F26"/>
  <c r="F25"/>
  <c r="F24"/>
  <c r="F23"/>
  <c r="I23"/>
  <c r="F22"/>
  <c r="F21"/>
  <c r="F20"/>
  <c r="F19"/>
  <c r="F18"/>
  <c r="F17"/>
  <c r="F16"/>
  <c r="F15"/>
  <c r="F14"/>
  <c r="I14"/>
  <c r="F13"/>
  <c r="F12"/>
  <c r="F11"/>
  <c r="F31"/>
  <c r="I30"/>
  <c r="K23"/>
  <c r="I18"/>
  <c r="I17"/>
  <c r="Q40"/>
  <c r="Q39"/>
  <c r="Q38"/>
  <c r="Q37"/>
  <c r="Q36"/>
  <c r="Q35"/>
  <c r="Q34"/>
  <c r="Q33"/>
  <c r="Q32"/>
  <c r="Q31"/>
  <c r="Q30"/>
  <c r="Q29"/>
  <c r="Q28"/>
  <c r="Q27"/>
  <c r="Q26"/>
  <c r="Q25"/>
  <c r="Q24"/>
  <c r="Q23"/>
  <c r="Q22"/>
  <c r="Q21"/>
  <c r="Q20"/>
  <c r="Q19"/>
  <c r="Q18"/>
  <c r="Q17"/>
  <c r="Q16"/>
  <c r="Q15"/>
  <c r="Q14"/>
  <c r="Q13"/>
  <c r="Q12"/>
  <c r="Q11"/>
  <c r="L40"/>
  <c r="L39"/>
  <c r="L38"/>
  <c r="L37"/>
  <c r="L36"/>
  <c r="L35"/>
  <c r="L34"/>
  <c r="L33"/>
  <c r="L32"/>
  <c r="L31"/>
  <c r="L30"/>
  <c r="L29"/>
  <c r="L28"/>
  <c r="L27"/>
  <c r="L26"/>
  <c r="L25"/>
  <c r="L24"/>
  <c r="L23"/>
  <c r="L22"/>
  <c r="L21"/>
  <c r="L20"/>
  <c r="L19"/>
  <c r="L18"/>
  <c r="L17"/>
  <c r="L16"/>
  <c r="L15"/>
  <c r="L14"/>
  <c r="L13"/>
  <c r="L12"/>
  <c r="L11"/>
  <c r="C11" i="8"/>
  <c r="H32"/>
  <c r="H27"/>
  <c r="H22"/>
  <c r="J30"/>
  <c r="J25"/>
  <c r="J20"/>
  <c r="I31"/>
  <c r="I26"/>
  <c r="I21"/>
  <c r="L30"/>
  <c r="L25"/>
  <c r="L20"/>
  <c r="D11" i="1"/>
  <c r="E11"/>
  <c r="I21"/>
  <c r="I13"/>
  <c r="D12"/>
  <c r="E12"/>
  <c r="D13"/>
  <c r="B43"/>
  <c r="E13"/>
  <c r="D14"/>
  <c r="D15"/>
  <c r="D16"/>
  <c r="D17"/>
  <c r="D18"/>
  <c r="D19"/>
  <c r="D20"/>
  <c r="D21"/>
  <c r="D22"/>
  <c r="D23"/>
  <c r="D24"/>
  <c r="D25"/>
  <c r="D26"/>
  <c r="D27"/>
  <c r="D28"/>
  <c r="D29"/>
  <c r="D30"/>
  <c r="D31"/>
  <c r="D32"/>
  <c r="D33"/>
  <c r="D34"/>
  <c r="D35"/>
  <c r="D36"/>
  <c r="D37"/>
  <c r="D38"/>
  <c r="D39"/>
  <c r="D40"/>
  <c r="R11"/>
  <c r="R12"/>
  <c r="R13"/>
  <c r="H16"/>
  <c r="J16"/>
  <c r="H15"/>
  <c r="K15"/>
  <c r="H17"/>
  <c r="J17"/>
  <c r="H18"/>
  <c r="H19"/>
  <c r="H31"/>
  <c r="J32"/>
  <c r="J33"/>
  <c r="J34"/>
  <c r="J35"/>
  <c r="J36"/>
  <c r="J37"/>
  <c r="J38"/>
  <c r="J39"/>
  <c r="J40"/>
  <c r="I16"/>
  <c r="I19"/>
  <c r="I20"/>
  <c r="I22"/>
  <c r="I24"/>
  <c r="I25"/>
  <c r="I26"/>
  <c r="I27"/>
  <c r="I28"/>
  <c r="I29"/>
  <c r="I31"/>
  <c r="I32"/>
  <c r="I33"/>
  <c r="I34"/>
  <c r="I35"/>
  <c r="I36"/>
  <c r="I37"/>
  <c r="I38"/>
  <c r="I39"/>
  <c r="I40"/>
  <c r="H20"/>
  <c r="K20"/>
  <c r="H21"/>
  <c r="J21"/>
  <c r="H22"/>
  <c r="J22"/>
  <c r="H23"/>
  <c r="J23"/>
  <c r="H24"/>
  <c r="J24"/>
  <c r="H25"/>
  <c r="J25"/>
  <c r="H26"/>
  <c r="J26"/>
  <c r="H27"/>
  <c r="J27"/>
  <c r="H28"/>
  <c r="J28"/>
  <c r="H29"/>
  <c r="K29"/>
  <c r="H30"/>
  <c r="J31"/>
  <c r="H32"/>
  <c r="H33"/>
  <c r="H34"/>
  <c r="H35"/>
  <c r="H36"/>
  <c r="H37"/>
  <c r="H38"/>
  <c r="H39"/>
  <c r="H40"/>
  <c r="I11"/>
  <c r="K33"/>
  <c r="K32"/>
  <c r="K31"/>
  <c r="K30"/>
  <c r="K28"/>
  <c r="K27"/>
  <c r="K26"/>
  <c r="K25"/>
  <c r="K24"/>
  <c r="K22"/>
  <c r="I12"/>
  <c r="I15"/>
  <c r="M40"/>
  <c r="M39"/>
  <c r="M38"/>
  <c r="M37"/>
  <c r="M36"/>
  <c r="M35"/>
  <c r="M34"/>
  <c r="M33"/>
  <c r="M32"/>
  <c r="K40"/>
  <c r="K39"/>
  <c r="K38"/>
  <c r="K37"/>
  <c r="K36"/>
  <c r="K34"/>
  <c r="K18"/>
  <c r="K17"/>
  <c r="K16"/>
  <c r="H14"/>
  <c r="K14"/>
  <c r="H13"/>
  <c r="K13"/>
  <c r="H12"/>
  <c r="K12"/>
  <c r="H11"/>
  <c r="K11"/>
  <c r="K35"/>
  <c r="J14"/>
  <c r="R40"/>
  <c r="R39"/>
  <c r="R38"/>
  <c r="R37"/>
  <c r="R36"/>
  <c r="R35"/>
  <c r="R34"/>
  <c r="R33"/>
  <c r="R32"/>
  <c r="R31"/>
  <c r="R30"/>
  <c r="R29"/>
  <c r="R28"/>
  <c r="R27"/>
  <c r="R26"/>
  <c r="R25"/>
  <c r="R24"/>
  <c r="R23"/>
  <c r="R22"/>
  <c r="R21"/>
  <c r="R20"/>
  <c r="R19"/>
  <c r="R18"/>
  <c r="R17"/>
  <c r="R16"/>
  <c r="R15"/>
  <c r="R14"/>
  <c r="J11"/>
  <c r="J13"/>
  <c r="C31" i="8"/>
  <c r="F30"/>
  <c r="J18" i="1"/>
  <c r="J15"/>
  <c r="D30" i="8"/>
  <c r="B32"/>
  <c r="J12" i="1"/>
  <c r="K21"/>
  <c r="J20"/>
  <c r="I16" i="8"/>
  <c r="L15"/>
  <c r="I6"/>
  <c r="L5"/>
  <c r="K19" i="1"/>
  <c r="C26" i="8"/>
  <c r="F25"/>
  <c r="F10"/>
  <c r="B12"/>
  <c r="I11"/>
  <c r="L10"/>
  <c r="C6"/>
  <c r="F5"/>
  <c r="C16"/>
  <c r="F15"/>
  <c r="C21"/>
  <c r="F20"/>
  <c r="H12"/>
  <c r="J10"/>
  <c r="J30" i="1"/>
  <c r="J29"/>
  <c r="E43"/>
  <c r="C7" i="7"/>
  <c r="J19" i="1"/>
  <c r="B27" i="8"/>
  <c r="D25"/>
  <c r="H7"/>
  <c r="J5"/>
  <c r="J15"/>
  <c r="H17"/>
  <c r="D20"/>
  <c r="B22"/>
  <c r="B17"/>
  <c r="D15"/>
  <c r="M29" i="1"/>
  <c r="M18"/>
  <c r="M22"/>
  <c r="M24"/>
  <c r="M17"/>
  <c r="M31"/>
  <c r="M26"/>
  <c r="M28"/>
  <c r="M25"/>
  <c r="M23"/>
  <c r="M15"/>
  <c r="M16"/>
  <c r="M19"/>
  <c r="M27"/>
  <c r="M30"/>
  <c r="M20"/>
  <c r="M21"/>
  <c r="M14"/>
  <c r="D8"/>
  <c r="M13"/>
  <c r="L43"/>
  <c r="C9" i="7"/>
  <c r="D10" i="8"/>
  <c r="D5"/>
  <c r="B7"/>
  <c r="D43" i="1"/>
  <c r="C11" i="7"/>
  <c r="H43" i="1"/>
  <c r="C3" i="7"/>
  <c r="M43" i="1"/>
  <c r="C12" i="7"/>
  <c r="S16" i="1"/>
  <c r="S30"/>
  <c r="S19"/>
  <c r="S31"/>
  <c r="S26"/>
  <c r="S29"/>
  <c r="S39"/>
  <c r="S18"/>
  <c r="S34"/>
  <c r="S38"/>
  <c r="S28"/>
  <c r="S21"/>
  <c r="S27"/>
  <c r="S24"/>
  <c r="S25"/>
  <c r="S22"/>
  <c r="S15"/>
  <c r="S37"/>
  <c r="J43"/>
  <c r="M12"/>
  <c r="S17"/>
  <c r="C6" i="7"/>
  <c r="S23" i="1"/>
  <c r="S32"/>
  <c r="S35"/>
  <c r="S11"/>
  <c r="S36"/>
  <c r="S12"/>
  <c r="S14"/>
  <c r="S20"/>
  <c r="S40"/>
  <c r="S13"/>
  <c r="S33"/>
  <c r="M11"/>
  <c r="C8" i="7"/>
  <c r="K43" i="1"/>
  <c r="C13" i="7"/>
</calcChain>
</file>

<file path=xl/comments1.xml><?xml version="1.0" encoding="utf-8"?>
<comments xmlns="http://schemas.openxmlformats.org/spreadsheetml/2006/main">
  <authors>
    <author>Ray Duell</author>
    <author>Erik Benson</author>
  </authors>
  <commentList>
    <comment ref="C5" authorId="0">
      <text>
        <r>
          <rPr>
            <b/>
            <sz val="8"/>
            <color indexed="81"/>
            <rFont val="Tahoma"/>
            <family val="2"/>
          </rPr>
          <t xml:space="preserve">Nanowrimo Friend:
</t>
        </r>
        <r>
          <rPr>
            <sz val="8"/>
            <color indexed="81"/>
            <rFont val="Tahoma"/>
            <family val="2"/>
          </rPr>
          <t xml:space="preserve">Enter the number of words you'd like to aim for each day--it will effect the direction of the line in the chart to the right titled "Your Word Count Goal".
</t>
        </r>
      </text>
    </comment>
    <comment ref="C6" authorId="0">
      <text>
        <r>
          <rPr>
            <b/>
            <sz val="8"/>
            <color indexed="81"/>
            <rFont val="Tahoma"/>
            <family val="2"/>
          </rPr>
          <t xml:space="preserve">Nanofriend: </t>
        </r>
        <r>
          <rPr>
            <sz val="8"/>
            <color indexed="81"/>
            <rFont val="Tahoma"/>
            <family val="2"/>
          </rPr>
          <t xml:space="preserve">put the total number of words you wish to write in November here (best to be 50K plus).  It will effect the stats down below.
</t>
        </r>
      </text>
    </comment>
    <comment ref="A9" authorId="1">
      <text>
        <r>
          <rPr>
            <b/>
            <sz val="8"/>
            <color indexed="81"/>
            <rFont val="Tahoma"/>
          </rPr>
          <t>NaNoWriMo Friend:</t>
        </r>
        <r>
          <rPr>
            <sz val="8"/>
            <color indexed="81"/>
            <rFont val="Tahoma"/>
          </rPr>
          <t xml:space="preserve">
Day of the month</t>
        </r>
      </text>
    </comment>
    <comment ref="B9" authorId="1">
      <text>
        <r>
          <rPr>
            <b/>
            <sz val="8"/>
            <color indexed="81"/>
            <rFont val="Tahoma"/>
          </rPr>
          <t>NaNoWriMo Friend:</t>
        </r>
        <r>
          <rPr>
            <sz val="8"/>
            <color indexed="81"/>
            <rFont val="Tahoma"/>
          </rPr>
          <t xml:space="preserve">
This is the column you should update each day as you complete that day's writing.  These numbers will be used to figure out the rest of the column's values.  If you don't write on a certain day, enter in the same number you had the day previous--leaving it blank will break the form.
</t>
        </r>
      </text>
    </comment>
    <comment ref="C9" authorId="1">
      <text>
        <r>
          <rPr>
            <b/>
            <sz val="8"/>
            <color indexed="81"/>
            <rFont val="Tahoma"/>
          </rPr>
          <t>NaNoWriMo Friend:</t>
        </r>
        <r>
          <rPr>
            <sz val="8"/>
            <color indexed="81"/>
            <rFont val="Tahoma"/>
          </rPr>
          <t xml:space="preserve">
How many hours did you spent writing today?  Input that number here.</t>
        </r>
      </text>
    </comment>
    <comment ref="D9" authorId="1">
      <text>
        <r>
          <rPr>
            <b/>
            <sz val="8"/>
            <color indexed="81"/>
            <rFont val="Tahoma"/>
          </rPr>
          <t>NaNoWriMo Friend:</t>
        </r>
        <r>
          <rPr>
            <sz val="8"/>
            <color indexed="81"/>
            <rFont val="Tahoma"/>
          </rPr>
          <t xml:space="preserve">
The number of words you wrote today.</t>
        </r>
      </text>
    </comment>
    <comment ref="E9" authorId="1">
      <text>
        <r>
          <rPr>
            <b/>
            <sz val="8"/>
            <color indexed="81"/>
            <rFont val="Tahoma"/>
          </rPr>
          <t>NaNoWriMo Friend:</t>
        </r>
        <r>
          <rPr>
            <sz val="8"/>
            <color indexed="81"/>
            <rFont val="Tahoma"/>
          </rPr>
          <t xml:space="preserve">
This is the number of words you wrote per hour of work during this day.
</t>
        </r>
      </text>
    </comment>
    <comment ref="F9" authorId="1">
      <text>
        <r>
          <rPr>
            <b/>
            <sz val="8"/>
            <color indexed="81"/>
            <rFont val="Tahoma"/>
          </rPr>
          <t>NaNoWriMo Friend:</t>
        </r>
        <r>
          <rPr>
            <sz val="8"/>
            <color indexed="81"/>
            <rFont val="Tahoma"/>
          </rPr>
          <t xml:space="preserve">
The number of words that you still have to write this month.  Don't let it scare you too much.
</t>
        </r>
      </text>
    </comment>
    <comment ref="H9" authorId="1">
      <text>
        <r>
          <rPr>
            <b/>
            <sz val="8"/>
            <color indexed="81"/>
            <rFont val="Tahoma"/>
          </rPr>
          <t>NaNoWriMo Friend:</t>
        </r>
        <r>
          <rPr>
            <sz val="8"/>
            <color indexed="81"/>
            <rFont val="Tahoma"/>
          </rPr>
          <t xml:space="preserve">
The average number of words you're writing.  This takes into account all the words you've written so far this month.</t>
        </r>
      </text>
    </comment>
    <comment ref="I9" authorId="1">
      <text>
        <r>
          <rPr>
            <b/>
            <sz val="8"/>
            <color indexed="81"/>
            <rFont val="Tahoma"/>
          </rPr>
          <t>NaNoWriMo Friend:</t>
        </r>
        <r>
          <rPr>
            <sz val="8"/>
            <color indexed="81"/>
            <rFont val="Tahoma"/>
          </rPr>
          <t xml:space="preserve">
This will let you know how the minimum number of  words you should try to write tomorrow, in order to stay on pace to complete the novel by the end of the month.</t>
        </r>
      </text>
    </comment>
    <comment ref="J9" authorId="1">
      <text>
        <r>
          <rPr>
            <b/>
            <sz val="8"/>
            <color indexed="81"/>
            <rFont val="Tahoma"/>
          </rPr>
          <t>NaNoWriMo Friend:</t>
        </r>
        <r>
          <rPr>
            <sz val="8"/>
            <color indexed="81"/>
            <rFont val="Tahoma"/>
          </rPr>
          <t xml:space="preserve">
This takes the average words you wrote per day yesterday, and compares it to the average words you are writing per day now.  If you're speeding up overall, this will display a positive number.</t>
        </r>
      </text>
    </comment>
    <comment ref="K9" authorId="1">
      <text>
        <r>
          <rPr>
            <b/>
            <sz val="8"/>
            <color indexed="81"/>
            <rFont val="Tahoma"/>
          </rPr>
          <t>NaNoWriMo Friend:</t>
        </r>
        <r>
          <rPr>
            <sz val="8"/>
            <color indexed="81"/>
            <rFont val="Tahoma"/>
          </rPr>
          <t xml:space="preserve">
This will tell you what day you'll be done on if you continue at this pace.</t>
        </r>
      </text>
    </comment>
    <comment ref="L9" authorId="1">
      <text>
        <r>
          <rPr>
            <b/>
            <sz val="8"/>
            <color indexed="81"/>
            <rFont val="Tahoma"/>
          </rPr>
          <t>NaNoWriMo Friend:</t>
        </r>
        <r>
          <rPr>
            <sz val="8"/>
            <color indexed="81"/>
            <rFont val="Tahoma"/>
          </rPr>
          <t xml:space="preserve">
The percent of your novel that is complete as of this day.</t>
        </r>
      </text>
    </comment>
    <comment ref="M9" authorId="1">
      <text>
        <r>
          <rPr>
            <b/>
            <sz val="8"/>
            <color indexed="81"/>
            <rFont val="Tahoma"/>
          </rPr>
          <t>NaNoWriMo Friend:</t>
        </r>
        <r>
          <rPr>
            <sz val="8"/>
            <color indexed="81"/>
            <rFont val="Tahoma"/>
          </rPr>
          <t xml:space="preserve">
At the current rate of writing, this is the number of hours you have left before you reach the magic 50,000.</t>
        </r>
      </text>
    </comment>
    <comment ref="N9" authorId="1">
      <text>
        <r>
          <rPr>
            <b/>
            <sz val="8"/>
            <color indexed="81"/>
            <rFont val="Tahoma"/>
          </rPr>
          <t>NaNoWriMo Friend:</t>
        </r>
        <r>
          <rPr>
            <sz val="8"/>
            <color indexed="81"/>
            <rFont val="Tahoma"/>
          </rPr>
          <t xml:space="preserve">
If you feel like it, you can track how you're "feeling" about your novel on a 1 to 10 scale, 1 is the lowest, and 10 the highest.  </t>
        </r>
      </text>
    </comment>
    <comment ref="O9" authorId="1">
      <text>
        <r>
          <rPr>
            <b/>
            <sz val="8"/>
            <color indexed="81"/>
            <rFont val="Tahoma"/>
          </rPr>
          <t>NaNoWriMo Friend:</t>
        </r>
        <r>
          <rPr>
            <sz val="8"/>
            <color indexed="81"/>
            <rFont val="Tahoma"/>
          </rPr>
          <t xml:space="preserve">
If you'd like to leave any notes on a particular day's work, you can do so here.  It won't effect any of the other cells though.</t>
        </r>
      </text>
    </comment>
  </commentList>
</comments>
</file>

<file path=xl/comments2.xml><?xml version="1.0" encoding="utf-8"?>
<comments xmlns="http://schemas.openxmlformats.org/spreadsheetml/2006/main">
  <authors>
    <author>Ray Duell</author>
  </authors>
  <commentList>
    <comment ref="C4" authorId="0">
      <text>
        <r>
          <rPr>
            <b/>
            <sz val="8"/>
            <color indexed="81"/>
            <rFont val="Tahoma"/>
            <family val="2"/>
          </rPr>
          <t>Mr T says:</t>
        </r>
        <r>
          <rPr>
            <sz val="8"/>
            <color indexed="81"/>
            <rFont val="Tahoma"/>
            <family val="2"/>
          </rPr>
          <t xml:space="preserve"> Put the paw sucker... er I mean Challenger's name here, foo!
</t>
        </r>
      </text>
    </comment>
    <comment ref="I4" authorId="0">
      <text>
        <r>
          <rPr>
            <b/>
            <sz val="8"/>
            <color indexed="81"/>
            <rFont val="Tahoma"/>
            <family val="2"/>
          </rPr>
          <t>Mr T says:</t>
        </r>
        <r>
          <rPr>
            <sz val="8"/>
            <color indexed="81"/>
            <rFont val="Tahoma"/>
            <family val="2"/>
          </rPr>
          <t xml:space="preserve"> Put the paw sucker... er I mean Challenger's name here, foo!
</t>
        </r>
      </text>
    </comment>
    <comment ref="C5" authorId="0">
      <text>
        <r>
          <rPr>
            <b/>
            <sz val="8"/>
            <color indexed="81"/>
            <rFont val="Tahoma"/>
            <family val="2"/>
          </rPr>
          <t xml:space="preserve">Mr T says: </t>
        </r>
        <r>
          <rPr>
            <sz val="8"/>
            <color indexed="81"/>
            <rFont val="Tahoma"/>
            <family val="2"/>
          </rPr>
          <t>This be the spot for their no good, way behiend yours wordcount.  Word.</t>
        </r>
      </text>
    </comment>
    <comment ref="I5" authorId="0">
      <text>
        <r>
          <rPr>
            <b/>
            <sz val="8"/>
            <color indexed="81"/>
            <rFont val="Tahoma"/>
            <family val="2"/>
          </rPr>
          <t xml:space="preserve">Mr T says: </t>
        </r>
        <r>
          <rPr>
            <sz val="8"/>
            <color indexed="81"/>
            <rFont val="Tahoma"/>
            <family val="2"/>
          </rPr>
          <t>This be the spot for their no good, way behiend yours wordcount.  Word.</t>
        </r>
      </text>
    </comment>
    <comment ref="C9" authorId="0">
      <text>
        <r>
          <rPr>
            <b/>
            <sz val="8"/>
            <color indexed="81"/>
            <rFont val="Tahoma"/>
            <family val="2"/>
          </rPr>
          <t>Mr T says:</t>
        </r>
        <r>
          <rPr>
            <sz val="8"/>
            <color indexed="81"/>
            <rFont val="Tahoma"/>
            <family val="2"/>
          </rPr>
          <t xml:space="preserve"> Put the paw sucker... er I mean Challenger's name here, foo!
</t>
        </r>
      </text>
    </comment>
    <comment ref="I9" authorId="0">
      <text>
        <r>
          <rPr>
            <b/>
            <sz val="8"/>
            <color indexed="81"/>
            <rFont val="Tahoma"/>
            <family val="2"/>
          </rPr>
          <t>Mr T says:</t>
        </r>
        <r>
          <rPr>
            <sz val="8"/>
            <color indexed="81"/>
            <rFont val="Tahoma"/>
            <family val="2"/>
          </rPr>
          <t xml:space="preserve"> Put the paw sucker... er I mean Challenger's name here, foo!
</t>
        </r>
      </text>
    </comment>
    <comment ref="C10" authorId="0">
      <text>
        <r>
          <rPr>
            <b/>
            <sz val="8"/>
            <color indexed="81"/>
            <rFont val="Tahoma"/>
            <family val="2"/>
          </rPr>
          <t xml:space="preserve">Mr T says: </t>
        </r>
        <r>
          <rPr>
            <sz val="8"/>
            <color indexed="81"/>
            <rFont val="Tahoma"/>
            <family val="2"/>
          </rPr>
          <t>This be the spot for their no good, way behiend yours wordcount.  Word.</t>
        </r>
      </text>
    </comment>
    <comment ref="I10" authorId="0">
      <text>
        <r>
          <rPr>
            <b/>
            <sz val="8"/>
            <color indexed="81"/>
            <rFont val="Tahoma"/>
            <family val="2"/>
          </rPr>
          <t xml:space="preserve">Mr T says: </t>
        </r>
        <r>
          <rPr>
            <sz val="8"/>
            <color indexed="81"/>
            <rFont val="Tahoma"/>
            <family val="2"/>
          </rPr>
          <t>This be the spot for their no good, way behiend yours wordcount.  Word.</t>
        </r>
      </text>
    </comment>
    <comment ref="C14" authorId="0">
      <text>
        <r>
          <rPr>
            <b/>
            <sz val="8"/>
            <color indexed="81"/>
            <rFont val="Tahoma"/>
            <family val="2"/>
          </rPr>
          <t>Mr T says:</t>
        </r>
        <r>
          <rPr>
            <sz val="8"/>
            <color indexed="81"/>
            <rFont val="Tahoma"/>
            <family val="2"/>
          </rPr>
          <t xml:space="preserve"> Put the paw sucker... er I mean Challenger's name here, foo!
</t>
        </r>
      </text>
    </comment>
    <comment ref="I14" authorId="0">
      <text>
        <r>
          <rPr>
            <b/>
            <sz val="8"/>
            <color indexed="81"/>
            <rFont val="Tahoma"/>
            <family val="2"/>
          </rPr>
          <t>Mr T says:</t>
        </r>
        <r>
          <rPr>
            <sz val="8"/>
            <color indexed="81"/>
            <rFont val="Tahoma"/>
            <family val="2"/>
          </rPr>
          <t xml:space="preserve"> Put the paw sucker... er I mean Challenger's name here, foo!
</t>
        </r>
      </text>
    </comment>
    <comment ref="C15" authorId="0">
      <text>
        <r>
          <rPr>
            <b/>
            <sz val="8"/>
            <color indexed="81"/>
            <rFont val="Tahoma"/>
            <family val="2"/>
          </rPr>
          <t xml:space="preserve">Mr T says: </t>
        </r>
        <r>
          <rPr>
            <sz val="8"/>
            <color indexed="81"/>
            <rFont val="Tahoma"/>
            <family val="2"/>
          </rPr>
          <t>This be the spot for their no good, way behiend yours wordcount.  Word.</t>
        </r>
      </text>
    </comment>
    <comment ref="I15" authorId="0">
      <text>
        <r>
          <rPr>
            <b/>
            <sz val="8"/>
            <color indexed="81"/>
            <rFont val="Tahoma"/>
            <family val="2"/>
          </rPr>
          <t xml:space="preserve">Mr T says: </t>
        </r>
        <r>
          <rPr>
            <sz val="8"/>
            <color indexed="81"/>
            <rFont val="Tahoma"/>
            <family val="2"/>
          </rPr>
          <t>This be the spot for their no good, way behiend yours wordcount.  Word.</t>
        </r>
      </text>
    </comment>
    <comment ref="C19" authorId="0">
      <text>
        <r>
          <rPr>
            <b/>
            <sz val="8"/>
            <color indexed="81"/>
            <rFont val="Tahoma"/>
            <family val="2"/>
          </rPr>
          <t>Mr T says:</t>
        </r>
        <r>
          <rPr>
            <sz val="8"/>
            <color indexed="81"/>
            <rFont val="Tahoma"/>
            <family val="2"/>
          </rPr>
          <t xml:space="preserve"> Put the paw sucker... er I mean Challenger's name here, foo!
</t>
        </r>
      </text>
    </comment>
    <comment ref="I19" authorId="0">
      <text>
        <r>
          <rPr>
            <b/>
            <sz val="8"/>
            <color indexed="81"/>
            <rFont val="Tahoma"/>
            <family val="2"/>
          </rPr>
          <t>Mr T says:</t>
        </r>
        <r>
          <rPr>
            <sz val="8"/>
            <color indexed="81"/>
            <rFont val="Tahoma"/>
            <family val="2"/>
          </rPr>
          <t xml:space="preserve"> Put the paw sucker... er I mean Challenger's name here, foo!
</t>
        </r>
      </text>
    </comment>
    <comment ref="C20" authorId="0">
      <text>
        <r>
          <rPr>
            <b/>
            <sz val="8"/>
            <color indexed="81"/>
            <rFont val="Tahoma"/>
            <family val="2"/>
          </rPr>
          <t xml:space="preserve">Mr T says: </t>
        </r>
        <r>
          <rPr>
            <sz val="8"/>
            <color indexed="81"/>
            <rFont val="Tahoma"/>
            <family val="2"/>
          </rPr>
          <t>This be the spot for their no good, way behiend yours wordcount.  Word.</t>
        </r>
      </text>
    </comment>
    <comment ref="I20" authorId="0">
      <text>
        <r>
          <rPr>
            <b/>
            <sz val="8"/>
            <color indexed="81"/>
            <rFont val="Tahoma"/>
            <family val="2"/>
          </rPr>
          <t xml:space="preserve">Mr T says: </t>
        </r>
        <r>
          <rPr>
            <sz val="8"/>
            <color indexed="81"/>
            <rFont val="Tahoma"/>
            <family val="2"/>
          </rPr>
          <t>This be the spot for their no good, way behiend yours wordcount.  Word.</t>
        </r>
      </text>
    </comment>
    <comment ref="C24" authorId="0">
      <text>
        <r>
          <rPr>
            <b/>
            <sz val="8"/>
            <color indexed="81"/>
            <rFont val="Tahoma"/>
            <family val="2"/>
          </rPr>
          <t>Mr T says:</t>
        </r>
        <r>
          <rPr>
            <sz val="8"/>
            <color indexed="81"/>
            <rFont val="Tahoma"/>
            <family val="2"/>
          </rPr>
          <t xml:space="preserve"> Put the paw sucker... er I mean Challenger's name here, foo!
</t>
        </r>
      </text>
    </comment>
    <comment ref="I24" authorId="0">
      <text>
        <r>
          <rPr>
            <b/>
            <sz val="8"/>
            <color indexed="81"/>
            <rFont val="Tahoma"/>
            <family val="2"/>
          </rPr>
          <t>Mr T says:</t>
        </r>
        <r>
          <rPr>
            <sz val="8"/>
            <color indexed="81"/>
            <rFont val="Tahoma"/>
            <family val="2"/>
          </rPr>
          <t xml:space="preserve"> Put the paw sucker... er I mean Challenger's name here, foo!
</t>
        </r>
      </text>
    </comment>
    <comment ref="C25" authorId="0">
      <text>
        <r>
          <rPr>
            <b/>
            <sz val="8"/>
            <color indexed="81"/>
            <rFont val="Tahoma"/>
            <family val="2"/>
          </rPr>
          <t xml:space="preserve">Mr T says: </t>
        </r>
        <r>
          <rPr>
            <sz val="8"/>
            <color indexed="81"/>
            <rFont val="Tahoma"/>
            <family val="2"/>
          </rPr>
          <t>This be the spot for their no good, way behiend yours wordcount.  Word.</t>
        </r>
      </text>
    </comment>
    <comment ref="I25" authorId="0">
      <text>
        <r>
          <rPr>
            <b/>
            <sz val="8"/>
            <color indexed="81"/>
            <rFont val="Tahoma"/>
            <family val="2"/>
          </rPr>
          <t xml:space="preserve">Mr T says: </t>
        </r>
        <r>
          <rPr>
            <sz val="8"/>
            <color indexed="81"/>
            <rFont val="Tahoma"/>
            <family val="2"/>
          </rPr>
          <t>This be the spot for their no good, way behiend yours wordcount.  Word.</t>
        </r>
      </text>
    </comment>
    <comment ref="C29" authorId="0">
      <text>
        <r>
          <rPr>
            <b/>
            <sz val="8"/>
            <color indexed="81"/>
            <rFont val="Tahoma"/>
            <family val="2"/>
          </rPr>
          <t>Mr T says:</t>
        </r>
        <r>
          <rPr>
            <sz val="8"/>
            <color indexed="81"/>
            <rFont val="Tahoma"/>
            <family val="2"/>
          </rPr>
          <t xml:space="preserve"> Put the paw sucker... er I mean Challenger's name here, foo!
</t>
        </r>
      </text>
    </comment>
    <comment ref="I29" authorId="0">
      <text>
        <r>
          <rPr>
            <b/>
            <sz val="8"/>
            <color indexed="81"/>
            <rFont val="Tahoma"/>
            <family val="2"/>
          </rPr>
          <t>Mr T says:</t>
        </r>
        <r>
          <rPr>
            <sz val="8"/>
            <color indexed="81"/>
            <rFont val="Tahoma"/>
            <family val="2"/>
          </rPr>
          <t xml:space="preserve"> Put the paw sucker... er I mean Challenger's name here, foo!
</t>
        </r>
      </text>
    </comment>
    <comment ref="C30" authorId="0">
      <text>
        <r>
          <rPr>
            <b/>
            <sz val="8"/>
            <color indexed="81"/>
            <rFont val="Tahoma"/>
            <family val="2"/>
          </rPr>
          <t xml:space="preserve">Mr T says: </t>
        </r>
        <r>
          <rPr>
            <sz val="8"/>
            <color indexed="81"/>
            <rFont val="Tahoma"/>
            <family val="2"/>
          </rPr>
          <t>This be the spot for their no good, way behiend yours wordcount.  Word.</t>
        </r>
      </text>
    </comment>
    <comment ref="I30" authorId="0">
      <text>
        <r>
          <rPr>
            <b/>
            <sz val="8"/>
            <color indexed="81"/>
            <rFont val="Tahoma"/>
            <family val="2"/>
          </rPr>
          <t xml:space="preserve">Mr T says: </t>
        </r>
        <r>
          <rPr>
            <sz val="8"/>
            <color indexed="81"/>
            <rFont val="Tahoma"/>
            <family val="2"/>
          </rPr>
          <t>This be the spot for their no good, way behiend yours wordcount.  Word.</t>
        </r>
      </text>
    </comment>
  </commentList>
</comments>
</file>

<file path=xl/sharedStrings.xml><?xml version="1.0" encoding="utf-8"?>
<sst xmlns="http://schemas.openxmlformats.org/spreadsheetml/2006/main" count="91" uniqueCount="55">
  <si>
    <t>Day</t>
  </si>
  <si>
    <t>Number of Words Written Today</t>
  </si>
  <si>
    <t>Total Word Count</t>
  </si>
  <si>
    <t>Words You Have Left</t>
  </si>
  <si>
    <t>Days Remaining</t>
  </si>
  <si>
    <t>Avg Words Per Day</t>
  </si>
  <si>
    <t>Goal For Tomorrow</t>
  </si>
  <si>
    <t>% Change in Pace</t>
  </si>
  <si>
    <t>At This Rate You'll Be Done On</t>
  </si>
  <si>
    <t>(fill in this column)</t>
  </si>
  <si>
    <t>(leave these cells blank, they'll fill in automatically)</t>
  </si>
  <si>
    <t>(any comments you'd like to leave)</t>
  </si>
  <si>
    <t>NaNoWriMo Health</t>
  </si>
  <si>
    <t>(1=bad,10=good)</t>
  </si>
  <si>
    <r>
      <t xml:space="preserve">Comments </t>
    </r>
    <r>
      <rPr>
        <sz val="8"/>
        <color indexed="8"/>
        <rFont val="Trebuchet MS"/>
        <family val="2"/>
      </rPr>
      <t>(optional)</t>
    </r>
  </si>
  <si>
    <r>
      <t xml:space="preserve">Your Morale </t>
    </r>
    <r>
      <rPr>
        <sz val="8"/>
        <rFont val="Trebuchet MS"/>
        <family val="2"/>
      </rPr>
      <t>(optional)</t>
    </r>
  </si>
  <si>
    <t>Words Per Day</t>
  </si>
  <si>
    <t>Minimum</t>
  </si>
  <si>
    <t>Goal</t>
  </si>
  <si>
    <t>Projected Word Count</t>
  </si>
  <si>
    <t>Your Personal Goal</t>
  </si>
  <si>
    <t>Days Left</t>
  </si>
  <si>
    <t>Days With Writing</t>
  </si>
  <si>
    <t>Percent Complete</t>
  </si>
  <si>
    <t>Completed</t>
  </si>
  <si>
    <t>This Excel spreadsheet is designed to help give you an idea of your progress without forcing you to spend all of your time with a calculator when you should be working on your novel.  The only columns you should edit are the ones highlighted in orange.  The rest are calculated automatically.  To view a additional charts outlining your progress, click the "Full Size Report Card Chart" tab, or the "Morale Chart" tab at the bottom of the screen.</t>
  </si>
  <si>
    <t>Hours You Wrote Today</t>
  </si>
  <si>
    <t>Words Per Hour</t>
  </si>
  <si>
    <t>Avg Words Per Hour</t>
  </si>
  <si>
    <t>Avg Hours Per Day</t>
  </si>
  <si>
    <t>Writing Hours Left</t>
  </si>
  <si>
    <t>Total Hours Spent</t>
  </si>
  <si>
    <t>Some General Statistics That Might Be Of Interest</t>
  </si>
  <si>
    <t>Total Words Written So Far</t>
  </si>
  <si>
    <t>Remaining</t>
  </si>
  <si>
    <t>Total Hours Spent Writing</t>
  </si>
  <si>
    <t>Avg Words Written Per Day</t>
  </si>
  <si>
    <t>Avg Hours Writing Per Day</t>
  </si>
  <si>
    <t>Number of Days Remaining</t>
  </si>
  <si>
    <t>Writing Hours Remaining</t>
  </si>
  <si>
    <t>Number of Words Remaining</t>
  </si>
  <si>
    <t>Avg. Moral Per Day</t>
  </si>
  <si>
    <t>Avg Morale Per Day</t>
  </si>
  <si>
    <t>Avg.  Needed Per Day</t>
  </si>
  <si>
    <t>Your Wordcount:</t>
  </si>
  <si>
    <t>Challenger's Wordcount:</t>
  </si>
  <si>
    <t>Challenger's Name:</t>
  </si>
  <si>
    <t>This is where you can keep track of your writing buddies, and see how well you are doing against them at a glance.  Just put in their name in the name field, and their wordcount in the wordcount field, and as long as you've got your counts going into the Report Card, the rest is handled for you!</t>
  </si>
  <si>
    <t>Total Word Target</t>
  </si>
  <si>
    <t>Number of Hours Remaining (approx.)</t>
  </si>
  <si>
    <r>
      <t>Nanowrimo 2009 Report Card</t>
    </r>
    <r>
      <rPr>
        <b/>
        <sz val="12"/>
        <rFont val="Trebuchet MS"/>
        <family val="2"/>
      </rPr>
      <t>:</t>
    </r>
  </si>
  <si>
    <t>Created by Erik Benson, updated by Ray Duell.  This script is available for anyone's use.  I'm no Excel pro, so if you can improve it, I'd appreciate an email so I can update my own copy.  Send questions and feedback to maxtac@hotmail.com</t>
  </si>
  <si>
    <t xml:space="preserve">This NaNoWriMo Report Card was last updated at October 26 2009. </t>
  </si>
  <si>
    <t>Page added by Ray Duell (aka Maxtac) Sydney ML 2006-2009.  I'm no zen voodoo excel master, so if there is a better way to do this, let me know.  maxtac@hotmail.com</t>
  </si>
  <si>
    <r>
      <t>Nanowrimo 2009 Challenges Card</t>
    </r>
    <r>
      <rPr>
        <b/>
        <sz val="12"/>
        <rFont val="Trebuchet MS"/>
        <family val="2"/>
      </rPr>
      <t>:</t>
    </r>
  </si>
</sst>
</file>

<file path=xl/styles.xml><?xml version="1.0" encoding="utf-8"?>
<styleSheet xmlns="http://schemas.openxmlformats.org/spreadsheetml/2006/main">
  <numFmts count="5">
    <numFmt numFmtId="172" formatCode="m/d;@"/>
    <numFmt numFmtId="173" formatCode="m/d/yy;@"/>
    <numFmt numFmtId="174" formatCode="[$-409]mmmm\ d\,\ yyyy;@"/>
    <numFmt numFmtId="177" formatCode="mm/dd/yy"/>
    <numFmt numFmtId="179" formatCode="#,##0.0"/>
  </numFmts>
  <fonts count="30">
    <font>
      <sz val="10"/>
      <name val="Arial"/>
    </font>
    <font>
      <sz val="10"/>
      <name val="Arial"/>
    </font>
    <font>
      <b/>
      <u/>
      <sz val="12"/>
      <name val="Trebuchet MS"/>
      <family val="2"/>
    </font>
    <font>
      <b/>
      <sz val="12"/>
      <name val="Trebuchet MS"/>
      <family val="2"/>
    </font>
    <font>
      <sz val="12"/>
      <name val="Arial"/>
    </font>
    <font>
      <sz val="10"/>
      <name val="Trebuchet MS"/>
      <family val="2"/>
    </font>
    <font>
      <b/>
      <sz val="10"/>
      <name val="Arial"/>
      <family val="2"/>
    </font>
    <font>
      <b/>
      <sz val="8"/>
      <color indexed="8"/>
      <name val="Trebuchet MS"/>
      <family val="2"/>
    </font>
    <font>
      <b/>
      <sz val="8"/>
      <name val="Trebuchet MS"/>
      <family val="2"/>
    </font>
    <font>
      <sz val="8"/>
      <color indexed="8"/>
      <name val="Trebuchet MS"/>
      <family val="2"/>
    </font>
    <font>
      <sz val="10"/>
      <color indexed="63"/>
      <name val="Trebuchet MS"/>
      <family val="2"/>
    </font>
    <font>
      <sz val="8"/>
      <name val="Trebuchet MS"/>
      <family val="2"/>
    </font>
    <font>
      <sz val="11"/>
      <name val="Trebuchet MS"/>
      <family val="2"/>
    </font>
    <font>
      <sz val="11"/>
      <color indexed="63"/>
      <name val="Trebuchet MS"/>
      <family val="2"/>
    </font>
    <font>
      <b/>
      <sz val="8"/>
      <color indexed="81"/>
      <name val="Tahoma"/>
    </font>
    <font>
      <sz val="8"/>
      <color indexed="81"/>
      <name val="Tahoma"/>
    </font>
    <font>
      <sz val="8"/>
      <name val="Arial"/>
    </font>
    <font>
      <sz val="8"/>
      <color indexed="63"/>
      <name val="Trebuchet MS"/>
      <family val="2"/>
    </font>
    <font>
      <b/>
      <sz val="11"/>
      <name val="Trebuchet MS"/>
      <family val="2"/>
    </font>
    <font>
      <b/>
      <sz val="10"/>
      <name val="Trebuchet MS"/>
      <family val="2"/>
    </font>
    <font>
      <b/>
      <sz val="8"/>
      <color indexed="63"/>
      <name val="Trebuchet MS"/>
      <family val="2"/>
    </font>
    <font>
      <b/>
      <sz val="10"/>
      <name val="Arial"/>
    </font>
    <font>
      <b/>
      <sz val="9"/>
      <name val="Trebuchet MS"/>
      <family val="2"/>
    </font>
    <font>
      <sz val="9"/>
      <name val="Arial"/>
      <family val="2"/>
    </font>
    <font>
      <sz val="8"/>
      <color indexed="81"/>
      <name val="Tahoma"/>
      <family val="2"/>
    </font>
    <font>
      <b/>
      <sz val="8"/>
      <color indexed="81"/>
      <name val="Tahoma"/>
      <family val="2"/>
    </font>
    <font>
      <b/>
      <sz val="14"/>
      <color indexed="13"/>
      <name val="Trebuchet MS"/>
      <family val="2"/>
    </font>
    <font>
      <sz val="14"/>
      <color indexed="13"/>
      <name val="Arial"/>
      <family val="2"/>
    </font>
    <font>
      <sz val="15.75"/>
      <color indexed="8"/>
      <name val="Arial"/>
    </font>
    <font>
      <sz val="10"/>
      <color indexed="8"/>
      <name val="Arial"/>
    </font>
  </fonts>
  <fills count="9">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51"/>
        <bgColor indexed="64"/>
      </patternFill>
    </fill>
    <fill>
      <patternFill patternType="solid">
        <fgColor indexed="22"/>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s>
  <borders count="13">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1">
    <xf numFmtId="0" fontId="0" fillId="0" borderId="0" xfId="0"/>
    <xf numFmtId="0" fontId="4" fillId="2" borderId="0" xfId="0" applyFont="1" applyFill="1" applyBorder="1" applyAlignment="1">
      <alignment vertical="top" wrapText="1"/>
    </xf>
    <xf numFmtId="0" fontId="1" fillId="2" borderId="0" xfId="0" applyNumberFormat="1" applyFont="1" applyFill="1" applyBorder="1" applyAlignment="1">
      <alignment vertical="top" wrapText="1"/>
    </xf>
    <xf numFmtId="172" fontId="7" fillId="3" borderId="1" xfId="0" applyNumberFormat="1" applyFont="1" applyFill="1" applyBorder="1" applyAlignment="1">
      <alignment horizontal="center" vertical="top" wrapText="1"/>
    </xf>
    <xf numFmtId="3" fontId="7" fillId="4" borderId="1" xfId="0" applyNumberFormat="1" applyFont="1" applyFill="1" applyBorder="1" applyAlignment="1">
      <alignment horizontal="center" vertical="top" wrapText="1"/>
    </xf>
    <xf numFmtId="3" fontId="7" fillId="3" borderId="1" xfId="0" applyNumberFormat="1" applyFont="1" applyFill="1" applyBorder="1" applyAlignment="1">
      <alignment horizontal="center" vertical="top" wrapText="1"/>
    </xf>
    <xf numFmtId="0" fontId="7" fillId="3" borderId="1" xfId="0" applyFont="1" applyFill="1" applyBorder="1" applyAlignment="1">
      <alignment horizontal="center" vertical="top" wrapText="1"/>
    </xf>
    <xf numFmtId="1" fontId="7" fillId="3" borderId="1" xfId="0" applyNumberFormat="1" applyFont="1" applyFill="1" applyBorder="1" applyAlignment="1">
      <alignment horizontal="center" vertical="top" wrapText="1"/>
    </xf>
    <xf numFmtId="9" fontId="7" fillId="3" borderId="1" xfId="0" applyNumberFormat="1" applyFont="1" applyFill="1" applyBorder="1" applyAlignment="1">
      <alignment horizontal="center" vertical="top" wrapText="1"/>
    </xf>
    <xf numFmtId="173" fontId="8" fillId="3" borderId="2" xfId="0" applyNumberFormat="1" applyFont="1" applyFill="1" applyBorder="1" applyAlignment="1">
      <alignment horizontal="center" vertical="top" wrapText="1"/>
    </xf>
    <xf numFmtId="0" fontId="7" fillId="4" borderId="2" xfId="0" applyFont="1" applyFill="1" applyBorder="1" applyAlignment="1">
      <alignment horizontal="center" vertical="top" wrapText="1"/>
    </xf>
    <xf numFmtId="0" fontId="7" fillId="3" borderId="3" xfId="0" applyFont="1" applyFill="1" applyBorder="1" applyAlignment="1">
      <alignment horizontal="center" vertical="top" wrapText="1"/>
    </xf>
    <xf numFmtId="172" fontId="5" fillId="0" borderId="0" xfId="0" applyNumberFormat="1" applyFont="1" applyAlignment="1">
      <alignment horizontal="left" vertical="top" wrapText="1"/>
    </xf>
    <xf numFmtId="3" fontId="10" fillId="0" borderId="0" xfId="0" applyNumberFormat="1" applyFont="1" applyAlignment="1">
      <alignment vertical="top" wrapText="1"/>
    </xf>
    <xf numFmtId="0" fontId="10" fillId="0" borderId="0" xfId="0" applyFont="1" applyAlignment="1">
      <alignment vertical="top" wrapText="1"/>
    </xf>
    <xf numFmtId="3" fontId="10" fillId="0" borderId="0" xfId="0" applyNumberFormat="1" applyFont="1" applyAlignment="1">
      <alignment horizontal="right" vertical="top" wrapText="1"/>
    </xf>
    <xf numFmtId="9" fontId="10" fillId="0" borderId="0" xfId="0" applyNumberFormat="1" applyFont="1" applyAlignment="1">
      <alignment vertical="top" wrapText="1"/>
    </xf>
    <xf numFmtId="174" fontId="10" fillId="0" borderId="0" xfId="0" applyNumberFormat="1" applyFont="1" applyAlignment="1">
      <alignment vertical="top" wrapText="1"/>
    </xf>
    <xf numFmtId="0" fontId="5" fillId="0" borderId="0" xfId="0" applyFont="1" applyAlignment="1">
      <alignment vertical="top" wrapText="1"/>
    </xf>
    <xf numFmtId="172" fontId="11" fillId="0" borderId="0" xfId="0" applyNumberFormat="1" applyFont="1" applyAlignment="1">
      <alignment horizontal="left" wrapText="1"/>
    </xf>
    <xf numFmtId="3" fontId="12" fillId="0" borderId="0" xfId="0" applyNumberFormat="1" applyFont="1" applyFill="1" applyAlignment="1">
      <alignment wrapText="1"/>
    </xf>
    <xf numFmtId="3" fontId="12" fillId="0" borderId="0" xfId="0" applyNumberFormat="1" applyFont="1" applyAlignment="1">
      <alignment wrapText="1"/>
    </xf>
    <xf numFmtId="0" fontId="12" fillId="0" borderId="0" xfId="0" applyFont="1" applyAlignment="1">
      <alignment wrapText="1"/>
    </xf>
    <xf numFmtId="1" fontId="12" fillId="0" borderId="0" xfId="0" applyNumberFormat="1" applyFont="1" applyAlignment="1">
      <alignment wrapText="1"/>
    </xf>
    <xf numFmtId="0" fontId="12" fillId="0" borderId="0" xfId="0" applyFont="1" applyAlignment="1">
      <alignment horizontal="right" wrapText="1"/>
    </xf>
    <xf numFmtId="9" fontId="13" fillId="0" borderId="0" xfId="0" applyNumberFormat="1" applyFont="1" applyAlignment="1">
      <alignment wrapText="1"/>
    </xf>
    <xf numFmtId="173" fontId="13" fillId="0" borderId="0" xfId="0" applyNumberFormat="1" applyFont="1" applyAlignment="1">
      <alignment wrapText="1"/>
    </xf>
    <xf numFmtId="172" fontId="11" fillId="0" borderId="0" xfId="0" applyNumberFormat="1" applyFont="1" applyAlignment="1">
      <alignment horizontal="left" vertical="top" wrapText="1"/>
    </xf>
    <xf numFmtId="0" fontId="12" fillId="0" borderId="0" xfId="0" applyFont="1" applyAlignment="1">
      <alignment vertical="top" wrapText="1"/>
    </xf>
    <xf numFmtId="0" fontId="5" fillId="0" borderId="0" xfId="0" applyNumberFormat="1" applyFont="1" applyAlignment="1">
      <alignment vertical="top" wrapText="1"/>
    </xf>
    <xf numFmtId="173" fontId="8" fillId="4" borderId="2" xfId="0" applyNumberFormat="1" applyFont="1" applyFill="1" applyBorder="1" applyAlignment="1">
      <alignment horizontal="center" vertical="top" wrapText="1"/>
    </xf>
    <xf numFmtId="172" fontId="9" fillId="5" borderId="4" xfId="0" applyNumberFormat="1" applyFont="1" applyFill="1" applyBorder="1" applyAlignment="1">
      <alignment horizontal="center" vertical="top" wrapText="1"/>
    </xf>
    <xf numFmtId="3" fontId="9" fillId="6" borderId="4" xfId="0" applyNumberFormat="1" applyFont="1" applyFill="1" applyBorder="1" applyAlignment="1">
      <alignment horizontal="center" vertical="top" wrapText="1"/>
    </xf>
    <xf numFmtId="0" fontId="16" fillId="6" borderId="5" xfId="0" applyFont="1" applyFill="1" applyBorder="1" applyAlignment="1">
      <alignment horizontal="center" vertical="top" wrapText="1"/>
    </xf>
    <xf numFmtId="0" fontId="9" fillId="6"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4" xfId="0" applyFont="1" applyFill="1" applyBorder="1" applyAlignment="1">
      <alignment horizontal="center" vertical="top" wrapText="1"/>
    </xf>
    <xf numFmtId="1" fontId="10" fillId="0" borderId="0" xfId="0" applyNumberFormat="1" applyFont="1" applyAlignment="1">
      <alignment vertical="top" wrapText="1"/>
    </xf>
    <xf numFmtId="173" fontId="12" fillId="0" borderId="0" xfId="0" applyNumberFormat="1" applyFont="1" applyFill="1" applyAlignment="1">
      <alignment vertical="top" wrapText="1"/>
    </xf>
    <xf numFmtId="0" fontId="11" fillId="2" borderId="0" xfId="0" applyNumberFormat="1" applyFont="1" applyFill="1" applyBorder="1" applyAlignment="1">
      <alignment horizontal="left" vertical="top" wrapText="1"/>
    </xf>
    <xf numFmtId="0" fontId="16" fillId="2" borderId="0" xfId="0" applyNumberFormat="1" applyFont="1" applyFill="1" applyBorder="1" applyAlignment="1">
      <alignment vertical="top" wrapText="1"/>
    </xf>
    <xf numFmtId="172" fontId="11" fillId="2" borderId="0" xfId="0" applyNumberFormat="1" applyFont="1" applyFill="1" applyAlignment="1">
      <alignment horizontal="left" wrapText="1"/>
    </xf>
    <xf numFmtId="3" fontId="11" fillId="2" borderId="0" xfId="0" applyNumberFormat="1" applyFont="1" applyFill="1" applyBorder="1" applyAlignment="1">
      <alignment wrapText="1"/>
    </xf>
    <xf numFmtId="177" fontId="11" fillId="2" borderId="0" xfId="0" applyNumberFormat="1" applyFont="1" applyFill="1" applyBorder="1" applyAlignment="1">
      <alignment wrapText="1"/>
    </xf>
    <xf numFmtId="0" fontId="12" fillId="2" borderId="0" xfId="0" applyFont="1" applyFill="1" applyAlignment="1">
      <alignment wrapText="1"/>
    </xf>
    <xf numFmtId="1" fontId="12" fillId="2" borderId="0" xfId="0" applyNumberFormat="1" applyFont="1" applyFill="1" applyAlignment="1">
      <alignment wrapText="1"/>
    </xf>
    <xf numFmtId="0" fontId="12" fillId="2" borderId="0" xfId="0" applyFont="1" applyFill="1" applyAlignment="1">
      <alignment horizontal="right" wrapText="1"/>
    </xf>
    <xf numFmtId="9" fontId="13" fillId="2" borderId="0" xfId="0" applyNumberFormat="1" applyFont="1" applyFill="1" applyAlignment="1">
      <alignment wrapText="1"/>
    </xf>
    <xf numFmtId="173" fontId="13" fillId="2" borderId="0" xfId="0" applyNumberFormat="1" applyFont="1" applyFill="1" applyAlignment="1">
      <alignment wrapText="1"/>
    </xf>
    <xf numFmtId="0" fontId="18" fillId="2" borderId="0" xfId="0" applyFont="1" applyFill="1" applyBorder="1" applyAlignment="1">
      <alignment wrapText="1"/>
    </xf>
    <xf numFmtId="3" fontId="11" fillId="7" borderId="4" xfId="0" applyNumberFormat="1" applyFont="1" applyFill="1" applyBorder="1" applyAlignment="1">
      <alignment wrapText="1"/>
    </xf>
    <xf numFmtId="0" fontId="5" fillId="8" borderId="6" xfId="0" applyNumberFormat="1" applyFont="1" applyFill="1" applyBorder="1" applyAlignment="1">
      <alignment horizontal="left" vertical="top" wrapText="1"/>
    </xf>
    <xf numFmtId="0" fontId="6" fillId="8" borderId="7" xfId="0" applyNumberFormat="1" applyFont="1" applyFill="1" applyBorder="1" applyAlignment="1">
      <alignment vertical="top" wrapText="1"/>
    </xf>
    <xf numFmtId="0" fontId="1" fillId="8" borderId="7" xfId="0" applyNumberFormat="1" applyFont="1" applyFill="1" applyBorder="1" applyAlignment="1">
      <alignment vertical="top" wrapText="1"/>
    </xf>
    <xf numFmtId="3" fontId="19" fillId="7" borderId="4" xfId="0" applyNumberFormat="1" applyFont="1" applyFill="1" applyBorder="1" applyAlignment="1">
      <alignment vertical="top" wrapText="1"/>
    </xf>
    <xf numFmtId="172" fontId="11" fillId="0" borderId="8" xfId="0" applyNumberFormat="1" applyFont="1" applyBorder="1" applyAlignment="1">
      <alignment horizontal="left" wrapText="1"/>
    </xf>
    <xf numFmtId="3" fontId="12" fillId="0" borderId="8" xfId="0" applyNumberFormat="1" applyFont="1" applyFill="1" applyBorder="1" applyAlignment="1">
      <alignment wrapText="1"/>
    </xf>
    <xf numFmtId="3" fontId="12" fillId="0" borderId="8" xfId="0" applyNumberFormat="1" applyFont="1" applyBorder="1" applyAlignment="1">
      <alignment wrapText="1"/>
    </xf>
    <xf numFmtId="0" fontId="12" fillId="0" borderId="8" xfId="0" applyFont="1" applyBorder="1" applyAlignment="1">
      <alignment wrapText="1"/>
    </xf>
    <xf numFmtId="1" fontId="12" fillId="0" borderId="8" xfId="0" applyNumberFormat="1" applyFont="1" applyBorder="1" applyAlignment="1">
      <alignment wrapText="1"/>
    </xf>
    <xf numFmtId="0" fontId="12" fillId="0" borderId="8" xfId="0" applyFont="1" applyBorder="1" applyAlignment="1">
      <alignment horizontal="right" wrapText="1"/>
    </xf>
    <xf numFmtId="9" fontId="13" fillId="0" borderId="8" xfId="0" applyNumberFormat="1" applyFont="1" applyBorder="1" applyAlignment="1">
      <alignment wrapText="1"/>
    </xf>
    <xf numFmtId="173" fontId="13" fillId="0" borderId="8" xfId="0" applyNumberFormat="1" applyFont="1" applyBorder="1" applyAlignment="1">
      <alignment wrapText="1"/>
    </xf>
    <xf numFmtId="3" fontId="9" fillId="6" borderId="9" xfId="0" applyNumberFormat="1" applyFont="1" applyFill="1" applyBorder="1" applyAlignment="1">
      <alignment horizontal="center" vertical="top" wrapText="1"/>
    </xf>
    <xf numFmtId="0" fontId="12" fillId="2" borderId="0" xfId="0" applyFont="1" applyFill="1" applyBorder="1" applyAlignment="1">
      <alignment wrapText="1"/>
    </xf>
    <xf numFmtId="0" fontId="0" fillId="2" borderId="0" xfId="0" applyFill="1" applyBorder="1" applyAlignment="1">
      <alignment wrapText="1"/>
    </xf>
    <xf numFmtId="179" fontId="10" fillId="0" borderId="0" xfId="0" applyNumberFormat="1" applyFont="1" applyAlignment="1">
      <alignment vertical="top" wrapText="1"/>
    </xf>
    <xf numFmtId="4" fontId="19" fillId="7" borderId="4" xfId="0" applyNumberFormat="1" applyFont="1" applyFill="1" applyBorder="1" applyAlignment="1">
      <alignment vertical="top" wrapText="1"/>
    </xf>
    <xf numFmtId="173" fontId="13" fillId="0" borderId="0" xfId="0" applyNumberFormat="1" applyFont="1" applyAlignment="1">
      <alignment vertical="top" wrapText="1"/>
    </xf>
    <xf numFmtId="1" fontId="11" fillId="5" borderId="4" xfId="0" applyNumberFormat="1" applyFont="1" applyFill="1" applyBorder="1" applyAlignment="1">
      <alignment vertical="top" wrapText="1"/>
    </xf>
    <xf numFmtId="3" fontId="8" fillId="3" borderId="4" xfId="0" applyNumberFormat="1" applyFont="1" applyFill="1" applyBorder="1" applyAlignment="1">
      <alignment horizontal="center" vertical="top" wrapText="1"/>
    </xf>
    <xf numFmtId="0" fontId="8" fillId="3" borderId="4" xfId="0" applyFont="1" applyFill="1" applyBorder="1" applyAlignment="1">
      <alignment horizontal="center" vertical="top" wrapText="1"/>
    </xf>
    <xf numFmtId="1" fontId="8" fillId="3" borderId="4" xfId="0" applyNumberFormat="1" applyFont="1" applyFill="1" applyBorder="1" applyAlignment="1">
      <alignment horizontal="center" vertical="top" wrapText="1"/>
    </xf>
    <xf numFmtId="9" fontId="20" fillId="3" borderId="4" xfId="0" applyNumberFormat="1" applyFont="1" applyFill="1" applyBorder="1" applyAlignment="1">
      <alignment horizontal="center" vertical="top" wrapText="1"/>
    </xf>
    <xf numFmtId="0" fontId="0" fillId="0" borderId="0" xfId="0" applyFill="1" applyBorder="1" applyAlignment="1">
      <alignment vertical="top" wrapText="1"/>
    </xf>
    <xf numFmtId="0" fontId="21" fillId="0" borderId="0" xfId="0" applyFont="1"/>
    <xf numFmtId="3" fontId="11" fillId="5" borderId="1" xfId="0" applyNumberFormat="1" applyFont="1" applyFill="1" applyBorder="1" applyAlignment="1">
      <alignment vertical="top" wrapText="1"/>
    </xf>
    <xf numFmtId="4" fontId="11" fillId="5" borderId="1" xfId="0" applyNumberFormat="1" applyFont="1" applyFill="1" applyBorder="1" applyAlignment="1">
      <alignment vertical="top" wrapText="1"/>
    </xf>
    <xf numFmtId="0" fontId="11" fillId="5" borderId="1" xfId="0" applyFont="1" applyFill="1" applyBorder="1" applyAlignment="1">
      <alignment vertical="top" wrapText="1"/>
    </xf>
    <xf numFmtId="1" fontId="11" fillId="5" borderId="1" xfId="0" applyNumberFormat="1" applyFont="1" applyFill="1" applyBorder="1" applyAlignment="1">
      <alignment vertical="top" wrapText="1"/>
    </xf>
    <xf numFmtId="0" fontId="11" fillId="5" borderId="1" xfId="0" applyFont="1" applyFill="1" applyBorder="1" applyAlignment="1">
      <alignment horizontal="right" vertical="top" wrapText="1"/>
    </xf>
    <xf numFmtId="173" fontId="20" fillId="3" borderId="4" xfId="0" applyNumberFormat="1" applyFont="1" applyFill="1" applyBorder="1" applyAlignment="1">
      <alignment horizontal="center" vertical="top" wrapText="1"/>
    </xf>
    <xf numFmtId="0" fontId="21" fillId="2" borderId="4" xfId="0" applyFont="1" applyFill="1" applyBorder="1"/>
    <xf numFmtId="3" fontId="0" fillId="2" borderId="4" xfId="0" applyNumberFormat="1" applyFill="1" applyBorder="1"/>
    <xf numFmtId="4" fontId="0" fillId="2" borderId="4" xfId="0" applyNumberFormat="1" applyFill="1" applyBorder="1"/>
    <xf numFmtId="0" fontId="0" fillId="2" borderId="4" xfId="0" applyFill="1" applyBorder="1"/>
    <xf numFmtId="1" fontId="0" fillId="2" borderId="4" xfId="0" applyNumberFormat="1" applyFill="1" applyBorder="1"/>
    <xf numFmtId="2" fontId="11" fillId="5" borderId="4" xfId="0" applyNumberFormat="1" applyFont="1" applyFill="1" applyBorder="1" applyAlignment="1">
      <alignment vertical="top" wrapText="1"/>
    </xf>
    <xf numFmtId="2" fontId="0" fillId="2" borderId="4" xfId="0" applyNumberFormat="1" applyFill="1" applyBorder="1"/>
    <xf numFmtId="3" fontId="7" fillId="4" borderId="4" xfId="0" applyNumberFormat="1" applyFont="1" applyFill="1" applyBorder="1" applyAlignment="1">
      <alignment horizontal="right" vertical="top" wrapText="1"/>
    </xf>
    <xf numFmtId="3" fontId="7" fillId="4" borderId="1" xfId="0" applyNumberFormat="1" applyFont="1" applyFill="1" applyBorder="1" applyAlignment="1">
      <alignment horizontal="right" vertical="top" wrapText="1"/>
    </xf>
    <xf numFmtId="3" fontId="7" fillId="3" borderId="1" xfId="0" applyNumberFormat="1" applyFont="1" applyFill="1" applyBorder="1" applyAlignment="1">
      <alignment horizontal="right" vertical="top" wrapText="1"/>
    </xf>
    <xf numFmtId="1" fontId="19" fillId="7" borderId="1" xfId="0" applyNumberFormat="1" applyFont="1" applyFill="1" applyBorder="1" applyAlignment="1">
      <alignment vertical="top" wrapText="1"/>
    </xf>
    <xf numFmtId="0" fontId="19" fillId="0" borderId="4" xfId="0" applyFont="1" applyBorder="1"/>
    <xf numFmtId="3" fontId="0" fillId="2" borderId="4" xfId="0" applyNumberFormat="1" applyFill="1" applyBorder="1" applyAlignment="1">
      <alignment horizontal="right"/>
    </xf>
    <xf numFmtId="0" fontId="6" fillId="2" borderId="4" xfId="0" applyFont="1" applyFill="1" applyBorder="1"/>
    <xf numFmtId="3" fontId="8" fillId="3" borderId="1" xfId="0" applyNumberFormat="1" applyFont="1" applyFill="1" applyBorder="1" applyAlignment="1">
      <alignment horizontal="center" vertical="top" wrapText="1"/>
    </xf>
    <xf numFmtId="172" fontId="5" fillId="0" borderId="0" xfId="0" applyNumberFormat="1" applyFont="1" applyFill="1" applyBorder="1" applyAlignment="1">
      <alignment horizontal="left" vertical="top" wrapText="1"/>
    </xf>
    <xf numFmtId="3" fontId="19" fillId="0" borderId="10" xfId="0" applyNumberFormat="1" applyFont="1" applyFill="1" applyBorder="1" applyAlignment="1">
      <alignment vertical="top" wrapText="1"/>
    </xf>
    <xf numFmtId="4" fontId="19" fillId="0" borderId="10" xfId="0" applyNumberFormat="1" applyFont="1" applyFill="1" applyBorder="1" applyAlignment="1">
      <alignment vertical="top" wrapText="1"/>
    </xf>
    <xf numFmtId="172" fontId="11" fillId="0" borderId="10" xfId="0" applyNumberFormat="1" applyFont="1" applyBorder="1" applyAlignment="1">
      <alignment horizontal="left" wrapText="1"/>
    </xf>
    <xf numFmtId="0" fontId="0" fillId="0" borderId="10" xfId="0" applyBorder="1" applyAlignment="1">
      <alignment wrapText="1"/>
    </xf>
    <xf numFmtId="172" fontId="17" fillId="5" borderId="9" xfId="0" applyNumberFormat="1" applyFont="1" applyFill="1" applyBorder="1" applyAlignment="1">
      <alignment vertical="top" wrapText="1"/>
    </xf>
    <xf numFmtId="0" fontId="17" fillId="5" borderId="11" xfId="0" applyFont="1" applyFill="1" applyBorder="1" applyAlignment="1">
      <alignment vertical="top" wrapText="1"/>
    </xf>
    <xf numFmtId="0" fontId="17" fillId="5" borderId="5" xfId="0" applyFont="1" applyFill="1" applyBorder="1" applyAlignment="1">
      <alignment vertical="top" wrapText="1"/>
    </xf>
    <xf numFmtId="172" fontId="2" fillId="2" borderId="0" xfId="0" applyNumberFormat="1" applyFont="1" applyFill="1" applyBorder="1" applyAlignment="1">
      <alignment vertical="top" wrapText="1"/>
    </xf>
    <xf numFmtId="0" fontId="1" fillId="2" borderId="0" xfId="0" applyFont="1" applyFill="1" applyBorder="1" applyAlignment="1">
      <alignment vertical="top" wrapText="1"/>
    </xf>
    <xf numFmtId="0" fontId="1" fillId="8" borderId="7" xfId="0" applyNumberFormat="1" applyFont="1" applyFill="1" applyBorder="1" applyAlignment="1">
      <alignment vertical="top" wrapText="1"/>
    </xf>
    <xf numFmtId="0" fontId="0" fillId="8" borderId="7" xfId="0" applyNumberFormat="1" applyFill="1" applyBorder="1" applyAlignment="1">
      <alignment vertical="top" wrapText="1"/>
    </xf>
    <xf numFmtId="3" fontId="8" fillId="4" borderId="9" xfId="0" applyNumberFormat="1" applyFont="1" applyFill="1" applyBorder="1" applyAlignment="1">
      <alignment wrapText="1"/>
    </xf>
    <xf numFmtId="3" fontId="8" fillId="4" borderId="11" xfId="0" applyNumberFormat="1" applyFont="1" applyFill="1" applyBorder="1" applyAlignment="1">
      <alignment wrapText="1"/>
    </xf>
    <xf numFmtId="0" fontId="0" fillId="4" borderId="5" xfId="0" applyFill="1" applyBorder="1" applyAlignment="1">
      <alignment wrapText="1"/>
    </xf>
    <xf numFmtId="0" fontId="11" fillId="2" borderId="0" xfId="0" applyNumberFormat="1" applyFont="1" applyFill="1" applyBorder="1" applyAlignment="1">
      <alignment horizontal="left" vertical="top" wrapText="1"/>
    </xf>
    <xf numFmtId="0" fontId="0" fillId="0" borderId="0" xfId="0" applyAlignment="1">
      <alignment vertical="top" wrapText="1"/>
    </xf>
    <xf numFmtId="3" fontId="11" fillId="7" borderId="9" xfId="0" applyNumberFormat="1" applyFont="1" applyFill="1" applyBorder="1" applyAlignment="1">
      <alignment wrapText="1"/>
    </xf>
    <xf numFmtId="0" fontId="12" fillId="2" borderId="5" xfId="0" applyFont="1" applyFill="1" applyBorder="1" applyAlignment="1">
      <alignment wrapText="1"/>
    </xf>
    <xf numFmtId="3" fontId="11" fillId="5" borderId="9" xfId="0" applyNumberFormat="1" applyFont="1" applyFill="1" applyBorder="1" applyAlignment="1">
      <alignment horizontal="center" vertical="top" wrapText="1"/>
    </xf>
    <xf numFmtId="3" fontId="11" fillId="5" borderId="11" xfId="0" applyNumberFormat="1" applyFont="1" applyFill="1" applyBorder="1" applyAlignment="1">
      <alignment horizontal="center" vertical="top" wrapText="1"/>
    </xf>
    <xf numFmtId="0" fontId="0" fillId="0" borderId="11" xfId="0" applyBorder="1" applyAlignment="1">
      <alignment horizontal="center" vertical="top" wrapText="1"/>
    </xf>
    <xf numFmtId="0" fontId="0" fillId="0" borderId="5" xfId="0" applyBorder="1" applyAlignment="1">
      <alignment horizontal="center" vertical="top" wrapText="1"/>
    </xf>
    <xf numFmtId="3" fontId="11" fillId="7" borderId="4" xfId="0" applyNumberFormat="1" applyFont="1" applyFill="1" applyBorder="1" applyAlignment="1">
      <alignment wrapText="1"/>
    </xf>
    <xf numFmtId="0" fontId="0" fillId="0" borderId="4" xfId="0" applyBorder="1" applyAlignment="1">
      <alignment wrapText="1"/>
    </xf>
    <xf numFmtId="3" fontId="19" fillId="6" borderId="4" xfId="0" applyNumberFormat="1" applyFont="1" applyFill="1" applyBorder="1" applyAlignment="1">
      <alignment vertical="top" wrapText="1"/>
    </xf>
    <xf numFmtId="0" fontId="0" fillId="6" borderId="4" xfId="0" applyFill="1" applyBorder="1" applyAlignment="1">
      <alignment vertical="top" wrapText="1"/>
    </xf>
    <xf numFmtId="3" fontId="22" fillId="7" borderId="9" xfId="0" applyNumberFormat="1" applyFont="1" applyFill="1" applyBorder="1" applyAlignment="1">
      <alignment vertical="top" wrapText="1"/>
    </xf>
    <xf numFmtId="0" fontId="23" fillId="0" borderId="5" xfId="0" applyFont="1" applyBorder="1" applyAlignment="1"/>
    <xf numFmtId="3" fontId="7" fillId="3" borderId="9" xfId="0" applyNumberFormat="1" applyFont="1" applyFill="1" applyBorder="1" applyAlignment="1">
      <alignment horizontal="center" vertical="top" wrapText="1"/>
    </xf>
    <xf numFmtId="0" fontId="0" fillId="0" borderId="11" xfId="0" applyBorder="1" applyAlignment="1">
      <alignment vertical="top" wrapText="1"/>
    </xf>
    <xf numFmtId="0" fontId="0" fillId="0" borderId="5" xfId="0" applyBorder="1" applyAlignment="1">
      <alignment vertical="top" wrapText="1"/>
    </xf>
    <xf numFmtId="3" fontId="26" fillId="3" borderId="12" xfId="0" applyNumberFormat="1" applyFont="1" applyFill="1" applyBorder="1" applyAlignment="1">
      <alignment horizontal="center" vertical="center" wrapText="1"/>
    </xf>
    <xf numFmtId="0" fontId="27" fillId="0" borderId="1" xfId="0" applyFont="1" applyBorder="1" applyAlignment="1">
      <alignment horizontal="center" vertical="center" wrapText="1"/>
    </xf>
  </cellXfs>
  <cellStyles count="1">
    <cellStyle name="Normal" xfId="0" builtinId="0"/>
  </cellStyles>
  <dxfs count="11">
    <dxf>
      <font>
        <condense val="0"/>
        <extend val="0"/>
        <color indexed="10"/>
      </font>
    </dxf>
    <dxf>
      <font>
        <condense val="0"/>
        <extend val="0"/>
        <color indexed="17"/>
      </font>
    </dxf>
    <dxf>
      <font>
        <condense val="0"/>
        <extend val="0"/>
        <color indexed="10"/>
      </font>
    </dxf>
    <dxf>
      <font>
        <condense val="0"/>
        <extend val="0"/>
        <color indexed="17"/>
      </font>
    </dxf>
    <dxf>
      <font>
        <b/>
        <i val="0"/>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
      <font>
        <condense val="0"/>
        <extend val="0"/>
        <color indexed="10"/>
      </font>
    </dxf>
    <dxf>
      <font>
        <condense val="0"/>
        <extend val="0"/>
        <color indexed="17"/>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3.xml"/><Relationship Id="rId4" Type="http://schemas.openxmlformats.org/officeDocument/2006/relationships/worksheet" Target="worksheets/sheet2.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800" b="1" i="0" u="none" strike="noStrike" baseline="0">
                <a:solidFill>
                  <a:srgbClr val="000000"/>
                </a:solidFill>
                <a:latin typeface="Arial"/>
                <a:ea typeface="Arial"/>
                <a:cs typeface="Arial"/>
              </a:defRPr>
            </a:pPr>
            <a:r>
              <a:rPr lang="en-US"/>
              <a:t>Stars, Bars, and the Crown</a:t>
            </a:r>
          </a:p>
        </c:rich>
      </c:tx>
      <c:layout>
        <c:manualLayout>
          <c:xMode val="edge"/>
          <c:yMode val="edge"/>
          <c:x val="0.39782014399038113"/>
          <c:y val="3.6101089370517647E-2"/>
        </c:manualLayout>
      </c:layout>
      <c:spPr>
        <a:noFill/>
        <a:ln w="25400">
          <a:noFill/>
        </a:ln>
      </c:spPr>
    </c:title>
    <c:plotArea>
      <c:layout>
        <c:manualLayout>
          <c:layoutTarget val="inner"/>
          <c:xMode val="edge"/>
          <c:yMode val="edge"/>
          <c:x val="0.10490463215258855"/>
          <c:y val="0.12274389867705515"/>
          <c:w val="0.64441416893732972"/>
          <c:h val="0.71480270406049762"/>
        </c:manualLayout>
      </c:layout>
      <c:lineChart>
        <c:grouping val="standard"/>
        <c:ser>
          <c:idx val="9"/>
          <c:order val="0"/>
          <c:tx>
            <c:v>Your Word Count Goal</c:v>
          </c:tx>
          <c:spPr>
            <a:ln w="12700">
              <a:solidFill>
                <a:srgbClr val="000080"/>
              </a:solidFill>
              <a:prstDash val="solid"/>
            </a:ln>
          </c:spPr>
          <c:marker>
            <c:symbol val="none"/>
          </c:marker>
          <c:cat>
            <c:numRef>
              <c:f>'Report Card'!$P$11:$P$40</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'Report Card'!$R$11:$R$40</c:f>
              <c:numCache>
                <c:formatCode>General</c:formatCode>
                <c:ptCount val="30"/>
                <c:pt idx="0">
                  <c:v>1667</c:v>
                </c:pt>
                <c:pt idx="1">
                  <c:v>3334</c:v>
                </c:pt>
                <c:pt idx="2">
                  <c:v>5001</c:v>
                </c:pt>
                <c:pt idx="3">
                  <c:v>6668</c:v>
                </c:pt>
                <c:pt idx="4">
                  <c:v>8335</c:v>
                </c:pt>
                <c:pt idx="5">
                  <c:v>10002</c:v>
                </c:pt>
                <c:pt idx="6">
                  <c:v>11669</c:v>
                </c:pt>
                <c:pt idx="7">
                  <c:v>13336</c:v>
                </c:pt>
                <c:pt idx="8">
                  <c:v>15003</c:v>
                </c:pt>
                <c:pt idx="9">
                  <c:v>16670</c:v>
                </c:pt>
                <c:pt idx="10">
                  <c:v>18337</c:v>
                </c:pt>
                <c:pt idx="11">
                  <c:v>20004</c:v>
                </c:pt>
                <c:pt idx="12">
                  <c:v>21671</c:v>
                </c:pt>
                <c:pt idx="13">
                  <c:v>23338</c:v>
                </c:pt>
                <c:pt idx="14">
                  <c:v>25005</c:v>
                </c:pt>
                <c:pt idx="15">
                  <c:v>26672</c:v>
                </c:pt>
                <c:pt idx="16">
                  <c:v>28339</c:v>
                </c:pt>
                <c:pt idx="17">
                  <c:v>30006</c:v>
                </c:pt>
                <c:pt idx="18">
                  <c:v>31673</c:v>
                </c:pt>
                <c:pt idx="19">
                  <c:v>33340</c:v>
                </c:pt>
                <c:pt idx="20">
                  <c:v>35007</c:v>
                </c:pt>
                <c:pt idx="21">
                  <c:v>36674</c:v>
                </c:pt>
                <c:pt idx="22">
                  <c:v>38341</c:v>
                </c:pt>
                <c:pt idx="23">
                  <c:v>40008</c:v>
                </c:pt>
                <c:pt idx="24">
                  <c:v>41675</c:v>
                </c:pt>
                <c:pt idx="25">
                  <c:v>43342</c:v>
                </c:pt>
                <c:pt idx="26">
                  <c:v>45009</c:v>
                </c:pt>
                <c:pt idx="27">
                  <c:v>46676</c:v>
                </c:pt>
                <c:pt idx="28">
                  <c:v>48343</c:v>
                </c:pt>
                <c:pt idx="29">
                  <c:v>50010</c:v>
                </c:pt>
              </c:numCache>
            </c:numRef>
          </c:val>
        </c:ser>
        <c:ser>
          <c:idx val="1"/>
          <c:order val="1"/>
          <c:tx>
            <c:v>Actual Word Count</c:v>
          </c:tx>
          <c:spPr>
            <a:ln w="12700">
              <a:solidFill>
                <a:srgbClr val="008000"/>
              </a:solidFill>
              <a:prstDash val="solid"/>
            </a:ln>
          </c:spPr>
          <c:marker>
            <c:symbol val="square"/>
            <c:size val="3"/>
            <c:spPr>
              <a:solidFill>
                <a:srgbClr val="008000"/>
              </a:solidFill>
              <a:ln>
                <a:solidFill>
                  <a:srgbClr val="008000"/>
                </a:solidFill>
                <a:prstDash val="solid"/>
              </a:ln>
            </c:spPr>
          </c:marker>
          <c:cat>
            <c:numRef>
              <c:f>'Report Card'!$P$11:$P$40</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'Report Card'!$B$11:$B$40</c:f>
              <c:numCache>
                <c:formatCode>#,##0</c:formatCode>
                <c:ptCount val="30"/>
              </c:numCache>
            </c:numRef>
          </c:val>
        </c:ser>
        <c:ser>
          <c:idx val="0"/>
          <c:order val="2"/>
          <c:tx>
            <c:v>Projected Word Count</c:v>
          </c:tx>
          <c:spPr>
            <a:ln w="12700">
              <a:solidFill>
                <a:srgbClr val="FFCC00"/>
              </a:solidFill>
              <a:prstDash val="solid"/>
            </a:ln>
          </c:spPr>
          <c:marker>
            <c:symbol val="none"/>
          </c:marker>
          <c:cat>
            <c:numRef>
              <c:f>'Report Card'!$P$11:$P$40</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'Report Card'!$S$11:$S$40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8"/>
          <c:order val="3"/>
          <c:tx>
            <c:v>Minimum Word Count</c:v>
          </c:tx>
          <c:spPr>
            <a:ln w="12700">
              <a:solidFill>
                <a:srgbClr val="FF0000"/>
              </a:solidFill>
              <a:prstDash val="solid"/>
            </a:ln>
          </c:spPr>
          <c:marker>
            <c:symbol val="none"/>
          </c:marker>
          <c:cat>
            <c:numRef>
              <c:f>'Report Card'!$P$11:$P$40</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'Report Card'!$Q$11:$Q$40</c:f>
              <c:numCache>
                <c:formatCode>General</c:formatCode>
                <c:ptCount val="30"/>
                <c:pt idx="0">
                  <c:v>1666</c:v>
                </c:pt>
                <c:pt idx="1">
                  <c:v>3333</c:v>
                </c:pt>
                <c:pt idx="2">
                  <c:v>5000</c:v>
                </c:pt>
                <c:pt idx="3">
                  <c:v>6666</c:v>
                </c:pt>
                <c:pt idx="4">
                  <c:v>8333</c:v>
                </c:pt>
                <c:pt idx="5">
                  <c:v>10000</c:v>
                </c:pt>
                <c:pt idx="6">
                  <c:v>11666</c:v>
                </c:pt>
                <c:pt idx="7">
                  <c:v>13333</c:v>
                </c:pt>
                <c:pt idx="8">
                  <c:v>15000</c:v>
                </c:pt>
                <c:pt idx="9">
                  <c:v>16666</c:v>
                </c:pt>
                <c:pt idx="10">
                  <c:v>18333</c:v>
                </c:pt>
                <c:pt idx="11">
                  <c:v>20000</c:v>
                </c:pt>
                <c:pt idx="12">
                  <c:v>21666</c:v>
                </c:pt>
                <c:pt idx="13">
                  <c:v>23333</c:v>
                </c:pt>
                <c:pt idx="14">
                  <c:v>25000</c:v>
                </c:pt>
                <c:pt idx="15">
                  <c:v>26666</c:v>
                </c:pt>
                <c:pt idx="16">
                  <c:v>28333</c:v>
                </c:pt>
                <c:pt idx="17">
                  <c:v>30000</c:v>
                </c:pt>
                <c:pt idx="18">
                  <c:v>31666</c:v>
                </c:pt>
                <c:pt idx="19">
                  <c:v>33333</c:v>
                </c:pt>
                <c:pt idx="20">
                  <c:v>35000</c:v>
                </c:pt>
                <c:pt idx="21">
                  <c:v>36666</c:v>
                </c:pt>
                <c:pt idx="22">
                  <c:v>38333</c:v>
                </c:pt>
                <c:pt idx="23">
                  <c:v>40000</c:v>
                </c:pt>
                <c:pt idx="24">
                  <c:v>41666</c:v>
                </c:pt>
                <c:pt idx="25">
                  <c:v>43333</c:v>
                </c:pt>
                <c:pt idx="26">
                  <c:v>45000</c:v>
                </c:pt>
                <c:pt idx="27">
                  <c:v>46666</c:v>
                </c:pt>
                <c:pt idx="28">
                  <c:v>48333</c:v>
                </c:pt>
                <c:pt idx="29">
                  <c:v>50000</c:v>
                </c:pt>
              </c:numCache>
            </c:numRef>
          </c:val>
        </c:ser>
        <c:ser>
          <c:idx val="7"/>
          <c:order val="4"/>
          <c:tx>
            <c:strRef>
              <c:f>'Report Card'!$P$9</c:f>
              <c:strCache>
                <c:ptCount val="1"/>
                <c:pt idx="0">
                  <c:v>Day</c:v>
                </c:pt>
              </c:strCache>
            </c:strRef>
          </c:tx>
          <c:spPr>
            <a:ln w="28575">
              <a:noFill/>
            </a:ln>
          </c:spPr>
          <c:marker>
            <c:symbol val="none"/>
          </c:marker>
          <c:cat>
            <c:numRef>
              <c:f>'Report Card'!$P$11:$P$40</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'Report Card'!$P$11:$P$40</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val>
        </c:ser>
        <c:marker val="1"/>
        <c:axId val="80830464"/>
        <c:axId val="80832384"/>
      </c:lineChart>
      <c:catAx>
        <c:axId val="80830464"/>
        <c:scaling>
          <c:orientation val="minMax"/>
        </c:scaling>
        <c:axPos val="b"/>
        <c:title>
          <c:tx>
            <c:rich>
              <a:bodyPr/>
              <a:lstStyle/>
              <a:p>
                <a:pPr>
                  <a:defRPr sz="800" b="1" i="0" u="none" strike="noStrike" baseline="0">
                    <a:solidFill>
                      <a:srgbClr val="000000"/>
                    </a:solidFill>
                    <a:latin typeface="Arial"/>
                    <a:ea typeface="Arial"/>
                    <a:cs typeface="Arial"/>
                  </a:defRPr>
                </a:pPr>
                <a:r>
                  <a:rPr lang="en-US"/>
                  <a:t>Day of November</a:t>
                </a:r>
              </a:p>
            </c:rich>
          </c:tx>
          <c:layout>
            <c:manualLayout>
              <c:xMode val="edge"/>
              <c:yMode val="edge"/>
              <c:x val="0.36103544040235197"/>
              <c:y val="0.9097488566437556"/>
            </c:manualLayout>
          </c:layout>
          <c:spPr>
            <a:noFill/>
            <a:ln w="25400">
              <a:noFill/>
            </a:ln>
          </c:spPr>
        </c:title>
        <c:numFmt formatCode="General" sourceLinked="1"/>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0832384"/>
        <c:crosses val="autoZero"/>
        <c:auto val="1"/>
        <c:lblAlgn val="ctr"/>
        <c:lblOffset val="100"/>
        <c:tickLblSkip val="1"/>
        <c:tickMarkSkip val="1"/>
      </c:catAx>
      <c:valAx>
        <c:axId val="80832384"/>
        <c:scaling>
          <c:orientation val="minMax"/>
        </c:scaling>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Word Count</a:t>
                </a:r>
              </a:p>
            </c:rich>
          </c:tx>
          <c:layout>
            <c:manualLayout>
              <c:xMode val="edge"/>
              <c:yMode val="edge"/>
              <c:x val="1.3624012082288596E-2"/>
              <c:y val="0.3574013114581413"/>
            </c:manualLayout>
          </c:layout>
          <c:spPr>
            <a:noFill/>
            <a:ln w="25400">
              <a:noFill/>
            </a:ln>
          </c:spPr>
        </c:title>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0830464"/>
        <c:crosses val="autoZero"/>
        <c:crossBetween val="between"/>
        <c:majorUnit val="10000"/>
        <c:minorUnit val="5000"/>
      </c:valAx>
      <c:spPr>
        <a:solidFill>
          <a:srgbClr val="FFFFCC"/>
        </a:solidFill>
        <a:ln w="12700">
          <a:solidFill>
            <a:srgbClr val="808080"/>
          </a:solidFill>
          <a:prstDash val="solid"/>
        </a:ln>
      </c:spPr>
    </c:plotArea>
    <c:legend>
      <c:legendPos val="r"/>
      <c:legendEntry>
        <c:idx val="4"/>
        <c:delete val="1"/>
      </c:legendEntry>
      <c:layout>
        <c:manualLayout>
          <c:xMode val="edge"/>
          <c:yMode val="edge"/>
          <c:x val="0.76703001510286073"/>
          <c:y val="0.10830361923823068"/>
          <c:w val="0.22752040352497838"/>
          <c:h val="0.34657116021032491"/>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800" b="1" i="0" u="none" strike="noStrike" baseline="0">
                <a:solidFill>
                  <a:srgbClr val="000000"/>
                </a:solidFill>
                <a:latin typeface="Arial"/>
                <a:ea typeface="Arial"/>
                <a:cs typeface="Arial"/>
              </a:defRPr>
            </a:pPr>
            <a:r>
              <a:rPr lang="en-US"/>
              <a:t>Percent Complete</a:t>
            </a:r>
          </a:p>
        </c:rich>
      </c:tx>
      <c:layout>
        <c:manualLayout>
          <c:xMode val="edge"/>
          <c:yMode val="edge"/>
          <c:x val="0.31818181818181818"/>
          <c:y val="4.812835895513061E-2"/>
        </c:manualLayout>
      </c:layout>
      <c:spPr>
        <a:noFill/>
        <a:ln w="25400">
          <a:noFill/>
        </a:ln>
      </c:spPr>
    </c:title>
    <c:plotArea>
      <c:layout>
        <c:manualLayout>
          <c:layoutTarget val="inner"/>
          <c:xMode val="edge"/>
          <c:yMode val="edge"/>
          <c:x val="0.25524519101902421"/>
          <c:y val="0.39572295841765126"/>
          <c:w val="0.23776264368895406"/>
          <c:h val="0.36363731314054443"/>
        </c:manualLayout>
      </c:layout>
      <c:pieChart>
        <c:varyColors val="1"/>
        <c:ser>
          <c:idx val="0"/>
          <c:order val="0"/>
          <c:tx>
            <c:v>Percent Complete</c:v>
          </c:tx>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1"/>
            <c:showPercent val="1"/>
            <c:showLeaderLines val="1"/>
          </c:dLbls>
          <c:cat>
            <c:strRef>
              <c:f>('Report Card'!$B$42,'Report Card'!$D$42)</c:f>
              <c:strCache>
                <c:ptCount val="2"/>
                <c:pt idx="0">
                  <c:v>Completed</c:v>
                </c:pt>
                <c:pt idx="1">
                  <c:v>Remaining</c:v>
                </c:pt>
              </c:strCache>
            </c:strRef>
          </c:cat>
          <c:val>
            <c:numRef>
              <c:f>('Report Card'!$B$43,'Report Card'!$D$43)</c:f>
              <c:numCache>
                <c:formatCode>#,##0</c:formatCode>
                <c:ptCount val="2"/>
                <c:pt idx="0">
                  <c:v>0</c:v>
                </c:pt>
                <c:pt idx="1">
                  <c:v>50000</c:v>
                </c:pt>
              </c:numCache>
            </c:numRef>
          </c:val>
        </c:ser>
        <c:dLbls>
          <c:showLegendKey val="1"/>
          <c:showPercent val="1"/>
        </c:dLbls>
        <c:firstSliceAng val="0"/>
      </c:pieChart>
      <c:spPr>
        <a:noFill/>
        <a:ln w="25400">
          <a:noFill/>
        </a:ln>
      </c:spPr>
    </c:plotArea>
    <c:legend>
      <c:legendPos val="r"/>
      <c:layout>
        <c:manualLayout>
          <c:xMode val="edge"/>
          <c:yMode val="edge"/>
          <c:x val="0.73426683552667804"/>
          <c:y val="0.47593675790526185"/>
          <c:w val="0.23776260484921896"/>
          <c:h val="0.20855643044619426"/>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dispBlanksAs val="zero"/>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800" b="1" i="0" u="none" strike="noStrike" baseline="0">
                <a:solidFill>
                  <a:srgbClr val="000000"/>
                </a:solidFill>
                <a:latin typeface="Arial"/>
                <a:ea typeface="Arial"/>
                <a:cs typeface="Arial"/>
              </a:defRPr>
            </a:pPr>
            <a:r>
              <a:rPr lang="en-US"/>
              <a:t>Percent Complete</a:t>
            </a:r>
          </a:p>
        </c:rich>
      </c:tx>
      <c:layout>
        <c:manualLayout>
          <c:xMode val="edge"/>
          <c:yMode val="edge"/>
          <c:x val="0.31818180166925503"/>
          <c:y val="4.8128407026044824E-2"/>
        </c:manualLayout>
      </c:layout>
      <c:spPr>
        <a:noFill/>
        <a:ln w="25400">
          <a:noFill/>
        </a:ln>
      </c:spPr>
    </c:title>
    <c:plotArea>
      <c:layout>
        <c:manualLayout>
          <c:layoutTarget val="inner"/>
          <c:xMode val="edge"/>
          <c:yMode val="edge"/>
          <c:x val="0.25524519101902421"/>
          <c:y val="0.39572295841765126"/>
          <c:w val="0.23776264368895406"/>
          <c:h val="0.36363731314054443"/>
        </c:manualLayout>
      </c:layout>
      <c:pieChart>
        <c:varyColors val="1"/>
        <c:ser>
          <c:idx val="0"/>
          <c:order val="0"/>
          <c:tx>
            <c:v>Percent Complete</c:v>
          </c:tx>
          <c:spPr>
            <a:solidFill>
              <a:srgbClr val="9999FF"/>
            </a:solidFill>
            <a:ln w="12700">
              <a:solidFill>
                <a:srgbClr val="000000"/>
              </a:solidFill>
              <a:prstDash val="solid"/>
            </a:ln>
          </c:spPr>
          <c:dPt>
            <c:idx val="0"/>
          </c:dPt>
          <c:dPt>
            <c:idx val="1"/>
            <c:spPr>
              <a:solidFill>
                <a:srgbClr val="993366"/>
              </a:solidFill>
              <a:ln w="12700">
                <a:solidFill>
                  <a:srgbClr val="000000"/>
                </a:solidFill>
                <a:prstDash val="solid"/>
              </a:ln>
            </c:spPr>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1"/>
            <c:showPercent val="1"/>
            <c:showLeaderLines val="1"/>
          </c:dLbls>
          <c:cat>
            <c:strRef>
              <c:f>('Report Card'!$B$42,'Report Card'!$D$42)</c:f>
              <c:strCache>
                <c:ptCount val="2"/>
                <c:pt idx="0">
                  <c:v>Completed</c:v>
                </c:pt>
                <c:pt idx="1">
                  <c:v>Remaining</c:v>
                </c:pt>
              </c:strCache>
            </c:strRef>
          </c:cat>
          <c:val>
            <c:numRef>
              <c:f>('Report Card'!$B$43,'Report Card'!$D$43)</c:f>
              <c:numCache>
                <c:formatCode>#,##0</c:formatCode>
                <c:ptCount val="2"/>
                <c:pt idx="0">
                  <c:v>0</c:v>
                </c:pt>
                <c:pt idx="1">
                  <c:v>50000</c:v>
                </c:pt>
              </c:numCache>
            </c:numRef>
          </c:val>
        </c:ser>
        <c:dLbls>
          <c:showLegendKey val="1"/>
          <c:showPercent val="1"/>
        </c:dLbls>
        <c:firstSliceAng val="0"/>
      </c:pieChart>
      <c:spPr>
        <a:noFill/>
        <a:ln w="25400">
          <a:noFill/>
        </a:ln>
      </c:spPr>
    </c:plotArea>
    <c:legend>
      <c:legendPos val="r"/>
      <c:layout>
        <c:manualLayout>
          <c:xMode val="edge"/>
          <c:yMode val="edge"/>
          <c:x val="0.73426695365501449"/>
          <c:y val="0.47593723861440396"/>
          <c:w val="0.23776258071547285"/>
          <c:h val="0.20855643044619421"/>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dispBlanksAs val="zero"/>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NaNoWriMo 2009
 Report Card</a:t>
            </a:r>
          </a:p>
        </c:rich>
      </c:tx>
      <c:layout>
        <c:manualLayout>
          <c:xMode val="edge"/>
          <c:yMode val="edge"/>
          <c:x val="0.4239733629300777"/>
          <c:y val="1.9575856443719411E-2"/>
        </c:manualLayout>
      </c:layout>
      <c:spPr>
        <a:noFill/>
        <a:ln w="25400">
          <a:noFill/>
        </a:ln>
      </c:spPr>
    </c:title>
    <c:plotArea>
      <c:layout>
        <c:manualLayout>
          <c:layoutTarget val="inner"/>
          <c:xMode val="edge"/>
          <c:yMode val="edge"/>
          <c:x val="0.1220865704772475"/>
          <c:y val="0.19575856443719414"/>
          <c:w val="0.78246392896781358"/>
          <c:h val="0.61011419249592169"/>
        </c:manualLayout>
      </c:layout>
      <c:lineChart>
        <c:grouping val="standard"/>
        <c:ser>
          <c:idx val="0"/>
          <c:order val="0"/>
          <c:tx>
            <c:v>Daily Word Count</c:v>
          </c:tx>
          <c:spPr>
            <a:ln w="12700">
              <a:solidFill>
                <a:srgbClr val="FF0000"/>
              </a:solidFill>
              <a:prstDash val="solid"/>
            </a:ln>
          </c:spPr>
          <c:marker>
            <c:symbol val="diamond"/>
            <c:size val="5"/>
            <c:spPr>
              <a:solidFill>
                <a:srgbClr val="FF0000"/>
              </a:solidFill>
              <a:ln>
                <a:solidFill>
                  <a:srgbClr val="FF0000"/>
                </a:solidFill>
                <a:prstDash val="solid"/>
              </a:ln>
            </c:spPr>
          </c:marker>
          <c:cat>
            <c:numRef>
              <c:f>'Report Card'!$A$11:$A$40</c:f>
              <c:numCache>
                <c:formatCode>m/d;@</c:formatCode>
                <c:ptCount val="30"/>
                <c:pt idx="0">
                  <c:v>40118</c:v>
                </c:pt>
                <c:pt idx="1">
                  <c:v>40119</c:v>
                </c:pt>
                <c:pt idx="2">
                  <c:v>40120</c:v>
                </c:pt>
                <c:pt idx="3">
                  <c:v>40121</c:v>
                </c:pt>
                <c:pt idx="4">
                  <c:v>40122</c:v>
                </c:pt>
                <c:pt idx="5">
                  <c:v>40123</c:v>
                </c:pt>
                <c:pt idx="6">
                  <c:v>40124</c:v>
                </c:pt>
                <c:pt idx="7">
                  <c:v>40125</c:v>
                </c:pt>
                <c:pt idx="8">
                  <c:v>40126</c:v>
                </c:pt>
                <c:pt idx="9">
                  <c:v>40127</c:v>
                </c:pt>
                <c:pt idx="10">
                  <c:v>40128</c:v>
                </c:pt>
                <c:pt idx="11">
                  <c:v>40129</c:v>
                </c:pt>
                <c:pt idx="12">
                  <c:v>40130</c:v>
                </c:pt>
                <c:pt idx="13">
                  <c:v>40131</c:v>
                </c:pt>
                <c:pt idx="14">
                  <c:v>40132</c:v>
                </c:pt>
                <c:pt idx="15">
                  <c:v>40133</c:v>
                </c:pt>
                <c:pt idx="16">
                  <c:v>40134</c:v>
                </c:pt>
                <c:pt idx="17">
                  <c:v>40135</c:v>
                </c:pt>
                <c:pt idx="18">
                  <c:v>40136</c:v>
                </c:pt>
                <c:pt idx="19">
                  <c:v>40137</c:v>
                </c:pt>
                <c:pt idx="20">
                  <c:v>40138</c:v>
                </c:pt>
                <c:pt idx="21">
                  <c:v>40139</c:v>
                </c:pt>
                <c:pt idx="22">
                  <c:v>40140</c:v>
                </c:pt>
                <c:pt idx="23">
                  <c:v>40141</c:v>
                </c:pt>
                <c:pt idx="24">
                  <c:v>40142</c:v>
                </c:pt>
                <c:pt idx="25">
                  <c:v>40143</c:v>
                </c:pt>
                <c:pt idx="26">
                  <c:v>40144</c:v>
                </c:pt>
                <c:pt idx="27">
                  <c:v>40145</c:v>
                </c:pt>
                <c:pt idx="28">
                  <c:v>40146</c:v>
                </c:pt>
                <c:pt idx="29">
                  <c:v>40147</c:v>
                </c:pt>
              </c:numCache>
            </c:numRef>
          </c:cat>
          <c:val>
            <c:numRef>
              <c:f>'Report Card'!$D$11:$D$40</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1"/>
          <c:order val="1"/>
          <c:tx>
            <c:v>Total Word Count</c:v>
          </c:tx>
          <c:spPr>
            <a:ln w="12700">
              <a:solidFill>
                <a:srgbClr val="0000FF"/>
              </a:solidFill>
              <a:prstDash val="solid"/>
            </a:ln>
          </c:spPr>
          <c:marker>
            <c:symbol val="diamond"/>
            <c:size val="5"/>
            <c:spPr>
              <a:solidFill>
                <a:srgbClr val="0000FF"/>
              </a:solidFill>
              <a:ln>
                <a:solidFill>
                  <a:srgbClr val="0000FF"/>
                </a:solidFill>
                <a:prstDash val="solid"/>
              </a:ln>
            </c:spPr>
          </c:marker>
          <c:val>
            <c:numRef>
              <c:f>'Report Card'!$B$11:$B$40</c:f>
              <c:numCache>
                <c:formatCode>#,##0</c:formatCode>
                <c:ptCount val="30"/>
              </c:numCache>
            </c:numRef>
          </c:val>
        </c:ser>
        <c:ser>
          <c:idx val="2"/>
          <c:order val="2"/>
          <c:tx>
            <c:v>Projected</c:v>
          </c:tx>
          <c:spPr>
            <a:ln w="12700">
              <a:solidFill>
                <a:srgbClr val="C0C0C0"/>
              </a:solidFill>
              <a:prstDash val="sysDash"/>
            </a:ln>
          </c:spPr>
          <c:marker>
            <c:symbol val="triangle"/>
            <c:size val="5"/>
            <c:spPr>
              <a:solidFill>
                <a:srgbClr val="C0C0C0"/>
              </a:solidFill>
              <a:ln>
                <a:solidFill>
                  <a:srgbClr val="C0C0C0"/>
                </a:solidFill>
                <a:prstDash val="solid"/>
              </a:ln>
            </c:spPr>
          </c:marker>
          <c:val>
            <c:numRef>
              <c:f>'Report Card'!$S$11:$S$40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3"/>
          <c:order val="3"/>
          <c:tx>
            <c:v>Your Goal</c:v>
          </c:tx>
          <c:spPr>
            <a:ln w="12700">
              <a:solidFill>
                <a:srgbClr val="FFCC00"/>
              </a:solidFill>
              <a:prstDash val="solid"/>
            </a:ln>
          </c:spPr>
          <c:marker>
            <c:symbol val="plus"/>
            <c:size val="5"/>
            <c:spPr>
              <a:noFill/>
              <a:ln>
                <a:solidFill>
                  <a:srgbClr val="FF9900"/>
                </a:solidFill>
                <a:prstDash val="solid"/>
              </a:ln>
            </c:spPr>
          </c:marker>
          <c:val>
            <c:numRef>
              <c:f>'Report Card'!$R$11:$R$40</c:f>
              <c:numCache>
                <c:formatCode>General</c:formatCode>
                <c:ptCount val="30"/>
                <c:pt idx="0">
                  <c:v>1667</c:v>
                </c:pt>
                <c:pt idx="1">
                  <c:v>3334</c:v>
                </c:pt>
                <c:pt idx="2">
                  <c:v>5001</c:v>
                </c:pt>
                <c:pt idx="3">
                  <c:v>6668</c:v>
                </c:pt>
                <c:pt idx="4">
                  <c:v>8335</c:v>
                </c:pt>
                <c:pt idx="5">
                  <c:v>10002</c:v>
                </c:pt>
                <c:pt idx="6">
                  <c:v>11669</c:v>
                </c:pt>
                <c:pt idx="7">
                  <c:v>13336</c:v>
                </c:pt>
                <c:pt idx="8">
                  <c:v>15003</c:v>
                </c:pt>
                <c:pt idx="9">
                  <c:v>16670</c:v>
                </c:pt>
                <c:pt idx="10">
                  <c:v>18337</c:v>
                </c:pt>
                <c:pt idx="11">
                  <c:v>20004</c:v>
                </c:pt>
                <c:pt idx="12">
                  <c:v>21671</c:v>
                </c:pt>
                <c:pt idx="13">
                  <c:v>23338</c:v>
                </c:pt>
                <c:pt idx="14">
                  <c:v>25005</c:v>
                </c:pt>
                <c:pt idx="15">
                  <c:v>26672</c:v>
                </c:pt>
                <c:pt idx="16">
                  <c:v>28339</c:v>
                </c:pt>
                <c:pt idx="17">
                  <c:v>30006</c:v>
                </c:pt>
                <c:pt idx="18">
                  <c:v>31673</c:v>
                </c:pt>
                <c:pt idx="19">
                  <c:v>33340</c:v>
                </c:pt>
                <c:pt idx="20">
                  <c:v>35007</c:v>
                </c:pt>
                <c:pt idx="21">
                  <c:v>36674</c:v>
                </c:pt>
                <c:pt idx="22">
                  <c:v>38341</c:v>
                </c:pt>
                <c:pt idx="23">
                  <c:v>40008</c:v>
                </c:pt>
                <c:pt idx="24">
                  <c:v>41675</c:v>
                </c:pt>
                <c:pt idx="25">
                  <c:v>43342</c:v>
                </c:pt>
                <c:pt idx="26">
                  <c:v>45009</c:v>
                </c:pt>
                <c:pt idx="27">
                  <c:v>46676</c:v>
                </c:pt>
                <c:pt idx="28">
                  <c:v>48343</c:v>
                </c:pt>
                <c:pt idx="29">
                  <c:v>50010</c:v>
                </c:pt>
              </c:numCache>
            </c:numRef>
          </c:val>
        </c:ser>
        <c:ser>
          <c:idx val="4"/>
          <c:order val="4"/>
          <c:tx>
            <c:v>Minimum</c:v>
          </c:tx>
          <c:spPr>
            <a:ln w="12700">
              <a:solidFill>
                <a:srgbClr val="800080"/>
              </a:solidFill>
              <a:prstDash val="solid"/>
            </a:ln>
          </c:spPr>
          <c:marker>
            <c:symbol val="star"/>
            <c:size val="5"/>
            <c:spPr>
              <a:noFill/>
              <a:ln>
                <a:solidFill>
                  <a:srgbClr val="800080"/>
                </a:solidFill>
                <a:prstDash val="solid"/>
              </a:ln>
            </c:spPr>
          </c:marker>
          <c:val>
            <c:numRef>
              <c:f>'Report Card'!$Q$11:$Q$40</c:f>
              <c:numCache>
                <c:formatCode>General</c:formatCode>
                <c:ptCount val="30"/>
                <c:pt idx="0">
                  <c:v>1666</c:v>
                </c:pt>
                <c:pt idx="1">
                  <c:v>3333</c:v>
                </c:pt>
                <c:pt idx="2">
                  <c:v>5000</c:v>
                </c:pt>
                <c:pt idx="3">
                  <c:v>6666</c:v>
                </c:pt>
                <c:pt idx="4">
                  <c:v>8333</c:v>
                </c:pt>
                <c:pt idx="5">
                  <c:v>10000</c:v>
                </c:pt>
                <c:pt idx="6">
                  <c:v>11666</c:v>
                </c:pt>
                <c:pt idx="7">
                  <c:v>13333</c:v>
                </c:pt>
                <c:pt idx="8">
                  <c:v>15000</c:v>
                </c:pt>
                <c:pt idx="9">
                  <c:v>16666</c:v>
                </c:pt>
                <c:pt idx="10">
                  <c:v>18333</c:v>
                </c:pt>
                <c:pt idx="11">
                  <c:v>20000</c:v>
                </c:pt>
                <c:pt idx="12">
                  <c:v>21666</c:v>
                </c:pt>
                <c:pt idx="13">
                  <c:v>23333</c:v>
                </c:pt>
                <c:pt idx="14">
                  <c:v>25000</c:v>
                </c:pt>
                <c:pt idx="15">
                  <c:v>26666</c:v>
                </c:pt>
                <c:pt idx="16">
                  <c:v>28333</c:v>
                </c:pt>
                <c:pt idx="17">
                  <c:v>30000</c:v>
                </c:pt>
                <c:pt idx="18">
                  <c:v>31666</c:v>
                </c:pt>
                <c:pt idx="19">
                  <c:v>33333</c:v>
                </c:pt>
                <c:pt idx="20">
                  <c:v>35000</c:v>
                </c:pt>
                <c:pt idx="21">
                  <c:v>36666</c:v>
                </c:pt>
                <c:pt idx="22">
                  <c:v>38333</c:v>
                </c:pt>
                <c:pt idx="23">
                  <c:v>40000</c:v>
                </c:pt>
                <c:pt idx="24">
                  <c:v>41666</c:v>
                </c:pt>
                <c:pt idx="25">
                  <c:v>43333</c:v>
                </c:pt>
                <c:pt idx="26">
                  <c:v>45000</c:v>
                </c:pt>
                <c:pt idx="27">
                  <c:v>46666</c:v>
                </c:pt>
                <c:pt idx="28">
                  <c:v>48333</c:v>
                </c:pt>
                <c:pt idx="29">
                  <c:v>50000</c:v>
                </c:pt>
              </c:numCache>
            </c:numRef>
          </c:val>
        </c:ser>
        <c:marker val="1"/>
        <c:axId val="69966464"/>
        <c:axId val="69973504"/>
      </c:lineChart>
      <c:dateAx>
        <c:axId val="69966464"/>
        <c:scaling>
          <c:orientation val="minMax"/>
        </c:scaling>
        <c:axPos val="b"/>
        <c:title>
          <c:tx>
            <c:rich>
              <a:bodyPr/>
              <a:lstStyle/>
              <a:p>
                <a:pPr>
                  <a:defRPr sz="1200" b="1" i="0" u="none" strike="noStrike" baseline="0">
                    <a:solidFill>
                      <a:srgbClr val="000000"/>
                    </a:solidFill>
                    <a:latin typeface="Arial"/>
                    <a:ea typeface="Arial"/>
                    <a:cs typeface="Arial"/>
                  </a:defRPr>
                </a:pPr>
                <a:r>
                  <a:rPr lang="en-US"/>
                  <a:t>Date</a:t>
                </a:r>
              </a:p>
            </c:rich>
          </c:tx>
          <c:layout>
            <c:manualLayout>
              <c:xMode val="edge"/>
              <c:yMode val="edge"/>
              <c:x val="0.49056603773584906"/>
              <c:y val="0.90048939641109293"/>
            </c:manualLayout>
          </c:layout>
          <c:spPr>
            <a:noFill/>
            <a:ln w="25400">
              <a:noFill/>
            </a:ln>
          </c:spPr>
        </c:title>
        <c:numFmt formatCode="m/d/yyyy" sourceLinked="0"/>
        <c:tickLblPos val="nextTo"/>
        <c:spPr>
          <a:ln w="3175">
            <a:solidFill>
              <a:srgbClr val="000000"/>
            </a:solidFill>
            <a:prstDash val="solid"/>
          </a:ln>
        </c:spPr>
        <c:txPr>
          <a:bodyPr rot="-5400000" vert="horz"/>
          <a:lstStyle/>
          <a:p>
            <a:pPr>
              <a:defRPr sz="900" b="0" i="0" u="none" strike="noStrike" baseline="0">
                <a:solidFill>
                  <a:srgbClr val="000000"/>
                </a:solidFill>
                <a:latin typeface="Arial Narrow"/>
                <a:ea typeface="Arial Narrow"/>
                <a:cs typeface="Arial Narrow"/>
              </a:defRPr>
            </a:pPr>
            <a:endParaRPr lang="en-US"/>
          </a:p>
        </c:txPr>
        <c:crossAx val="69973504"/>
        <c:crosses val="autoZero"/>
        <c:auto val="1"/>
        <c:lblOffset val="100"/>
        <c:baseTimeUnit val="days"/>
        <c:majorUnit val="2"/>
        <c:majorTimeUnit val="days"/>
        <c:minorUnit val="1"/>
        <c:minorTimeUnit val="days"/>
      </c:dateAx>
      <c:valAx>
        <c:axId val="69973504"/>
        <c:scaling>
          <c:orientation val="minMax"/>
        </c:scaling>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rebuchet MS"/>
                    <a:ea typeface="Trebuchet MS"/>
                    <a:cs typeface="Trebuchet MS"/>
                  </a:defRPr>
                </a:pPr>
                <a:r>
                  <a:rPr lang="en-US"/>
                  <a:t>Number of Words</a:t>
                </a:r>
              </a:p>
            </c:rich>
          </c:tx>
          <c:layout>
            <c:manualLayout>
              <c:xMode val="edge"/>
              <c:yMode val="edge"/>
              <c:x val="2.774694783573807E-2"/>
              <c:y val="0.38825448613376834"/>
            </c:manualLayout>
          </c:layout>
          <c:spPr>
            <a:noFill/>
            <a:ln w="25400">
              <a:noFill/>
            </a:ln>
          </c:spPr>
        </c:title>
        <c:numFmt formatCode="#,##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9966464"/>
        <c:crosses val="autoZero"/>
        <c:crossBetween val="between"/>
        <c:majorUnit val="10000"/>
      </c:valAx>
      <c:spPr>
        <a:solidFill>
          <a:srgbClr val="FFFFFF"/>
        </a:solidFill>
        <a:ln w="12700">
          <a:solidFill>
            <a:srgbClr val="FFFFFF"/>
          </a:solidFill>
          <a:prstDash val="solid"/>
        </a:ln>
      </c:spPr>
    </c:plotArea>
    <c:legend>
      <c:legendPos val="r"/>
      <c:layout>
        <c:manualLayout>
          <c:xMode val="edge"/>
          <c:yMode val="edge"/>
          <c:x val="0.19422863485016648"/>
          <c:y val="0.11419249592169657"/>
          <c:w val="0.6670366259711431"/>
          <c:h val="4.5676998368678626E-2"/>
        </c:manualLayout>
      </c:layout>
      <c:spPr>
        <a:solidFill>
          <a:srgbClr val="FFFFFF"/>
        </a:solidFill>
        <a:ln w="3175">
          <a:solidFill>
            <a:srgbClr val="000000"/>
          </a:solidFill>
          <a:prstDash val="solid"/>
        </a:ln>
      </c:spPr>
      <c:txPr>
        <a:bodyPr/>
        <a:lstStyle/>
        <a:p>
          <a:pPr>
            <a:defRPr sz="825" b="0" i="0" u="none" strike="noStrike" baseline="0">
              <a:solidFill>
                <a:srgbClr val="000000"/>
              </a:solidFill>
              <a:latin typeface="Trebuchet MS"/>
              <a:ea typeface="Trebuchet MS"/>
              <a:cs typeface="Trebuchet MS"/>
            </a:defRPr>
          </a:pPr>
          <a:endParaRPr lang="en-US"/>
        </a:p>
      </c:txPr>
    </c:legend>
    <c:dispBlanksAs val="gap"/>
  </c:chart>
  <c:spPr>
    <a:noFill/>
    <a:ln w="9525">
      <a:noFill/>
    </a:ln>
  </c:spPr>
  <c:txPr>
    <a:bodyPr/>
    <a:lstStyle/>
    <a:p>
      <a:pPr>
        <a:defRPr sz="1575" b="0" i="0" u="none" strike="noStrike" baseline="0">
          <a:solidFill>
            <a:srgbClr val="000000"/>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Trebuchet MS"/>
                <a:ea typeface="Trebuchet MS"/>
                <a:cs typeface="Trebuchet MS"/>
              </a:defRPr>
            </a:pPr>
            <a:r>
              <a:rPr lang="en-US"/>
              <a:t>Morale Chart</a:t>
            </a:r>
          </a:p>
        </c:rich>
      </c:tx>
      <c:layout>
        <c:manualLayout>
          <c:xMode val="edge"/>
          <c:yMode val="edge"/>
          <c:x val="0.44284128745837958"/>
          <c:y val="1.9575856443719411E-2"/>
        </c:manualLayout>
      </c:layout>
      <c:spPr>
        <a:noFill/>
        <a:ln w="25400">
          <a:noFill/>
        </a:ln>
      </c:spPr>
    </c:title>
    <c:plotArea>
      <c:layout>
        <c:manualLayout>
          <c:layoutTarget val="inner"/>
          <c:xMode val="edge"/>
          <c:yMode val="edge"/>
          <c:x val="7.6581576026637066E-2"/>
          <c:y val="0.17618270799347471"/>
          <c:w val="0.89900110987791348"/>
          <c:h val="0.68189233278955952"/>
        </c:manualLayout>
      </c:layout>
      <c:lineChart>
        <c:grouping val="standard"/>
        <c:ser>
          <c:idx val="0"/>
          <c:order val="0"/>
          <c:tx>
            <c:strRef>
              <c:f>'Report Card'!$N$9:$N$10</c:f>
              <c:strCache>
                <c:ptCount val="1"/>
                <c:pt idx="0">
                  <c:v>Your Morale (optional) (1=bad,10=good)</c:v>
                </c:pt>
              </c:strCache>
            </c:strRef>
          </c:tx>
          <c:spPr>
            <a:ln w="12700">
              <a:solidFill>
                <a:srgbClr val="000080"/>
              </a:solidFill>
              <a:prstDash val="solid"/>
            </a:ln>
          </c:spPr>
          <c:marker>
            <c:symbol val="none"/>
          </c:marker>
          <c:cat>
            <c:numRef>
              <c:f>'Report Card'!$A$11:$A$40</c:f>
              <c:numCache>
                <c:formatCode>m/d;@</c:formatCode>
                <c:ptCount val="30"/>
                <c:pt idx="0">
                  <c:v>40118</c:v>
                </c:pt>
                <c:pt idx="1">
                  <c:v>40119</c:v>
                </c:pt>
                <c:pt idx="2">
                  <c:v>40120</c:v>
                </c:pt>
                <c:pt idx="3">
                  <c:v>40121</c:v>
                </c:pt>
                <c:pt idx="4">
                  <c:v>40122</c:v>
                </c:pt>
                <c:pt idx="5">
                  <c:v>40123</c:v>
                </c:pt>
                <c:pt idx="6">
                  <c:v>40124</c:v>
                </c:pt>
                <c:pt idx="7">
                  <c:v>40125</c:v>
                </c:pt>
                <c:pt idx="8">
                  <c:v>40126</c:v>
                </c:pt>
                <c:pt idx="9">
                  <c:v>40127</c:v>
                </c:pt>
                <c:pt idx="10">
                  <c:v>40128</c:v>
                </c:pt>
                <c:pt idx="11">
                  <c:v>40129</c:v>
                </c:pt>
                <c:pt idx="12">
                  <c:v>40130</c:v>
                </c:pt>
                <c:pt idx="13">
                  <c:v>40131</c:v>
                </c:pt>
                <c:pt idx="14">
                  <c:v>40132</c:v>
                </c:pt>
                <c:pt idx="15">
                  <c:v>40133</c:v>
                </c:pt>
                <c:pt idx="16">
                  <c:v>40134</c:v>
                </c:pt>
                <c:pt idx="17">
                  <c:v>40135</c:v>
                </c:pt>
                <c:pt idx="18">
                  <c:v>40136</c:v>
                </c:pt>
                <c:pt idx="19">
                  <c:v>40137</c:v>
                </c:pt>
                <c:pt idx="20">
                  <c:v>40138</c:v>
                </c:pt>
                <c:pt idx="21">
                  <c:v>40139</c:v>
                </c:pt>
                <c:pt idx="22">
                  <c:v>40140</c:v>
                </c:pt>
                <c:pt idx="23">
                  <c:v>40141</c:v>
                </c:pt>
                <c:pt idx="24">
                  <c:v>40142</c:v>
                </c:pt>
                <c:pt idx="25">
                  <c:v>40143</c:v>
                </c:pt>
                <c:pt idx="26">
                  <c:v>40144</c:v>
                </c:pt>
                <c:pt idx="27">
                  <c:v>40145</c:v>
                </c:pt>
                <c:pt idx="28">
                  <c:v>40146</c:v>
                </c:pt>
                <c:pt idx="29">
                  <c:v>40147</c:v>
                </c:pt>
              </c:numCache>
            </c:numRef>
          </c:cat>
          <c:val>
            <c:numRef>
              <c:f>'Report Card'!$N$11:$N$40</c:f>
              <c:numCache>
                <c:formatCode>0</c:formatCode>
                <c:ptCount val="30"/>
              </c:numCache>
            </c:numRef>
          </c:val>
        </c:ser>
        <c:marker val="1"/>
        <c:axId val="80771328"/>
        <c:axId val="80773504"/>
      </c:lineChart>
      <c:dateAx>
        <c:axId val="80771328"/>
        <c:scaling>
          <c:orientation val="minMax"/>
        </c:scaling>
        <c:axPos val="b"/>
        <c:title>
          <c:tx>
            <c:rich>
              <a:bodyPr/>
              <a:lstStyle/>
              <a:p>
                <a:pPr>
                  <a:defRPr sz="1000" b="1" i="0" u="none" strike="noStrike" baseline="0">
                    <a:solidFill>
                      <a:srgbClr val="000000"/>
                    </a:solidFill>
                    <a:latin typeface="Arial"/>
                    <a:ea typeface="Arial"/>
                    <a:cs typeface="Arial"/>
                  </a:defRPr>
                </a:pPr>
                <a:r>
                  <a:rPr lang="en-US"/>
                  <a:t>Date</a:t>
                </a:r>
              </a:p>
            </c:rich>
          </c:tx>
          <c:layout>
            <c:manualLayout>
              <c:xMode val="edge"/>
              <c:yMode val="edge"/>
              <c:x val="0.50832408435072141"/>
              <c:y val="0.95269168026101136"/>
            </c:manualLayout>
          </c:layout>
          <c:spPr>
            <a:noFill/>
            <a:ln w="25400">
              <a:noFill/>
            </a:ln>
          </c:spPr>
        </c:title>
        <c:numFmt formatCode="m/d/yyyy" sourceLinked="0"/>
        <c:tickLblPos val="nextTo"/>
        <c:spPr>
          <a:ln w="3175">
            <a:solidFill>
              <a:srgbClr val="000000"/>
            </a:solidFill>
            <a:prstDash val="solid"/>
          </a:ln>
        </c:spPr>
        <c:txPr>
          <a:bodyPr rot="-5400000" vert="horz"/>
          <a:lstStyle/>
          <a:p>
            <a:pPr>
              <a:defRPr sz="800" b="0" i="0" u="none" strike="noStrike" baseline="0">
                <a:solidFill>
                  <a:srgbClr val="000000"/>
                </a:solidFill>
                <a:latin typeface="Arial Narrow"/>
                <a:ea typeface="Arial Narrow"/>
                <a:cs typeface="Arial Narrow"/>
              </a:defRPr>
            </a:pPr>
            <a:endParaRPr lang="en-US"/>
          </a:p>
        </c:txPr>
        <c:crossAx val="80773504"/>
        <c:crosses val="autoZero"/>
        <c:auto val="1"/>
        <c:lblOffset val="100"/>
        <c:baseTimeUnit val="days"/>
        <c:majorUnit val="1"/>
        <c:majorTimeUnit val="days"/>
        <c:minorUnit val="1"/>
        <c:minorTimeUnit val="days"/>
      </c:dateAx>
      <c:valAx>
        <c:axId val="80773504"/>
        <c:scaling>
          <c:orientation val="minMax"/>
          <c:max val="10"/>
        </c:scaling>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rebuchet MS"/>
                    <a:ea typeface="Trebuchet MS"/>
                    <a:cs typeface="Trebuchet MS"/>
                  </a:defRPr>
                </a:pPr>
                <a:r>
                  <a:rPr lang="en-US"/>
                  <a:t>Moral (1-10)</a:t>
                </a:r>
              </a:p>
            </c:rich>
          </c:tx>
          <c:layout>
            <c:manualLayout>
              <c:xMode val="edge"/>
              <c:yMode val="edge"/>
              <c:x val="1.2208657047724751E-2"/>
              <c:y val="0.43719412724306689"/>
            </c:manualLayout>
          </c:layout>
          <c:spPr>
            <a:noFill/>
            <a:ln w="25400">
              <a:noFill/>
            </a:ln>
          </c:spPr>
        </c:title>
        <c:numFmt formatCode="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80771328"/>
        <c:crosses val="autoZero"/>
        <c:crossBetween val="between"/>
        <c:majorUnit val="2"/>
        <c:minorUnit val="1"/>
      </c:valAx>
      <c:spPr>
        <a:solidFill>
          <a:srgbClr val="FFFFFF"/>
        </a:solidFill>
        <a:ln w="12700">
          <a:solidFill>
            <a:srgbClr val="FFFFFF"/>
          </a:solidFill>
          <a:prstDash val="solid"/>
        </a:ln>
      </c:spPr>
    </c:plotArea>
    <c:legend>
      <c:legendPos val="t"/>
      <c:layout>
        <c:manualLayout>
          <c:xMode val="edge"/>
          <c:yMode val="edge"/>
          <c:x val="0.28301886792452829"/>
          <c:y val="8.4828711256117462E-2"/>
          <c:w val="0.5016648168701443"/>
          <c:h val="4.567699836867864E-2"/>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sheetViews>
    <sheetView zoomScale="137" workbookViewId="0"/>
  </sheetViews>
  <pageMargins left="0.75" right="0.75" top="1" bottom="1" header="0.5" footer="0.5"/>
  <pageSetup orientation="landscape" horizontalDpi="4294967293"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137" workbookViewId="0"/>
  </sheetViews>
  <pageMargins left="0.75" right="0.75" top="1" bottom="1" header="0.5" footer="0.5"/>
  <pageSetup orientation="landscape" horizontalDpi="4294967293"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104775</xdr:colOff>
      <xdr:row>1</xdr:row>
      <xdr:rowOff>371475</xdr:rowOff>
    </xdr:from>
    <xdr:to>
      <xdr:col>14</xdr:col>
      <xdr:colOff>666750</xdr:colOff>
      <xdr:row>6</xdr:row>
      <xdr:rowOff>1914525</xdr:rowOff>
    </xdr:to>
    <xdr:graphicFrame macro="">
      <xdr:nvGraphicFramePr>
        <xdr:cNvPr id="132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6</xdr:row>
      <xdr:rowOff>295275</xdr:rowOff>
    </xdr:from>
    <xdr:to>
      <xdr:col>4</xdr:col>
      <xdr:colOff>0</xdr:colOff>
      <xdr:row>6</xdr:row>
      <xdr:rowOff>1895475</xdr:rowOff>
    </xdr:to>
    <xdr:graphicFrame macro="">
      <xdr:nvGraphicFramePr>
        <xdr:cNvPr id="1325"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390525</xdr:colOff>
      <xdr:row>6</xdr:row>
      <xdr:rowOff>161925</xdr:rowOff>
    </xdr:from>
    <xdr:to>
      <xdr:col>4</xdr:col>
      <xdr:colOff>0</xdr:colOff>
      <xdr:row>6</xdr:row>
      <xdr:rowOff>1895475</xdr:rowOff>
    </xdr:to>
    <xdr:graphicFrame macro="">
      <xdr:nvGraphicFramePr>
        <xdr:cNvPr id="1326"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S53"/>
  <sheetViews>
    <sheetView tabSelected="1" workbookViewId="0">
      <selection activeCell="K29" sqref="K29"/>
    </sheetView>
  </sheetViews>
  <sheetFormatPr defaultRowHeight="16.5"/>
  <cols>
    <col min="1" max="1" width="6" style="19" bestFit="1" customWidth="1"/>
    <col min="2" max="2" width="18.42578125" style="20" bestFit="1" customWidth="1"/>
    <col min="3" max="3" width="12.42578125" style="20" customWidth="1"/>
    <col min="4" max="4" width="10.28515625" style="21" customWidth="1"/>
    <col min="5" max="5" width="8.85546875" style="21" customWidth="1"/>
    <col min="6" max="6" width="9.5703125" style="22" customWidth="1"/>
    <col min="7" max="7" width="8.7109375" style="22" hidden="1" customWidth="1"/>
    <col min="8" max="8" width="9.28515625" style="23" bestFit="1" customWidth="1"/>
    <col min="9" max="9" width="16" style="24" bestFit="1" customWidth="1"/>
    <col min="10" max="10" width="9.42578125" style="25" customWidth="1"/>
    <col min="11" max="11" width="20.140625" style="26" bestFit="1" customWidth="1"/>
    <col min="12" max="12" width="15.42578125" style="26" bestFit="1" customWidth="1"/>
    <col min="13" max="13" width="17.85546875" style="26" bestFit="1" customWidth="1"/>
    <col min="14" max="14" width="12.85546875" style="26" bestFit="1" customWidth="1"/>
    <col min="15" max="15" width="35.28515625" style="22" customWidth="1"/>
    <col min="16" max="16" width="3.85546875" style="22" bestFit="1" customWidth="1"/>
    <col min="17" max="17" width="8.7109375" style="22" customWidth="1"/>
    <col min="18" max="18" width="8.42578125" style="22" customWidth="1"/>
    <col min="19" max="19" width="9.28515625" style="22" customWidth="1"/>
    <col min="20" max="16384" width="9.140625" style="22"/>
  </cols>
  <sheetData>
    <row r="1" spans="1:19" s="1" customFormat="1" ht="19.5" customHeight="1">
      <c r="A1" s="105" t="s">
        <v>50</v>
      </c>
      <c r="B1" s="106"/>
      <c r="C1" s="106"/>
      <c r="D1" s="106"/>
      <c r="E1" s="106"/>
      <c r="F1" s="106"/>
      <c r="G1" s="106"/>
      <c r="H1" s="106"/>
      <c r="I1" s="106"/>
      <c r="J1" s="106"/>
      <c r="K1" s="106"/>
      <c r="L1" s="106"/>
      <c r="M1" s="106"/>
      <c r="N1" s="106"/>
      <c r="O1" s="106"/>
    </row>
    <row r="2" spans="1:19" s="2" customFormat="1" ht="39.75" customHeight="1">
      <c r="A2" s="112" t="s">
        <v>25</v>
      </c>
      <c r="B2" s="113"/>
      <c r="C2" s="113"/>
      <c r="D2" s="113"/>
      <c r="E2" s="113"/>
      <c r="F2" s="113"/>
      <c r="G2" s="113"/>
      <c r="H2" s="113"/>
      <c r="I2" s="113"/>
      <c r="J2" s="113"/>
      <c r="K2" s="113"/>
      <c r="L2" s="113"/>
      <c r="M2" s="113"/>
      <c r="N2" s="113"/>
      <c r="O2" s="40"/>
    </row>
    <row r="3" spans="1:19" s="2" customFormat="1" ht="13.5">
      <c r="A3" s="39"/>
      <c r="B3" s="40"/>
      <c r="C3" s="40"/>
      <c r="D3" s="40"/>
      <c r="E3" s="40"/>
      <c r="F3" s="40"/>
      <c r="G3" s="40"/>
      <c r="H3" s="40"/>
      <c r="I3" s="40"/>
      <c r="J3" s="40"/>
      <c r="K3" s="40"/>
      <c r="L3" s="40"/>
      <c r="M3" s="40"/>
      <c r="N3" s="40"/>
      <c r="O3" s="40"/>
    </row>
    <row r="4" spans="1:19" s="44" customFormat="1">
      <c r="A4" s="41"/>
      <c r="B4" s="109" t="s">
        <v>20</v>
      </c>
      <c r="C4" s="110"/>
      <c r="D4" s="111"/>
      <c r="E4" s="65"/>
      <c r="F4" s="49"/>
      <c r="H4" s="45"/>
      <c r="I4" s="46"/>
      <c r="J4" s="47"/>
      <c r="K4" s="48"/>
      <c r="L4" s="48"/>
      <c r="M4" s="48"/>
      <c r="N4" s="48"/>
    </row>
    <row r="5" spans="1:19" s="44" customFormat="1">
      <c r="A5" s="41"/>
      <c r="B5" s="50" t="s">
        <v>16</v>
      </c>
      <c r="C5" s="114">
        <v>1667</v>
      </c>
      <c r="D5" s="115"/>
      <c r="E5" s="64"/>
      <c r="H5" s="45"/>
      <c r="I5" s="46"/>
      <c r="J5" s="47"/>
      <c r="K5" s="48"/>
      <c r="L5" s="48"/>
      <c r="M5" s="48"/>
      <c r="N5" s="48"/>
    </row>
    <row r="6" spans="1:19" s="44" customFormat="1">
      <c r="A6" s="41"/>
      <c r="B6" s="50" t="s">
        <v>48</v>
      </c>
      <c r="C6" s="120">
        <v>50000</v>
      </c>
      <c r="D6" s="121"/>
      <c r="E6" s="64"/>
      <c r="H6" s="45"/>
      <c r="I6" s="46"/>
      <c r="J6" s="47"/>
      <c r="K6" s="48"/>
      <c r="L6" s="48"/>
      <c r="M6" s="48"/>
      <c r="N6" s="48"/>
    </row>
    <row r="7" spans="1:19" s="44" customFormat="1" ht="175.5" customHeight="1" thickBot="1">
      <c r="A7" s="41"/>
      <c r="B7" s="42"/>
      <c r="C7" s="42"/>
      <c r="D7" s="43"/>
      <c r="E7" s="43"/>
      <c r="H7" s="45"/>
      <c r="I7" s="46"/>
      <c r="J7" s="47"/>
      <c r="K7" s="48"/>
      <c r="L7" s="48"/>
      <c r="M7" s="48"/>
      <c r="N7" s="48"/>
    </row>
    <row r="8" spans="1:19" s="53" customFormat="1" ht="15.75" customHeight="1" thickBot="1">
      <c r="A8" s="51"/>
      <c r="B8" s="52" t="s">
        <v>12</v>
      </c>
      <c r="C8" s="52"/>
      <c r="D8" s="107" t="str">
        <f ca="1">IF(A11&lt;=NOW(),IF(ISNUMBER(B43),IF(B43&gt;C6,"You're done!",IF((H43&gt;1000),"You're on track to complete on time.","You're falling a little behind.  But don't worry, just try to write "&amp;INT(M43)&amp;" words a day and you'll still make it.")),""),"NaNoWriMo begins in "&amp;INT(A11-NOW())&amp;" days.  When it starts, this bar will give you a quick report on your progress so far.")</f>
        <v>NaNoWriMo begins in 2 days.  When it starts, this bar will give you a quick report on your progress so far.</v>
      </c>
      <c r="E8" s="107"/>
      <c r="F8" s="108"/>
      <c r="G8" s="108"/>
      <c r="H8" s="108"/>
      <c r="I8" s="108"/>
      <c r="J8" s="108"/>
      <c r="K8" s="108"/>
      <c r="L8" s="108"/>
      <c r="M8" s="108"/>
      <c r="N8" s="108"/>
      <c r="O8" s="108"/>
    </row>
    <row r="9" spans="1:19" s="6" customFormat="1" ht="29.25" customHeight="1">
      <c r="A9" s="3" t="s">
        <v>0</v>
      </c>
      <c r="B9" s="4" t="s">
        <v>2</v>
      </c>
      <c r="C9" s="4" t="s">
        <v>26</v>
      </c>
      <c r="D9" s="5" t="s">
        <v>1</v>
      </c>
      <c r="E9" s="5" t="s">
        <v>27</v>
      </c>
      <c r="F9" s="6" t="s">
        <v>3</v>
      </c>
      <c r="G9" s="6" t="s">
        <v>4</v>
      </c>
      <c r="H9" s="7" t="s">
        <v>5</v>
      </c>
      <c r="I9" s="6" t="s">
        <v>6</v>
      </c>
      <c r="J9" s="8" t="s">
        <v>7</v>
      </c>
      <c r="K9" s="9" t="s">
        <v>8</v>
      </c>
      <c r="L9" s="9" t="s">
        <v>23</v>
      </c>
      <c r="M9" s="9" t="s">
        <v>30</v>
      </c>
      <c r="N9" s="30" t="s">
        <v>15</v>
      </c>
      <c r="O9" s="10" t="s">
        <v>14</v>
      </c>
      <c r="P9" s="6" t="s">
        <v>0</v>
      </c>
      <c r="Q9" s="6" t="s">
        <v>17</v>
      </c>
      <c r="R9" s="11" t="s">
        <v>18</v>
      </c>
      <c r="S9" s="6" t="s">
        <v>19</v>
      </c>
    </row>
    <row r="10" spans="1:19" s="36" customFormat="1" ht="13.5">
      <c r="A10" s="31"/>
      <c r="B10" s="32" t="s">
        <v>9</v>
      </c>
      <c r="C10" s="63"/>
      <c r="D10" s="116" t="s">
        <v>10</v>
      </c>
      <c r="E10" s="117"/>
      <c r="F10" s="118"/>
      <c r="G10" s="118"/>
      <c r="H10" s="118"/>
      <c r="I10" s="118"/>
      <c r="J10" s="118"/>
      <c r="K10" s="118"/>
      <c r="L10" s="118"/>
      <c r="M10" s="119"/>
      <c r="N10" s="33" t="s">
        <v>13</v>
      </c>
      <c r="O10" s="34" t="s">
        <v>11</v>
      </c>
      <c r="P10" s="35"/>
      <c r="Q10" s="35"/>
    </row>
    <row r="11" spans="1:19" s="18" customFormat="1" ht="15">
      <c r="A11" s="12">
        <v>40118</v>
      </c>
      <c r="B11" s="54"/>
      <c r="C11" s="67"/>
      <c r="D11" s="13" t="str">
        <f>IF(ISNUMBER(B11),B11,"")</f>
        <v/>
      </c>
      <c r="E11" s="13" t="str">
        <f t="shared" ref="E11:E40" si="0">IF(ISNUMBER(B11),IF(ISNUMBER(C11),IF(C11=0,0,INT(D11/C11)),""),"")</f>
        <v/>
      </c>
      <c r="F11" s="13" t="str">
        <f>IF(ISNUMBER(B11),IF((C6-B11)&gt;0,(C6-B11),0),"")</f>
        <v/>
      </c>
      <c r="G11" s="14">
        <v>29</v>
      </c>
      <c r="H11" s="13" t="str">
        <f>IF(ISNUMBER(B11),SUM(D11/-(G11-30)),"")</f>
        <v/>
      </c>
      <c r="I11" s="15" t="str">
        <f>IF(ISNUMBER(B11),SUM(F11/(G11+1)),"")</f>
        <v/>
      </c>
      <c r="J11" s="16" t="str">
        <f>IF(ISNUMBER(B11),0%,"")</f>
        <v/>
      </c>
      <c r="K11" s="17" t="str">
        <f t="shared" ref="K11:K33" si="1">IF(ISNUMBER(B11),IF(ISNUMBER(F11),(A11+(F11/H11)),""),"")</f>
        <v/>
      </c>
      <c r="L11" s="16" t="str">
        <f>IF(ISNUMBER(B11),B11/C6,"")</f>
        <v/>
      </c>
      <c r="M11" s="66" t="str">
        <f>IF(ISNUMBER(B11),IF(ISNUMBER(C11),INT(F11/$J$43),""),"")</f>
        <v/>
      </c>
      <c r="N11" s="37"/>
      <c r="O11" s="29"/>
      <c r="P11" s="18">
        <v>1</v>
      </c>
      <c r="Q11" s="18">
        <f>INT((C6/30)*P11)</f>
        <v>1666</v>
      </c>
      <c r="R11" s="18">
        <f>IF(ISNUMBER(C5),INT(C5*P11),"")</f>
        <v>1667</v>
      </c>
      <c r="S11" s="18" t="str">
        <f>IF(ISNUMBER(H43),IF(H43&gt;0,P11*H43,""),"")</f>
        <v/>
      </c>
    </row>
    <row r="12" spans="1:19" s="18" customFormat="1" ht="15">
      <c r="A12" s="12">
        <v>40119</v>
      </c>
      <c r="B12" s="54"/>
      <c r="C12" s="67"/>
      <c r="D12" s="13" t="str">
        <f t="shared" ref="D12:D40" si="2">IF(ISNUMBER(B12),(B12-B11),"")</f>
        <v/>
      </c>
      <c r="E12" s="13" t="str">
        <f t="shared" si="0"/>
        <v/>
      </c>
      <c r="F12" s="13" t="str">
        <f>IF(ISNUMBER(B12),IF((C6-B12)&gt;0,(C6-B12),0),"")</f>
        <v/>
      </c>
      <c r="G12" s="14">
        <v>28</v>
      </c>
      <c r="H12" s="13" t="str">
        <f t="shared" ref="H12:H40" si="3">IF(ISNUMBER(B12),(B12/P12),"")</f>
        <v/>
      </c>
      <c r="I12" s="15" t="str">
        <f t="shared" ref="I12:I40" si="4">IF(ISNUMBER(B12),SUM(F12/(G12+1)),"")</f>
        <v/>
      </c>
      <c r="J12" s="16" t="str">
        <f>IF(ISNUMBER(B12),IF(ISNUMBER(H11),IF(ISNUMBER(H12),((H12-H11)/H12),""),""),"")</f>
        <v/>
      </c>
      <c r="K12" s="17" t="str">
        <f t="shared" si="1"/>
        <v/>
      </c>
      <c r="L12" s="16" t="str">
        <f>IF(ISNUMBER(B12),B12/C6,"")</f>
        <v/>
      </c>
      <c r="M12" s="66" t="str">
        <f t="shared" ref="M12:M40" si="5">IF(ISNUMBER(B12),IF(ISNUMBER(C12),INT(F12/$J$43),""),"")</f>
        <v/>
      </c>
      <c r="N12" s="37"/>
      <c r="O12" s="29"/>
      <c r="P12" s="18">
        <v>2</v>
      </c>
      <c r="Q12" s="18">
        <f>INT((C6/30)*P12)</f>
        <v>3333</v>
      </c>
      <c r="R12" s="18">
        <f>IF(ISNUMBER(C5),INT(C5*P12),"")</f>
        <v>3334</v>
      </c>
      <c r="S12" s="18" t="str">
        <f>IF(ISNUMBER(H43),IF(H43&gt;0,P12*H43,""),"")</f>
        <v/>
      </c>
    </row>
    <row r="13" spans="1:19" s="18" customFormat="1" ht="15">
      <c r="A13" s="12">
        <v>40120</v>
      </c>
      <c r="B13" s="54"/>
      <c r="C13" s="67"/>
      <c r="D13" s="13" t="str">
        <f t="shared" si="2"/>
        <v/>
      </c>
      <c r="E13" s="13" t="str">
        <f t="shared" si="0"/>
        <v/>
      </c>
      <c r="F13" s="13" t="str">
        <f>IF(ISNUMBER(B13),IF((C6-B13)&gt;0,(C6-B13),0),"")</f>
        <v/>
      </c>
      <c r="G13" s="14">
        <v>27</v>
      </c>
      <c r="H13" s="13" t="str">
        <f t="shared" si="3"/>
        <v/>
      </c>
      <c r="I13" s="15" t="str">
        <f t="shared" si="4"/>
        <v/>
      </c>
      <c r="J13" s="16" t="str">
        <f>IF(ISNUMBER(B13),IF(ISNUMBER(H12),IF(ISNUMBER(H13),((H13-H12)/H13),""),""),"")</f>
        <v/>
      </c>
      <c r="K13" s="17" t="str">
        <f t="shared" si="1"/>
        <v/>
      </c>
      <c r="L13" s="16" t="str">
        <f>IF(ISNUMBER(B13),B13/C6,"")</f>
        <v/>
      </c>
      <c r="M13" s="66" t="str">
        <f t="shared" si="5"/>
        <v/>
      </c>
      <c r="N13" s="37"/>
      <c r="O13" s="29"/>
      <c r="P13" s="18">
        <v>3</v>
      </c>
      <c r="Q13" s="18">
        <f>INT((C6/30)*P13)</f>
        <v>5000</v>
      </c>
      <c r="R13" s="18">
        <f>IF(ISNUMBER(C5),INT(C5*P13),"")</f>
        <v>5001</v>
      </c>
      <c r="S13" s="18" t="str">
        <f>IF(ISNUMBER(H43),IF(H43&gt;0,P13*H43,""),"")</f>
        <v/>
      </c>
    </row>
    <row r="14" spans="1:19" s="18" customFormat="1" ht="15">
      <c r="A14" s="12">
        <v>40121</v>
      </c>
      <c r="B14" s="54"/>
      <c r="C14" s="67"/>
      <c r="D14" s="13" t="str">
        <f t="shared" si="2"/>
        <v/>
      </c>
      <c r="E14" s="13" t="str">
        <f t="shared" si="0"/>
        <v/>
      </c>
      <c r="F14" s="13" t="str">
        <f>IF(ISNUMBER(B14),IF((C6-B14)&gt;0,(C6-B14),0),"")</f>
        <v/>
      </c>
      <c r="G14" s="14">
        <v>26</v>
      </c>
      <c r="H14" s="13" t="str">
        <f t="shared" si="3"/>
        <v/>
      </c>
      <c r="I14" s="15" t="str">
        <f t="shared" si="4"/>
        <v/>
      </c>
      <c r="J14" s="16" t="str">
        <f t="shared" ref="J14:J40" si="6">IF(ISNUMBER(B14),IF(ISNUMBER(H13),IF(ISNUMBER(H14),((H14-H13)/H14),""),""),"")</f>
        <v/>
      </c>
      <c r="K14" s="17" t="str">
        <f t="shared" si="1"/>
        <v/>
      </c>
      <c r="L14" s="16" t="str">
        <f>IF(ISNUMBER(B14),B14/C6,"")</f>
        <v/>
      </c>
      <c r="M14" s="66" t="str">
        <f t="shared" si="5"/>
        <v/>
      </c>
      <c r="N14" s="37"/>
      <c r="O14" s="29"/>
      <c r="P14" s="18">
        <v>4</v>
      </c>
      <c r="Q14" s="18">
        <f>INT((C6/30)*P14)</f>
        <v>6666</v>
      </c>
      <c r="R14" s="18">
        <f>IF(ISNUMBER(C5),INT(C5*P14),"")</f>
        <v>6668</v>
      </c>
      <c r="S14" s="18" t="str">
        <f>IF(ISNUMBER(H43),IF(H43&gt;0,P14*H43,""),"")</f>
        <v/>
      </c>
    </row>
    <row r="15" spans="1:19" s="18" customFormat="1" ht="15">
      <c r="A15" s="12">
        <v>40122</v>
      </c>
      <c r="B15" s="54"/>
      <c r="C15" s="67"/>
      <c r="D15" s="13" t="str">
        <f t="shared" si="2"/>
        <v/>
      </c>
      <c r="E15" s="13" t="str">
        <f t="shared" si="0"/>
        <v/>
      </c>
      <c r="F15" s="13" t="str">
        <f>IF(ISNUMBER(B15),IF((C6-B15)&gt;0,(C6-B15),0),"")</f>
        <v/>
      </c>
      <c r="G15" s="14">
        <v>25</v>
      </c>
      <c r="H15" s="13" t="str">
        <f t="shared" si="3"/>
        <v/>
      </c>
      <c r="I15" s="15" t="str">
        <f t="shared" si="4"/>
        <v/>
      </c>
      <c r="J15" s="16" t="str">
        <f t="shared" si="6"/>
        <v/>
      </c>
      <c r="K15" s="17" t="str">
        <f>IF(ISNUMBER(B15),IF(ISNUMBER(F15),(A15+(F15/H15)),""),"")</f>
        <v/>
      </c>
      <c r="L15" s="16" t="str">
        <f>IF(ISNUMBER(B15),B15/C6,"")</f>
        <v/>
      </c>
      <c r="M15" s="66" t="str">
        <f t="shared" si="5"/>
        <v/>
      </c>
      <c r="N15" s="37"/>
      <c r="O15" s="29"/>
      <c r="P15" s="18">
        <v>5</v>
      </c>
      <c r="Q15" s="18">
        <f>INT((C6/30)*P15)</f>
        <v>8333</v>
      </c>
      <c r="R15" s="18">
        <f>IF(ISNUMBER(C5),INT(C5*P15),"")</f>
        <v>8335</v>
      </c>
      <c r="S15" s="18" t="str">
        <f>IF(ISNUMBER(H43),IF(H43&gt;0,P15*H43,""),"")</f>
        <v/>
      </c>
    </row>
    <row r="16" spans="1:19" s="18" customFormat="1" ht="15">
      <c r="A16" s="12">
        <v>40123</v>
      </c>
      <c r="B16" s="54"/>
      <c r="C16" s="67"/>
      <c r="D16" s="13" t="str">
        <f t="shared" si="2"/>
        <v/>
      </c>
      <c r="E16" s="13" t="str">
        <f t="shared" si="0"/>
        <v/>
      </c>
      <c r="F16" s="13" t="str">
        <f>IF(ISNUMBER(B16),IF((C6-B16)&gt;0,(C6-B16),0),"")</f>
        <v/>
      </c>
      <c r="G16" s="14">
        <v>24</v>
      </c>
      <c r="H16" s="13" t="str">
        <f t="shared" si="3"/>
        <v/>
      </c>
      <c r="I16" s="15" t="str">
        <f t="shared" si="4"/>
        <v/>
      </c>
      <c r="J16" s="16" t="str">
        <f t="shared" si="6"/>
        <v/>
      </c>
      <c r="K16" s="17" t="str">
        <f t="shared" si="1"/>
        <v/>
      </c>
      <c r="L16" s="16" t="str">
        <f>IF(ISNUMBER(B16),B16/C6,"")</f>
        <v/>
      </c>
      <c r="M16" s="66" t="str">
        <f t="shared" si="5"/>
        <v/>
      </c>
      <c r="N16" s="37"/>
      <c r="O16" s="29"/>
      <c r="P16" s="18">
        <v>6</v>
      </c>
      <c r="Q16" s="18">
        <f>INT((C6/30)*P16)</f>
        <v>10000</v>
      </c>
      <c r="R16" s="18">
        <f>IF(ISNUMBER(C5),INT(C5*P16),"")</f>
        <v>10002</v>
      </c>
      <c r="S16" s="18" t="str">
        <f>IF(ISNUMBER(H43),IF(H43&gt;0,P16*H43,""),"")</f>
        <v/>
      </c>
    </row>
    <row r="17" spans="1:19" s="18" customFormat="1" ht="15">
      <c r="A17" s="12">
        <v>40124</v>
      </c>
      <c r="B17" s="54"/>
      <c r="C17" s="67"/>
      <c r="D17" s="13" t="str">
        <f t="shared" si="2"/>
        <v/>
      </c>
      <c r="E17" s="13" t="str">
        <f t="shared" si="0"/>
        <v/>
      </c>
      <c r="F17" s="13" t="str">
        <f>IF(ISNUMBER(B17),IF((C6-B17)&gt;0,(C6-B17),0),"")</f>
        <v/>
      </c>
      <c r="G17" s="14">
        <v>23</v>
      </c>
      <c r="H17" s="13" t="str">
        <f t="shared" si="3"/>
        <v/>
      </c>
      <c r="I17" s="15" t="str">
        <f t="shared" si="4"/>
        <v/>
      </c>
      <c r="J17" s="16" t="str">
        <f t="shared" si="6"/>
        <v/>
      </c>
      <c r="K17" s="17" t="str">
        <f t="shared" si="1"/>
        <v/>
      </c>
      <c r="L17" s="16" t="str">
        <f>IF(ISNUMBER(B17),B17/C6,"")</f>
        <v/>
      </c>
      <c r="M17" s="66" t="str">
        <f t="shared" si="5"/>
        <v/>
      </c>
      <c r="N17" s="37"/>
      <c r="O17" s="29"/>
      <c r="P17" s="18">
        <v>7</v>
      </c>
      <c r="Q17" s="18">
        <f>INT((C6/30)*P17)</f>
        <v>11666</v>
      </c>
      <c r="R17" s="18">
        <f>IF(ISNUMBER(C5),INT(C5*P17),"")</f>
        <v>11669</v>
      </c>
      <c r="S17" s="18" t="str">
        <f>IF(ISNUMBER(H43),IF(H43&gt;0,P17*H43,""),"")</f>
        <v/>
      </c>
    </row>
    <row r="18" spans="1:19" s="18" customFormat="1" ht="15">
      <c r="A18" s="12">
        <v>40125</v>
      </c>
      <c r="B18" s="54"/>
      <c r="C18" s="67"/>
      <c r="D18" s="13" t="str">
        <f t="shared" si="2"/>
        <v/>
      </c>
      <c r="E18" s="13" t="str">
        <f t="shared" si="0"/>
        <v/>
      </c>
      <c r="F18" s="13" t="str">
        <f>IF(ISNUMBER(B18),IF((C6-B18)&gt;0,(C6-B18),0),"")</f>
        <v/>
      </c>
      <c r="G18" s="14">
        <v>22</v>
      </c>
      <c r="H18" s="13" t="str">
        <f t="shared" si="3"/>
        <v/>
      </c>
      <c r="I18" s="15" t="str">
        <f t="shared" si="4"/>
        <v/>
      </c>
      <c r="J18" s="16" t="str">
        <f t="shared" si="6"/>
        <v/>
      </c>
      <c r="K18" s="17" t="str">
        <f t="shared" si="1"/>
        <v/>
      </c>
      <c r="L18" s="16" t="str">
        <f>IF(ISNUMBER(B18),B18/C6,"")</f>
        <v/>
      </c>
      <c r="M18" s="66" t="str">
        <f t="shared" si="5"/>
        <v/>
      </c>
      <c r="N18" s="37"/>
      <c r="O18" s="29"/>
      <c r="P18" s="18">
        <v>8</v>
      </c>
      <c r="Q18" s="18">
        <f>INT((C6/30)*P18)</f>
        <v>13333</v>
      </c>
      <c r="R18" s="18">
        <f>IF(ISNUMBER(C5),INT(C5*P18),"")</f>
        <v>13336</v>
      </c>
      <c r="S18" s="18" t="str">
        <f>IF(ISNUMBER(H43),IF(H43&gt;0,P18*H43,""),"")</f>
        <v/>
      </c>
    </row>
    <row r="19" spans="1:19" s="18" customFormat="1" ht="15">
      <c r="A19" s="12">
        <v>40126</v>
      </c>
      <c r="B19" s="54"/>
      <c r="C19" s="67"/>
      <c r="D19" s="13" t="str">
        <f t="shared" si="2"/>
        <v/>
      </c>
      <c r="E19" s="13" t="str">
        <f t="shared" si="0"/>
        <v/>
      </c>
      <c r="F19" s="13" t="str">
        <f>IF(ISNUMBER(B19),IF((C6-B19)&gt;0,(C6-B19),0),"")</f>
        <v/>
      </c>
      <c r="G19" s="14">
        <v>21</v>
      </c>
      <c r="H19" s="13" t="str">
        <f t="shared" si="3"/>
        <v/>
      </c>
      <c r="I19" s="15" t="str">
        <f t="shared" si="4"/>
        <v/>
      </c>
      <c r="J19" s="16" t="str">
        <f t="shared" si="6"/>
        <v/>
      </c>
      <c r="K19" s="17" t="str">
        <f t="shared" si="1"/>
        <v/>
      </c>
      <c r="L19" s="16" t="str">
        <f>IF(ISNUMBER(B19),B19/C6,"")</f>
        <v/>
      </c>
      <c r="M19" s="66" t="str">
        <f t="shared" si="5"/>
        <v/>
      </c>
      <c r="N19" s="37"/>
      <c r="O19" s="29"/>
      <c r="P19" s="18">
        <v>9</v>
      </c>
      <c r="Q19" s="18">
        <f>INT((C6/30)*P19)</f>
        <v>15000</v>
      </c>
      <c r="R19" s="18">
        <f>IF(ISNUMBER(C5),INT(C5*P19),"")</f>
        <v>15003</v>
      </c>
      <c r="S19" s="18" t="str">
        <f>IF(ISNUMBER(H43),IF(H43&gt;0,P19*H43,""),"")</f>
        <v/>
      </c>
    </row>
    <row r="20" spans="1:19" s="18" customFormat="1" ht="15">
      <c r="A20" s="12">
        <v>40127</v>
      </c>
      <c r="B20" s="54"/>
      <c r="C20" s="67"/>
      <c r="D20" s="13" t="str">
        <f t="shared" si="2"/>
        <v/>
      </c>
      <c r="E20" s="13" t="str">
        <f t="shared" si="0"/>
        <v/>
      </c>
      <c r="F20" s="13" t="str">
        <f>IF(ISNUMBER(B20),IF((C6-B20)&gt;0,(C6-B20),0),"")</f>
        <v/>
      </c>
      <c r="G20" s="14">
        <v>20</v>
      </c>
      <c r="H20" s="13" t="str">
        <f t="shared" si="3"/>
        <v/>
      </c>
      <c r="I20" s="15" t="str">
        <f t="shared" si="4"/>
        <v/>
      </c>
      <c r="J20" s="16" t="str">
        <f t="shared" si="6"/>
        <v/>
      </c>
      <c r="K20" s="17" t="str">
        <f t="shared" si="1"/>
        <v/>
      </c>
      <c r="L20" s="16" t="str">
        <f>IF(ISNUMBER(B20),B20/C6,"")</f>
        <v/>
      </c>
      <c r="M20" s="66" t="str">
        <f t="shared" si="5"/>
        <v/>
      </c>
      <c r="N20" s="37"/>
      <c r="O20" s="29"/>
      <c r="P20" s="18">
        <v>10</v>
      </c>
      <c r="Q20" s="18">
        <f>INT((C6/30)*P20)</f>
        <v>16666</v>
      </c>
      <c r="R20" s="18">
        <f>IF(ISNUMBER(C5),INT(C5*P20),"")</f>
        <v>16670</v>
      </c>
      <c r="S20" s="18" t="str">
        <f>IF(ISNUMBER(H43),IF(H43&gt;0,P20*H43,""),"")</f>
        <v/>
      </c>
    </row>
    <row r="21" spans="1:19" s="18" customFormat="1" ht="15">
      <c r="A21" s="12">
        <v>40128</v>
      </c>
      <c r="B21" s="54"/>
      <c r="C21" s="67"/>
      <c r="D21" s="13" t="str">
        <f t="shared" si="2"/>
        <v/>
      </c>
      <c r="E21" s="13" t="str">
        <f t="shared" si="0"/>
        <v/>
      </c>
      <c r="F21" s="13" t="str">
        <f>IF(ISNUMBER(B21),IF((C6-B21)&gt;0,(C6-B21),0),"")</f>
        <v/>
      </c>
      <c r="G21" s="14">
        <v>19</v>
      </c>
      <c r="H21" s="13" t="str">
        <f t="shared" si="3"/>
        <v/>
      </c>
      <c r="I21" s="15" t="str">
        <f t="shared" si="4"/>
        <v/>
      </c>
      <c r="J21" s="16" t="str">
        <f t="shared" si="6"/>
        <v/>
      </c>
      <c r="K21" s="17" t="str">
        <f t="shared" si="1"/>
        <v/>
      </c>
      <c r="L21" s="16" t="str">
        <f>IF(ISNUMBER(B21),B21/C6,"")</f>
        <v/>
      </c>
      <c r="M21" s="66" t="str">
        <f t="shared" si="5"/>
        <v/>
      </c>
      <c r="N21" s="37"/>
      <c r="O21" s="29"/>
      <c r="P21" s="18">
        <v>11</v>
      </c>
      <c r="Q21" s="18">
        <f>INT((C6/30)*P21)</f>
        <v>18333</v>
      </c>
      <c r="R21" s="18">
        <f>IF(ISNUMBER(C5),INT(C5*P21),"")</f>
        <v>18337</v>
      </c>
      <c r="S21" s="18" t="str">
        <f>IF(ISNUMBER(H43),IF(H43&gt;0,P21*H43,""),"")</f>
        <v/>
      </c>
    </row>
    <row r="22" spans="1:19" s="18" customFormat="1" ht="15">
      <c r="A22" s="12">
        <v>40129</v>
      </c>
      <c r="B22" s="54"/>
      <c r="C22" s="67"/>
      <c r="D22" s="13" t="str">
        <f t="shared" si="2"/>
        <v/>
      </c>
      <c r="E22" s="13" t="str">
        <f t="shared" si="0"/>
        <v/>
      </c>
      <c r="F22" s="13" t="str">
        <f>IF(ISNUMBER(B22),IF((C6-B22)&gt;0,(C6-B22),0),"")</f>
        <v/>
      </c>
      <c r="G22" s="14">
        <v>18</v>
      </c>
      <c r="H22" s="13" t="str">
        <f t="shared" si="3"/>
        <v/>
      </c>
      <c r="I22" s="15" t="str">
        <f t="shared" si="4"/>
        <v/>
      </c>
      <c r="J22" s="16" t="str">
        <f t="shared" si="6"/>
        <v/>
      </c>
      <c r="K22" s="17" t="str">
        <f t="shared" si="1"/>
        <v/>
      </c>
      <c r="L22" s="16" t="str">
        <f>IF(ISNUMBER(B22),B22/C6,"")</f>
        <v/>
      </c>
      <c r="M22" s="66" t="str">
        <f t="shared" si="5"/>
        <v/>
      </c>
      <c r="N22" s="37"/>
      <c r="O22" s="29"/>
      <c r="P22" s="18">
        <v>12</v>
      </c>
      <c r="Q22" s="18">
        <f>INT((C6/30)*P22)</f>
        <v>20000</v>
      </c>
      <c r="R22" s="18">
        <f>IF(ISNUMBER(C5),INT(C5*P22),"")</f>
        <v>20004</v>
      </c>
      <c r="S22" s="18" t="str">
        <f>IF(ISNUMBER(H43),IF(H43&gt;0,P22*H43,""),"")</f>
        <v/>
      </c>
    </row>
    <row r="23" spans="1:19" s="18" customFormat="1" ht="15">
      <c r="A23" s="12">
        <v>40130</v>
      </c>
      <c r="B23" s="54"/>
      <c r="C23" s="67"/>
      <c r="D23" s="13" t="str">
        <f t="shared" si="2"/>
        <v/>
      </c>
      <c r="E23" s="13" t="str">
        <f t="shared" si="0"/>
        <v/>
      </c>
      <c r="F23" s="13" t="str">
        <f>IF(ISNUMBER(B23),IF((C6-B23)&gt;0,(C6-B23),0),"")</f>
        <v/>
      </c>
      <c r="G23" s="14">
        <v>17</v>
      </c>
      <c r="H23" s="13" t="str">
        <f t="shared" si="3"/>
        <v/>
      </c>
      <c r="I23" s="15" t="str">
        <f t="shared" si="4"/>
        <v/>
      </c>
      <c r="J23" s="16" t="str">
        <f t="shared" si="6"/>
        <v/>
      </c>
      <c r="K23" s="17" t="str">
        <f t="shared" si="1"/>
        <v/>
      </c>
      <c r="L23" s="16" t="str">
        <f>IF(ISNUMBER(B23),B23/C6,"")</f>
        <v/>
      </c>
      <c r="M23" s="66" t="str">
        <f t="shared" si="5"/>
        <v/>
      </c>
      <c r="N23" s="37"/>
      <c r="O23" s="29"/>
      <c r="P23" s="18">
        <v>13</v>
      </c>
      <c r="Q23" s="18">
        <f>INT((C6/30)*P23)</f>
        <v>21666</v>
      </c>
      <c r="R23" s="18">
        <f>IF(ISNUMBER(C5),INT(C5*P23),"")</f>
        <v>21671</v>
      </c>
      <c r="S23" s="18" t="str">
        <f>IF(ISNUMBER(H43),IF(H43&gt;0,P23*H43,""),"")</f>
        <v/>
      </c>
    </row>
    <row r="24" spans="1:19" s="18" customFormat="1" ht="15">
      <c r="A24" s="12">
        <v>40131</v>
      </c>
      <c r="B24" s="54"/>
      <c r="C24" s="67"/>
      <c r="D24" s="13" t="str">
        <f t="shared" si="2"/>
        <v/>
      </c>
      <c r="E24" s="13" t="str">
        <f t="shared" si="0"/>
        <v/>
      </c>
      <c r="F24" s="13" t="str">
        <f>IF(ISNUMBER(B24),IF((C6-B24)&gt;0,(C6-B24),0),"")</f>
        <v/>
      </c>
      <c r="G24" s="14">
        <v>16</v>
      </c>
      <c r="H24" s="13" t="str">
        <f t="shared" si="3"/>
        <v/>
      </c>
      <c r="I24" s="15" t="str">
        <f t="shared" si="4"/>
        <v/>
      </c>
      <c r="J24" s="16" t="str">
        <f t="shared" si="6"/>
        <v/>
      </c>
      <c r="K24" s="17" t="str">
        <f t="shared" si="1"/>
        <v/>
      </c>
      <c r="L24" s="16" t="str">
        <f>IF(ISNUMBER(B24),B24/C6,"")</f>
        <v/>
      </c>
      <c r="M24" s="66" t="str">
        <f t="shared" si="5"/>
        <v/>
      </c>
      <c r="N24" s="37"/>
      <c r="O24" s="29"/>
      <c r="P24" s="18">
        <v>14</v>
      </c>
      <c r="Q24" s="18">
        <f>INT((C6/30)*P24)</f>
        <v>23333</v>
      </c>
      <c r="R24" s="18">
        <f>IF(ISNUMBER(C5),INT(C5*P24),"")</f>
        <v>23338</v>
      </c>
      <c r="S24" s="18" t="str">
        <f>IF(ISNUMBER(H43),IF(H43&gt;0,P24*H43,""),"")</f>
        <v/>
      </c>
    </row>
    <row r="25" spans="1:19" s="18" customFormat="1" ht="15">
      <c r="A25" s="12">
        <v>40132</v>
      </c>
      <c r="B25" s="54"/>
      <c r="C25" s="67"/>
      <c r="D25" s="13" t="str">
        <f t="shared" si="2"/>
        <v/>
      </c>
      <c r="E25" s="13" t="str">
        <f t="shared" si="0"/>
        <v/>
      </c>
      <c r="F25" s="13" t="str">
        <f>IF(ISNUMBER(B25),IF((C6-B25)&gt;0,(C6-B25),0),"")</f>
        <v/>
      </c>
      <c r="G25" s="14">
        <v>15</v>
      </c>
      <c r="H25" s="13" t="str">
        <f t="shared" si="3"/>
        <v/>
      </c>
      <c r="I25" s="15" t="str">
        <f t="shared" si="4"/>
        <v/>
      </c>
      <c r="J25" s="16" t="str">
        <f t="shared" si="6"/>
        <v/>
      </c>
      <c r="K25" s="17" t="str">
        <f t="shared" si="1"/>
        <v/>
      </c>
      <c r="L25" s="16" t="str">
        <f>IF(ISNUMBER(B25),B25/C6,"")</f>
        <v/>
      </c>
      <c r="M25" s="66" t="str">
        <f t="shared" si="5"/>
        <v/>
      </c>
      <c r="N25" s="37"/>
      <c r="O25" s="29"/>
      <c r="P25" s="18">
        <v>15</v>
      </c>
      <c r="Q25" s="18">
        <f>INT((C6/30)*P25)</f>
        <v>25000</v>
      </c>
      <c r="R25" s="18">
        <f>IF(ISNUMBER(C5),INT(C5*P25),"")</f>
        <v>25005</v>
      </c>
      <c r="S25" s="18" t="str">
        <f>IF(ISNUMBER(H43),IF(H43&gt;0,P25*H43,""),"")</f>
        <v/>
      </c>
    </row>
    <row r="26" spans="1:19" s="18" customFormat="1" ht="15">
      <c r="A26" s="12">
        <v>40133</v>
      </c>
      <c r="B26" s="54"/>
      <c r="C26" s="67"/>
      <c r="D26" s="13" t="str">
        <f t="shared" si="2"/>
        <v/>
      </c>
      <c r="E26" s="13" t="str">
        <f t="shared" si="0"/>
        <v/>
      </c>
      <c r="F26" s="13" t="str">
        <f>IF(ISNUMBER(B26),IF((C6-B26)&gt;0,(C6-B26),0),"")</f>
        <v/>
      </c>
      <c r="G26" s="14">
        <v>14</v>
      </c>
      <c r="H26" s="13" t="str">
        <f t="shared" si="3"/>
        <v/>
      </c>
      <c r="I26" s="15" t="str">
        <f t="shared" si="4"/>
        <v/>
      </c>
      <c r="J26" s="16" t="str">
        <f t="shared" si="6"/>
        <v/>
      </c>
      <c r="K26" s="17" t="str">
        <f t="shared" si="1"/>
        <v/>
      </c>
      <c r="L26" s="16" t="str">
        <f>IF(ISNUMBER(B26),B26/C6,"")</f>
        <v/>
      </c>
      <c r="M26" s="66" t="str">
        <f t="shared" si="5"/>
        <v/>
      </c>
      <c r="N26" s="37"/>
      <c r="O26" s="29"/>
      <c r="P26" s="18">
        <v>16</v>
      </c>
      <c r="Q26" s="18">
        <f>INT((C6/30)*P26)</f>
        <v>26666</v>
      </c>
      <c r="R26" s="18">
        <f>IF(ISNUMBER(C5),INT(C5*P26),"")</f>
        <v>26672</v>
      </c>
      <c r="S26" s="18" t="str">
        <f>IF(ISNUMBER(H43),IF(H43&gt;0,P26*H43,""),"")</f>
        <v/>
      </c>
    </row>
    <row r="27" spans="1:19" s="18" customFormat="1" ht="15">
      <c r="A27" s="12">
        <v>40134</v>
      </c>
      <c r="B27" s="54"/>
      <c r="C27" s="67"/>
      <c r="D27" s="13" t="str">
        <f t="shared" si="2"/>
        <v/>
      </c>
      <c r="E27" s="13" t="str">
        <f t="shared" si="0"/>
        <v/>
      </c>
      <c r="F27" s="13" t="str">
        <f>IF(ISNUMBER(B27),IF((C6-B27)&gt;0,(C6-B27),0),"")</f>
        <v/>
      </c>
      <c r="G27" s="14">
        <v>13</v>
      </c>
      <c r="H27" s="13" t="str">
        <f t="shared" si="3"/>
        <v/>
      </c>
      <c r="I27" s="15" t="str">
        <f t="shared" si="4"/>
        <v/>
      </c>
      <c r="J27" s="16" t="str">
        <f t="shared" si="6"/>
        <v/>
      </c>
      <c r="K27" s="17" t="str">
        <f t="shared" si="1"/>
        <v/>
      </c>
      <c r="L27" s="16" t="str">
        <f>IF(ISNUMBER(B27),B27/C6,"")</f>
        <v/>
      </c>
      <c r="M27" s="66" t="str">
        <f t="shared" si="5"/>
        <v/>
      </c>
      <c r="N27" s="37"/>
      <c r="O27" s="29"/>
      <c r="P27" s="18">
        <v>17</v>
      </c>
      <c r="Q27" s="18">
        <f>INT((C6/30)*P27)</f>
        <v>28333</v>
      </c>
      <c r="R27" s="18">
        <f>IF(ISNUMBER(C5),INT(C5*P27),"")</f>
        <v>28339</v>
      </c>
      <c r="S27" s="18" t="str">
        <f>IF(ISNUMBER(H43),IF(H43&gt;0,P27*H43,""),"")</f>
        <v/>
      </c>
    </row>
    <row r="28" spans="1:19" s="18" customFormat="1" ht="15">
      <c r="A28" s="12">
        <v>40135</v>
      </c>
      <c r="B28" s="54"/>
      <c r="C28" s="67"/>
      <c r="D28" s="13" t="str">
        <f t="shared" si="2"/>
        <v/>
      </c>
      <c r="E28" s="13" t="str">
        <f t="shared" si="0"/>
        <v/>
      </c>
      <c r="F28" s="13" t="str">
        <f>IF(ISNUMBER(B28),IF((C6-B28)&gt;0,(C6-B28),0),"")</f>
        <v/>
      </c>
      <c r="G28" s="14">
        <v>12</v>
      </c>
      <c r="H28" s="13" t="str">
        <f t="shared" si="3"/>
        <v/>
      </c>
      <c r="I28" s="15" t="str">
        <f t="shared" si="4"/>
        <v/>
      </c>
      <c r="J28" s="16" t="str">
        <f t="shared" si="6"/>
        <v/>
      </c>
      <c r="K28" s="17" t="str">
        <f t="shared" si="1"/>
        <v/>
      </c>
      <c r="L28" s="16" t="str">
        <f>IF(ISNUMBER(B28),B28/C6,"")</f>
        <v/>
      </c>
      <c r="M28" s="66" t="str">
        <f t="shared" si="5"/>
        <v/>
      </c>
      <c r="N28" s="37"/>
      <c r="O28" s="29"/>
      <c r="P28" s="18">
        <v>18</v>
      </c>
      <c r="Q28" s="18">
        <f>INT((C6/30)*P28)</f>
        <v>30000</v>
      </c>
      <c r="R28" s="18">
        <f>IF(ISNUMBER(C5),INT(C5*P28),"")</f>
        <v>30006</v>
      </c>
      <c r="S28" s="18" t="str">
        <f>IF(ISNUMBER(H43),IF(H43&gt;0,P28*H43,""),"")</f>
        <v/>
      </c>
    </row>
    <row r="29" spans="1:19" s="18" customFormat="1" ht="15">
      <c r="A29" s="12">
        <v>40136</v>
      </c>
      <c r="B29" s="54"/>
      <c r="C29" s="67"/>
      <c r="D29" s="13" t="str">
        <f t="shared" si="2"/>
        <v/>
      </c>
      <c r="E29" s="13" t="str">
        <f t="shared" si="0"/>
        <v/>
      </c>
      <c r="F29" s="13" t="str">
        <f>IF(ISNUMBER(B29),IF((C6-B29)&gt;0,(C6-B29),0),"")</f>
        <v/>
      </c>
      <c r="G29" s="14">
        <v>11</v>
      </c>
      <c r="H29" s="13" t="str">
        <f t="shared" si="3"/>
        <v/>
      </c>
      <c r="I29" s="15" t="str">
        <f t="shared" si="4"/>
        <v/>
      </c>
      <c r="J29" s="16" t="str">
        <f t="shared" si="6"/>
        <v/>
      </c>
      <c r="K29" s="17" t="str">
        <f t="shared" si="1"/>
        <v/>
      </c>
      <c r="L29" s="16" t="str">
        <f>IF(ISNUMBER(B29),B29/C6,"")</f>
        <v/>
      </c>
      <c r="M29" s="66" t="str">
        <f t="shared" si="5"/>
        <v/>
      </c>
      <c r="N29" s="37"/>
      <c r="O29" s="29"/>
      <c r="P29" s="18">
        <v>19</v>
      </c>
      <c r="Q29" s="18">
        <f>INT((C6/30)*P29)</f>
        <v>31666</v>
      </c>
      <c r="R29" s="18">
        <f>IF(ISNUMBER(C5),INT(C5*P29),"")</f>
        <v>31673</v>
      </c>
      <c r="S29" s="18" t="str">
        <f>IF(ISNUMBER(H43),IF(H43&gt;0,P29*H43,""),"")</f>
        <v/>
      </c>
    </row>
    <row r="30" spans="1:19" s="18" customFormat="1" ht="15">
      <c r="A30" s="12">
        <v>40137</v>
      </c>
      <c r="B30" s="54"/>
      <c r="C30" s="67"/>
      <c r="D30" s="13" t="str">
        <f t="shared" si="2"/>
        <v/>
      </c>
      <c r="E30" s="13" t="str">
        <f t="shared" si="0"/>
        <v/>
      </c>
      <c r="F30" s="13" t="str">
        <f>IF(ISNUMBER(B30),IF((C6-B30)&gt;0,(C6-B30),0),"")</f>
        <v/>
      </c>
      <c r="G30" s="14">
        <v>10</v>
      </c>
      <c r="H30" s="13" t="str">
        <f t="shared" si="3"/>
        <v/>
      </c>
      <c r="I30" s="15" t="str">
        <f t="shared" si="4"/>
        <v/>
      </c>
      <c r="J30" s="16" t="str">
        <f t="shared" si="6"/>
        <v/>
      </c>
      <c r="K30" s="17" t="str">
        <f t="shared" si="1"/>
        <v/>
      </c>
      <c r="L30" s="16" t="str">
        <f>IF(ISNUMBER(B30),B30/C6,"")</f>
        <v/>
      </c>
      <c r="M30" s="66" t="str">
        <f t="shared" si="5"/>
        <v/>
      </c>
      <c r="N30" s="37"/>
      <c r="O30" s="29"/>
      <c r="P30" s="18">
        <v>20</v>
      </c>
      <c r="Q30" s="18">
        <f>INT((C6/30)*P30)</f>
        <v>33333</v>
      </c>
      <c r="R30" s="18">
        <f>IF(ISNUMBER(C5),INT(C5*P30),"")</f>
        <v>33340</v>
      </c>
      <c r="S30" s="18" t="str">
        <f>IF(ISNUMBER(H43),IF(H43&gt;0,P30*H43,""),"")</f>
        <v/>
      </c>
    </row>
    <row r="31" spans="1:19" s="18" customFormat="1" ht="15">
      <c r="A31" s="12">
        <v>40138</v>
      </c>
      <c r="B31" s="54"/>
      <c r="C31" s="67"/>
      <c r="D31" s="13" t="str">
        <f t="shared" si="2"/>
        <v/>
      </c>
      <c r="E31" s="13" t="str">
        <f t="shared" si="0"/>
        <v/>
      </c>
      <c r="F31" s="13" t="str">
        <f>IF(ISNUMBER(B31),IF((C6-B31)&gt;0,(C6-B31),0),"")</f>
        <v/>
      </c>
      <c r="G31" s="14">
        <v>9</v>
      </c>
      <c r="H31" s="13" t="str">
        <f t="shared" si="3"/>
        <v/>
      </c>
      <c r="I31" s="15" t="str">
        <f t="shared" si="4"/>
        <v/>
      </c>
      <c r="J31" s="16" t="str">
        <f t="shared" si="6"/>
        <v/>
      </c>
      <c r="K31" s="17" t="str">
        <f t="shared" si="1"/>
        <v/>
      </c>
      <c r="L31" s="16" t="str">
        <f>IF(ISNUMBER(B31),B31/C6,"")</f>
        <v/>
      </c>
      <c r="M31" s="66" t="str">
        <f t="shared" si="5"/>
        <v/>
      </c>
      <c r="N31" s="37"/>
      <c r="O31" s="29"/>
      <c r="P31" s="18">
        <v>21</v>
      </c>
      <c r="Q31" s="18">
        <f>INT((C6/30)*P31)</f>
        <v>35000</v>
      </c>
      <c r="R31" s="18">
        <f>IF(ISNUMBER(C5),INT(C5*P31),"")</f>
        <v>35007</v>
      </c>
      <c r="S31" s="18" t="str">
        <f>IF(ISNUMBER(H43),IF(H43&gt;0,P31*H43,""),"")</f>
        <v/>
      </c>
    </row>
    <row r="32" spans="1:19" s="18" customFormat="1" ht="15">
      <c r="A32" s="12">
        <v>40139</v>
      </c>
      <c r="B32" s="54"/>
      <c r="C32" s="67"/>
      <c r="D32" s="13" t="str">
        <f t="shared" si="2"/>
        <v/>
      </c>
      <c r="E32" s="13" t="str">
        <f t="shared" si="0"/>
        <v/>
      </c>
      <c r="F32" s="13" t="str">
        <f>IF(ISNUMBER(B32),IF((C6-B32)&gt;0,(C6-B32),0),"")</f>
        <v/>
      </c>
      <c r="G32" s="14">
        <v>8</v>
      </c>
      <c r="H32" s="13" t="str">
        <f t="shared" si="3"/>
        <v/>
      </c>
      <c r="I32" s="15" t="str">
        <f t="shared" si="4"/>
        <v/>
      </c>
      <c r="J32" s="16" t="str">
        <f t="shared" si="6"/>
        <v/>
      </c>
      <c r="K32" s="17" t="str">
        <f t="shared" si="1"/>
        <v/>
      </c>
      <c r="L32" s="16" t="str">
        <f>IF(ISNUMBER(B32),B32/C6,"")</f>
        <v/>
      </c>
      <c r="M32" s="66" t="str">
        <f t="shared" si="5"/>
        <v/>
      </c>
      <c r="N32" s="37"/>
      <c r="O32" s="29"/>
      <c r="P32" s="18">
        <v>22</v>
      </c>
      <c r="Q32" s="18">
        <f>INT((C6/30)*P32)</f>
        <v>36666</v>
      </c>
      <c r="R32" s="18">
        <f>IF(ISNUMBER(C5),INT(C5*P32),"")</f>
        <v>36674</v>
      </c>
      <c r="S32" s="18" t="str">
        <f>IF(ISNUMBER(H43),IF(H43&gt;0,P32*H43,""),"")</f>
        <v/>
      </c>
    </row>
    <row r="33" spans="1:19" s="18" customFormat="1" ht="15">
      <c r="A33" s="12">
        <v>40140</v>
      </c>
      <c r="B33" s="54"/>
      <c r="C33" s="67"/>
      <c r="D33" s="13" t="str">
        <f t="shared" si="2"/>
        <v/>
      </c>
      <c r="E33" s="13" t="str">
        <f t="shared" si="0"/>
        <v/>
      </c>
      <c r="F33" s="13" t="str">
        <f>IF(ISNUMBER(B33),IF((C6-B33)&gt;0,(C6-B33),0),"")</f>
        <v/>
      </c>
      <c r="G33" s="14">
        <v>7</v>
      </c>
      <c r="H33" s="13" t="str">
        <f t="shared" si="3"/>
        <v/>
      </c>
      <c r="I33" s="15" t="str">
        <f t="shared" si="4"/>
        <v/>
      </c>
      <c r="J33" s="16" t="str">
        <f t="shared" si="6"/>
        <v/>
      </c>
      <c r="K33" s="17" t="str">
        <f t="shared" si="1"/>
        <v/>
      </c>
      <c r="L33" s="16" t="str">
        <f>IF(ISNUMBER(B33),B33/C6,"")</f>
        <v/>
      </c>
      <c r="M33" s="66" t="str">
        <f t="shared" si="5"/>
        <v/>
      </c>
      <c r="N33" s="37"/>
      <c r="O33" s="29"/>
      <c r="P33" s="18">
        <v>23</v>
      </c>
      <c r="Q33" s="18">
        <f>INT((C6/30)*P33)</f>
        <v>38333</v>
      </c>
      <c r="R33" s="18">
        <f>IF(ISNUMBER(C5),INT(C5*P33),"")</f>
        <v>38341</v>
      </c>
      <c r="S33" s="18" t="str">
        <f>IF(ISNUMBER(H43),IF(H43&gt;0,P33*H43,""),"")</f>
        <v/>
      </c>
    </row>
    <row r="34" spans="1:19" s="18" customFormat="1" ht="15">
      <c r="A34" s="12">
        <v>40141</v>
      </c>
      <c r="B34" s="54"/>
      <c r="C34" s="67"/>
      <c r="D34" s="13" t="str">
        <f t="shared" si="2"/>
        <v/>
      </c>
      <c r="E34" s="13" t="str">
        <f t="shared" si="0"/>
        <v/>
      </c>
      <c r="F34" s="13" t="str">
        <f>IF(ISNUMBER(B34),IF((C6-B34)&gt;0,(C6-B34),0),"")</f>
        <v/>
      </c>
      <c r="G34" s="14">
        <v>6</v>
      </c>
      <c r="H34" s="13" t="str">
        <f t="shared" si="3"/>
        <v/>
      </c>
      <c r="I34" s="15" t="str">
        <f t="shared" si="4"/>
        <v/>
      </c>
      <c r="J34" s="16" t="str">
        <f t="shared" si="6"/>
        <v/>
      </c>
      <c r="K34" s="17" t="str">
        <f>IF(ISNUMBER(B34),IF(ISNUMBER(F34),(A34+(F34/H34)),""),"")</f>
        <v/>
      </c>
      <c r="L34" s="16" t="str">
        <f>IF(ISNUMBER(B34),B34/C6,"")</f>
        <v/>
      </c>
      <c r="M34" s="66" t="str">
        <f t="shared" si="5"/>
        <v/>
      </c>
      <c r="N34" s="37"/>
      <c r="O34" s="29"/>
      <c r="P34" s="18">
        <v>24</v>
      </c>
      <c r="Q34" s="18">
        <f>INT((C6/30)*P34)</f>
        <v>40000</v>
      </c>
      <c r="R34" s="18">
        <f>IF(ISNUMBER(C5),INT(C5*P34),"")</f>
        <v>40008</v>
      </c>
      <c r="S34" s="18" t="str">
        <f>IF(ISNUMBER(H43),IF(H43&gt;0,P34*H43,""),"")</f>
        <v/>
      </c>
    </row>
    <row r="35" spans="1:19" s="18" customFormat="1" ht="15">
      <c r="A35" s="12">
        <v>40142</v>
      </c>
      <c r="B35" s="54"/>
      <c r="C35" s="67"/>
      <c r="D35" s="13" t="str">
        <f t="shared" si="2"/>
        <v/>
      </c>
      <c r="E35" s="13" t="str">
        <f t="shared" si="0"/>
        <v/>
      </c>
      <c r="F35" s="13" t="str">
        <f>IF(ISNUMBER(B35),IF((C6-B35)&gt;0,(C6-B35),0),"")</f>
        <v/>
      </c>
      <c r="G35" s="14">
        <v>5</v>
      </c>
      <c r="H35" s="13" t="str">
        <f t="shared" si="3"/>
        <v/>
      </c>
      <c r="I35" s="15" t="str">
        <f t="shared" si="4"/>
        <v/>
      </c>
      <c r="J35" s="16" t="str">
        <f t="shared" si="6"/>
        <v/>
      </c>
      <c r="K35" s="17" t="str">
        <f t="shared" ref="K35:K40" si="7">IF(ISNUMBER(B35),IF(ISNUMBER(F35),(A35+(F35/H35)),""),"")</f>
        <v/>
      </c>
      <c r="L35" s="16" t="str">
        <f>IF(ISNUMBER(B35),B35/C6,"")</f>
        <v/>
      </c>
      <c r="M35" s="66" t="str">
        <f t="shared" si="5"/>
        <v/>
      </c>
      <c r="N35" s="37"/>
      <c r="O35" s="29"/>
      <c r="P35" s="18">
        <v>25</v>
      </c>
      <c r="Q35" s="18">
        <f>INT((C6/30)*P35)</f>
        <v>41666</v>
      </c>
      <c r="R35" s="18">
        <f>IF(ISNUMBER(C5),INT(C5*P35),"")</f>
        <v>41675</v>
      </c>
      <c r="S35" s="18" t="str">
        <f>IF(ISNUMBER(H43),IF(H43&gt;0,P35*H43,""),"")</f>
        <v/>
      </c>
    </row>
    <row r="36" spans="1:19" s="18" customFormat="1" ht="15">
      <c r="A36" s="12">
        <v>40143</v>
      </c>
      <c r="B36" s="54"/>
      <c r="C36" s="67"/>
      <c r="D36" s="13" t="str">
        <f t="shared" si="2"/>
        <v/>
      </c>
      <c r="E36" s="13" t="str">
        <f t="shared" si="0"/>
        <v/>
      </c>
      <c r="F36" s="13" t="str">
        <f>IF(ISNUMBER(B36),IF((C6-B36)&gt;0,(C6-B36),0),"")</f>
        <v/>
      </c>
      <c r="G36" s="14">
        <v>4</v>
      </c>
      <c r="H36" s="13" t="str">
        <f t="shared" si="3"/>
        <v/>
      </c>
      <c r="I36" s="15" t="str">
        <f t="shared" si="4"/>
        <v/>
      </c>
      <c r="J36" s="16" t="str">
        <f t="shared" si="6"/>
        <v/>
      </c>
      <c r="K36" s="17" t="str">
        <f t="shared" si="7"/>
        <v/>
      </c>
      <c r="L36" s="16" t="str">
        <f>IF(ISNUMBER(B36),B36/C6,"")</f>
        <v/>
      </c>
      <c r="M36" s="66" t="str">
        <f t="shared" si="5"/>
        <v/>
      </c>
      <c r="N36" s="37"/>
      <c r="O36" s="29"/>
      <c r="P36" s="18">
        <v>26</v>
      </c>
      <c r="Q36" s="18">
        <f>INT((C6/30)*P36)</f>
        <v>43333</v>
      </c>
      <c r="R36" s="18">
        <f>IF(ISNUMBER(C5),INT(C5*P36),"")</f>
        <v>43342</v>
      </c>
      <c r="S36" s="18" t="str">
        <f>IF(ISNUMBER(H43),IF(H43&gt;0,P36*H43,""),"")</f>
        <v/>
      </c>
    </row>
    <row r="37" spans="1:19" s="18" customFormat="1" ht="15">
      <c r="A37" s="12">
        <v>40144</v>
      </c>
      <c r="B37" s="54"/>
      <c r="C37" s="67"/>
      <c r="D37" s="13" t="str">
        <f t="shared" si="2"/>
        <v/>
      </c>
      <c r="E37" s="13" t="str">
        <f t="shared" si="0"/>
        <v/>
      </c>
      <c r="F37" s="13" t="str">
        <f>IF(ISNUMBER(B37),IF((C6-B37)&gt;0,(C6-B37),0),"")</f>
        <v/>
      </c>
      <c r="G37" s="14">
        <v>3</v>
      </c>
      <c r="H37" s="13" t="str">
        <f t="shared" si="3"/>
        <v/>
      </c>
      <c r="I37" s="15" t="str">
        <f t="shared" si="4"/>
        <v/>
      </c>
      <c r="J37" s="16" t="str">
        <f t="shared" si="6"/>
        <v/>
      </c>
      <c r="K37" s="17" t="str">
        <f t="shared" si="7"/>
        <v/>
      </c>
      <c r="L37" s="16" t="str">
        <f>IF(ISNUMBER(B37),B37/C6,"")</f>
        <v/>
      </c>
      <c r="M37" s="66" t="str">
        <f t="shared" si="5"/>
        <v/>
      </c>
      <c r="N37" s="37"/>
      <c r="O37" s="29"/>
      <c r="P37" s="18">
        <v>27</v>
      </c>
      <c r="Q37" s="18">
        <f>INT((C6/30)*P37)</f>
        <v>45000</v>
      </c>
      <c r="R37" s="18">
        <f>IF(ISNUMBER(C5),INT(C5*P37),"")</f>
        <v>45009</v>
      </c>
      <c r="S37" s="18" t="str">
        <f>IF(ISNUMBER(H43),IF(H43&gt;0,P37*H43,""),"")</f>
        <v/>
      </c>
    </row>
    <row r="38" spans="1:19" s="18" customFormat="1" ht="15">
      <c r="A38" s="12">
        <v>40145</v>
      </c>
      <c r="B38" s="54"/>
      <c r="C38" s="67"/>
      <c r="D38" s="13" t="str">
        <f t="shared" si="2"/>
        <v/>
      </c>
      <c r="E38" s="13" t="str">
        <f t="shared" si="0"/>
        <v/>
      </c>
      <c r="F38" s="13" t="str">
        <f>IF(ISNUMBER(B38),IF((C6-B38)&gt;0,(C6-B38),0),"")</f>
        <v/>
      </c>
      <c r="G38" s="14">
        <v>2</v>
      </c>
      <c r="H38" s="13" t="str">
        <f t="shared" si="3"/>
        <v/>
      </c>
      <c r="I38" s="15" t="str">
        <f t="shared" si="4"/>
        <v/>
      </c>
      <c r="J38" s="16" t="str">
        <f t="shared" si="6"/>
        <v/>
      </c>
      <c r="K38" s="17" t="str">
        <f t="shared" si="7"/>
        <v/>
      </c>
      <c r="L38" s="16" t="str">
        <f>IF(ISNUMBER(B38),B38/C6,"")</f>
        <v/>
      </c>
      <c r="M38" s="66" t="str">
        <f t="shared" si="5"/>
        <v/>
      </c>
      <c r="N38" s="37"/>
      <c r="O38" s="29"/>
      <c r="P38" s="18">
        <v>28</v>
      </c>
      <c r="Q38" s="18">
        <f>INT((C6/30)*P38)</f>
        <v>46666</v>
      </c>
      <c r="R38" s="18">
        <f>IF(ISNUMBER(C5),INT(C5*P38),"")</f>
        <v>46676</v>
      </c>
      <c r="S38" s="18" t="str">
        <f>IF(ISNUMBER(H43),IF(H43&gt;0,P38*H43,""),"")</f>
        <v/>
      </c>
    </row>
    <row r="39" spans="1:19" s="18" customFormat="1" ht="15">
      <c r="A39" s="12">
        <v>40146</v>
      </c>
      <c r="B39" s="54"/>
      <c r="C39" s="67"/>
      <c r="D39" s="13" t="str">
        <f t="shared" si="2"/>
        <v/>
      </c>
      <c r="E39" s="13" t="str">
        <f t="shared" si="0"/>
        <v/>
      </c>
      <c r="F39" s="13" t="str">
        <f>IF(ISNUMBER(B39),IF((C6-B39)&gt;0,(C6-B39),0),"")</f>
        <v/>
      </c>
      <c r="G39" s="14">
        <v>1</v>
      </c>
      <c r="H39" s="13" t="str">
        <f t="shared" si="3"/>
        <v/>
      </c>
      <c r="I39" s="15" t="str">
        <f t="shared" si="4"/>
        <v/>
      </c>
      <c r="J39" s="16" t="str">
        <f t="shared" si="6"/>
        <v/>
      </c>
      <c r="K39" s="17" t="str">
        <f t="shared" si="7"/>
        <v/>
      </c>
      <c r="L39" s="16" t="str">
        <f>IF(ISNUMBER(B39),B39/C6,"")</f>
        <v/>
      </c>
      <c r="M39" s="66" t="str">
        <f t="shared" si="5"/>
        <v/>
      </c>
      <c r="N39" s="37"/>
      <c r="O39" s="29"/>
      <c r="P39" s="18">
        <v>29</v>
      </c>
      <c r="Q39" s="18">
        <f>INT((C6/30)*P39)</f>
        <v>48333</v>
      </c>
      <c r="R39" s="18">
        <f>IF(ISNUMBER(C5),INT(C5*P39),"")</f>
        <v>48343</v>
      </c>
      <c r="S39" s="18" t="str">
        <f>IF(ISNUMBER(H43),IF(H43&gt;0,P39*H43,""),"")</f>
        <v/>
      </c>
    </row>
    <row r="40" spans="1:19" s="18" customFormat="1" ht="15">
      <c r="A40" s="12">
        <v>40147</v>
      </c>
      <c r="B40" s="54"/>
      <c r="C40" s="67"/>
      <c r="D40" s="13" t="str">
        <f t="shared" si="2"/>
        <v/>
      </c>
      <c r="E40" s="13" t="str">
        <f t="shared" si="0"/>
        <v/>
      </c>
      <c r="F40" s="13" t="str">
        <f>IF(ISNUMBER(B40),IF((C6-B40)&gt;0,(C6-B40),0),"")</f>
        <v/>
      </c>
      <c r="G40" s="14">
        <v>0</v>
      </c>
      <c r="H40" s="13" t="str">
        <f t="shared" si="3"/>
        <v/>
      </c>
      <c r="I40" s="15" t="str">
        <f t="shared" si="4"/>
        <v/>
      </c>
      <c r="J40" s="16" t="str">
        <f t="shared" si="6"/>
        <v/>
      </c>
      <c r="K40" s="17" t="str">
        <f t="shared" si="7"/>
        <v/>
      </c>
      <c r="L40" s="16" t="str">
        <f>IF(ISNUMBER(B40),B40/C6,"")</f>
        <v/>
      </c>
      <c r="M40" s="66" t="str">
        <f t="shared" si="5"/>
        <v/>
      </c>
      <c r="N40" s="37"/>
      <c r="O40" s="29"/>
      <c r="P40" s="18">
        <v>30</v>
      </c>
      <c r="Q40" s="18">
        <f>INT((C6/30)*P40)</f>
        <v>50000</v>
      </c>
      <c r="R40" s="18">
        <f>IF(ISNUMBER(C5),INT(C5*P40),"")</f>
        <v>50010</v>
      </c>
      <c r="S40" s="18" t="str">
        <f>IF(ISNUMBER(H43),IF(H43&gt;0,P40*H43,""),"")</f>
        <v/>
      </c>
    </row>
    <row r="41" spans="1:19" s="18" customFormat="1" ht="17.25" customHeight="1">
      <c r="A41" s="97"/>
      <c r="B41" s="98"/>
      <c r="C41" s="99"/>
      <c r="D41" s="13"/>
      <c r="E41" s="13"/>
      <c r="F41" s="13"/>
      <c r="G41" s="14"/>
      <c r="H41" s="13"/>
      <c r="I41" s="15"/>
      <c r="J41" s="16"/>
      <c r="K41" s="17"/>
      <c r="L41" s="16"/>
      <c r="M41" s="66"/>
      <c r="N41" s="37"/>
      <c r="O41" s="29"/>
    </row>
    <row r="42" spans="1:19" s="28" customFormat="1" ht="15" customHeight="1">
      <c r="A42" s="27"/>
      <c r="B42" s="96" t="s">
        <v>24</v>
      </c>
      <c r="C42" s="96" t="s">
        <v>31</v>
      </c>
      <c r="D42" s="70" t="s">
        <v>34</v>
      </c>
      <c r="E42" s="70" t="s">
        <v>29</v>
      </c>
      <c r="F42" s="71" t="s">
        <v>21</v>
      </c>
      <c r="G42" s="71"/>
      <c r="H42" s="72" t="s">
        <v>5</v>
      </c>
      <c r="I42" s="71" t="s">
        <v>22</v>
      </c>
      <c r="J42" s="73" t="s">
        <v>28</v>
      </c>
      <c r="K42" s="81" t="s">
        <v>39</v>
      </c>
      <c r="L42" s="81" t="s">
        <v>41</v>
      </c>
      <c r="M42" s="81" t="s">
        <v>43</v>
      </c>
      <c r="N42" s="68"/>
    </row>
    <row r="43" spans="1:19" s="28" customFormat="1" ht="13.5" customHeight="1">
      <c r="A43" s="27"/>
      <c r="B43" s="76">
        <f>SUM(D11:D40)</f>
        <v>0</v>
      </c>
      <c r="C43" s="77">
        <f>SUM(C11:C40)</f>
        <v>0</v>
      </c>
      <c r="D43" s="76">
        <f>IF((C6-B43)&gt;0,(C6-B43),"0")</f>
        <v>50000</v>
      </c>
      <c r="E43" s="77">
        <f>IF(C43,(C43/I43),0)</f>
        <v>0</v>
      </c>
      <c r="F43" s="78">
        <f>INT(30-I43)</f>
        <v>30</v>
      </c>
      <c r="G43" s="78"/>
      <c r="H43" s="79">
        <f>IF(I43,INT(SUM(B43/I43)),0)</f>
        <v>0</v>
      </c>
      <c r="I43" s="80">
        <f>COUNT(B11:B40)</f>
        <v>0</v>
      </c>
      <c r="J43" s="69">
        <f>IF(E43,H43/E43,0)</f>
        <v>0</v>
      </c>
      <c r="K43" s="87" t="str">
        <f>IF(ISNUMBER(J43),IF(J43&gt;0,D43/J43,""),"")</f>
        <v/>
      </c>
      <c r="L43" s="87" t="str">
        <f>IF(I43&gt;0,SUM(N11:N41)/I43,"")</f>
        <v/>
      </c>
      <c r="M43" s="69" t="str">
        <f>IF(I43,D43/F43,"")</f>
        <v/>
      </c>
      <c r="N43" s="38"/>
    </row>
    <row r="51" spans="1:15">
      <c r="A51" s="55"/>
      <c r="B51" s="56"/>
      <c r="C51" s="56"/>
      <c r="D51" s="57"/>
      <c r="E51" s="57"/>
      <c r="F51" s="58"/>
      <c r="G51" s="58"/>
      <c r="H51" s="59"/>
      <c r="I51" s="60"/>
      <c r="J51" s="61"/>
      <c r="K51" s="62"/>
      <c r="L51" s="62"/>
      <c r="M51" s="62"/>
      <c r="N51" s="62"/>
      <c r="O51" s="58"/>
    </row>
    <row r="52" spans="1:15" ht="26.25" customHeight="1">
      <c r="A52" s="102" t="s">
        <v>51</v>
      </c>
      <c r="B52" s="103"/>
      <c r="C52" s="103"/>
      <c r="D52" s="103"/>
      <c r="E52" s="103"/>
      <c r="F52" s="103"/>
      <c r="G52" s="103"/>
      <c r="H52" s="103"/>
      <c r="I52" s="103"/>
      <c r="J52" s="103"/>
      <c r="K52" s="103"/>
      <c r="L52" s="103"/>
      <c r="M52" s="103"/>
      <c r="N52" s="103"/>
      <c r="O52" s="104"/>
    </row>
    <row r="53" spans="1:15">
      <c r="A53" s="100" t="s">
        <v>52</v>
      </c>
      <c r="B53" s="101"/>
      <c r="C53" s="101"/>
      <c r="D53" s="101"/>
      <c r="E53" s="101"/>
      <c r="F53" s="101"/>
      <c r="G53" s="101"/>
      <c r="H53" s="101"/>
      <c r="I53" s="101"/>
      <c r="J53" s="101"/>
      <c r="K53" s="101"/>
      <c r="L53" s="101"/>
      <c r="M53" s="101"/>
      <c r="N53" s="101"/>
    </row>
  </sheetData>
  <mergeCells count="9">
    <mergeCell ref="A53:N53"/>
    <mergeCell ref="A52:O52"/>
    <mergeCell ref="A1:O1"/>
    <mergeCell ref="D8:O8"/>
    <mergeCell ref="B4:D4"/>
    <mergeCell ref="A2:N2"/>
    <mergeCell ref="C5:D5"/>
    <mergeCell ref="D10:M10"/>
    <mergeCell ref="C6:D6"/>
  </mergeCells>
  <phoneticPr fontId="16" type="noConversion"/>
  <conditionalFormatting sqref="K56:M65536 K54:M54 K3:M3 K44:M52 K1:M1">
    <cfRule type="cellIs" dxfId="10" priority="1" stopIfTrue="1" operator="lessThanOrEqual">
      <formula>37225</formula>
    </cfRule>
    <cfRule type="cellIs" dxfId="9" priority="2" stopIfTrue="1" operator="greaterThan">
      <formula>37225</formula>
    </cfRule>
  </conditionalFormatting>
  <conditionalFormatting sqref="J11:J41">
    <cfRule type="cellIs" dxfId="8" priority="3" stopIfTrue="1" operator="greaterThan">
      <formula>0</formula>
    </cfRule>
    <cfRule type="cellIs" dxfId="7" priority="4" stopIfTrue="1" operator="lessThan">
      <formula>0</formula>
    </cfRule>
  </conditionalFormatting>
  <conditionalFormatting sqref="K11:K41">
    <cfRule type="cellIs" dxfId="6" priority="5" stopIfTrue="1" operator="lessThanOrEqual">
      <formula>37590</formula>
    </cfRule>
    <cfRule type="cellIs" dxfId="5" priority="6" stopIfTrue="1" operator="greaterThanOrEqual">
      <formula>37591</formula>
    </cfRule>
    <cfRule type="cellIs" dxfId="4" priority="7" stopIfTrue="1" operator="between">
      <formula>37590</formula>
      <formula>37591</formula>
    </cfRule>
  </conditionalFormatting>
  <conditionalFormatting sqref="D11:D41">
    <cfRule type="cellIs" dxfId="3" priority="8" stopIfTrue="1" operator="greaterThanOrEqual">
      <formula>$C$5</formula>
    </cfRule>
    <cfRule type="cellIs" dxfId="2" priority="9" stopIfTrue="1" operator="lessThan">
      <formula>$C$5</formula>
    </cfRule>
  </conditionalFormatting>
  <dataValidations count="1">
    <dataValidation type="list" allowBlank="1" showInputMessage="1" showErrorMessage="1" sqref="N11:N41">
      <formula1>$P$11:$P$20</formula1>
    </dataValidation>
  </dataValidations>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B2:I13"/>
  <sheetViews>
    <sheetView workbookViewId="0">
      <selection activeCell="C13" sqref="C13"/>
    </sheetView>
  </sheetViews>
  <sheetFormatPr defaultRowHeight="12.75"/>
  <cols>
    <col min="2" max="2" width="36.85546875" style="75" customWidth="1"/>
    <col min="3" max="3" width="13.140625" customWidth="1"/>
  </cols>
  <sheetData>
    <row r="2" spans="2:9">
      <c r="B2" s="122" t="s">
        <v>32</v>
      </c>
      <c r="C2" s="123"/>
      <c r="D2" s="74"/>
      <c r="E2" s="74"/>
      <c r="F2" s="74"/>
      <c r="G2" s="74"/>
      <c r="H2" s="74"/>
      <c r="I2" s="74"/>
    </row>
    <row r="3" spans="2:9">
      <c r="B3" s="82" t="s">
        <v>33</v>
      </c>
      <c r="C3" s="83">
        <f>'Report Card'!B43</f>
        <v>0</v>
      </c>
    </row>
    <row r="4" spans="2:9">
      <c r="B4" s="82" t="s">
        <v>35</v>
      </c>
      <c r="C4" s="84">
        <f>'Report Card'!C43</f>
        <v>0</v>
      </c>
    </row>
    <row r="5" spans="2:9">
      <c r="B5" s="82"/>
      <c r="C5" s="85"/>
    </row>
    <row r="6" spans="2:9">
      <c r="B6" s="82" t="s">
        <v>36</v>
      </c>
      <c r="C6" s="86">
        <f>'Report Card'!H43</f>
        <v>0</v>
      </c>
    </row>
    <row r="7" spans="2:9">
      <c r="B7" s="82" t="s">
        <v>37</v>
      </c>
      <c r="C7" s="84">
        <f>'Report Card'!E43</f>
        <v>0</v>
      </c>
    </row>
    <row r="8" spans="2:9">
      <c r="B8" s="82" t="s">
        <v>28</v>
      </c>
      <c r="C8" s="86">
        <f>'Report Card'!J43</f>
        <v>0</v>
      </c>
    </row>
    <row r="9" spans="2:9">
      <c r="B9" s="82" t="s">
        <v>42</v>
      </c>
      <c r="C9" s="86" t="str">
        <f>'Report Card'!L43</f>
        <v/>
      </c>
    </row>
    <row r="10" spans="2:9">
      <c r="B10" s="82"/>
      <c r="C10" s="85"/>
    </row>
    <row r="11" spans="2:9">
      <c r="B11" s="82" t="s">
        <v>40</v>
      </c>
      <c r="C11" s="94">
        <f>'Report Card'!D43</f>
        <v>50000</v>
      </c>
    </row>
    <row r="12" spans="2:9">
      <c r="B12" s="82" t="s">
        <v>38</v>
      </c>
      <c r="C12" s="85">
        <f>'Report Card'!F43</f>
        <v>30</v>
      </c>
    </row>
    <row r="13" spans="2:9">
      <c r="B13" s="95" t="s">
        <v>49</v>
      </c>
      <c r="C13" s="88" t="str">
        <f>IF(ISNUMBER('Report Card'!K43),(INT('Report Card'!K43)),"")</f>
        <v/>
      </c>
    </row>
  </sheetData>
  <mergeCells count="1">
    <mergeCell ref="B2:C2"/>
  </mergeCells>
  <phoneticPr fontId="16"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N35"/>
  <sheetViews>
    <sheetView workbookViewId="0">
      <selection activeCell="E7" sqref="E7:G7"/>
    </sheetView>
  </sheetViews>
  <sheetFormatPr defaultRowHeight="12.75"/>
  <cols>
    <col min="1" max="1" width="6" customWidth="1"/>
    <col min="2" max="2" width="24.7109375" customWidth="1"/>
    <col min="4" max="4" width="20.7109375" customWidth="1"/>
    <col min="5" max="5" width="10.85546875" customWidth="1"/>
    <col min="6" max="6" width="8.7109375" hidden="1" customWidth="1"/>
    <col min="8" max="8" width="24.140625" customWidth="1"/>
    <col min="9" max="9" width="9.42578125" customWidth="1"/>
    <col min="10" max="10" width="21.85546875" customWidth="1"/>
    <col min="12" max="12" width="9.140625" hidden="1" customWidth="1"/>
    <col min="14" max="14" width="7" customWidth="1"/>
  </cols>
  <sheetData>
    <row r="1" spans="1:14" ht="21.75" customHeight="1">
      <c r="A1" s="105" t="s">
        <v>54</v>
      </c>
      <c r="B1" s="106"/>
      <c r="C1" s="106"/>
      <c r="D1" s="106"/>
      <c r="E1" s="106"/>
      <c r="F1" s="106"/>
      <c r="G1" s="106"/>
      <c r="H1" s="106"/>
      <c r="I1" s="106"/>
      <c r="J1" s="106"/>
      <c r="K1" s="106"/>
      <c r="L1" s="106"/>
      <c r="M1" s="106"/>
      <c r="N1" s="106"/>
    </row>
    <row r="2" spans="1:14" ht="24.75" customHeight="1">
      <c r="A2" s="112" t="s">
        <v>47</v>
      </c>
      <c r="B2" s="113"/>
      <c r="C2" s="113"/>
      <c r="D2" s="113"/>
      <c r="E2" s="113"/>
      <c r="F2" s="113"/>
      <c r="G2" s="113"/>
      <c r="H2" s="113"/>
      <c r="I2" s="113"/>
      <c r="J2" s="113"/>
      <c r="K2" s="113"/>
      <c r="L2" s="113"/>
      <c r="M2" s="113"/>
      <c r="N2" s="39"/>
    </row>
    <row r="3" spans="1:14" ht="13.5">
      <c r="A3" s="112"/>
      <c r="B3" s="113"/>
      <c r="C3" s="113"/>
      <c r="D3" s="113"/>
      <c r="E3" s="113"/>
      <c r="F3" s="113"/>
      <c r="G3" s="113"/>
      <c r="H3" s="113"/>
      <c r="I3" s="113"/>
      <c r="J3" s="113"/>
      <c r="K3" s="113"/>
      <c r="L3" s="113"/>
      <c r="M3" s="113"/>
      <c r="N3" s="39"/>
    </row>
    <row r="4" spans="1:14" ht="15">
      <c r="A4" s="39"/>
      <c r="B4" s="89" t="s">
        <v>46</v>
      </c>
      <c r="C4" s="124"/>
      <c r="D4" s="125"/>
      <c r="E4" s="112"/>
      <c r="F4" s="113"/>
      <c r="G4" s="113"/>
      <c r="H4" s="89" t="s">
        <v>46</v>
      </c>
      <c r="I4" s="124"/>
      <c r="J4" s="125"/>
      <c r="K4" s="112"/>
      <c r="L4" s="113"/>
      <c r="M4" s="113"/>
      <c r="N4" s="113"/>
    </row>
    <row r="5" spans="1:14" ht="15" customHeight="1">
      <c r="A5" s="39"/>
      <c r="B5" s="90" t="s">
        <v>45</v>
      </c>
      <c r="C5" s="92"/>
      <c r="D5" s="129" t="str">
        <f>IF(ISNUMBER(C5),IF(F5=0,":o",IF(F5&lt;0,"Winning!",":(")),"")</f>
        <v/>
      </c>
      <c r="E5" s="112"/>
      <c r="F5" s="113" t="str">
        <f>IF(ISNUMBER(C5),C5-C6,"")</f>
        <v/>
      </c>
      <c r="G5" s="113"/>
      <c r="H5" s="90" t="s">
        <v>45</v>
      </c>
      <c r="I5" s="92"/>
      <c r="J5" s="129" t="str">
        <f>IF(ISNUMBER(I5),IF(L5=0,":o",IF(L5&lt;0,"Winning!",":(")),"")</f>
        <v/>
      </c>
      <c r="K5" s="112"/>
      <c r="L5" s="113" t="str">
        <f>IF(ISNUMBER(I5),I5-I6,"")</f>
        <v/>
      </c>
      <c r="M5" s="113"/>
      <c r="N5" s="113"/>
    </row>
    <row r="6" spans="1:14" ht="15" customHeight="1">
      <c r="A6" s="39"/>
      <c r="B6" s="91" t="s">
        <v>44</v>
      </c>
      <c r="C6" s="93" t="str">
        <f>IF(ISNUMBER(C5),'Report Card'!B43,"")</f>
        <v/>
      </c>
      <c r="D6" s="130"/>
      <c r="E6" s="112"/>
      <c r="F6" s="113"/>
      <c r="G6" s="113"/>
      <c r="H6" s="91" t="s">
        <v>44</v>
      </c>
      <c r="I6" s="93" t="str">
        <f>IF(ISNUMBER(I5),'Report Card'!B43,"")</f>
        <v/>
      </c>
      <c r="J6" s="130"/>
      <c r="K6" s="112"/>
      <c r="L6" s="113"/>
      <c r="M6" s="113"/>
      <c r="N6" s="113"/>
    </row>
    <row r="7" spans="1:14" ht="12.75" customHeight="1">
      <c r="A7" s="39"/>
      <c r="B7" s="126" t="str">
        <f>IF(ISNUMBER(C5),IF(F5=0,"Woh, neck and neck!  Who will pervail?",IF(F5&lt;0,"You are ahead by "&amp;ABS(F5)&amp;" words. Great going!","You are behiend by "&amp;ABS(F5)&amp;" words.  Type FASTER!!")),"")</f>
        <v/>
      </c>
      <c r="C7" s="127"/>
      <c r="D7" s="128"/>
      <c r="E7" s="112"/>
      <c r="F7" s="113"/>
      <c r="G7" s="113"/>
      <c r="H7" s="126" t="str">
        <f>IF(ISNUMBER(I5),IF(L5=0,"Woh, neck and neck!  Who will pervail?",IF(L5&lt;0,"You are ahead by "&amp;ABS(L5)&amp;" words. Great going!","You are behiend by "&amp;ABS(L5)&amp;" words.  Type FASTER!!")),"")</f>
        <v/>
      </c>
      <c r="I7" s="127"/>
      <c r="J7" s="128"/>
      <c r="K7" s="112"/>
      <c r="L7" s="113"/>
      <c r="M7" s="113"/>
      <c r="N7" s="113"/>
    </row>
    <row r="8" spans="1:14" ht="13.5">
      <c r="A8" s="39"/>
      <c r="B8" s="112"/>
      <c r="C8" s="113"/>
      <c r="D8" s="113"/>
      <c r="E8" s="113"/>
      <c r="F8" s="113"/>
      <c r="G8" s="113"/>
      <c r="H8" s="113"/>
      <c r="I8" s="113"/>
      <c r="J8" s="113"/>
      <c r="K8" s="112"/>
      <c r="L8" s="113"/>
      <c r="M8" s="113"/>
      <c r="N8" s="113"/>
    </row>
    <row r="9" spans="1:14" ht="15">
      <c r="A9" s="39"/>
      <c r="B9" s="89" t="s">
        <v>46</v>
      </c>
      <c r="C9" s="124"/>
      <c r="D9" s="125"/>
      <c r="E9" s="112"/>
      <c r="F9" s="113"/>
      <c r="G9" s="113"/>
      <c r="H9" s="89" t="s">
        <v>46</v>
      </c>
      <c r="I9" s="124"/>
      <c r="J9" s="125"/>
      <c r="K9" s="112"/>
      <c r="L9" s="113"/>
      <c r="M9" s="113"/>
      <c r="N9" s="113"/>
    </row>
    <row r="10" spans="1:14" ht="15" customHeight="1">
      <c r="A10" s="39"/>
      <c r="B10" s="90" t="s">
        <v>45</v>
      </c>
      <c r="C10" s="92"/>
      <c r="D10" s="129" t="str">
        <f>IF(ISNUMBER(C10),IF(F10=0,":o",IF(F10&lt;0,"Winning!",":(")),"")</f>
        <v/>
      </c>
      <c r="E10" s="112"/>
      <c r="F10" s="113" t="str">
        <f>IF(ISNUMBER(C10),C10-C11,"")</f>
        <v/>
      </c>
      <c r="G10" s="113"/>
      <c r="H10" s="90" t="s">
        <v>45</v>
      </c>
      <c r="I10" s="92"/>
      <c r="J10" s="129" t="str">
        <f>IF(ISNUMBER(I10),IF(L10=0,":o",IF(L10&lt;0,"Winning!",":(")),"")</f>
        <v/>
      </c>
      <c r="K10" s="112"/>
      <c r="L10" s="113" t="str">
        <f>IF(ISNUMBER(I10),I10-I11,"")</f>
        <v/>
      </c>
      <c r="M10" s="113"/>
      <c r="N10" s="113"/>
    </row>
    <row r="11" spans="1:14" ht="15" customHeight="1">
      <c r="A11" s="39"/>
      <c r="B11" s="91" t="s">
        <v>44</v>
      </c>
      <c r="C11" s="93" t="str">
        <f>IF(ISNUMBER(C10),'Report Card'!B43,"")</f>
        <v/>
      </c>
      <c r="D11" s="130"/>
      <c r="E11" s="112"/>
      <c r="F11" s="113"/>
      <c r="G11" s="113"/>
      <c r="H11" s="91" t="s">
        <v>44</v>
      </c>
      <c r="I11" s="93" t="str">
        <f>IF(ISNUMBER(I10),'Report Card'!B43,"")</f>
        <v/>
      </c>
      <c r="J11" s="130"/>
      <c r="K11" s="112"/>
      <c r="L11" s="113"/>
      <c r="M11" s="113"/>
      <c r="N11" s="113"/>
    </row>
    <row r="12" spans="1:14" ht="13.5" customHeight="1">
      <c r="A12" s="39"/>
      <c r="B12" s="126" t="str">
        <f>IF(ISNUMBER(C10),IF(F10=0,"Woh, neck and neck!  Who will pervail?",IF(F10&lt;0,"You are ahead by "&amp;ABS(F10)&amp;" words. Great going!","You are behiend by "&amp;ABS(F10)&amp;" words.  Type FASTER!!")),"")</f>
        <v/>
      </c>
      <c r="C12" s="127"/>
      <c r="D12" s="128"/>
      <c r="E12" s="112"/>
      <c r="F12" s="113"/>
      <c r="G12" s="113"/>
      <c r="H12" s="126" t="str">
        <f>IF(ISNUMBER(I10),IF(L10=0,"Woh, neck and neck!  Who will pervail?",IF(L10&lt;0,"You are ahead by "&amp;ABS(L10)&amp;" words. Great going!","You are behiend by "&amp;ABS(L10)&amp;" words.  Type FASTER!!")),"")</f>
        <v/>
      </c>
      <c r="I12" s="127"/>
      <c r="J12" s="128"/>
      <c r="K12" s="112"/>
      <c r="L12" s="113"/>
      <c r="M12" s="113"/>
      <c r="N12" s="113"/>
    </row>
    <row r="13" spans="1:14" ht="13.5">
      <c r="A13" s="39"/>
      <c r="B13" s="112"/>
      <c r="C13" s="113"/>
      <c r="D13" s="113"/>
      <c r="E13" s="113"/>
      <c r="F13" s="113"/>
      <c r="G13" s="113"/>
      <c r="H13" s="113"/>
      <c r="I13" s="113"/>
      <c r="J13" s="113"/>
      <c r="K13" s="112"/>
      <c r="L13" s="113"/>
      <c r="M13" s="113"/>
      <c r="N13" s="113"/>
    </row>
    <row r="14" spans="1:14" ht="15">
      <c r="A14" s="39"/>
      <c r="B14" s="89" t="s">
        <v>46</v>
      </c>
      <c r="C14" s="124"/>
      <c r="D14" s="125"/>
      <c r="E14" s="112"/>
      <c r="F14" s="113"/>
      <c r="G14" s="113"/>
      <c r="H14" s="89" t="s">
        <v>46</v>
      </c>
      <c r="I14" s="124"/>
      <c r="J14" s="125"/>
      <c r="K14" s="112"/>
      <c r="L14" s="113"/>
      <c r="M14" s="113"/>
      <c r="N14" s="113"/>
    </row>
    <row r="15" spans="1:14" ht="15" customHeight="1">
      <c r="A15" s="39"/>
      <c r="B15" s="90" t="s">
        <v>45</v>
      </c>
      <c r="C15" s="92"/>
      <c r="D15" s="129" t="str">
        <f>IF(ISNUMBER(C15),IF(F15=0,":o",IF(F15&lt;0,"Winning!",":(")),"")</f>
        <v/>
      </c>
      <c r="E15" s="112"/>
      <c r="F15" s="113" t="str">
        <f>IF(ISNUMBER(C15),C15-C16,"")</f>
        <v/>
      </c>
      <c r="G15" s="113"/>
      <c r="H15" s="90" t="s">
        <v>45</v>
      </c>
      <c r="I15" s="92"/>
      <c r="J15" s="129" t="str">
        <f>IF(ISNUMBER(I15),IF(L15=0,":o",IF(L15&lt;0,"Winning!",":(")),"")</f>
        <v/>
      </c>
      <c r="K15" s="112"/>
      <c r="L15" s="113" t="str">
        <f>IF(ISNUMBER(I15),I15-I16,"")</f>
        <v/>
      </c>
      <c r="M15" s="113"/>
      <c r="N15" s="113"/>
    </row>
    <row r="16" spans="1:14" ht="15" customHeight="1">
      <c r="A16" s="39"/>
      <c r="B16" s="91" t="s">
        <v>44</v>
      </c>
      <c r="C16" s="93" t="str">
        <f>IF(ISNUMBER(C15),'Report Card'!B43,"")</f>
        <v/>
      </c>
      <c r="D16" s="130"/>
      <c r="E16" s="112"/>
      <c r="F16" s="113"/>
      <c r="G16" s="113"/>
      <c r="H16" s="91" t="s">
        <v>44</v>
      </c>
      <c r="I16" s="93" t="str">
        <f>IF(ISNUMBER(I15),'Report Card'!B43,"")</f>
        <v/>
      </c>
      <c r="J16" s="130"/>
      <c r="K16" s="112"/>
      <c r="L16" s="113"/>
      <c r="M16" s="113"/>
      <c r="N16" s="113"/>
    </row>
    <row r="17" spans="1:14" ht="13.5" customHeight="1">
      <c r="A17" s="39"/>
      <c r="B17" s="126" t="str">
        <f>IF(ISNUMBER(C15),IF(F15=0,"Woh, neck and neck!  Who will pervail?",IF(F15&lt;0,"You are ahead by "&amp;ABS(F15)&amp;" words. Great going!","You are behiend by "&amp;ABS(F15)&amp;" words.  Type FASTER!!")),"")</f>
        <v/>
      </c>
      <c r="C17" s="127"/>
      <c r="D17" s="128"/>
      <c r="E17" s="112"/>
      <c r="F17" s="113"/>
      <c r="G17" s="113"/>
      <c r="H17" s="126" t="str">
        <f>IF(ISNUMBER(I15),IF(L15=0,"Woh, neck and neck!  Who will pervail?",IF(L15&lt;0,"You are ahead by "&amp;ABS(L15)&amp;" words. Great going!","You are behiend by "&amp;ABS(L15)&amp;" words.  Type FASTER!!")),"")</f>
        <v/>
      </c>
      <c r="I17" s="127"/>
      <c r="J17" s="128"/>
      <c r="K17" s="112"/>
      <c r="L17" s="113"/>
      <c r="M17" s="113"/>
      <c r="N17" s="113"/>
    </row>
    <row r="18" spans="1:14" ht="13.5">
      <c r="A18" s="39"/>
      <c r="B18" s="112"/>
      <c r="C18" s="113"/>
      <c r="D18" s="113"/>
      <c r="E18" s="113"/>
      <c r="F18" s="113"/>
      <c r="G18" s="113"/>
      <c r="H18" s="113"/>
      <c r="I18" s="113"/>
      <c r="J18" s="113"/>
      <c r="K18" s="112"/>
      <c r="L18" s="113"/>
      <c r="M18" s="113"/>
      <c r="N18" s="113"/>
    </row>
    <row r="19" spans="1:14" ht="15">
      <c r="A19" s="39"/>
      <c r="B19" s="89" t="s">
        <v>46</v>
      </c>
      <c r="C19" s="124"/>
      <c r="D19" s="125"/>
      <c r="E19" s="112"/>
      <c r="F19" s="113"/>
      <c r="G19" s="113"/>
      <c r="H19" s="89" t="s">
        <v>46</v>
      </c>
      <c r="I19" s="124"/>
      <c r="J19" s="125"/>
      <c r="K19" s="112"/>
      <c r="L19" s="113"/>
      <c r="M19" s="113"/>
      <c r="N19" s="113"/>
    </row>
    <row r="20" spans="1:14" ht="15" customHeight="1">
      <c r="A20" s="39"/>
      <c r="B20" s="90" t="s">
        <v>45</v>
      </c>
      <c r="C20" s="92"/>
      <c r="D20" s="129" t="str">
        <f>IF(ISNUMBER(C20),IF(F20=0,":o",IF(F20&lt;0,"Winning!",":(")),"")</f>
        <v/>
      </c>
      <c r="E20" s="112"/>
      <c r="F20" s="113" t="str">
        <f>IF(ISNUMBER(C20),C20-C21,"")</f>
        <v/>
      </c>
      <c r="G20" s="113"/>
      <c r="H20" s="90" t="s">
        <v>45</v>
      </c>
      <c r="I20" s="92"/>
      <c r="J20" s="129" t="str">
        <f>IF(ISNUMBER(I20),IF(L20=0,":o",IF(L20&lt;0,"Winning!",":(")),"")</f>
        <v/>
      </c>
      <c r="K20" s="112"/>
      <c r="L20" s="113" t="str">
        <f>IF(ISNUMBER(I20),I20-I21,"")</f>
        <v/>
      </c>
      <c r="M20" s="113"/>
      <c r="N20" s="113"/>
    </row>
    <row r="21" spans="1:14" ht="15" customHeight="1">
      <c r="A21" s="39"/>
      <c r="B21" s="91" t="s">
        <v>44</v>
      </c>
      <c r="C21" s="93" t="str">
        <f>IF(ISNUMBER(C20),'Report Card'!B43,"")</f>
        <v/>
      </c>
      <c r="D21" s="130"/>
      <c r="E21" s="112"/>
      <c r="F21" s="113"/>
      <c r="G21" s="113"/>
      <c r="H21" s="91" t="s">
        <v>44</v>
      </c>
      <c r="I21" s="93" t="str">
        <f>IF(ISNUMBER(I20),'Report Card'!B43,"")</f>
        <v/>
      </c>
      <c r="J21" s="130"/>
      <c r="K21" s="112"/>
      <c r="L21" s="113"/>
      <c r="M21" s="113"/>
      <c r="N21" s="113"/>
    </row>
    <row r="22" spans="1:14" ht="13.5" customHeight="1">
      <c r="A22" s="39"/>
      <c r="B22" s="126" t="str">
        <f>IF(ISNUMBER(C20),IF(F20=0,"Woh, neck and neck!  Who will pervail?",IF(F20&lt;0,"You are ahead by "&amp;ABS(F20)&amp;" words. Great going!","You are behiend by "&amp;ABS(F20)&amp;" words.  Type FASTER!!")),"")</f>
        <v/>
      </c>
      <c r="C22" s="127"/>
      <c r="D22" s="128"/>
      <c r="E22" s="112"/>
      <c r="F22" s="113"/>
      <c r="G22" s="113"/>
      <c r="H22" s="126" t="str">
        <f>IF(ISNUMBER(I20),IF(L20=0,"Woh, neck and neck!  Who will pervail?",IF(L20&lt;0,"You are ahead by "&amp;ABS(L20)&amp;" words. Great going!","You are behiend by "&amp;ABS(L20)&amp;" words.  Type FASTER!!")),"")</f>
        <v/>
      </c>
      <c r="I22" s="127"/>
      <c r="J22" s="128"/>
      <c r="K22" s="112"/>
      <c r="L22" s="113"/>
      <c r="M22" s="113"/>
      <c r="N22" s="113"/>
    </row>
    <row r="23" spans="1:14" ht="13.5">
      <c r="A23" s="39"/>
      <c r="B23" s="112"/>
      <c r="C23" s="113"/>
      <c r="D23" s="113"/>
      <c r="E23" s="113"/>
      <c r="F23" s="113"/>
      <c r="G23" s="113"/>
      <c r="H23" s="113"/>
      <c r="I23" s="113"/>
      <c r="J23" s="113"/>
      <c r="K23" s="112"/>
      <c r="L23" s="113"/>
      <c r="M23" s="113"/>
      <c r="N23" s="113"/>
    </row>
    <row r="24" spans="1:14" ht="15">
      <c r="A24" s="39"/>
      <c r="B24" s="89" t="s">
        <v>46</v>
      </c>
      <c r="C24" s="124"/>
      <c r="D24" s="125"/>
      <c r="E24" s="112"/>
      <c r="F24" s="113"/>
      <c r="G24" s="113"/>
      <c r="H24" s="89" t="s">
        <v>46</v>
      </c>
      <c r="I24" s="124"/>
      <c r="J24" s="125"/>
      <c r="K24" s="112"/>
      <c r="L24" s="113"/>
      <c r="M24" s="113"/>
      <c r="N24" s="113"/>
    </row>
    <row r="25" spans="1:14" ht="15" customHeight="1">
      <c r="A25" s="39"/>
      <c r="B25" s="90" t="s">
        <v>45</v>
      </c>
      <c r="C25" s="92"/>
      <c r="D25" s="129" t="str">
        <f>IF(ISNUMBER(C25),IF(F25=0,":o",IF(F25&lt;0,"Winning!",":(")),"")</f>
        <v/>
      </c>
      <c r="E25" s="112"/>
      <c r="F25" s="113" t="str">
        <f>IF(ISNUMBER(C25),C25-C26,"")</f>
        <v/>
      </c>
      <c r="G25" s="113"/>
      <c r="H25" s="90" t="s">
        <v>45</v>
      </c>
      <c r="I25" s="92"/>
      <c r="J25" s="129" t="str">
        <f>IF(ISNUMBER(I25),IF(L25=0,":o",IF(L25&lt;0,"Winning!",":(")),"")</f>
        <v/>
      </c>
      <c r="K25" s="112"/>
      <c r="L25" s="113" t="str">
        <f>IF(ISNUMBER(I25),I25-I26,"")</f>
        <v/>
      </c>
      <c r="M25" s="113"/>
      <c r="N25" s="113"/>
    </row>
    <row r="26" spans="1:14" ht="15" customHeight="1">
      <c r="A26" s="39"/>
      <c r="B26" s="91" t="s">
        <v>44</v>
      </c>
      <c r="C26" s="93" t="str">
        <f>IF(ISNUMBER(C25),'Report Card'!B43,"")</f>
        <v/>
      </c>
      <c r="D26" s="130"/>
      <c r="E26" s="112"/>
      <c r="F26" s="113"/>
      <c r="G26" s="113"/>
      <c r="H26" s="91" t="s">
        <v>44</v>
      </c>
      <c r="I26" s="93" t="str">
        <f>IF(ISNUMBER(I25),'Report Card'!B43,"")</f>
        <v/>
      </c>
      <c r="J26" s="130"/>
      <c r="K26" s="112"/>
      <c r="L26" s="113"/>
      <c r="M26" s="113"/>
      <c r="N26" s="113"/>
    </row>
    <row r="27" spans="1:14" ht="13.5" customHeight="1">
      <c r="A27" s="39"/>
      <c r="B27" s="126" t="str">
        <f>IF(ISNUMBER(C25),IF(F25=0,"Woh, neck and neck!  Who will pervail?",IF(F25&lt;0,"You are ahead by "&amp;ABS(F25)&amp;" words. Great going!","You are behiend by "&amp;ABS(F25)&amp;" words.  Type FASTER!!")),"")</f>
        <v/>
      </c>
      <c r="C27" s="127"/>
      <c r="D27" s="128"/>
      <c r="E27" s="112"/>
      <c r="F27" s="113"/>
      <c r="G27" s="113"/>
      <c r="H27" s="126" t="str">
        <f>IF(ISNUMBER(I25),IF(L25=0,"Woh, neck and neck!  Who will pervail?",IF(L25&lt;0,"You are ahead by "&amp;ABS(L25)&amp;" words. Great going!","You are behiend by "&amp;ABS(L25)&amp;" words.  Type FASTER!!")),"")</f>
        <v/>
      </c>
      <c r="I27" s="127"/>
      <c r="J27" s="128"/>
      <c r="K27" s="112"/>
      <c r="L27" s="113"/>
      <c r="M27" s="113"/>
      <c r="N27" s="113"/>
    </row>
    <row r="28" spans="1:14" ht="13.5">
      <c r="A28" s="39"/>
      <c r="B28" s="112"/>
      <c r="C28" s="113"/>
      <c r="D28" s="113"/>
      <c r="E28" s="113"/>
      <c r="F28" s="113"/>
      <c r="G28" s="113"/>
      <c r="H28" s="113"/>
      <c r="I28" s="113"/>
      <c r="J28" s="113"/>
      <c r="K28" s="112"/>
      <c r="L28" s="113"/>
      <c r="M28" s="113"/>
      <c r="N28" s="113"/>
    </row>
    <row r="29" spans="1:14" ht="15">
      <c r="A29" s="39"/>
      <c r="B29" s="89" t="s">
        <v>46</v>
      </c>
      <c r="C29" s="124"/>
      <c r="D29" s="125"/>
      <c r="E29" s="112"/>
      <c r="F29" s="113"/>
      <c r="G29" s="113"/>
      <c r="H29" s="89" t="s">
        <v>46</v>
      </c>
      <c r="I29" s="124"/>
      <c r="J29" s="125"/>
      <c r="K29" s="112"/>
      <c r="L29" s="113"/>
      <c r="M29" s="113"/>
      <c r="N29" s="113"/>
    </row>
    <row r="30" spans="1:14" ht="15" customHeight="1">
      <c r="A30" s="39"/>
      <c r="B30" s="90" t="s">
        <v>45</v>
      </c>
      <c r="C30" s="92"/>
      <c r="D30" s="129" t="str">
        <f>IF(ISNUMBER(C30),IF(F30=0,":o",IF(F30&lt;0,"Winning!",":(")),"")</f>
        <v/>
      </c>
      <c r="E30" s="112"/>
      <c r="F30" s="113" t="str">
        <f>IF(ISNUMBER(C30),C30-C31,"")</f>
        <v/>
      </c>
      <c r="G30" s="113"/>
      <c r="H30" s="90" t="s">
        <v>45</v>
      </c>
      <c r="I30" s="92"/>
      <c r="J30" s="129" t="str">
        <f>IF(ISNUMBER(I30),IF(L30=0,":o",IF(L30&lt;0,"Winning!",":(")),"")</f>
        <v/>
      </c>
      <c r="K30" s="112"/>
      <c r="L30" s="113" t="str">
        <f>IF(ISNUMBER(I30),I30-I31,"")</f>
        <v/>
      </c>
      <c r="M30" s="113"/>
      <c r="N30" s="113"/>
    </row>
    <row r="31" spans="1:14" ht="15" customHeight="1">
      <c r="A31" s="39"/>
      <c r="B31" s="91" t="s">
        <v>44</v>
      </c>
      <c r="C31" s="93" t="str">
        <f>IF(ISNUMBER(C30),'Report Card'!B43,"")</f>
        <v/>
      </c>
      <c r="D31" s="130"/>
      <c r="E31" s="112"/>
      <c r="F31" s="113"/>
      <c r="G31" s="113"/>
      <c r="H31" s="91" t="s">
        <v>44</v>
      </c>
      <c r="I31" s="93" t="str">
        <f>IF(ISNUMBER(I30),'Report Card'!B43,"")</f>
        <v/>
      </c>
      <c r="J31" s="130"/>
      <c r="K31" s="112"/>
      <c r="L31" s="113"/>
      <c r="M31" s="113"/>
      <c r="N31" s="113"/>
    </row>
    <row r="32" spans="1:14" ht="13.5" customHeight="1">
      <c r="A32" s="39"/>
      <c r="B32" s="126" t="str">
        <f>IF(ISNUMBER(C30),IF(F30=0,"Woh, neck and neck!  Who will pervail?",IF(F30&lt;0,"You are ahead by "&amp;ABS(F30)&amp;" words. Great going!","You are behiend by "&amp;ABS(F30)&amp;" words.  Type FASTER!!")),"")</f>
        <v/>
      </c>
      <c r="C32" s="127"/>
      <c r="D32" s="128"/>
      <c r="E32" s="112"/>
      <c r="F32" s="113"/>
      <c r="G32" s="113"/>
      <c r="H32" s="126" t="str">
        <f>IF(ISNUMBER(I30),IF(L30=0,"Woh, neck and neck!  Who will pervail?",IF(L30&lt;0,"You are ahead by "&amp;ABS(L30)&amp;" words. Great going!","You are behiend by "&amp;ABS(L30)&amp;" words.  Type FASTER!!")),"")</f>
        <v/>
      </c>
      <c r="I32" s="127"/>
      <c r="J32" s="128"/>
      <c r="K32" s="112"/>
      <c r="L32" s="113"/>
      <c r="M32" s="113"/>
      <c r="N32" s="113"/>
    </row>
    <row r="33" spans="1:14" ht="13.5">
      <c r="A33" s="112"/>
      <c r="B33" s="113"/>
      <c r="C33" s="113"/>
      <c r="D33" s="113"/>
      <c r="E33" s="113"/>
      <c r="F33" s="113"/>
      <c r="G33" s="113"/>
      <c r="H33" s="113"/>
      <c r="I33" s="113"/>
      <c r="J33" s="113"/>
      <c r="K33" s="113"/>
      <c r="M33" s="112"/>
      <c r="N33" s="113"/>
    </row>
    <row r="34" spans="1:14" ht="13.5">
      <c r="A34" s="112"/>
      <c r="B34" s="113"/>
      <c r="C34" s="113"/>
      <c r="D34" s="113"/>
      <c r="E34" s="113"/>
      <c r="F34" s="113"/>
      <c r="G34" s="113"/>
      <c r="H34" s="113"/>
      <c r="I34" s="113"/>
      <c r="J34" s="113"/>
      <c r="K34" s="113"/>
      <c r="L34" s="112"/>
      <c r="M34" s="113"/>
      <c r="N34" s="113"/>
    </row>
    <row r="35" spans="1:14">
      <c r="A35" s="102" t="s">
        <v>53</v>
      </c>
      <c r="B35" s="127"/>
      <c r="C35" s="127"/>
      <c r="D35" s="127"/>
      <c r="E35" s="127"/>
      <c r="F35" s="127"/>
      <c r="G35" s="127"/>
      <c r="H35" s="127"/>
      <c r="I35" s="127"/>
      <c r="J35" s="127"/>
      <c r="K35" s="127"/>
      <c r="L35" s="127"/>
      <c r="M35" s="127"/>
      <c r="N35" s="128"/>
    </row>
  </sheetData>
  <mergeCells count="102">
    <mergeCell ref="B28:J28"/>
    <mergeCell ref="K27:N27"/>
    <mergeCell ref="K24:N24"/>
    <mergeCell ref="K25:N25"/>
    <mergeCell ref="A35:N35"/>
    <mergeCell ref="A34:K34"/>
    <mergeCell ref="L34:N34"/>
    <mergeCell ref="M33:N33"/>
    <mergeCell ref="K29:N29"/>
    <mergeCell ref="K30:N30"/>
    <mergeCell ref="K31:N31"/>
    <mergeCell ref="K14:N14"/>
    <mergeCell ref="K26:N26"/>
    <mergeCell ref="K15:N15"/>
    <mergeCell ref="K16:N16"/>
    <mergeCell ref="K17:N17"/>
    <mergeCell ref="K18:N18"/>
    <mergeCell ref="K23:N23"/>
    <mergeCell ref="K19:N19"/>
    <mergeCell ref="K20:N20"/>
    <mergeCell ref="K21:N21"/>
    <mergeCell ref="K22:N22"/>
    <mergeCell ref="K10:N10"/>
    <mergeCell ref="K11:N11"/>
    <mergeCell ref="K12:N12"/>
    <mergeCell ref="K13:N13"/>
    <mergeCell ref="K6:N6"/>
    <mergeCell ref="K7:N7"/>
    <mergeCell ref="K8:N8"/>
    <mergeCell ref="K9:N9"/>
    <mergeCell ref="E30:G30"/>
    <mergeCell ref="E31:G31"/>
    <mergeCell ref="E19:G19"/>
    <mergeCell ref="H27:J27"/>
    <mergeCell ref="I29:J29"/>
    <mergeCell ref="E24:G24"/>
    <mergeCell ref="A33:K33"/>
    <mergeCell ref="K32:N32"/>
    <mergeCell ref="E20:G20"/>
    <mergeCell ref="E21:G21"/>
    <mergeCell ref="E22:G22"/>
    <mergeCell ref="E29:G29"/>
    <mergeCell ref="J30:J31"/>
    <mergeCell ref="I24:J24"/>
    <mergeCell ref="J25:J26"/>
    <mergeCell ref="K28:N28"/>
    <mergeCell ref="E7:G7"/>
    <mergeCell ref="E9:G9"/>
    <mergeCell ref="E10:G10"/>
    <mergeCell ref="B13:J13"/>
    <mergeCell ref="H7:J7"/>
    <mergeCell ref="C9:D9"/>
    <mergeCell ref="J20:J21"/>
    <mergeCell ref="E11:G11"/>
    <mergeCell ref="E12:G12"/>
    <mergeCell ref="E14:G14"/>
    <mergeCell ref="E15:G15"/>
    <mergeCell ref="E16:G16"/>
    <mergeCell ref="E17:G17"/>
    <mergeCell ref="J15:J16"/>
    <mergeCell ref="H17:J17"/>
    <mergeCell ref="I19:J19"/>
    <mergeCell ref="B18:J18"/>
    <mergeCell ref="I9:J9"/>
    <mergeCell ref="D10:D11"/>
    <mergeCell ref="B12:D12"/>
    <mergeCell ref="C14:D14"/>
    <mergeCell ref="J10:J11"/>
    <mergeCell ref="H12:J12"/>
    <mergeCell ref="I14:J14"/>
    <mergeCell ref="D15:D16"/>
    <mergeCell ref="B17:D17"/>
    <mergeCell ref="B27:D27"/>
    <mergeCell ref="C29:D29"/>
    <mergeCell ref="D30:D31"/>
    <mergeCell ref="H32:J32"/>
    <mergeCell ref="H22:J22"/>
    <mergeCell ref="E25:G25"/>
    <mergeCell ref="E26:G26"/>
    <mergeCell ref="E27:G27"/>
    <mergeCell ref="E32:G32"/>
    <mergeCell ref="B23:J23"/>
    <mergeCell ref="E5:G5"/>
    <mergeCell ref="E6:G6"/>
    <mergeCell ref="K4:N4"/>
    <mergeCell ref="K5:N5"/>
    <mergeCell ref="B32:D32"/>
    <mergeCell ref="C19:D19"/>
    <mergeCell ref="D20:D21"/>
    <mergeCell ref="B22:D22"/>
    <mergeCell ref="C24:D24"/>
    <mergeCell ref="D25:D26"/>
    <mergeCell ref="C4:D4"/>
    <mergeCell ref="B7:D7"/>
    <mergeCell ref="D5:D6"/>
    <mergeCell ref="B8:J8"/>
    <mergeCell ref="A1:N1"/>
    <mergeCell ref="A2:M2"/>
    <mergeCell ref="I4:J4"/>
    <mergeCell ref="J5:J6"/>
    <mergeCell ref="A3:M3"/>
    <mergeCell ref="E4:G4"/>
  </mergeCells>
  <phoneticPr fontId="16" type="noConversion"/>
  <conditionalFormatting sqref="J1:L1">
    <cfRule type="cellIs" dxfId="1" priority="3" stopIfTrue="1" operator="lessThanOrEqual">
      <formula>37225</formula>
    </cfRule>
    <cfRule type="cellIs" dxfId="0" priority="4" stopIfTrue="1" operator="greaterThan">
      <formula>37225</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2</vt:i4>
      </vt:variant>
    </vt:vector>
  </HeadingPairs>
  <TitlesOfParts>
    <vt:vector size="5" baseType="lpstr">
      <vt:lpstr>Report Card</vt:lpstr>
      <vt:lpstr>General Statistics</vt:lpstr>
      <vt:lpstr>Challenges</vt:lpstr>
      <vt:lpstr>Full Size Report Card Chart</vt:lpstr>
      <vt:lpstr>Morale Chart</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Erik Benson</dc:creator>
  <cp:lastModifiedBy>CHANGE_ME1</cp:lastModifiedBy>
  <dcterms:created xsi:type="dcterms:W3CDTF">2002-10-13T07:24:42Z</dcterms:created>
  <dcterms:modified xsi:type="dcterms:W3CDTF">2009-10-29T05:47:45Z</dcterms:modified>
</cp:coreProperties>
</file>