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8" windowWidth="11412" windowHeight="4632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H30" i="1"/>
  <c r="H16"/>
  <c r="H18" s="1"/>
  <c r="H17"/>
  <c r="H22" s="1"/>
  <c r="H23" s="1"/>
  <c r="E9"/>
  <c r="H8" s="1"/>
  <c r="E5"/>
  <c r="H4" s="1"/>
  <c r="H42"/>
  <c r="H31"/>
  <c r="H32" s="1"/>
  <c r="H6" l="1"/>
  <c r="H5"/>
  <c r="H10"/>
  <c r="H9"/>
  <c r="H25"/>
  <c r="H26" s="1"/>
  <c r="H24"/>
  <c r="H33" s="1"/>
</calcChain>
</file>

<file path=xl/sharedStrings.xml><?xml version="1.0" encoding="utf-8"?>
<sst xmlns="http://schemas.openxmlformats.org/spreadsheetml/2006/main" count="65" uniqueCount="64">
  <si>
    <t>USER_IQ_FULL_SCALE_FREQ_Hz</t>
  </si>
  <si>
    <t>USER_IQ_FULL_SCALE_VOLTAGE_V</t>
  </si>
  <si>
    <t>USER_ADC_FULL_SCALE_VOLTAGE_V</t>
  </si>
  <si>
    <t>USER_VOLTAGE_SF</t>
  </si>
  <si>
    <t>USER_IQ_FULL_SCALE_CURRENT_A</t>
  </si>
  <si>
    <t>USER_ADC_FULL_SCALE_CURRENT_A</t>
  </si>
  <si>
    <t>USER_CURRENT_SF</t>
  </si>
  <si>
    <t>USER_NUM_CURRENT_SENSORS</t>
  </si>
  <si>
    <t>USER_NUM_VOLTAGE_SENSORS</t>
  </si>
  <si>
    <t>I_A_offset</t>
  </si>
  <si>
    <t>I_B_offset</t>
  </si>
  <si>
    <t>I_C_offset</t>
  </si>
  <si>
    <t>V_A_offset</t>
  </si>
  <si>
    <t>V_B_offset</t>
  </si>
  <si>
    <t>V_C_offset</t>
  </si>
  <si>
    <t>USER_SYSTEM_FREQ_MHz</t>
  </si>
  <si>
    <t>USER_PWM_FREQ_kHz</t>
  </si>
  <si>
    <t>USER_MAX_VS_MAG_PU</t>
  </si>
  <si>
    <t>USER_VD_SF</t>
  </si>
  <si>
    <t>USER_PWM_PERIOD_usec</t>
  </si>
  <si>
    <t>USER_ISR_FREQ_Hz</t>
  </si>
  <si>
    <t>USER_ISR_PERIOD_usec</t>
  </si>
  <si>
    <t>USER_NUM_PWM_TICKS_PER_ISR_TICK</t>
  </si>
  <si>
    <t>USER_NUM_ISR_TICKS_PER_CTRL_TICK</t>
  </si>
  <si>
    <t>USER_NUM_CTRL_TICKS_PER_CURRENT_TICK</t>
  </si>
  <si>
    <t>USER_NUM_CTRL_TICKS_PER_EST_TICK</t>
  </si>
  <si>
    <t>USER_NUM_CTRL_TICKS_PER_SPEED_TICK</t>
  </si>
  <si>
    <t>USER_NUM_CTRL_TICKS_PER_TRAJ_TICK</t>
  </si>
  <si>
    <t>USER_CTRL_FREQ_Hz</t>
  </si>
  <si>
    <t>USER_EST_FREQ_Hz</t>
  </si>
  <si>
    <t xml:space="preserve">USER_TRAJ_FREQ_Hz </t>
  </si>
  <si>
    <t>USER_CTRL_PERIOD_usec</t>
  </si>
  <si>
    <t>USER_CTRL_PERIOD_sec</t>
  </si>
  <si>
    <t>USER_MAX_NEGATIVE_ID_REF_CURRENT_A</t>
  </si>
  <si>
    <t>USER_ZEROSPEEDLIMIT</t>
  </si>
  <si>
    <t>USER_FORCE_ANGLE_FREQ_Hz</t>
  </si>
  <si>
    <t>USER_MAX_CURRENT_SLOPE_POWERWARP</t>
  </si>
  <si>
    <t>USER_MAX_ACCEL_Hzps</t>
  </si>
  <si>
    <t>USER_MAX_ACCEL_EST_Hzps</t>
  </si>
  <si>
    <t>USER_MAX_CURRENT_SLOPE</t>
  </si>
  <si>
    <t>USER_IDRATED_FRACTION_FOR_RATED_FLUX</t>
  </si>
  <si>
    <t xml:space="preserve">USER_IDRATED_FRACTION_FOR_L_IDENT </t>
  </si>
  <si>
    <t xml:space="preserve">USER_IDRATED_DELTA </t>
  </si>
  <si>
    <t>USER_SPEEDMAX_FRACTION_FOR_L_IDENT</t>
  </si>
  <si>
    <t xml:space="preserve">USER_FLUX_FRACTION </t>
  </si>
  <si>
    <t>USER_POWERWARP_GAIN</t>
  </si>
  <si>
    <t>USER_R_OVER_L_EST_FREQ_Hz</t>
  </si>
  <si>
    <t>USER_VOLTAGE_FILTER_POLE_Hz</t>
  </si>
  <si>
    <t>USER_VOLTAGE_FILTER_POLE_rps</t>
  </si>
  <si>
    <t>USER_OFFSET_POLE_rps</t>
  </si>
  <si>
    <t xml:space="preserve">USER_FLUX_POLE_rps </t>
  </si>
  <si>
    <t>USER_DIRECTION_POLE_rps</t>
  </si>
  <si>
    <t>USER_SPEED_POLE_rps</t>
  </si>
  <si>
    <t xml:space="preserve">USER_DCBUS_POLE_rps </t>
  </si>
  <si>
    <t xml:space="preserve"> USER_EST_KAPPAQ</t>
  </si>
  <si>
    <t>CURRENTS AND VOLTAGES</t>
  </si>
  <si>
    <t>CLOCKS &amp; TIMERS</t>
  </si>
  <si>
    <t>DECIMATION</t>
  </si>
  <si>
    <t>LIMITS</t>
  </si>
  <si>
    <t>POLES</t>
  </si>
  <si>
    <t>total=55</t>
  </si>
  <si>
    <t>NN</t>
  </si>
  <si>
    <t>USER_MOTOR_RES_EST_CURRENT</t>
  </si>
  <si>
    <t>USER_MOTOR_MAX_CURRENT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</si>
</sst>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0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65" fontId="2" fillId="6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5"/>
  <sheetViews>
    <sheetView tabSelected="1" topLeftCell="A15" workbookViewId="0">
      <selection activeCell="G26" sqref="G26"/>
    </sheetView>
  </sheetViews>
  <sheetFormatPr defaultRowHeight="14.4"/>
  <cols>
    <col min="1" max="1" width="41.33203125" style="1" customWidth="1"/>
    <col min="2" max="2" width="8.33203125" style="2" customWidth="1"/>
    <col min="3" max="3" width="2.6640625" style="2" customWidth="1"/>
    <col min="4" max="4" width="18.109375" customWidth="1"/>
    <col min="5" max="5" width="10" customWidth="1"/>
    <col min="6" max="6" width="2.88671875" customWidth="1"/>
    <col min="7" max="7" width="39.33203125" customWidth="1"/>
    <col min="8" max="8" width="12.88671875" customWidth="1"/>
    <col min="9" max="9" width="3.44140625" customWidth="1"/>
  </cols>
  <sheetData>
    <row r="1" spans="1:16">
      <c r="A1" s="5" t="s">
        <v>55</v>
      </c>
      <c r="B1" s="6"/>
      <c r="C1" s="6"/>
      <c r="D1" s="7"/>
      <c r="E1" s="7"/>
      <c r="F1" s="7"/>
      <c r="G1" s="7"/>
      <c r="H1" s="7"/>
      <c r="I1" s="7"/>
      <c r="P1" t="s">
        <v>60</v>
      </c>
    </row>
    <row r="2" spans="1:16">
      <c r="A2" s="4" t="s">
        <v>0</v>
      </c>
      <c r="B2" s="11">
        <v>220</v>
      </c>
      <c r="C2" s="6"/>
      <c r="D2" s="7"/>
      <c r="E2" s="7"/>
      <c r="F2" s="7"/>
      <c r="G2" s="7"/>
      <c r="H2" s="7"/>
      <c r="I2" s="7"/>
    </row>
    <row r="3" spans="1:16">
      <c r="A3" s="7"/>
      <c r="B3" s="6"/>
      <c r="C3" s="6"/>
      <c r="D3" s="7"/>
      <c r="E3" s="7"/>
      <c r="F3" s="7"/>
      <c r="G3" s="7"/>
      <c r="H3" s="7"/>
      <c r="I3" s="7"/>
    </row>
    <row r="4" spans="1:16">
      <c r="A4" s="7"/>
      <c r="B4" s="6"/>
      <c r="C4" s="6"/>
      <c r="D4" s="7"/>
      <c r="E4" s="7"/>
      <c r="F4" s="7"/>
      <c r="G4" s="4" t="s">
        <v>12</v>
      </c>
      <c r="H4" s="14">
        <f>(IMDIV((B5/2),B6)*E5)</f>
        <v>0.50000000000000022</v>
      </c>
      <c r="I4" s="7"/>
    </row>
    <row r="5" spans="1:16">
      <c r="A5" s="4" t="s">
        <v>1</v>
      </c>
      <c r="B5" s="12">
        <v>50</v>
      </c>
      <c r="C5" s="10"/>
      <c r="D5" t="s">
        <v>3</v>
      </c>
      <c r="E5" s="13">
        <f>ROUNDDOWN(IMDIV(B6,B5),6)</f>
        <v>1.3264</v>
      </c>
      <c r="F5" s="6"/>
      <c r="G5" s="4" t="s">
        <v>13</v>
      </c>
      <c r="H5" s="14">
        <f>(IMDIV((B5/2),B6)*E5)</f>
        <v>0.50000000000000022</v>
      </c>
      <c r="I5" s="7"/>
    </row>
    <row r="6" spans="1:16">
      <c r="A6" s="4" t="s">
        <v>2</v>
      </c>
      <c r="B6" s="11">
        <v>66.319999999999993</v>
      </c>
      <c r="C6" s="6"/>
      <c r="D6" s="7"/>
      <c r="E6" s="7"/>
      <c r="F6" s="7"/>
      <c r="G6" s="4" t="s">
        <v>14</v>
      </c>
      <c r="H6" s="14">
        <f>(IMDIV((B5/2),B6)*E5)</f>
        <v>0.50000000000000022</v>
      </c>
      <c r="I6" s="7"/>
    </row>
    <row r="7" spans="1:16">
      <c r="A7" s="8"/>
      <c r="B7" s="6"/>
      <c r="C7" s="6"/>
      <c r="D7" s="7"/>
      <c r="E7" s="7"/>
      <c r="F7" s="7"/>
      <c r="G7" s="7"/>
      <c r="H7" s="7"/>
      <c r="I7" s="7"/>
    </row>
    <row r="8" spans="1:16">
      <c r="A8" s="8"/>
      <c r="B8" s="6"/>
      <c r="C8" s="6"/>
      <c r="D8" s="7"/>
      <c r="E8" s="7"/>
      <c r="F8" s="7"/>
      <c r="G8" s="4" t="s">
        <v>9</v>
      </c>
      <c r="H8" s="14">
        <f>0.5*E9</f>
        <v>0.98214250000000003</v>
      </c>
      <c r="I8" s="7"/>
    </row>
    <row r="9" spans="1:16">
      <c r="A9" s="4" t="s">
        <v>4</v>
      </c>
      <c r="B9" s="11">
        <v>42</v>
      </c>
      <c r="C9" s="6"/>
      <c r="D9" s="4" t="s">
        <v>6</v>
      </c>
      <c r="E9" s="13">
        <f>ROUNDDOWN(IMDIV(B10,B9),6)</f>
        <v>1.9642850000000001</v>
      </c>
      <c r="F9" s="6"/>
      <c r="G9" s="4" t="s">
        <v>10</v>
      </c>
      <c r="H9" s="14">
        <f>0.5*E9</f>
        <v>0.98214250000000003</v>
      </c>
      <c r="I9" s="7"/>
    </row>
    <row r="10" spans="1:16">
      <c r="A10" s="4" t="s">
        <v>5</v>
      </c>
      <c r="B10" s="11">
        <v>82.5</v>
      </c>
      <c r="C10" s="6"/>
      <c r="D10" s="7"/>
      <c r="E10" s="7"/>
      <c r="F10" s="7"/>
      <c r="G10" s="4" t="s">
        <v>11</v>
      </c>
      <c r="H10" s="14">
        <f>0.5*E9</f>
        <v>0.98214250000000003</v>
      </c>
      <c r="I10" s="7"/>
    </row>
    <row r="11" spans="1:16">
      <c r="A11" s="8"/>
      <c r="B11" s="6"/>
      <c r="C11" s="6"/>
      <c r="D11" s="7"/>
      <c r="E11" s="7"/>
      <c r="F11" s="7"/>
      <c r="G11" s="7"/>
      <c r="H11" s="7"/>
      <c r="I11" s="7"/>
    </row>
    <row r="12" spans="1:16">
      <c r="A12" s="4" t="s">
        <v>7</v>
      </c>
      <c r="B12" s="11">
        <v>3</v>
      </c>
      <c r="C12" s="6"/>
      <c r="D12" s="7"/>
      <c r="E12" s="7"/>
      <c r="F12" s="7"/>
      <c r="G12" s="7"/>
      <c r="H12" s="7"/>
      <c r="I12" s="7"/>
    </row>
    <row r="13" spans="1:16">
      <c r="A13" s="4" t="s">
        <v>8</v>
      </c>
      <c r="B13" s="11">
        <v>3</v>
      </c>
      <c r="C13" s="6"/>
      <c r="D13" s="7"/>
      <c r="E13" s="7"/>
      <c r="F13" s="7"/>
      <c r="G13" s="7"/>
      <c r="H13" s="7"/>
      <c r="I13" s="7"/>
    </row>
    <row r="14" spans="1:16">
      <c r="A14" s="17"/>
      <c r="B14" s="18"/>
      <c r="C14" s="18"/>
      <c r="D14" s="19"/>
      <c r="E14" s="19"/>
      <c r="F14" s="19"/>
      <c r="G14" s="19"/>
      <c r="H14" s="19"/>
      <c r="I14" s="19"/>
    </row>
    <row r="15" spans="1:16">
      <c r="A15" s="5" t="s">
        <v>56</v>
      </c>
      <c r="B15" s="6"/>
      <c r="C15" s="6"/>
      <c r="D15" s="7"/>
      <c r="E15" s="7"/>
      <c r="F15" s="7"/>
      <c r="G15" s="7"/>
      <c r="H15" s="7"/>
      <c r="I15" s="7"/>
    </row>
    <row r="16" spans="1:16">
      <c r="A16" s="4" t="s">
        <v>15</v>
      </c>
      <c r="B16" s="11">
        <v>90</v>
      </c>
      <c r="C16" s="6"/>
      <c r="D16" s="7"/>
      <c r="E16" s="7"/>
      <c r="F16" s="7"/>
      <c r="G16" t="s">
        <v>19</v>
      </c>
      <c r="H16" s="15">
        <f>ROUNDDOWN(IMDIV(1000,B17),6)</f>
        <v>22.222221999999999</v>
      </c>
      <c r="I16" s="7"/>
    </row>
    <row r="17" spans="1:9">
      <c r="A17" s="4" t="s">
        <v>16</v>
      </c>
      <c r="B17" s="11">
        <v>45</v>
      </c>
      <c r="C17" s="6"/>
      <c r="D17" s="7"/>
      <c r="E17" s="7"/>
      <c r="F17" s="7"/>
      <c r="G17" t="s">
        <v>20</v>
      </c>
      <c r="H17" s="15">
        <f>IMDIV(1000,B22)*B17</f>
        <v>14999.999999999984</v>
      </c>
      <c r="I17" s="7"/>
    </row>
    <row r="18" spans="1:9">
      <c r="A18" s="4" t="s">
        <v>17</v>
      </c>
      <c r="B18" s="11">
        <v>0.5</v>
      </c>
      <c r="C18" s="6"/>
      <c r="D18" s="7"/>
      <c r="E18" s="7"/>
      <c r="F18" s="7"/>
      <c r="G18" t="s">
        <v>21</v>
      </c>
      <c r="H18" s="15">
        <f>ROUNDDOWN(IMDIV(H16,B22),5)</f>
        <v>7.4074</v>
      </c>
      <c r="I18" s="7"/>
    </row>
    <row r="19" spans="1:9">
      <c r="A19" s="4" t="s">
        <v>18</v>
      </c>
      <c r="B19" s="11">
        <v>0.95</v>
      </c>
      <c r="C19" s="6"/>
      <c r="D19" s="7"/>
      <c r="E19" s="7"/>
      <c r="F19" s="7"/>
      <c r="G19" s="7"/>
      <c r="H19" s="7"/>
      <c r="I19" s="7"/>
    </row>
    <row r="20" spans="1:9">
      <c r="A20" s="17"/>
      <c r="B20" s="18"/>
      <c r="C20" s="18"/>
      <c r="D20" s="19"/>
      <c r="E20" s="19"/>
      <c r="F20" s="19"/>
      <c r="G20" s="19"/>
      <c r="H20" s="19"/>
      <c r="I20" s="19"/>
    </row>
    <row r="21" spans="1:9">
      <c r="A21" s="5" t="s">
        <v>57</v>
      </c>
      <c r="B21" s="6"/>
      <c r="C21" s="6"/>
      <c r="D21" s="7"/>
      <c r="E21" s="7"/>
      <c r="F21" s="7"/>
      <c r="G21" s="7"/>
      <c r="H21" s="7"/>
      <c r="I21" s="7"/>
    </row>
    <row r="22" spans="1:9">
      <c r="A22" s="4" t="s">
        <v>22</v>
      </c>
      <c r="B22" s="11">
        <v>3</v>
      </c>
      <c r="C22" s="6"/>
      <c r="D22" s="7"/>
      <c r="E22" s="7"/>
      <c r="F22" s="7"/>
      <c r="G22" t="s">
        <v>28</v>
      </c>
      <c r="H22" s="15" t="str">
        <f>IMDIV(H17,B23)</f>
        <v>15000</v>
      </c>
      <c r="I22" s="16"/>
    </row>
    <row r="23" spans="1:9">
      <c r="A23" s="4" t="s">
        <v>23</v>
      </c>
      <c r="B23" s="11">
        <v>1</v>
      </c>
      <c r="C23" s="6"/>
      <c r="D23" s="7"/>
      <c r="E23" s="7"/>
      <c r="F23" s="7"/>
      <c r="G23" t="s">
        <v>29</v>
      </c>
      <c r="H23" s="15" t="str">
        <f>IMDIV(H22,B25)</f>
        <v>15000</v>
      </c>
      <c r="I23" s="16"/>
    </row>
    <row r="24" spans="1:9">
      <c r="A24" s="4" t="s">
        <v>24</v>
      </c>
      <c r="B24" s="11">
        <v>1</v>
      </c>
      <c r="C24" s="6"/>
      <c r="D24" s="7"/>
      <c r="E24" s="7"/>
      <c r="F24" s="7"/>
      <c r="G24" t="s">
        <v>30</v>
      </c>
      <c r="H24" s="15" t="str">
        <f>IMDIV(H22,B27)</f>
        <v>1000</v>
      </c>
      <c r="I24" s="16"/>
    </row>
    <row r="25" spans="1:9">
      <c r="A25" s="4" t="s">
        <v>25</v>
      </c>
      <c r="B25" s="11">
        <v>1</v>
      </c>
      <c r="C25" s="6"/>
      <c r="D25" s="7"/>
      <c r="E25" s="7"/>
      <c r="F25" s="7"/>
      <c r="G25" t="s">
        <v>31</v>
      </c>
      <c r="H25" s="15">
        <f>H18*B23</f>
        <v>7.4074</v>
      </c>
      <c r="I25" s="16"/>
    </row>
    <row r="26" spans="1:9">
      <c r="A26" s="4" t="s">
        <v>26</v>
      </c>
      <c r="B26" s="11">
        <v>15</v>
      </c>
      <c r="C26" s="6"/>
      <c r="D26" s="7"/>
      <c r="E26" s="7"/>
      <c r="F26" s="7"/>
      <c r="G26" t="s">
        <v>32</v>
      </c>
      <c r="H26" s="15" t="str">
        <f>IMDIV(H25,1000000)</f>
        <v>0.0000074074</v>
      </c>
      <c r="I26" s="16"/>
    </row>
    <row r="27" spans="1:9">
      <c r="A27" s="4" t="s">
        <v>27</v>
      </c>
      <c r="B27" s="11">
        <v>15</v>
      </c>
      <c r="C27" s="6"/>
      <c r="D27" s="7"/>
      <c r="E27" s="7"/>
      <c r="F27" s="7"/>
      <c r="G27" s="7"/>
      <c r="H27" s="7"/>
      <c r="I27" s="7"/>
    </row>
    <row r="28" spans="1:9">
      <c r="A28" s="17"/>
      <c r="B28" s="18"/>
      <c r="C28" s="18"/>
      <c r="D28" s="19"/>
      <c r="E28" s="19"/>
      <c r="F28" s="19"/>
      <c r="G28" s="19"/>
      <c r="H28" s="19"/>
      <c r="I28" s="19"/>
    </row>
    <row r="29" spans="1:9">
      <c r="A29" s="5" t="s">
        <v>58</v>
      </c>
      <c r="B29" s="6"/>
      <c r="C29" s="6"/>
      <c r="D29" s="7"/>
      <c r="E29" s="7"/>
      <c r="F29" s="7"/>
      <c r="G29" s="7"/>
      <c r="H29" s="7"/>
      <c r="I29" s="7"/>
    </row>
    <row r="30" spans="1:9">
      <c r="A30" s="4" t="s">
        <v>37</v>
      </c>
      <c r="B30" s="11">
        <v>20</v>
      </c>
      <c r="C30" s="6"/>
      <c r="D30" s="7"/>
      <c r="E30" s="7"/>
      <c r="F30" s="7"/>
      <c r="G30" t="s">
        <v>33</v>
      </c>
      <c r="H30" s="15">
        <f>(-0.5*B51)</f>
        <v>-7.5</v>
      </c>
      <c r="I30" s="6"/>
    </row>
    <row r="31" spans="1:9">
      <c r="A31" s="4" t="s">
        <v>38</v>
      </c>
      <c r="B31" s="11">
        <v>6</v>
      </c>
      <c r="C31" s="6"/>
      <c r="D31" s="7"/>
      <c r="E31" s="7"/>
      <c r="F31" s="7"/>
      <c r="G31" t="s">
        <v>34</v>
      </c>
      <c r="H31" s="15" t="str">
        <f>IMDIV(0.5,B2)</f>
        <v>0.00227272727272727</v>
      </c>
      <c r="I31" s="6"/>
    </row>
    <row r="32" spans="1:9">
      <c r="A32" s="4" t="s">
        <v>40</v>
      </c>
      <c r="B32" s="11">
        <v>1</v>
      </c>
      <c r="C32" s="6"/>
      <c r="D32" s="7"/>
      <c r="E32" s="7"/>
      <c r="F32" s="7"/>
      <c r="G32" t="s">
        <v>35</v>
      </c>
      <c r="H32" s="15">
        <f>2*H31*B2</f>
        <v>0.99999999999999878</v>
      </c>
      <c r="I32" s="6"/>
    </row>
    <row r="33" spans="1:9">
      <c r="A33" s="4" t="s">
        <v>41</v>
      </c>
      <c r="B33" s="11">
        <v>1</v>
      </c>
      <c r="C33" s="6"/>
      <c r="D33" s="7"/>
      <c r="E33" s="7"/>
      <c r="F33" s="7"/>
      <c r="G33" t="s">
        <v>39</v>
      </c>
      <c r="H33" s="15">
        <f>(B50/B9/H24)</f>
        <v>1.1904761904761905E-4</v>
      </c>
      <c r="I33" s="6"/>
    </row>
    <row r="34" spans="1:9">
      <c r="A34" s="4" t="s">
        <v>42</v>
      </c>
      <c r="B34" s="11">
        <v>2.0000000000000002E-5</v>
      </c>
      <c r="C34" s="6"/>
      <c r="D34" s="7"/>
      <c r="E34" s="7"/>
      <c r="F34" s="7"/>
      <c r="G34" s="7"/>
      <c r="H34" s="7"/>
      <c r="I34" s="7"/>
    </row>
    <row r="35" spans="1:9">
      <c r="A35" s="4" t="s">
        <v>43</v>
      </c>
      <c r="B35" s="11">
        <v>1</v>
      </c>
      <c r="C35" s="6"/>
      <c r="D35" s="7"/>
      <c r="E35" s="7"/>
      <c r="F35" s="7"/>
      <c r="G35" s="7"/>
      <c r="H35" s="7"/>
      <c r="I35" s="7"/>
    </row>
    <row r="36" spans="1:9">
      <c r="A36" s="4" t="s">
        <v>44</v>
      </c>
      <c r="B36" s="11">
        <v>1</v>
      </c>
      <c r="C36" s="6"/>
      <c r="D36" s="7"/>
      <c r="E36" s="7"/>
      <c r="F36" s="7"/>
      <c r="G36" s="7"/>
      <c r="H36" s="7"/>
      <c r="I36" s="7"/>
    </row>
    <row r="37" spans="1:9">
      <c r="A37" s="4" t="s">
        <v>46</v>
      </c>
      <c r="B37" s="11">
        <v>300</v>
      </c>
      <c r="C37" s="6"/>
      <c r="D37" s="7"/>
      <c r="E37" s="7"/>
      <c r="F37" s="7"/>
      <c r="G37" s="7"/>
      <c r="H37" s="7"/>
      <c r="I37" s="7"/>
    </row>
    <row r="38" spans="1:9">
      <c r="A38" s="4" t="s">
        <v>36</v>
      </c>
      <c r="B38" s="3" t="s">
        <v>61</v>
      </c>
      <c r="C38" s="6"/>
      <c r="D38" s="7"/>
      <c r="E38" s="7"/>
      <c r="F38" s="7"/>
      <c r="G38" s="7"/>
      <c r="H38" s="7"/>
      <c r="I38" s="7"/>
    </row>
    <row r="39" spans="1:9">
      <c r="A39" s="4" t="s">
        <v>45</v>
      </c>
      <c r="B39" s="3" t="s">
        <v>61</v>
      </c>
      <c r="C39" s="6"/>
      <c r="D39" s="7"/>
      <c r="E39" s="7"/>
      <c r="F39" s="7"/>
      <c r="G39" s="7"/>
      <c r="H39" s="7"/>
      <c r="I39" s="7"/>
    </row>
    <row r="40" spans="1:9">
      <c r="A40" s="17"/>
      <c r="B40" s="18"/>
      <c r="C40" s="18"/>
      <c r="D40" s="19"/>
      <c r="E40" s="19"/>
      <c r="F40" s="19"/>
      <c r="G40" s="19"/>
      <c r="H40" s="19"/>
      <c r="I40" s="19"/>
    </row>
    <row r="41" spans="1:9">
      <c r="A41" s="5" t="s">
        <v>59</v>
      </c>
      <c r="B41" s="6"/>
      <c r="C41" s="6"/>
      <c r="D41" s="7"/>
      <c r="E41" s="7"/>
      <c r="F41" s="7"/>
      <c r="G41" s="7"/>
      <c r="H41" s="7"/>
      <c r="I41" s="7"/>
    </row>
    <row r="42" spans="1:9">
      <c r="A42" s="4" t="s">
        <v>47</v>
      </c>
      <c r="B42" s="11">
        <v>335.64800000000002</v>
      </c>
      <c r="C42" s="6"/>
      <c r="D42" s="7"/>
      <c r="E42" s="7"/>
      <c r="F42" s="7"/>
      <c r="G42" t="s">
        <v>48</v>
      </c>
      <c r="H42" s="15">
        <f>2*3.14*B42</f>
        <v>2107.8694400000004</v>
      </c>
      <c r="I42" s="7"/>
    </row>
    <row r="43" spans="1:9">
      <c r="A43" s="4" t="s">
        <v>49</v>
      </c>
      <c r="B43" s="11">
        <v>20</v>
      </c>
      <c r="C43" s="6"/>
      <c r="D43" s="7"/>
      <c r="E43" s="7"/>
      <c r="F43" s="7"/>
      <c r="G43" s="7"/>
      <c r="H43" s="7"/>
      <c r="I43" s="7"/>
    </row>
    <row r="44" spans="1:9">
      <c r="A44" s="4" t="s">
        <v>50</v>
      </c>
      <c r="B44" s="11">
        <v>100</v>
      </c>
      <c r="C44" s="6"/>
      <c r="D44" s="7"/>
      <c r="E44" s="7"/>
      <c r="F44" s="7"/>
      <c r="G44" s="7"/>
      <c r="H44" s="7"/>
      <c r="I44" s="7"/>
    </row>
    <row r="45" spans="1:9">
      <c r="A45" s="4" t="s">
        <v>51</v>
      </c>
      <c r="B45" s="11">
        <v>6</v>
      </c>
      <c r="C45" s="6"/>
      <c r="D45" s="7"/>
      <c r="E45" s="7"/>
      <c r="F45" s="7"/>
      <c r="G45" s="7"/>
      <c r="H45" s="7"/>
      <c r="I45" s="7"/>
    </row>
    <row r="46" spans="1:9">
      <c r="A46" s="4" t="s">
        <v>52</v>
      </c>
      <c r="B46" s="11">
        <v>100</v>
      </c>
      <c r="C46" s="6"/>
      <c r="D46" s="7"/>
      <c r="E46" s="7"/>
      <c r="F46" s="7"/>
      <c r="G46" s="7"/>
      <c r="H46" s="7"/>
      <c r="I46" s="7"/>
    </row>
    <row r="47" spans="1:9">
      <c r="A47" s="4" t="s">
        <v>53</v>
      </c>
      <c r="B47" s="11">
        <v>100</v>
      </c>
      <c r="C47" s="6"/>
      <c r="D47" s="7"/>
      <c r="E47" s="7"/>
      <c r="F47" s="7"/>
      <c r="G47" s="7"/>
      <c r="H47" s="7"/>
      <c r="I47" s="7"/>
    </row>
    <row r="48" spans="1:9">
      <c r="A48" s="4" t="s">
        <v>54</v>
      </c>
      <c r="B48" s="11">
        <v>1.5</v>
      </c>
      <c r="C48" s="6"/>
      <c r="D48" s="7"/>
      <c r="E48" s="7"/>
      <c r="F48" s="7"/>
      <c r="G48" s="7"/>
      <c r="H48" s="7"/>
      <c r="I48" s="7"/>
    </row>
    <row r="49" spans="1:9">
      <c r="A49" s="8"/>
      <c r="B49" s="6"/>
      <c r="C49" s="6"/>
      <c r="D49" s="7"/>
      <c r="E49" s="7"/>
      <c r="F49" s="7"/>
      <c r="G49" s="7"/>
      <c r="H49" s="7"/>
      <c r="I49" s="7"/>
    </row>
    <row r="50" spans="1:9">
      <c r="A50" s="2" t="s">
        <v>62</v>
      </c>
      <c r="B50" s="12">
        <v>5</v>
      </c>
    </row>
    <row r="51" spans="1:9">
      <c r="A51" s="2" t="s">
        <v>63</v>
      </c>
      <c r="B51" s="12">
        <v>15</v>
      </c>
    </row>
    <row r="61" spans="1:9">
      <c r="A61"/>
    </row>
    <row r="62" spans="1:9">
      <c r="A62"/>
    </row>
    <row r="65" spans="1:3">
      <c r="C65" s="9"/>
    </row>
    <row r="72" spans="1:3">
      <c r="A72"/>
    </row>
    <row r="73" spans="1:3">
      <c r="A73"/>
    </row>
    <row r="74" spans="1:3">
      <c r="A74"/>
    </row>
    <row r="75" spans="1:3">
      <c r="A75"/>
    </row>
    <row r="76" spans="1:3">
      <c r="A76"/>
    </row>
    <row r="77" spans="1:3">
      <c r="A77"/>
    </row>
    <row r="78" spans="1:3">
      <c r="A78"/>
    </row>
    <row r="79" spans="1:3">
      <c r="A79"/>
    </row>
    <row r="80" spans="1:3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2020-04-24T15:35:18Z</dcterms:created>
  <dcterms:modified xsi:type="dcterms:W3CDTF">2020-06-12T09:38:22Z</dcterms:modified>
</cp:coreProperties>
</file>