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shearer/Desktop/"/>
    </mc:Choice>
  </mc:AlternateContent>
  <xr:revisionPtr revIDLastSave="0" documentId="8_{6A78448D-E911-2B4D-822E-163664D16145}" xr6:coauthVersionLast="47" xr6:coauthVersionMax="47" xr10:uidLastSave="{00000000-0000-0000-0000-000000000000}"/>
  <bookViews>
    <workbookView xWindow="1980" yWindow="4920" windowWidth="27640" windowHeight="16940" xr2:uid="{A08E60AF-0425-0243-9F05-60C287197ABE}"/>
  </bookViews>
  <sheets>
    <sheet name="CHS - hatchery" sheetId="1" r:id="rId1"/>
    <sheet name="CHS - wild" sheetId="2" r:id="rId2"/>
    <sheet name="STS - wild" sheetId="3" r:id="rId3"/>
    <sheet name="STW - hatchery" sheetId="4" r:id="rId4"/>
    <sheet name="STW - wild" sheetId="5" r:id="rId5"/>
  </sheets>
  <externalReferences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9" i="4" l="1"/>
  <c r="L49" i="4"/>
  <c r="K49" i="4"/>
  <c r="M48" i="4"/>
  <c r="O48" i="4" s="1"/>
  <c r="L48" i="4"/>
  <c r="K48" i="4"/>
  <c r="J48" i="4"/>
  <c r="E48" i="4"/>
  <c r="F48" i="4" s="1"/>
  <c r="M47" i="4"/>
  <c r="L47" i="4"/>
  <c r="K47" i="4"/>
  <c r="J47" i="4"/>
  <c r="O47" i="4" s="1"/>
  <c r="F47" i="4"/>
  <c r="S48" i="4" s="1"/>
  <c r="AA48" i="4" s="1"/>
  <c r="E47" i="4"/>
  <c r="M46" i="4"/>
  <c r="L46" i="4"/>
  <c r="O46" i="4" s="1"/>
  <c r="K46" i="4"/>
  <c r="J46" i="4"/>
  <c r="G46" i="4" s="1"/>
  <c r="E46" i="4"/>
  <c r="F46" i="4" s="1"/>
  <c r="M45" i="4"/>
  <c r="L45" i="4"/>
  <c r="K45" i="4"/>
  <c r="J45" i="4"/>
  <c r="O45" i="4" s="1"/>
  <c r="F45" i="4"/>
  <c r="U48" i="4" s="1"/>
  <c r="AC48" i="4" s="1"/>
  <c r="E45" i="4"/>
  <c r="M44" i="4"/>
  <c r="L44" i="4"/>
  <c r="O44" i="4" s="1"/>
  <c r="K44" i="4"/>
  <c r="J44" i="4"/>
  <c r="G44" i="4" s="1"/>
  <c r="E44" i="4"/>
  <c r="F44" i="4" s="1"/>
  <c r="V43" i="4"/>
  <c r="AD43" i="4" s="1"/>
  <c r="M43" i="4"/>
  <c r="L43" i="4"/>
  <c r="K43" i="4"/>
  <c r="J43" i="4"/>
  <c r="O43" i="4" s="1"/>
  <c r="F43" i="4"/>
  <c r="U46" i="4" s="1"/>
  <c r="AC46" i="4" s="1"/>
  <c r="E43" i="4"/>
  <c r="L42" i="4"/>
  <c r="G40" i="4" s="1"/>
  <c r="K42" i="4"/>
  <c r="G41" i="4" s="1"/>
  <c r="J42" i="4"/>
  <c r="G42" i="4" s="1"/>
  <c r="E42" i="4"/>
  <c r="F42" i="4" s="1"/>
  <c r="T41" i="4"/>
  <c r="AB41" i="4" s="1"/>
  <c r="O41" i="4"/>
  <c r="E41" i="4"/>
  <c r="F41" i="4" s="1"/>
  <c r="S40" i="4"/>
  <c r="AA40" i="4" s="1"/>
  <c r="O40" i="4"/>
  <c r="E40" i="4"/>
  <c r="F40" i="4" s="1"/>
  <c r="R39" i="4"/>
  <c r="O39" i="4"/>
  <c r="G39" i="4"/>
  <c r="F39" i="4"/>
  <c r="U42" i="4" s="1"/>
  <c r="AC42" i="4" s="1"/>
  <c r="E39" i="4"/>
  <c r="O38" i="4"/>
  <c r="E38" i="4"/>
  <c r="G38" i="4" s="1"/>
  <c r="T37" i="4"/>
  <c r="AB37" i="4" s="1"/>
  <c r="O37" i="4"/>
  <c r="E37" i="4"/>
  <c r="G37" i="4" s="1"/>
  <c r="S36" i="4"/>
  <c r="AA36" i="4" s="1"/>
  <c r="O36" i="4"/>
  <c r="E36" i="4"/>
  <c r="G36" i="4" s="1"/>
  <c r="R35" i="4"/>
  <c r="O35" i="4"/>
  <c r="G35" i="4"/>
  <c r="F35" i="4"/>
  <c r="U38" i="4" s="1"/>
  <c r="AC38" i="4" s="1"/>
  <c r="E35" i="4"/>
  <c r="O34" i="4"/>
  <c r="E34" i="4"/>
  <c r="G34" i="4" s="1"/>
  <c r="O33" i="4"/>
  <c r="E33" i="4"/>
  <c r="G33" i="4" s="1"/>
  <c r="AE32" i="4"/>
  <c r="Z32" i="4"/>
  <c r="O32" i="4"/>
  <c r="E32" i="4"/>
  <c r="G32" i="4" s="1"/>
  <c r="R48" i="4" l="1"/>
  <c r="S49" i="4"/>
  <c r="T42" i="4"/>
  <c r="AB42" i="4" s="1"/>
  <c r="U43" i="4"/>
  <c r="AC43" i="4" s="1"/>
  <c r="S41" i="4"/>
  <c r="AA41" i="4" s="1"/>
  <c r="R40" i="4"/>
  <c r="V44" i="4"/>
  <c r="AD44" i="4" s="1"/>
  <c r="V48" i="4"/>
  <c r="AD48" i="4" s="1"/>
  <c r="T46" i="4"/>
  <c r="AB46" i="4" s="1"/>
  <c r="R44" i="4"/>
  <c r="U47" i="4"/>
  <c r="AC47" i="4" s="1"/>
  <c r="S45" i="4"/>
  <c r="AA45" i="4" s="1"/>
  <c r="T48" i="4"/>
  <c r="AB48" i="4" s="1"/>
  <c r="U49" i="4"/>
  <c r="AC49" i="4" s="1"/>
  <c r="R46" i="4"/>
  <c r="S47" i="4"/>
  <c r="AA47" i="4" s="1"/>
  <c r="U44" i="4"/>
  <c r="AC44" i="4" s="1"/>
  <c r="S42" i="4"/>
  <c r="AA42" i="4" s="1"/>
  <c r="V45" i="4"/>
  <c r="AD45" i="4" s="1"/>
  <c r="T43" i="4"/>
  <c r="AB43" i="4" s="1"/>
  <c r="R41" i="4"/>
  <c r="T44" i="4"/>
  <c r="AB44" i="4" s="1"/>
  <c r="R42" i="4"/>
  <c r="U45" i="4"/>
  <c r="AC45" i="4" s="1"/>
  <c r="S43" i="4"/>
  <c r="AA43" i="4" s="1"/>
  <c r="V46" i="4"/>
  <c r="AD46" i="4" s="1"/>
  <c r="Z35" i="4"/>
  <c r="Z39" i="4"/>
  <c r="R43" i="4"/>
  <c r="R45" i="4"/>
  <c r="R47" i="4"/>
  <c r="F33" i="4"/>
  <c r="F38" i="4"/>
  <c r="G43" i="4"/>
  <c r="G45" i="4"/>
  <c r="T45" i="4"/>
  <c r="AB45" i="4" s="1"/>
  <c r="G47" i="4"/>
  <c r="T47" i="4"/>
  <c r="AB47" i="4" s="1"/>
  <c r="O42" i="4"/>
  <c r="T49" i="4"/>
  <c r="AB49" i="4" s="1"/>
  <c r="F32" i="4"/>
  <c r="F34" i="4"/>
  <c r="F37" i="4"/>
  <c r="V47" i="4"/>
  <c r="AD47" i="4" s="1"/>
  <c r="S44" i="4"/>
  <c r="AA44" i="4" s="1"/>
  <c r="S46" i="4"/>
  <c r="AA46" i="4" s="1"/>
  <c r="V49" i="4"/>
  <c r="AD49" i="4" s="1"/>
  <c r="F36" i="4"/>
  <c r="Z41" i="4" l="1"/>
  <c r="R34" i="4"/>
  <c r="S35" i="4"/>
  <c r="T36" i="4"/>
  <c r="AB36" i="4" s="1"/>
  <c r="U37" i="4"/>
  <c r="AC37" i="4" s="1"/>
  <c r="Z44" i="4"/>
  <c r="AE44" i="4" s="1"/>
  <c r="W44" i="4"/>
  <c r="U35" i="4"/>
  <c r="S33" i="4"/>
  <c r="AA33" i="4" s="1"/>
  <c r="T34" i="4"/>
  <c r="AB34" i="4" s="1"/>
  <c r="Z45" i="4"/>
  <c r="AE45" i="4" s="1"/>
  <c r="W45" i="4"/>
  <c r="Z40" i="4"/>
  <c r="W40" i="4"/>
  <c r="R37" i="4"/>
  <c r="S38" i="4"/>
  <c r="AA38" i="4" s="1"/>
  <c r="V41" i="4"/>
  <c r="AD41" i="4" s="1"/>
  <c r="T39" i="4"/>
  <c r="AB39" i="4" s="1"/>
  <c r="U40" i="4"/>
  <c r="AC40" i="4" s="1"/>
  <c r="R38" i="4"/>
  <c r="U41" i="4"/>
  <c r="AC41" i="4" s="1"/>
  <c r="S39" i="4"/>
  <c r="T40" i="4"/>
  <c r="AB40" i="4" s="1"/>
  <c r="V42" i="4"/>
  <c r="AD42" i="4" s="1"/>
  <c r="AA49" i="4"/>
  <c r="AE49" i="4" s="1"/>
  <c r="W49" i="4"/>
  <c r="T35" i="4"/>
  <c r="R33" i="4"/>
  <c r="U36" i="4"/>
  <c r="AC36" i="4" s="1"/>
  <c r="S34" i="4"/>
  <c r="AA34" i="4" s="1"/>
  <c r="Z48" i="4"/>
  <c r="AE48" i="4" s="1"/>
  <c r="W48" i="4"/>
  <c r="Z43" i="4"/>
  <c r="AE43" i="4" s="1"/>
  <c r="W43" i="4"/>
  <c r="T38" i="4"/>
  <c r="AB38" i="4" s="1"/>
  <c r="U39" i="4"/>
  <c r="AC39" i="4" s="1"/>
  <c r="V40" i="4"/>
  <c r="R36" i="4"/>
  <c r="S37" i="4"/>
  <c r="AA37" i="4" s="1"/>
  <c r="Z47" i="4"/>
  <c r="AE47" i="4" s="1"/>
  <c r="W47" i="4"/>
  <c r="Z42" i="4"/>
  <c r="AE42" i="4" s="1"/>
  <c r="W42" i="4"/>
  <c r="Z46" i="4"/>
  <c r="AE46" i="4" s="1"/>
  <c r="W46" i="4"/>
  <c r="T51" i="4" l="1"/>
  <c r="AB35" i="4"/>
  <c r="AB51" i="4" s="1"/>
  <c r="AA39" i="4"/>
  <c r="AE39" i="4" s="1"/>
  <c r="W39" i="4"/>
  <c r="W33" i="4"/>
  <c r="Z33" i="4"/>
  <c r="AE33" i="4" s="1"/>
  <c r="S51" i="4"/>
  <c r="AA35" i="4"/>
  <c r="W35" i="4"/>
  <c r="Z38" i="4"/>
  <c r="AE38" i="4" s="1"/>
  <c r="W38" i="4"/>
  <c r="Z34" i="4"/>
  <c r="AE34" i="4" s="1"/>
  <c r="W34" i="4"/>
  <c r="Z36" i="4"/>
  <c r="W36" i="4"/>
  <c r="R51" i="4"/>
  <c r="W41" i="4"/>
  <c r="AD40" i="4"/>
  <c r="AD51" i="4" s="1"/>
  <c r="V51" i="4"/>
  <c r="Z37" i="4"/>
  <c r="AE37" i="4" s="1"/>
  <c r="W37" i="4"/>
  <c r="U51" i="4"/>
  <c r="AC35" i="4"/>
  <c r="AC51" i="4" s="1"/>
  <c r="AE41" i="4"/>
  <c r="AE36" i="4" l="1"/>
  <c r="Z51" i="4"/>
  <c r="W51" i="4"/>
  <c r="AA51" i="4"/>
  <c r="AE35" i="4"/>
  <c r="AE40" i="4"/>
  <c r="AE51" i="4" l="1"/>
  <c r="D44" i="1" l="1"/>
  <c r="J43" i="1"/>
  <c r="Q43" i="1" s="1"/>
  <c r="AC43" i="1" s="1"/>
  <c r="I43" i="1"/>
  <c r="H43" i="1"/>
  <c r="K43" i="1" s="1"/>
  <c r="E43" i="1"/>
  <c r="D43" i="1"/>
  <c r="O43" i="1" s="1"/>
  <c r="V42" i="1"/>
  <c r="J42" i="1"/>
  <c r="W40" i="1" s="1"/>
  <c r="I42" i="1"/>
  <c r="V41" i="1" s="1"/>
  <c r="H42" i="1"/>
  <c r="K42" i="1" s="1"/>
  <c r="D42" i="1"/>
  <c r="P43" i="1" s="1"/>
  <c r="AB43" i="1" s="1"/>
  <c r="W41" i="1"/>
  <c r="O41" i="1"/>
  <c r="J41" i="1"/>
  <c r="W39" i="1" s="1"/>
  <c r="I41" i="1"/>
  <c r="V40" i="1" s="1"/>
  <c r="H41" i="1"/>
  <c r="U41" i="1" s="1"/>
  <c r="X41" i="1" s="1"/>
  <c r="D41" i="1"/>
  <c r="P42" i="1" s="1"/>
  <c r="AB42" i="1" s="1"/>
  <c r="Q40" i="1"/>
  <c r="AC40" i="1" s="1"/>
  <c r="O40" i="1"/>
  <c r="K40" i="1"/>
  <c r="J40" i="1"/>
  <c r="I40" i="1"/>
  <c r="H40" i="1"/>
  <c r="U40" i="1" s="1"/>
  <c r="X40" i="1" s="1"/>
  <c r="D40" i="1"/>
  <c r="Q42" i="1" s="1"/>
  <c r="AC42" i="1" s="1"/>
  <c r="V39" i="1"/>
  <c r="Q39" i="1"/>
  <c r="AC39" i="1" s="1"/>
  <c r="J39" i="1"/>
  <c r="I39" i="1"/>
  <c r="P39" i="1" s="1"/>
  <c r="AB39" i="1" s="1"/>
  <c r="H39" i="1"/>
  <c r="U39" i="1" s="1"/>
  <c r="D39" i="1"/>
  <c r="O39" i="1" s="1"/>
  <c r="W38" i="1"/>
  <c r="V38" i="1"/>
  <c r="J38" i="1"/>
  <c r="W36" i="1" s="1"/>
  <c r="I38" i="1"/>
  <c r="V37" i="1" s="1"/>
  <c r="H38" i="1"/>
  <c r="K38" i="1" s="1"/>
  <c r="D38" i="1"/>
  <c r="W37" i="1"/>
  <c r="P37" i="1"/>
  <c r="AB37" i="1" s="1"/>
  <c r="O37" i="1"/>
  <c r="AA37" i="1" s="1"/>
  <c r="AD37" i="1" s="1"/>
  <c r="J37" i="1"/>
  <c r="K37" i="1" s="1"/>
  <c r="I37" i="1"/>
  <c r="E36" i="1" s="1"/>
  <c r="H37" i="1"/>
  <c r="U37" i="1" s="1"/>
  <c r="X37" i="1" s="1"/>
  <c r="D37" i="1"/>
  <c r="P38" i="1" s="1"/>
  <c r="AB38" i="1" s="1"/>
  <c r="U36" i="1"/>
  <c r="Q36" i="1"/>
  <c r="AC36" i="1" s="1"/>
  <c r="P36" i="1"/>
  <c r="AB36" i="1" s="1"/>
  <c r="O36" i="1"/>
  <c r="R36" i="1" s="1"/>
  <c r="K36" i="1"/>
  <c r="D36" i="1"/>
  <c r="Q38" i="1" s="1"/>
  <c r="AC38" i="1" s="1"/>
  <c r="AC35" i="1"/>
  <c r="V35" i="1"/>
  <c r="Q35" i="1"/>
  <c r="P35" i="1"/>
  <c r="AB35" i="1" s="1"/>
  <c r="O35" i="1"/>
  <c r="R35" i="1" s="1"/>
  <c r="K35" i="1"/>
  <c r="J35" i="1"/>
  <c r="H35" i="1"/>
  <c r="U35" i="1" s="1"/>
  <c r="D35" i="1"/>
  <c r="Q37" i="1" s="1"/>
  <c r="AC37" i="1" s="1"/>
  <c r="X34" i="1"/>
  <c r="W34" i="1"/>
  <c r="V34" i="1"/>
  <c r="U34" i="1"/>
  <c r="P34" i="1"/>
  <c r="AB34" i="1" s="1"/>
  <c r="O34" i="1"/>
  <c r="K34" i="1"/>
  <c r="E34" i="1"/>
  <c r="D34" i="1"/>
  <c r="AC33" i="1"/>
  <c r="AA33" i="1"/>
  <c r="AD33" i="1" s="1"/>
  <c r="X33" i="1"/>
  <c r="W33" i="1"/>
  <c r="V33" i="1"/>
  <c r="U33" i="1"/>
  <c r="Q33" i="1"/>
  <c r="O33" i="1"/>
  <c r="K33" i="1"/>
  <c r="E33" i="1"/>
  <c r="D33" i="1"/>
  <c r="W32" i="1"/>
  <c r="V32" i="1"/>
  <c r="X32" i="1" s="1"/>
  <c r="U32" i="1"/>
  <c r="K32" i="1"/>
  <c r="E32" i="1"/>
  <c r="D32" i="1"/>
  <c r="P33" i="1" s="1"/>
  <c r="AB33" i="1" s="1"/>
  <c r="W31" i="1"/>
  <c r="V31" i="1"/>
  <c r="U31" i="1"/>
  <c r="X31" i="1" s="1"/>
  <c r="Q31" i="1"/>
  <c r="R31" i="1" s="1"/>
  <c r="O31" i="1"/>
  <c r="AA31" i="1" s="1"/>
  <c r="K31" i="1"/>
  <c r="E31" i="1"/>
  <c r="D31" i="1"/>
  <c r="P32" i="1" s="1"/>
  <c r="AB32" i="1" s="1"/>
  <c r="P30" i="1"/>
  <c r="R30" i="1" s="1"/>
  <c r="K30" i="1"/>
  <c r="D30" i="1"/>
  <c r="W29" i="1"/>
  <c r="V29" i="1"/>
  <c r="U29" i="1"/>
  <c r="X29" i="1" s="1"/>
  <c r="K29" i="1"/>
  <c r="E29" i="1"/>
  <c r="D29" i="1"/>
  <c r="O29" i="1" s="1"/>
  <c r="D26" i="1"/>
  <c r="X39" i="1" l="1"/>
  <c r="R33" i="1"/>
  <c r="R40" i="1"/>
  <c r="AA39" i="1"/>
  <c r="AD39" i="1" s="1"/>
  <c r="R39" i="1"/>
  <c r="AA43" i="1"/>
  <c r="AD43" i="1" s="1"/>
  <c r="R43" i="1"/>
  <c r="AA29" i="1"/>
  <c r="AD29" i="1" s="1"/>
  <c r="R29" i="1"/>
  <c r="X35" i="1"/>
  <c r="AA34" i="1"/>
  <c r="AA36" i="1"/>
  <c r="AD36" i="1" s="1"/>
  <c r="U38" i="1"/>
  <c r="X38" i="1" s="1"/>
  <c r="U42" i="1"/>
  <c r="X42" i="1" s="1"/>
  <c r="E39" i="1"/>
  <c r="P40" i="1"/>
  <c r="AB40" i="1" s="1"/>
  <c r="K41" i="1"/>
  <c r="U43" i="1"/>
  <c r="Q34" i="1"/>
  <c r="AC34" i="1" s="1"/>
  <c r="AC31" i="1"/>
  <c r="AD31" i="1" s="1"/>
  <c r="W35" i="1"/>
  <c r="E38" i="1"/>
  <c r="E42" i="1"/>
  <c r="AA40" i="1"/>
  <c r="AD40" i="1" s="1"/>
  <c r="AA35" i="1"/>
  <c r="AD35" i="1" s="1"/>
  <c r="AA41" i="1"/>
  <c r="AD41" i="1" s="1"/>
  <c r="O32" i="1"/>
  <c r="O38" i="1"/>
  <c r="Q41" i="1"/>
  <c r="AC41" i="1" s="1"/>
  <c r="O42" i="1"/>
  <c r="AB30" i="1"/>
  <c r="AD30" i="1" s="1"/>
  <c r="E40" i="1"/>
  <c r="P41" i="1"/>
  <c r="AB41" i="1" s="1"/>
  <c r="E35" i="1"/>
  <c r="V36" i="1"/>
  <c r="X36" i="1" s="1"/>
  <c r="E37" i="1"/>
  <c r="R37" i="1"/>
  <c r="K39" i="1"/>
  <c r="E41" i="1"/>
  <c r="AD34" i="1" l="1"/>
  <c r="AA38" i="1"/>
  <c r="AD38" i="1" s="1"/>
  <c r="R38" i="1"/>
  <c r="R32" i="1"/>
  <c r="AA32" i="1"/>
  <c r="AD32" i="1" s="1"/>
  <c r="R41" i="1"/>
  <c r="AA42" i="1"/>
  <c r="AD42" i="1" s="1"/>
  <c r="R42" i="1"/>
  <c r="R34" i="1"/>
  <c r="A16" i="3" l="1"/>
  <c r="A15" i="3"/>
  <c r="A14" i="3" s="1"/>
  <c r="A13" i="3" s="1"/>
  <c r="A12" i="3" s="1"/>
  <c r="A11" i="3" s="1"/>
  <c r="A10" i="3" s="1"/>
  <c r="A9" i="3" s="1"/>
  <c r="A8" i="3" s="1"/>
  <c r="A7" i="3" s="1"/>
  <c r="A6" i="3" s="1"/>
  <c r="A5" i="3" s="1"/>
  <c r="A4" i="3" s="1"/>
  <c r="A3" i="3" s="1"/>
  <c r="A2" i="3" s="1"/>
  <c r="A16" i="5"/>
  <c r="A15" i="5"/>
  <c r="A14" i="5"/>
  <c r="A13" i="5"/>
  <c r="A12" i="5" s="1"/>
  <c r="A11" i="5" s="1"/>
  <c r="A10" i="5" s="1"/>
  <c r="A9" i="5" s="1"/>
  <c r="A8" i="5" s="1"/>
  <c r="A7" i="5" s="1"/>
  <c r="A6" i="5" s="1"/>
  <c r="A5" i="5" s="1"/>
  <c r="A4" i="5" s="1"/>
  <c r="A3" i="5" s="1"/>
  <c r="A2" i="5" s="1"/>
  <c r="A11" i="4"/>
  <c r="A10" i="4"/>
  <c r="A9" i="4" s="1"/>
  <c r="A8" i="4" s="1"/>
  <c r="A7" i="4" s="1"/>
  <c r="A6" i="4" s="1"/>
  <c r="A5" i="4" s="1"/>
  <c r="A4" i="4" s="1"/>
  <c r="A3" i="4" s="1"/>
  <c r="A2" i="4" s="1"/>
</calcChain>
</file>

<file path=xl/sharedStrings.xml><?xml version="1.0" encoding="utf-8"?>
<sst xmlns="http://schemas.openxmlformats.org/spreadsheetml/2006/main" count="225" uniqueCount="82">
  <si>
    <t>year</t>
  </si>
  <si>
    <t>Adult ChS Estimate</t>
  </si>
  <si>
    <t>HR Jacks t-1</t>
  </si>
  <si>
    <t xml:space="preserve"> Summer BEUTI 39</t>
  </si>
  <si>
    <t>STI 42</t>
  </si>
  <si>
    <t>NPGO t-2,3</t>
  </si>
  <si>
    <t>NatChin_adlts_hood_t</t>
  </si>
  <si>
    <t>HR spawners t-4</t>
  </si>
  <si>
    <t>NPGO summer t-4</t>
  </si>
  <si>
    <t>July PDO t-2</t>
  </si>
  <si>
    <t>ENSO t-2</t>
  </si>
  <si>
    <t>ReturnYear</t>
  </si>
  <si>
    <t>Hatch STW Estimate</t>
  </si>
  <si>
    <t>Spring PDO lag 2,3</t>
  </si>
  <si>
    <t>MeanJuneHoodRFlowLag2</t>
  </si>
  <si>
    <t>A Run steelhead counts t-1</t>
  </si>
  <si>
    <t>win_WildSthd_tot_tab46</t>
  </si>
  <si>
    <t>smolt_t-2,3</t>
  </si>
  <si>
    <t>Summer (May-Sept) PDO t-2</t>
  </si>
  <si>
    <t>Median Flow t-4</t>
  </si>
  <si>
    <t>Spring (Mar-June) NPGO t-2</t>
  </si>
  <si>
    <t>STS escapement estimate</t>
  </si>
  <si>
    <t>A-run t-1</t>
  </si>
  <si>
    <t>August Flow t-3</t>
  </si>
  <si>
    <t>Spring PDO t-1,2</t>
  </si>
  <si>
    <t>Spring NPGO t-2</t>
  </si>
  <si>
    <t>Based on last query dated:</t>
  </si>
  <si>
    <t>Release Year</t>
  </si>
  <si>
    <t>Smolt Released</t>
  </si>
  <si>
    <t>PIT Tagged²</t>
  </si>
  <si>
    <t>PIT tag rate</t>
  </si>
  <si>
    <t>SAR</t>
  </si>
  <si>
    <t>Bonneville Detections³</t>
  </si>
  <si>
    <t>Estimated at Bonneville</t>
  </si>
  <si>
    <t>Bonneville SARs</t>
  </si>
  <si>
    <t>Corrected for tag loss rate (Knudsen et al Yakima studies)</t>
  </si>
  <si>
    <t>Return Year</t>
  </si>
  <si>
    <t>Jack</t>
  </si>
  <si>
    <t>2-salt</t>
  </si>
  <si>
    <t>3-salt</t>
  </si>
  <si>
    <t>Total</t>
  </si>
  <si>
    <t>-</t>
  </si>
  <si>
    <t>²These values obtained from the PIT tag release query feature @ DART (http://www.cbr.washington.edu/dart/pit_releases.html)</t>
  </si>
  <si>
    <t>³These values obtained from the "PIT tag adult returns" feature @ DART (http://www.cbr.washington.edu/dart/pit_obs_adult_obs_de.html)</t>
  </si>
  <si>
    <t xml:space="preserve">Based on last query date of: </t>
  </si>
  <si>
    <t>Calibrated for tag loss rate (Yakima studies, Knudsen et al.)</t>
  </si>
  <si>
    <t>CTWS Tagged</t>
  </si>
  <si>
    <t>ODFW Tagged</t>
  </si>
  <si>
    <t>Total PIT Tagged²</t>
  </si>
  <si>
    <t>Estimated return (Bonneville)</t>
  </si>
  <si>
    <t>Estimated return with 25% tag loss/mortality</t>
  </si>
  <si>
    <t>1-salt</t>
  </si>
  <si>
    <t>4-salt</t>
  </si>
  <si>
    <t>5-salt</t>
  </si>
  <si>
    <t>2005*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</si>
  <si>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</si>
  <si>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</si>
  <si>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</si>
  <si>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</si>
  <si>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</si>
  <si>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</si>
  <si>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</si>
  <si>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</si>
  <si>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</si>
  <si>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</si>
  <si>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</si>
  <si>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2016**</t>
  </si>
  <si>
    <t>2016/17</t>
  </si>
  <si>
    <t>2017/18</t>
  </si>
  <si>
    <t>2018**</t>
  </si>
  <si>
    <t>2018/19</t>
  </si>
  <si>
    <t>2019/20</t>
  </si>
  <si>
    <t>2020/21</t>
  </si>
  <si>
    <t>2021/22</t>
  </si>
  <si>
    <t>2022/23</t>
  </si>
  <si>
    <t>2023/24</t>
  </si>
  <si>
    <t>Average</t>
  </si>
  <si>
    <t xml:space="preserve">¹This value can be obtained either by asking ODFW M&amp;E or through the PIT tag release query feature @ DART (http://www.cbr.washington.edu/dart/pit_releases.html). </t>
  </si>
  <si>
    <t>³These Values obtained from the "PIT tag adult returns" feature @ DART (http://www.cbr.washington.edu/dart/pit_obs_adult_obs_de.html) or PTAGIS</t>
  </si>
  <si>
    <t>For adult queries the suggested Winter Steelhead run year cutoff date is July 15</t>
  </si>
  <si>
    <t>*Note: Most of the winter steelhead PIT tagged in 2005 were "non-migrant" smolt. Thus don't necesarrily represent the release group at large.</t>
  </si>
  <si>
    <t>**Note: Does not include experimental release into Laurence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</si>
</sst>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Arial Unicode MS"/>
      <family val="2"/>
    </font>
    <font>
      <i/>
      <sz val="11"/>
      <color indexed="8"/>
      <name val="Calibri"/>
      <family val="2"/>
    </font>
    <font>
      <sz val="12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Continuous"/>
      <protection locked="0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0" borderId="0" xfId="0" applyProtection="1">
      <protection locked="0"/>
    </xf>
    <xf numFmtId="0" fontId="6" fillId="0" borderId="0" xfId="0" applyFont="1" applyAlignment="1" applyProtection="1">
      <alignment horizontal="centerContinuous"/>
      <protection locked="0"/>
    </xf>
    <xf numFmtId="0" fontId="4" fillId="0" borderId="0" xfId="0" applyFont="1" applyAlignment="1" applyProtection="1">
      <alignment horizontal="centerContinuous"/>
      <protection locked="0"/>
    </xf>
    <xf numFmtId="0" fontId="7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2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right"/>
    </xf>
    <xf numFmtId="14" fontId="0" fillId="4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0" applyNumberFormat="1"/>
    <xf numFmtId="165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4" fontId="0" fillId="4" borderId="3" xfId="0" applyNumberForma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9" fillId="0" borderId="4" xfId="0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6" xfId="0" applyBorder="1"/>
    <xf numFmtId="3" fontId="0" fillId="0" borderId="7" xfId="0" applyNumberFormat="1" applyBorder="1" applyAlignment="1">
      <alignment horizontal="center"/>
    </xf>
    <xf numFmtId="0" fontId="9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152400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BC98DF4-DF0B-264F-9640-018132BF9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905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152400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6B4D5283-ACDF-AD4F-9E3A-7233F007C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905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152400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B1A1F2B-4FD8-034F-9D63-CE3D64E24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905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152400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F1D02242-B82F-D74B-B62A-26A3228C2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905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1468EE-0E79-704A-85FC-491B0F95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905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152400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3D0B4B9-0D31-4447-AD95-376782AE0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905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152400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7E72E78D-A2C6-3343-A95E-3EA313FD2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905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152400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956CA639-B3CB-6C4D-AB5A-06EEE477A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905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9B94E4D4-E789-D54E-99AA-38E995C73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7D0DEB3-F983-F64F-A8D8-F9177733D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6DF9DAF-9BE3-734F-834D-5B3DA097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BE093688-04EC-5442-BEB3-6FE42D73A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7E62AD5-683D-D04A-80FA-FA375CE48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D30A71D9-262C-AB4D-B846-02CEDE036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8" name="Picture 5">
          <a:extLst>
            <a:ext uri="{FF2B5EF4-FFF2-40B4-BE49-F238E27FC236}">
              <a16:creationId xmlns:a16="http://schemas.microsoft.com/office/drawing/2014/main" id="{792AE5D8-3689-8A40-9822-C6BD21D3A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1FF6B410-B40C-EF4E-8A93-4BD2F1D48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10" name="Picture 5">
          <a:extLst>
            <a:ext uri="{FF2B5EF4-FFF2-40B4-BE49-F238E27FC236}">
              <a16:creationId xmlns:a16="http://schemas.microsoft.com/office/drawing/2014/main" id="{79AD513D-197B-B944-834E-C39FC4AFD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11" name="Picture 1">
          <a:extLst>
            <a:ext uri="{FF2B5EF4-FFF2-40B4-BE49-F238E27FC236}">
              <a16:creationId xmlns:a16="http://schemas.microsoft.com/office/drawing/2014/main" id="{7CC8A30F-C352-BC45-927C-4E94FCB31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7841B6D-20D3-8849-9BFF-2C8BEC31B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35B2909A-AED8-E249-8075-95FFB347F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DC90BC70-962E-CF4C-96C0-3C1D97EE2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996D86F8-8CF6-0D43-ADDB-CF5162B73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38D621B-F490-8A4A-8233-92731052F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9389F4B-A379-7045-96A5-DA574B884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E772FA-F24D-3F4B-A365-C6AFF498B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152400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B7557B07-9EE1-B844-B64B-1CC967779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77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Public%20Drive%20(T)/Documents%20from%20Ryan/PIT%20Tag/Adult%20CHS%20PIT%20Expans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Public%20Drive%20(T)/Documents%20from%20Ryan/PIT%20Tag/Adult%20STW%20PIT%20Expans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g Chinook Run Expansions"/>
      <sheetName val="ChS Run to date estimates"/>
      <sheetName val="ChS Run to date (adults)"/>
      <sheetName val="2022"/>
      <sheetName val="2021"/>
      <sheetName val="2020"/>
      <sheetName val="2019"/>
      <sheetName val="2018"/>
      <sheetName val="2017"/>
      <sheetName val="2016"/>
      <sheetName val="2015"/>
      <sheetName val="2014"/>
      <sheetName val="2013"/>
      <sheetName val="2012"/>
      <sheetName val="2011"/>
      <sheetName val="2019 CHS"/>
      <sheetName val="2018 CHS"/>
      <sheetName val="2017 CHS"/>
      <sheetName val="2016 CHS"/>
      <sheetName val="2015 CHS"/>
      <sheetName val="2014 CHS"/>
      <sheetName val="2013 CHS"/>
      <sheetName val="2012 CHS"/>
      <sheetName val="2011 CHS"/>
    </sheetNames>
    <sheetDataSet>
      <sheetData sheetId="0" refreshError="1"/>
      <sheetData sheetId="1">
        <row r="26">
          <cell r="E26" t="str">
            <v>-</v>
          </cell>
        </row>
      </sheetData>
      <sheetData sheetId="2" refreshError="1"/>
      <sheetData sheetId="3">
        <row r="2">
          <cell r="B2">
            <v>18</v>
          </cell>
          <cell r="C2">
            <v>235</v>
          </cell>
          <cell r="D2">
            <v>0</v>
          </cell>
        </row>
      </sheetData>
      <sheetData sheetId="4">
        <row r="2">
          <cell r="B2">
            <v>34</v>
          </cell>
          <cell r="C2">
            <v>28</v>
          </cell>
          <cell r="D2">
            <v>1</v>
          </cell>
        </row>
      </sheetData>
      <sheetData sheetId="5">
        <row r="2">
          <cell r="B2">
            <v>3</v>
          </cell>
          <cell r="C2">
            <v>38</v>
          </cell>
          <cell r="D2">
            <v>3</v>
          </cell>
        </row>
      </sheetData>
      <sheetData sheetId="6">
        <row r="2">
          <cell r="B2">
            <v>9</v>
          </cell>
          <cell r="C2">
            <v>76</v>
          </cell>
          <cell r="D2">
            <v>4</v>
          </cell>
        </row>
      </sheetData>
      <sheetData sheetId="7">
        <row r="2">
          <cell r="B2">
            <v>6</v>
          </cell>
          <cell r="C2">
            <v>113</v>
          </cell>
          <cell r="D2">
            <v>1</v>
          </cell>
        </row>
      </sheetData>
      <sheetData sheetId="8">
        <row r="2">
          <cell r="B2">
            <v>53</v>
          </cell>
          <cell r="C2">
            <v>211</v>
          </cell>
          <cell r="D2">
            <v>1</v>
          </cell>
        </row>
      </sheetData>
      <sheetData sheetId="9">
        <row r="2">
          <cell r="B2">
            <v>33</v>
          </cell>
          <cell r="C2">
            <v>189</v>
          </cell>
          <cell r="D2">
            <v>4</v>
          </cell>
        </row>
      </sheetData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R All years"/>
      <sheetName val="Daily Run Progress"/>
      <sheetName val="Monthly Returns"/>
      <sheetName val="2022-2023"/>
      <sheetName val="2021-2022"/>
      <sheetName val="2020-2021"/>
      <sheetName val="2019-2020"/>
      <sheetName val="2018-2019"/>
      <sheetName val="2017-2018"/>
      <sheetName val="2016-2017"/>
      <sheetName val="2015-2016"/>
      <sheetName val="2014-2015"/>
      <sheetName val="2013-2014"/>
      <sheetName val="2012-2013"/>
      <sheetName val="2011-2012"/>
      <sheetName val="2010-2011"/>
      <sheetName val="2009-2010"/>
      <sheetName val="2008-2009"/>
      <sheetName val="2007-2008"/>
      <sheetName val="2006-2007"/>
      <sheetName val="Direct vs. Acclimated release"/>
    </sheetNames>
    <sheetDataSet>
      <sheetData sheetId="0" refreshError="1"/>
      <sheetData sheetId="1">
        <row r="29">
          <cell r="D29">
            <v>0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51E2-CACE-F54B-9099-29484A210BD4}">
  <dimension ref="A1:AD47"/>
  <sheetViews>
    <sheetView tabSelected="1" workbookViewId="0">
      <selection activeCell="F31" sqref="F31"/>
    </sheetView>
  </sheetViews>
  <sheetFormatPr baseColWidth="10" defaultRowHeight="16" x14ac:dyDescent="0.2"/>
  <cols>
    <col min="2" max="2" width="17" bestFit="1" customWidth="1"/>
    <col min="3" max="3" width="11" bestFit="1" customWidth="1"/>
    <col min="4" max="4" width="16.83203125" bestFit="1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">
      <c r="A2" s="2">
        <v>2001</v>
      </c>
      <c r="B2" s="4">
        <v>597</v>
      </c>
      <c r="C2" s="2">
        <v>149</v>
      </c>
      <c r="D2" s="2">
        <v>16</v>
      </c>
      <c r="E2" s="2">
        <v>89</v>
      </c>
      <c r="F2" s="5">
        <v>1.5258937800000001</v>
      </c>
    </row>
    <row r="3" spans="1:6" x14ac:dyDescent="0.2">
      <c r="A3" s="2">
        <v>2002</v>
      </c>
      <c r="B3" s="4">
        <v>1300</v>
      </c>
      <c r="C3" s="2">
        <v>530</v>
      </c>
      <c r="D3" s="2">
        <v>11.4</v>
      </c>
      <c r="E3" s="2">
        <v>74</v>
      </c>
      <c r="F3" s="5">
        <v>1.7419900000000001</v>
      </c>
    </row>
    <row r="4" spans="1:6" x14ac:dyDescent="0.2">
      <c r="A4" s="2">
        <v>2003</v>
      </c>
      <c r="B4" s="4">
        <v>344</v>
      </c>
      <c r="C4" s="2">
        <v>36</v>
      </c>
      <c r="D4" s="2">
        <v>17.399999999999999</v>
      </c>
      <c r="E4" s="2">
        <v>65</v>
      </c>
      <c r="F4" s="5">
        <v>1.92234102</v>
      </c>
    </row>
    <row r="5" spans="1:6" x14ac:dyDescent="0.2">
      <c r="A5" s="2">
        <v>2004</v>
      </c>
      <c r="B5" s="4">
        <v>148</v>
      </c>
      <c r="C5" s="2">
        <v>15</v>
      </c>
      <c r="D5" s="2">
        <v>22.5</v>
      </c>
      <c r="E5" s="2">
        <v>82</v>
      </c>
      <c r="F5" s="5">
        <v>1.1453030799999999</v>
      </c>
    </row>
    <row r="6" spans="1:6" x14ac:dyDescent="0.2">
      <c r="A6" s="2">
        <v>2005</v>
      </c>
      <c r="B6" s="4">
        <v>634</v>
      </c>
      <c r="C6" s="2">
        <v>183</v>
      </c>
      <c r="D6" s="2">
        <v>15.9</v>
      </c>
      <c r="E6" s="2">
        <v>106</v>
      </c>
      <c r="F6" s="5">
        <v>0.91018089999999996</v>
      </c>
    </row>
    <row r="7" spans="1:6" x14ac:dyDescent="0.2">
      <c r="A7" s="2">
        <v>2006</v>
      </c>
      <c r="B7" s="4">
        <v>920</v>
      </c>
      <c r="C7" s="2">
        <v>85</v>
      </c>
      <c r="D7" s="2">
        <v>9.32</v>
      </c>
      <c r="E7" s="2">
        <v>61</v>
      </c>
      <c r="F7" s="5">
        <v>0.4914364160000001</v>
      </c>
    </row>
    <row r="8" spans="1:6" x14ac:dyDescent="0.2">
      <c r="A8" s="2">
        <v>2007</v>
      </c>
      <c r="B8" s="4">
        <v>401</v>
      </c>
      <c r="C8" s="2">
        <v>36</v>
      </c>
      <c r="D8" s="2">
        <v>17.2</v>
      </c>
      <c r="E8" s="2">
        <v>98</v>
      </c>
      <c r="F8" s="5">
        <v>-1.2878917700000001</v>
      </c>
    </row>
    <row r="9" spans="1:6" x14ac:dyDescent="0.2">
      <c r="A9" s="2">
        <v>2008</v>
      </c>
      <c r="B9" s="4">
        <v>952</v>
      </c>
      <c r="C9" s="2">
        <v>436</v>
      </c>
      <c r="D9" s="2">
        <v>17.7</v>
      </c>
      <c r="E9" s="2">
        <v>106</v>
      </c>
      <c r="F9" s="5">
        <v>-0.29093127800000002</v>
      </c>
    </row>
    <row r="10" spans="1:6" x14ac:dyDescent="0.2">
      <c r="A10" s="2">
        <v>2009</v>
      </c>
      <c r="B10" s="4">
        <v>1002</v>
      </c>
      <c r="C10" s="2">
        <v>492</v>
      </c>
      <c r="D10" s="2">
        <v>15.2</v>
      </c>
      <c r="E10" s="2">
        <v>3</v>
      </c>
      <c r="F10" s="5">
        <v>1.1004585800000002</v>
      </c>
    </row>
    <row r="11" spans="1:6" x14ac:dyDescent="0.2">
      <c r="A11" s="2">
        <v>2010</v>
      </c>
      <c r="B11" s="4">
        <v>1054</v>
      </c>
      <c r="C11" s="2">
        <v>555</v>
      </c>
      <c r="D11" s="2">
        <v>18.399999999999999</v>
      </c>
      <c r="E11" s="2">
        <v>14</v>
      </c>
      <c r="F11" s="5">
        <v>1.7629993799999997</v>
      </c>
    </row>
    <row r="12" spans="1:6" x14ac:dyDescent="0.2">
      <c r="A12" s="2">
        <v>2011</v>
      </c>
      <c r="B12" s="4">
        <v>1377</v>
      </c>
      <c r="C12" s="2">
        <v>276</v>
      </c>
      <c r="D12" s="2">
        <v>9.52</v>
      </c>
      <c r="E12" s="2">
        <v>63</v>
      </c>
      <c r="F12" s="5">
        <v>0.63730449999999994</v>
      </c>
    </row>
    <row r="13" spans="1:6" x14ac:dyDescent="0.2">
      <c r="A13" s="2">
        <v>2012</v>
      </c>
      <c r="B13" s="4">
        <v>690</v>
      </c>
      <c r="C13" s="2">
        <v>550</v>
      </c>
      <c r="D13" s="2">
        <v>20.5</v>
      </c>
      <c r="E13" s="2">
        <v>96</v>
      </c>
      <c r="F13" s="5">
        <v>1.2662868399999998</v>
      </c>
    </row>
    <row r="14" spans="1:6" x14ac:dyDescent="0.2">
      <c r="A14" s="2">
        <v>2013</v>
      </c>
      <c r="B14" s="4">
        <v>820</v>
      </c>
      <c r="C14" s="2">
        <v>177</v>
      </c>
      <c r="D14" s="2">
        <v>15.5</v>
      </c>
      <c r="E14" s="2">
        <v>89</v>
      </c>
      <c r="F14" s="5">
        <v>1.18150084</v>
      </c>
    </row>
    <row r="15" spans="1:6" x14ac:dyDescent="0.2">
      <c r="A15" s="2">
        <v>2014</v>
      </c>
      <c r="B15" s="6">
        <v>1086</v>
      </c>
      <c r="C15" s="2">
        <v>518</v>
      </c>
      <c r="D15" s="2">
        <v>15.2</v>
      </c>
      <c r="E15" s="2">
        <v>110</v>
      </c>
      <c r="F15" s="5">
        <v>1.7030494</v>
      </c>
    </row>
    <row r="16" spans="1:6" x14ac:dyDescent="0.2">
      <c r="A16" s="2">
        <v>2015</v>
      </c>
      <c r="B16" s="6">
        <v>2278</v>
      </c>
      <c r="C16" s="2">
        <v>482</v>
      </c>
      <c r="D16" s="2">
        <v>15.5</v>
      </c>
      <c r="E16" s="2">
        <v>9</v>
      </c>
      <c r="F16" s="5">
        <v>0.59594157400000003</v>
      </c>
    </row>
    <row r="17" spans="1:30" x14ac:dyDescent="0.2">
      <c r="A17" s="2">
        <v>2016</v>
      </c>
      <c r="B17" s="6">
        <v>1955</v>
      </c>
      <c r="C17" s="2">
        <v>442</v>
      </c>
      <c r="D17" s="6">
        <v>14</v>
      </c>
      <c r="E17" s="2">
        <v>68</v>
      </c>
      <c r="F17" s="5">
        <v>-0.32873748999999997</v>
      </c>
    </row>
    <row r="18" spans="1:30" x14ac:dyDescent="0.2">
      <c r="A18" s="2">
        <v>2017</v>
      </c>
      <c r="B18" s="6">
        <v>2064</v>
      </c>
      <c r="C18" s="2">
        <v>297</v>
      </c>
      <c r="D18" s="2">
        <v>8.32</v>
      </c>
      <c r="E18" s="2">
        <v>43</v>
      </c>
      <c r="F18" s="5">
        <v>-1.4947479459999999</v>
      </c>
    </row>
    <row r="19" spans="1:30" x14ac:dyDescent="0.2">
      <c r="A19" s="2">
        <v>2018</v>
      </c>
      <c r="B19" s="6">
        <v>1601</v>
      </c>
      <c r="C19" s="2">
        <v>558</v>
      </c>
      <c r="D19" s="7">
        <v>14.5</v>
      </c>
      <c r="E19" s="2">
        <v>83</v>
      </c>
      <c r="F19" s="5">
        <v>-0.68860986400000002</v>
      </c>
    </row>
    <row r="20" spans="1:30" x14ac:dyDescent="0.2">
      <c r="A20" s="2">
        <v>2019</v>
      </c>
      <c r="B20" s="8">
        <v>808</v>
      </c>
      <c r="C20" s="2">
        <v>59</v>
      </c>
      <c r="D20" s="7">
        <v>15</v>
      </c>
      <c r="E20" s="2">
        <v>116</v>
      </c>
      <c r="F20" s="5">
        <v>-0.450824216</v>
      </c>
    </row>
    <row r="21" spans="1:30" x14ac:dyDescent="0.2">
      <c r="A21" s="2">
        <v>2020</v>
      </c>
      <c r="B21" s="8">
        <v>524</v>
      </c>
      <c r="C21" s="2">
        <v>146</v>
      </c>
      <c r="D21" s="7">
        <v>20.2</v>
      </c>
      <c r="E21" s="2">
        <v>29</v>
      </c>
      <c r="F21" s="5">
        <v>-1.98</v>
      </c>
    </row>
    <row r="22" spans="1:30" x14ac:dyDescent="0.2">
      <c r="A22" s="2">
        <v>2021</v>
      </c>
      <c r="B22" s="6">
        <v>321</v>
      </c>
      <c r="C22" s="6">
        <v>90</v>
      </c>
      <c r="D22" s="6">
        <v>22.1</v>
      </c>
      <c r="E22" s="6">
        <v>98</v>
      </c>
      <c r="F22" s="9">
        <v>-2.19</v>
      </c>
    </row>
    <row r="23" spans="1:30" x14ac:dyDescent="0.2">
      <c r="A23" s="10">
        <v>2022</v>
      </c>
      <c r="B23" s="6">
        <v>1219</v>
      </c>
      <c r="C23" s="6">
        <v>311</v>
      </c>
      <c r="D23" s="6">
        <v>17.399999999999999</v>
      </c>
      <c r="E23" s="6">
        <v>32</v>
      </c>
      <c r="F23" s="6">
        <v>1.23</v>
      </c>
    </row>
    <row r="26" spans="1:30" x14ac:dyDescent="0.2">
      <c r="A26" s="2"/>
      <c r="B26" s="2"/>
      <c r="C26" s="24" t="s">
        <v>26</v>
      </c>
      <c r="D26" s="25" t="str">
        <f>'[1]ChS Run to date estimates'!E26</f>
        <v>-</v>
      </c>
      <c r="E26" s="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30" x14ac:dyDescent="0.2">
      <c r="A27" s="27" t="s">
        <v>27</v>
      </c>
      <c r="B27" s="27" t="s">
        <v>28</v>
      </c>
      <c r="C27" s="27" t="s">
        <v>29</v>
      </c>
      <c r="D27" s="27" t="s">
        <v>30</v>
      </c>
      <c r="E27" s="27" t="s">
        <v>31</v>
      </c>
      <c r="F27" s="2"/>
      <c r="G27" s="2"/>
      <c r="H27" s="28" t="s">
        <v>32</v>
      </c>
      <c r="I27" s="28"/>
      <c r="J27" s="28"/>
      <c r="K27" s="28"/>
      <c r="L27" s="29"/>
      <c r="M27" s="2"/>
      <c r="N27" s="2"/>
      <c r="O27" s="28" t="s">
        <v>33</v>
      </c>
      <c r="P27" s="28"/>
      <c r="Q27" s="28"/>
      <c r="R27" s="28"/>
      <c r="T27" s="2"/>
      <c r="U27" s="28" t="s">
        <v>34</v>
      </c>
      <c r="V27" s="28"/>
      <c r="W27" s="28"/>
      <c r="X27" s="28"/>
      <c r="Z27" t="s">
        <v>35</v>
      </c>
    </row>
    <row r="28" spans="1:30" ht="17" thickBot="1" x14ac:dyDescent="0.25">
      <c r="A28" s="30"/>
      <c r="B28" s="30"/>
      <c r="C28" s="30"/>
      <c r="D28" s="30"/>
      <c r="E28" s="30"/>
      <c r="F28" s="2"/>
      <c r="G28" s="31" t="s">
        <v>36</v>
      </c>
      <c r="H28" s="31" t="s">
        <v>37</v>
      </c>
      <c r="I28" s="31" t="s">
        <v>38</v>
      </c>
      <c r="J28" s="31" t="s">
        <v>39</v>
      </c>
      <c r="K28" s="31" t="s">
        <v>40</v>
      </c>
      <c r="L28" s="29"/>
      <c r="M28" s="2"/>
      <c r="N28" s="31" t="s">
        <v>36</v>
      </c>
      <c r="O28" s="31" t="s">
        <v>37</v>
      </c>
      <c r="P28" s="31" t="s">
        <v>38</v>
      </c>
      <c r="Q28" s="31" t="s">
        <v>39</v>
      </c>
      <c r="R28" s="31" t="s">
        <v>40</v>
      </c>
      <c r="T28" s="31" t="s">
        <v>27</v>
      </c>
      <c r="U28" s="31" t="s">
        <v>37</v>
      </c>
      <c r="V28" s="31" t="s">
        <v>38</v>
      </c>
      <c r="W28" s="31" t="s">
        <v>39</v>
      </c>
      <c r="X28" s="31" t="s">
        <v>40</v>
      </c>
      <c r="Z28" s="31" t="s">
        <v>36</v>
      </c>
      <c r="AA28" s="31" t="s">
        <v>37</v>
      </c>
      <c r="AB28" s="31" t="s">
        <v>38</v>
      </c>
      <c r="AC28" s="31" t="s">
        <v>39</v>
      </c>
      <c r="AD28" s="31" t="s">
        <v>40</v>
      </c>
    </row>
    <row r="29" spans="1:30" ht="17" thickTop="1" x14ac:dyDescent="0.2">
      <c r="A29" s="32">
        <v>2007</v>
      </c>
      <c r="B29" s="33">
        <v>127829</v>
      </c>
      <c r="C29" s="34">
        <v>11489</v>
      </c>
      <c r="D29" s="35">
        <f t="shared" ref="D29:D44" si="0">C29/B29</f>
        <v>8.987788373530263E-2</v>
      </c>
      <c r="E29" s="36">
        <f>(H29+I30+J31)/C29</f>
        <v>9.8354948211332571E-3</v>
      </c>
      <c r="F29" s="2"/>
      <c r="G29" s="2">
        <v>2008</v>
      </c>
      <c r="H29" s="2">
        <v>45</v>
      </c>
      <c r="I29" s="37" t="s">
        <v>41</v>
      </c>
      <c r="J29" s="37" t="s">
        <v>41</v>
      </c>
      <c r="K29" s="2">
        <f t="shared" ref="K29:K34" si="1">SUM(H29:J29)</f>
        <v>45</v>
      </c>
      <c r="L29" s="2"/>
      <c r="M29" s="2"/>
      <c r="N29" s="2">
        <v>2008</v>
      </c>
      <c r="O29" s="38">
        <f>(1/D29)*H29</f>
        <v>500.6793454608756</v>
      </c>
      <c r="P29" s="38" t="s">
        <v>41</v>
      </c>
      <c r="Q29" s="38" t="s">
        <v>41</v>
      </c>
      <c r="R29" s="13">
        <f t="shared" ref="R29:R34" si="2">SUM(O29:Q29)</f>
        <v>500.6793454608756</v>
      </c>
      <c r="T29" s="2">
        <v>2007</v>
      </c>
      <c r="U29" s="39">
        <f>H29/C29</f>
        <v>3.9167899730176694E-3</v>
      </c>
      <c r="V29" s="39">
        <f>I30/C29</f>
        <v>5.7446252937592476E-3</v>
      </c>
      <c r="W29" s="39">
        <f>J31/C29</f>
        <v>1.7407955435634086E-4</v>
      </c>
      <c r="X29" s="39">
        <f>SUM(U29:W29)</f>
        <v>9.8354948211332571E-3</v>
      </c>
      <c r="Z29" s="2">
        <v>2008</v>
      </c>
      <c r="AA29" s="4">
        <f>O29*1.25</f>
        <v>625.84918182609454</v>
      </c>
      <c r="AB29" s="40" t="s">
        <v>41</v>
      </c>
      <c r="AC29" s="4" t="s">
        <v>41</v>
      </c>
      <c r="AD29" s="40">
        <f t="shared" ref="AD29:AD34" si="3">SUM(AA29:AC29)</f>
        <v>625.84918182609454</v>
      </c>
    </row>
    <row r="30" spans="1:30" x14ac:dyDescent="0.2">
      <c r="A30" s="32">
        <v>2008</v>
      </c>
      <c r="B30" s="33">
        <v>68426</v>
      </c>
      <c r="C30" s="32">
        <v>0</v>
      </c>
      <c r="D30" s="35">
        <f t="shared" si="0"/>
        <v>0</v>
      </c>
      <c r="E30" s="36" t="s">
        <v>41</v>
      </c>
      <c r="F30" s="2"/>
      <c r="G30" s="2">
        <v>2009</v>
      </c>
      <c r="H30" s="37" t="s">
        <v>41</v>
      </c>
      <c r="I30" s="37">
        <v>66</v>
      </c>
      <c r="J30" s="37" t="s">
        <v>41</v>
      </c>
      <c r="K30" s="2">
        <f t="shared" si="1"/>
        <v>66</v>
      </c>
      <c r="L30" s="2"/>
      <c r="M30" s="2"/>
      <c r="N30" s="2">
        <v>2009</v>
      </c>
      <c r="O30" s="38" t="s">
        <v>41</v>
      </c>
      <c r="P30" s="38">
        <f>(1/D29)*I30</f>
        <v>734.32970667595089</v>
      </c>
      <c r="Q30" s="38" t="s">
        <v>41</v>
      </c>
      <c r="R30" s="13">
        <f t="shared" si="2"/>
        <v>734.32970667595089</v>
      </c>
      <c r="T30" s="2">
        <v>2008</v>
      </c>
      <c r="U30" s="38" t="s">
        <v>41</v>
      </c>
      <c r="V30" s="38" t="s">
        <v>41</v>
      </c>
      <c r="W30" s="39" t="s">
        <v>41</v>
      </c>
      <c r="X30" s="39" t="s">
        <v>41</v>
      </c>
      <c r="Z30" s="2">
        <v>2009</v>
      </c>
      <c r="AA30" s="4" t="s">
        <v>41</v>
      </c>
      <c r="AB30" s="40">
        <f>P30/0.75</f>
        <v>979.10627556793452</v>
      </c>
      <c r="AC30" s="4" t="s">
        <v>41</v>
      </c>
      <c r="AD30" s="40">
        <f t="shared" si="3"/>
        <v>979.10627556793452</v>
      </c>
    </row>
    <row r="31" spans="1:30" x14ac:dyDescent="0.2">
      <c r="A31" s="32">
        <v>2009</v>
      </c>
      <c r="B31" s="33">
        <v>126660</v>
      </c>
      <c r="C31" s="34">
        <v>9722</v>
      </c>
      <c r="D31" s="35">
        <f t="shared" si="0"/>
        <v>7.6756671403758095E-2</v>
      </c>
      <c r="E31" s="36">
        <f t="shared" ref="E31:E40" si="4">(H31+I32+J33)/C31</f>
        <v>1.2960296235342523E-2</v>
      </c>
      <c r="F31" s="2"/>
      <c r="G31" s="2">
        <v>2010</v>
      </c>
      <c r="H31" s="37">
        <v>18</v>
      </c>
      <c r="I31" s="37" t="s">
        <v>41</v>
      </c>
      <c r="J31" s="37">
        <v>2</v>
      </c>
      <c r="K31" s="2">
        <f t="shared" si="1"/>
        <v>20</v>
      </c>
      <c r="L31" s="2"/>
      <c r="M31" s="2"/>
      <c r="N31" s="2">
        <v>2010</v>
      </c>
      <c r="O31" s="38">
        <f t="shared" ref="O31:O42" si="5">(1/D31)*H31</f>
        <v>234.5073030240691</v>
      </c>
      <c r="P31" s="38" t="s">
        <v>41</v>
      </c>
      <c r="Q31" s="38">
        <f>(1/D29)*J31</f>
        <v>22.252415353816694</v>
      </c>
      <c r="R31" s="13">
        <f t="shared" si="2"/>
        <v>256.7597183778858</v>
      </c>
      <c r="T31" s="2">
        <v>2009</v>
      </c>
      <c r="U31" s="39">
        <f t="shared" ref="U31:U43" si="6">H31/C31</f>
        <v>1.8514708907632176E-3</v>
      </c>
      <c r="V31" s="41">
        <f t="shared" ref="V31:V38" si="7">I32/C31</f>
        <v>1.0594527874922856E-2</v>
      </c>
      <c r="W31" s="39">
        <f t="shared" ref="W31:W39" si="8">J33/C31</f>
        <v>5.142974696564493E-4</v>
      </c>
      <c r="X31" s="39">
        <f t="shared" ref="X31:X38" si="9">SUM(U31:W31)</f>
        <v>1.2960296235342523E-2</v>
      </c>
      <c r="Z31" s="2">
        <v>2010</v>
      </c>
      <c r="AA31" s="4">
        <f t="shared" ref="AA31:AC42" si="10">O31/0.75</f>
        <v>312.67640403209214</v>
      </c>
      <c r="AB31" s="40" t="s">
        <v>41</v>
      </c>
      <c r="AC31" s="4">
        <f>Q31/0.75</f>
        <v>29.669887138422258</v>
      </c>
      <c r="AD31" s="40">
        <f t="shared" si="3"/>
        <v>342.34629117051441</v>
      </c>
    </row>
    <row r="32" spans="1:30" x14ac:dyDescent="0.2">
      <c r="A32" s="32">
        <v>2010</v>
      </c>
      <c r="B32" s="34">
        <v>158762</v>
      </c>
      <c r="C32" s="34">
        <v>13430</v>
      </c>
      <c r="D32" s="35">
        <f t="shared" si="0"/>
        <v>8.4592030838613774E-2</v>
      </c>
      <c r="E32" s="36">
        <f t="shared" si="4"/>
        <v>1.0424422933730455E-2</v>
      </c>
      <c r="F32" s="2"/>
      <c r="G32" s="2">
        <v>2011</v>
      </c>
      <c r="H32" s="2">
        <v>54</v>
      </c>
      <c r="I32" s="2">
        <v>103</v>
      </c>
      <c r="J32" s="2" t="s">
        <v>41</v>
      </c>
      <c r="K32" s="2">
        <f t="shared" si="1"/>
        <v>157</v>
      </c>
      <c r="L32" s="2"/>
      <c r="M32" s="2"/>
      <c r="N32" s="2">
        <v>2011</v>
      </c>
      <c r="O32" s="13">
        <f t="shared" si="5"/>
        <v>638.35800446760982</v>
      </c>
      <c r="P32" s="13">
        <f t="shared" ref="P32:P42" si="11">(1/D31)*I32</f>
        <v>1341.9029006377289</v>
      </c>
      <c r="Q32" s="13" t="s">
        <v>41</v>
      </c>
      <c r="R32" s="13">
        <f t="shared" si="2"/>
        <v>1980.2609051053387</v>
      </c>
      <c r="T32" s="2">
        <v>2010</v>
      </c>
      <c r="U32" s="41">
        <f t="shared" si="6"/>
        <v>4.0208488458674608E-3</v>
      </c>
      <c r="V32" s="41">
        <f t="shared" si="7"/>
        <v>6.3291139240506328E-3</v>
      </c>
      <c r="W32" s="39">
        <f t="shared" si="8"/>
        <v>7.4460163812360393E-5</v>
      </c>
      <c r="X32" s="39">
        <f t="shared" si="9"/>
        <v>1.0424422933730453E-2</v>
      </c>
      <c r="Z32" s="2">
        <v>2011</v>
      </c>
      <c r="AA32" s="4">
        <f t="shared" si="10"/>
        <v>851.14400595681309</v>
      </c>
      <c r="AB32" s="40">
        <f t="shared" si="10"/>
        <v>1789.2038675169717</v>
      </c>
      <c r="AC32" s="4" t="s">
        <v>41</v>
      </c>
      <c r="AD32" s="40">
        <f t="shared" si="3"/>
        <v>2640.3478734737846</v>
      </c>
    </row>
    <row r="33" spans="1:30" x14ac:dyDescent="0.2">
      <c r="A33" s="32">
        <v>2011</v>
      </c>
      <c r="B33" s="34">
        <v>149756</v>
      </c>
      <c r="C33" s="42">
        <v>12388</v>
      </c>
      <c r="D33" s="35">
        <f t="shared" si="0"/>
        <v>8.2721226528486333E-2</v>
      </c>
      <c r="E33" s="36">
        <f t="shared" si="4"/>
        <v>5.9735227639651275E-3</v>
      </c>
      <c r="F33" s="2"/>
      <c r="G33" s="2">
        <v>2012</v>
      </c>
      <c r="H33" s="2">
        <v>11</v>
      </c>
      <c r="I33" s="2">
        <v>85</v>
      </c>
      <c r="J33" s="2">
        <v>5</v>
      </c>
      <c r="K33" s="2">
        <f>SUM(H33:J33)</f>
        <v>101</v>
      </c>
      <c r="L33" s="2"/>
      <c r="M33" s="2"/>
      <c r="N33" s="2">
        <v>2012</v>
      </c>
      <c r="O33" s="13">
        <f t="shared" si="5"/>
        <v>132.97675169518888</v>
      </c>
      <c r="P33" s="13">
        <f t="shared" si="11"/>
        <v>1004.8227848101266</v>
      </c>
      <c r="Q33" s="13">
        <f t="shared" ref="Q33:Q40" si="12">(1/D31)*J33</f>
        <v>65.140917506685867</v>
      </c>
      <c r="R33" s="13">
        <f t="shared" si="2"/>
        <v>1202.9404540120013</v>
      </c>
      <c r="T33" s="2">
        <v>2011</v>
      </c>
      <c r="U33" s="41">
        <f t="shared" si="6"/>
        <v>8.8795608653535675E-4</v>
      </c>
      <c r="V33" s="41">
        <f t="shared" si="7"/>
        <v>5.0855666774297708E-3</v>
      </c>
      <c r="W33" s="39">
        <f t="shared" si="8"/>
        <v>0</v>
      </c>
      <c r="X33" s="39">
        <f t="shared" si="9"/>
        <v>5.9735227639651275E-3</v>
      </c>
      <c r="Z33" s="2">
        <v>2012</v>
      </c>
      <c r="AA33" s="4">
        <f t="shared" si="10"/>
        <v>177.30233559358518</v>
      </c>
      <c r="AB33" s="40">
        <f t="shared" si="10"/>
        <v>1339.7637130801688</v>
      </c>
      <c r="AC33" s="4">
        <f t="shared" si="10"/>
        <v>86.854556675581151</v>
      </c>
      <c r="AD33" s="40">
        <f t="shared" si="3"/>
        <v>1603.9206053493351</v>
      </c>
    </row>
    <row r="34" spans="1:30" x14ac:dyDescent="0.2">
      <c r="A34" s="32">
        <v>2012</v>
      </c>
      <c r="B34" s="43">
        <v>165448</v>
      </c>
      <c r="C34" s="34">
        <v>15362</v>
      </c>
      <c r="D34" s="35">
        <f t="shared" si="0"/>
        <v>9.2850925970697745E-2</v>
      </c>
      <c r="E34" s="36">
        <f t="shared" si="4"/>
        <v>8.8530139304778023E-3</v>
      </c>
      <c r="F34" s="2"/>
      <c r="G34" s="2">
        <v>2013</v>
      </c>
      <c r="H34" s="2">
        <v>45</v>
      </c>
      <c r="I34" s="2">
        <v>63</v>
      </c>
      <c r="J34" s="2">
        <v>1</v>
      </c>
      <c r="K34" s="2">
        <f t="shared" si="1"/>
        <v>109</v>
      </c>
      <c r="L34" s="2"/>
      <c r="M34" s="2"/>
      <c r="N34" s="2">
        <v>2013</v>
      </c>
      <c r="O34" s="4">
        <f t="shared" si="5"/>
        <v>484.64783231350083</v>
      </c>
      <c r="P34" s="13">
        <f t="shared" si="11"/>
        <v>761.59412334517276</v>
      </c>
      <c r="Q34" s="13">
        <f t="shared" si="12"/>
        <v>11.82144452717796</v>
      </c>
      <c r="R34" s="13">
        <f t="shared" si="2"/>
        <v>1258.0634001858516</v>
      </c>
      <c r="T34" s="2">
        <v>2012</v>
      </c>
      <c r="U34" s="41">
        <f t="shared" si="6"/>
        <v>2.929306079937508E-3</v>
      </c>
      <c r="V34" s="41">
        <f t="shared" si="7"/>
        <v>5.7935164692097382E-3</v>
      </c>
      <c r="W34" s="39">
        <f t="shared" si="8"/>
        <v>1.3019138133055591E-4</v>
      </c>
      <c r="X34" s="39">
        <f t="shared" si="9"/>
        <v>8.8530139304778023E-3</v>
      </c>
      <c r="Z34" s="2">
        <v>2013</v>
      </c>
      <c r="AA34" s="4">
        <f t="shared" si="10"/>
        <v>646.19710975133444</v>
      </c>
      <c r="AB34" s="40">
        <f t="shared" si="10"/>
        <v>1015.4588311268971</v>
      </c>
      <c r="AC34" s="4">
        <f t="shared" si="10"/>
        <v>15.761926036237279</v>
      </c>
      <c r="AD34" s="40">
        <f t="shared" si="3"/>
        <v>1677.4178669144687</v>
      </c>
    </row>
    <row r="35" spans="1:30" x14ac:dyDescent="0.2">
      <c r="A35" s="32">
        <v>2013</v>
      </c>
      <c r="B35" s="34">
        <v>176235</v>
      </c>
      <c r="C35" s="34">
        <v>18381</v>
      </c>
      <c r="D35" s="35">
        <f t="shared" si="0"/>
        <v>0.10429823814792748</v>
      </c>
      <c r="E35" s="36">
        <f>(H35+I36+J37)/C35</f>
        <v>9.9559327566508902E-3</v>
      </c>
      <c r="F35" s="2"/>
      <c r="G35" s="2">
        <v>2014</v>
      </c>
      <c r="H35" s="2">
        <f>'[1]2014'!B27</f>
        <v>0</v>
      </c>
      <c r="I35" s="2">
        <v>89</v>
      </c>
      <c r="J35" s="2">
        <f>'[1]2014'!D27</f>
        <v>0</v>
      </c>
      <c r="K35" s="2">
        <f t="shared" ref="K35:K41" si="13">SUM(H35:J35)</f>
        <v>89</v>
      </c>
      <c r="L35" s="2"/>
      <c r="M35" s="2"/>
      <c r="N35" s="2">
        <v>2014</v>
      </c>
      <c r="O35" s="4">
        <f t="shared" si="5"/>
        <v>0</v>
      </c>
      <c r="P35" s="13">
        <f t="shared" si="11"/>
        <v>958.52571279781273</v>
      </c>
      <c r="Q35" s="13">
        <f t="shared" si="12"/>
        <v>0</v>
      </c>
      <c r="R35" s="13">
        <f t="shared" ref="R35:R40" si="14">SUM(O35:Q35)</f>
        <v>958.52571279781273</v>
      </c>
      <c r="T35" s="2">
        <v>2013</v>
      </c>
      <c r="U35" s="41">
        <f t="shared" si="6"/>
        <v>0</v>
      </c>
      <c r="V35" s="41">
        <f t="shared" si="7"/>
        <v>9.7383167401120727E-3</v>
      </c>
      <c r="W35" s="39">
        <f t="shared" si="8"/>
        <v>2.1761601653881726E-4</v>
      </c>
      <c r="X35" s="39">
        <f t="shared" si="9"/>
        <v>9.9559327566508902E-3</v>
      </c>
      <c r="Z35" s="2">
        <v>2014</v>
      </c>
      <c r="AA35" s="4">
        <f t="shared" si="10"/>
        <v>0</v>
      </c>
      <c r="AB35" s="40">
        <f t="shared" si="10"/>
        <v>1278.034283730417</v>
      </c>
      <c r="AC35" s="4">
        <f t="shared" si="10"/>
        <v>0</v>
      </c>
      <c r="AD35" s="40">
        <f t="shared" ref="AD35:AD41" si="15">SUM(AA35:AC35)</f>
        <v>1278.034283730417</v>
      </c>
    </row>
    <row r="36" spans="1:30" x14ac:dyDescent="0.2">
      <c r="A36" s="32">
        <v>2014</v>
      </c>
      <c r="B36" s="34">
        <v>153308</v>
      </c>
      <c r="C36" s="34">
        <v>19941</v>
      </c>
      <c r="D36" s="35">
        <f t="shared" si="0"/>
        <v>0.13007149007227281</v>
      </c>
      <c r="E36" s="36">
        <f t="shared" si="4"/>
        <v>1.2486836166691741E-2</v>
      </c>
      <c r="F36" s="2"/>
      <c r="G36" s="2">
        <v>2015</v>
      </c>
      <c r="H36" s="2">
        <v>59</v>
      </c>
      <c r="I36" s="2">
        <v>179</v>
      </c>
      <c r="J36" s="2">
        <v>2</v>
      </c>
      <c r="K36" s="2">
        <f t="shared" si="13"/>
        <v>240</v>
      </c>
      <c r="L36" s="2"/>
      <c r="M36" s="2"/>
      <c r="N36" s="2">
        <v>2015</v>
      </c>
      <c r="O36" s="4">
        <f t="shared" si="5"/>
        <v>453.59671029537134</v>
      </c>
      <c r="P36" s="13">
        <f t="shared" si="11"/>
        <v>1716.2322506936512</v>
      </c>
      <c r="Q36" s="13">
        <f t="shared" si="12"/>
        <v>21.539903658377813</v>
      </c>
      <c r="R36" s="13">
        <f t="shared" si="14"/>
        <v>2191.3688646474002</v>
      </c>
      <c r="T36" s="2">
        <v>2014</v>
      </c>
      <c r="U36" s="41">
        <f t="shared" si="6"/>
        <v>2.9587282483325809E-3</v>
      </c>
      <c r="V36" s="41">
        <f t="shared" si="7"/>
        <v>9.4779599819467437E-3</v>
      </c>
      <c r="W36" s="39">
        <f t="shared" si="8"/>
        <v>5.0147936412416629E-5</v>
      </c>
      <c r="X36" s="39">
        <f t="shared" si="9"/>
        <v>1.2486836166691741E-2</v>
      </c>
      <c r="Z36" s="2">
        <v>2015</v>
      </c>
      <c r="AA36" s="4">
        <f t="shared" si="10"/>
        <v>604.79561372716182</v>
      </c>
      <c r="AB36" s="40">
        <f t="shared" si="10"/>
        <v>2288.3096675915349</v>
      </c>
      <c r="AC36" s="4">
        <f t="shared" si="10"/>
        <v>28.71987154450375</v>
      </c>
      <c r="AD36" s="40">
        <f t="shared" si="15"/>
        <v>2921.8251528632004</v>
      </c>
    </row>
    <row r="37" spans="1:30" x14ac:dyDescent="0.2">
      <c r="A37" s="32">
        <v>2015</v>
      </c>
      <c r="B37" s="34">
        <v>107747</v>
      </c>
      <c r="C37" s="34">
        <v>16427</v>
      </c>
      <c r="D37" s="44">
        <f t="shared" si="0"/>
        <v>0.1524590011786871</v>
      </c>
      <c r="E37" s="36">
        <f t="shared" si="4"/>
        <v>1.4914470079746759E-2</v>
      </c>
      <c r="F37" s="2"/>
      <c r="G37" s="2">
        <v>2016</v>
      </c>
      <c r="H37" s="2">
        <f>'[1]2016'!$B$2</f>
        <v>33</v>
      </c>
      <c r="I37" s="2">
        <f>'[1]2016'!$C$2</f>
        <v>189</v>
      </c>
      <c r="J37" s="2">
        <f>'[1]2016'!$D$2</f>
        <v>4</v>
      </c>
      <c r="K37" s="2">
        <f t="shared" si="13"/>
        <v>226</v>
      </c>
      <c r="L37" s="2"/>
      <c r="M37" s="2"/>
      <c r="N37" s="2">
        <v>2016</v>
      </c>
      <c r="O37" s="4">
        <f t="shared" si="5"/>
        <v>216.45163450416996</v>
      </c>
      <c r="P37" s="13">
        <f t="shared" si="11"/>
        <v>1453.0470889122912</v>
      </c>
      <c r="Q37" s="13">
        <f t="shared" si="12"/>
        <v>38.351558674718461</v>
      </c>
      <c r="R37" s="13">
        <f t="shared" si="14"/>
        <v>1707.8502820911797</v>
      </c>
      <c r="T37" s="2">
        <v>2015</v>
      </c>
      <c r="U37" s="41">
        <f t="shared" si="6"/>
        <v>2.0088878066597676E-3</v>
      </c>
      <c r="V37" s="41">
        <f t="shared" si="7"/>
        <v>1.2844706885006392E-2</v>
      </c>
      <c r="W37" s="39">
        <f t="shared" si="8"/>
        <v>6.0875388080599011E-5</v>
      </c>
      <c r="X37" s="39">
        <f t="shared" si="9"/>
        <v>1.4914470079746759E-2</v>
      </c>
      <c r="Z37" s="2">
        <v>2016</v>
      </c>
      <c r="AA37" s="4">
        <f t="shared" si="10"/>
        <v>288.60217933889328</v>
      </c>
      <c r="AB37" s="40">
        <f t="shared" si="10"/>
        <v>1937.3961185497217</v>
      </c>
      <c r="AC37" s="4">
        <f t="shared" si="10"/>
        <v>51.135411566291282</v>
      </c>
      <c r="AD37" s="40">
        <f t="shared" si="15"/>
        <v>2277.1337094549062</v>
      </c>
    </row>
    <row r="38" spans="1:30" x14ac:dyDescent="0.2">
      <c r="A38" s="32">
        <v>2016</v>
      </c>
      <c r="B38" s="34">
        <v>179987</v>
      </c>
      <c r="C38" s="34">
        <v>15447</v>
      </c>
      <c r="D38" s="44">
        <f t="shared" si="0"/>
        <v>8.5822864984693339E-2</v>
      </c>
      <c r="E38" s="36">
        <f t="shared" si="4"/>
        <v>1.1005373211626854E-2</v>
      </c>
      <c r="F38" s="2"/>
      <c r="G38" s="2">
        <v>2017</v>
      </c>
      <c r="H38" s="2">
        <f>'[1]2017'!$B$2</f>
        <v>53</v>
      </c>
      <c r="I38" s="2">
        <f>'[1]2017'!$C$2</f>
        <v>211</v>
      </c>
      <c r="J38" s="2">
        <f>'[1]2017'!$D$2</f>
        <v>1</v>
      </c>
      <c r="K38" s="2">
        <f t="shared" si="13"/>
        <v>265</v>
      </c>
      <c r="L38" s="2"/>
      <c r="M38" s="2"/>
      <c r="N38" s="2">
        <v>2017</v>
      </c>
      <c r="O38" s="4">
        <f t="shared" si="5"/>
        <v>617.55104551045508</v>
      </c>
      <c r="P38" s="13">
        <f t="shared" si="11"/>
        <v>1383.9786327387837</v>
      </c>
      <c r="Q38" s="13">
        <f t="shared" si="12"/>
        <v>7.6880798355147686</v>
      </c>
      <c r="R38" s="13">
        <f t="shared" si="14"/>
        <v>2009.2177580847535</v>
      </c>
      <c r="T38" s="2">
        <v>2016</v>
      </c>
      <c r="U38" s="41">
        <f t="shared" si="6"/>
        <v>3.4310869424483718E-3</v>
      </c>
      <c r="V38" s="41">
        <f t="shared" si="7"/>
        <v>7.3153363112578498E-3</v>
      </c>
      <c r="W38" s="39">
        <f t="shared" si="8"/>
        <v>2.5894995792063183E-4</v>
      </c>
      <c r="X38" s="39">
        <f t="shared" si="9"/>
        <v>1.1005373211626852E-2</v>
      </c>
      <c r="Z38" s="2">
        <v>2017</v>
      </c>
      <c r="AA38" s="4">
        <f t="shared" si="10"/>
        <v>823.40139401394015</v>
      </c>
      <c r="AB38" s="40">
        <f t="shared" si="10"/>
        <v>1845.3048436517117</v>
      </c>
      <c r="AC38" s="4">
        <f t="shared" si="10"/>
        <v>10.250773114019692</v>
      </c>
      <c r="AD38" s="40">
        <f t="shared" si="15"/>
        <v>2678.9570107796712</v>
      </c>
    </row>
    <row r="39" spans="1:30" x14ac:dyDescent="0.2">
      <c r="A39" s="32">
        <v>2017</v>
      </c>
      <c r="B39" s="34">
        <v>172882</v>
      </c>
      <c r="C39" s="34">
        <v>19456</v>
      </c>
      <c r="D39" s="44">
        <f t="shared" si="0"/>
        <v>0.11253918857949352</v>
      </c>
      <c r="E39" s="36">
        <f t="shared" si="4"/>
        <v>4.3688322368421054E-3</v>
      </c>
      <c r="F39" s="2"/>
      <c r="G39" s="2">
        <v>2018</v>
      </c>
      <c r="H39" s="2">
        <f>'[1]2018'!$B$2</f>
        <v>6</v>
      </c>
      <c r="I39" s="2">
        <f>'[1]2018'!$C$2</f>
        <v>113</v>
      </c>
      <c r="J39" s="2">
        <f>'[1]2018'!$D$2</f>
        <v>1</v>
      </c>
      <c r="K39" s="2">
        <f t="shared" si="13"/>
        <v>120</v>
      </c>
      <c r="L39" s="2"/>
      <c r="M39" s="2"/>
      <c r="N39" s="2">
        <v>2018</v>
      </c>
      <c r="O39" s="4">
        <f t="shared" si="5"/>
        <v>53.314761513157904</v>
      </c>
      <c r="P39" s="13">
        <f t="shared" si="11"/>
        <v>1316.6654366543667</v>
      </c>
      <c r="Q39" s="13">
        <f t="shared" si="12"/>
        <v>6.5591404395203021</v>
      </c>
      <c r="R39" s="13">
        <f t="shared" si="14"/>
        <v>1376.5393386070448</v>
      </c>
      <c r="T39" s="2">
        <v>2017</v>
      </c>
      <c r="U39" s="41">
        <f t="shared" si="6"/>
        <v>3.0838815789473682E-4</v>
      </c>
      <c r="V39" s="41">
        <f>I40/C39</f>
        <v>3.90625E-3</v>
      </c>
      <c r="W39" s="39">
        <f t="shared" si="8"/>
        <v>1.5419407894736841E-4</v>
      </c>
      <c r="X39" s="39">
        <f>SUM(U39:W39)</f>
        <v>4.3688322368421054E-3</v>
      </c>
      <c r="Z39" s="2">
        <v>2018</v>
      </c>
      <c r="AA39" s="4">
        <f t="shared" si="10"/>
        <v>71.086348684210535</v>
      </c>
      <c r="AB39" s="40">
        <f>P39/0.75</f>
        <v>1755.5539155391555</v>
      </c>
      <c r="AC39" s="4">
        <f t="shared" si="10"/>
        <v>8.7455205860270695</v>
      </c>
      <c r="AD39" s="40">
        <f t="shared" si="15"/>
        <v>1835.3857848093933</v>
      </c>
    </row>
    <row r="40" spans="1:30" x14ac:dyDescent="0.2">
      <c r="A40" s="32">
        <v>2018</v>
      </c>
      <c r="B40" s="34">
        <v>199298</v>
      </c>
      <c r="C40" s="34">
        <v>15968</v>
      </c>
      <c r="D40" s="44">
        <f t="shared" si="0"/>
        <v>8.0121225501510296E-2</v>
      </c>
      <c r="E40" s="36">
        <f t="shared" si="4"/>
        <v>3.0060120240480962E-3</v>
      </c>
      <c r="F40" s="2"/>
      <c r="G40" s="2">
        <v>2019</v>
      </c>
      <c r="H40" s="2">
        <f>'[1]2019'!$B$2</f>
        <v>9</v>
      </c>
      <c r="I40" s="2">
        <f>'[1]2019'!$C$2</f>
        <v>76</v>
      </c>
      <c r="J40" s="2">
        <f>'[1]2019'!$D$2</f>
        <v>4</v>
      </c>
      <c r="K40" s="2">
        <f t="shared" si="13"/>
        <v>89</v>
      </c>
      <c r="L40" s="2"/>
      <c r="M40" s="2"/>
      <c r="N40" s="2">
        <v>2019</v>
      </c>
      <c r="O40" s="4">
        <f t="shared" si="5"/>
        <v>112.32978456913828</v>
      </c>
      <c r="P40" s="13">
        <f t="shared" si="11"/>
        <v>675.32031250000011</v>
      </c>
      <c r="Q40" s="13">
        <f t="shared" si="12"/>
        <v>46.607626076260765</v>
      </c>
      <c r="R40" s="13">
        <f t="shared" si="14"/>
        <v>834.25772314539915</v>
      </c>
      <c r="T40" s="2">
        <v>2018</v>
      </c>
      <c r="U40" s="41">
        <f t="shared" si="6"/>
        <v>5.6362725450901806E-4</v>
      </c>
      <c r="V40" s="41">
        <f>I41/C40</f>
        <v>2.3797595190380764E-3</v>
      </c>
      <c r="W40" s="39">
        <f>J42/C40</f>
        <v>6.2625250501001999E-5</v>
      </c>
      <c r="X40" s="39">
        <f>SUM(U40:W40)</f>
        <v>3.0060120240480966E-3</v>
      </c>
      <c r="Z40" s="2">
        <v>2019</v>
      </c>
      <c r="AA40" s="4">
        <f t="shared" si="10"/>
        <v>149.77304609218439</v>
      </c>
      <c r="AB40" s="40">
        <f>P40/0.75</f>
        <v>900.42708333333348</v>
      </c>
      <c r="AC40" s="4">
        <f t="shared" si="10"/>
        <v>62.14350143501435</v>
      </c>
      <c r="AD40" s="40">
        <f t="shared" si="15"/>
        <v>1112.3436308605321</v>
      </c>
    </row>
    <row r="41" spans="1:30" x14ac:dyDescent="0.2">
      <c r="A41" s="32">
        <v>2019</v>
      </c>
      <c r="B41" s="34">
        <v>192131</v>
      </c>
      <c r="C41" s="34">
        <v>15607</v>
      </c>
      <c r="D41" s="44">
        <f t="shared" si="0"/>
        <v>8.1231035075026936E-2</v>
      </c>
      <c r="E41" s="36">
        <f>(H41+I42+J43)/C41</f>
        <v>1.9862882040110209E-3</v>
      </c>
      <c r="F41" s="2"/>
      <c r="G41" s="2">
        <v>2020</v>
      </c>
      <c r="H41" s="2">
        <f>'[1]2020'!$B$2</f>
        <v>3</v>
      </c>
      <c r="I41" s="2">
        <f>'[1]2020'!$C$2</f>
        <v>38</v>
      </c>
      <c r="J41" s="2">
        <f>'[1]2020'!$D$2</f>
        <v>3</v>
      </c>
      <c r="K41" s="2">
        <f t="shared" si="13"/>
        <v>44</v>
      </c>
      <c r="L41" s="2"/>
      <c r="M41" s="2"/>
      <c r="N41" s="2">
        <v>2020</v>
      </c>
      <c r="O41" s="4">
        <f t="shared" si="5"/>
        <v>36.931697315307233</v>
      </c>
      <c r="P41" s="13">
        <f t="shared" si="11"/>
        <v>474.28131262525051</v>
      </c>
      <c r="Q41" s="13">
        <f>(1/D39)*J41</f>
        <v>26.657380756578952</v>
      </c>
      <c r="R41" s="13">
        <f t="shared" ref="R41:R43" si="16">SUM(O41:Q41)</f>
        <v>537.87039069713671</v>
      </c>
      <c r="T41" s="2">
        <v>2019</v>
      </c>
      <c r="U41" s="41">
        <f t="shared" si="6"/>
        <v>1.922214390978407E-4</v>
      </c>
      <c r="V41" s="41">
        <f>I42/C41</f>
        <v>1.7940667649131801E-3</v>
      </c>
      <c r="W41" s="39">
        <f>J43/C41</f>
        <v>0</v>
      </c>
      <c r="X41" s="39">
        <f>SUM(U41:W41)</f>
        <v>1.9862882040110209E-3</v>
      </c>
      <c r="Z41" s="2">
        <v>2020</v>
      </c>
      <c r="AA41" s="4">
        <f t="shared" si="10"/>
        <v>49.24226308707631</v>
      </c>
      <c r="AB41" s="40">
        <f>P41/0.75</f>
        <v>632.37508350033397</v>
      </c>
      <c r="AC41" s="4">
        <f t="shared" si="10"/>
        <v>35.543174342105267</v>
      </c>
      <c r="AD41" s="40">
        <f t="shared" si="15"/>
        <v>717.16052092951566</v>
      </c>
    </row>
    <row r="42" spans="1:30" x14ac:dyDescent="0.2">
      <c r="A42" s="32">
        <v>2020</v>
      </c>
      <c r="B42" s="34">
        <v>213405</v>
      </c>
      <c r="C42" s="34">
        <v>20953</v>
      </c>
      <c r="D42" s="44">
        <f t="shared" si="0"/>
        <v>9.8184203744054732E-2</v>
      </c>
      <c r="E42" s="36">
        <f>(H42+I43+J44)/C42</f>
        <v>1.2838257051496205E-2</v>
      </c>
      <c r="F42" s="2"/>
      <c r="G42" s="2">
        <v>2021</v>
      </c>
      <c r="H42" s="2">
        <f>'[1]2021'!$B$2</f>
        <v>34</v>
      </c>
      <c r="I42" s="2">
        <f>'[1]2021'!$C$2</f>
        <v>28</v>
      </c>
      <c r="J42" s="2">
        <f>'[1]2021'!$D$2</f>
        <v>1</v>
      </c>
      <c r="K42" s="2">
        <f t="shared" ref="K42:K43" si="17">SUM(H42:J42)</f>
        <v>63</v>
      </c>
      <c r="L42" s="2"/>
      <c r="M42" s="2"/>
      <c r="N42" s="2">
        <v>2021</v>
      </c>
      <c r="O42" s="4">
        <f t="shared" si="5"/>
        <v>346.28788240347444</v>
      </c>
      <c r="P42" s="13">
        <f t="shared" si="11"/>
        <v>344.69584160953417</v>
      </c>
      <c r="Q42" s="13">
        <f>(1/D40)*J42</f>
        <v>12.481087174348698</v>
      </c>
      <c r="R42" s="13">
        <f t="shared" si="16"/>
        <v>703.46481118735733</v>
      </c>
      <c r="T42" s="2">
        <v>2020</v>
      </c>
      <c r="U42" s="41">
        <f t="shared" si="6"/>
        <v>1.6226793299288884E-3</v>
      </c>
      <c r="V42" s="41">
        <f>I43/C42</f>
        <v>1.1215577721567317E-2</v>
      </c>
      <c r="X42" s="39">
        <f>SUM(U42:W42)</f>
        <v>1.2838257051496205E-2</v>
      </c>
      <c r="Z42" s="2">
        <v>2021</v>
      </c>
      <c r="AA42" s="4">
        <f t="shared" si="10"/>
        <v>461.71717653796594</v>
      </c>
      <c r="AB42" s="40">
        <f>P42/0.75</f>
        <v>459.59445547937889</v>
      </c>
      <c r="AC42" s="4">
        <f>Q42/0.75</f>
        <v>16.641449565798265</v>
      </c>
      <c r="AD42" s="40">
        <f>SUM(AA42:AC42)</f>
        <v>937.9530815831431</v>
      </c>
    </row>
    <row r="43" spans="1:30" x14ac:dyDescent="0.2">
      <c r="A43" s="32">
        <v>2021</v>
      </c>
      <c r="B43" s="13">
        <v>249651</v>
      </c>
      <c r="C43" s="34">
        <v>23879</v>
      </c>
      <c r="D43" s="44">
        <f t="shared" si="0"/>
        <v>9.5649526739328097E-2</v>
      </c>
      <c r="E43" s="36">
        <f>(H43+I44+J45)/C43</f>
        <v>7.5380041040244564E-4</v>
      </c>
      <c r="F43" s="2"/>
      <c r="G43" s="2">
        <v>2022</v>
      </c>
      <c r="H43" s="2">
        <f>'[1]2022'!$B$2</f>
        <v>18</v>
      </c>
      <c r="I43" s="2">
        <f>'[1]2022'!$C$2</f>
        <v>235</v>
      </c>
      <c r="J43" s="2">
        <f>'[1]2022'!$D$2</f>
        <v>0</v>
      </c>
      <c r="K43" s="2">
        <f t="shared" si="17"/>
        <v>253</v>
      </c>
      <c r="L43" s="2"/>
      <c r="M43" s="2"/>
      <c r="N43" s="2">
        <v>2022</v>
      </c>
      <c r="O43" s="4">
        <f>(1/D43)*H43</f>
        <v>188.18702625738098</v>
      </c>
      <c r="P43" s="13">
        <f>(1/D42)*I43</f>
        <v>2393.4603636710735</v>
      </c>
      <c r="Q43" s="13">
        <f>(1/D41)*J43</f>
        <v>0</v>
      </c>
      <c r="R43" s="13">
        <f t="shared" si="16"/>
        <v>2581.6473899284547</v>
      </c>
      <c r="T43" s="2">
        <v>2021</v>
      </c>
      <c r="U43" s="41">
        <f t="shared" si="6"/>
        <v>7.5380041040244564E-4</v>
      </c>
      <c r="Z43" s="2">
        <v>2022</v>
      </c>
      <c r="AA43" s="4">
        <f>O43/0.75</f>
        <v>250.91603500984129</v>
      </c>
      <c r="AB43" s="40">
        <f>P43/0.75</f>
        <v>3191.2804848947649</v>
      </c>
      <c r="AC43" s="4">
        <f>Q43/0.75</f>
        <v>0</v>
      </c>
      <c r="AD43" s="40">
        <f>SUM(AA43:AC43)</f>
        <v>3442.1965199046062</v>
      </c>
    </row>
    <row r="44" spans="1:30" x14ac:dyDescent="0.2">
      <c r="A44" s="32">
        <v>2022</v>
      </c>
      <c r="B44" s="13">
        <v>257820</v>
      </c>
      <c r="C44" s="13">
        <v>25000</v>
      </c>
      <c r="D44" s="44">
        <f t="shared" si="0"/>
        <v>9.6966876115119074E-2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3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30" x14ac:dyDescent="0.2">
      <c r="A46" t="s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30" x14ac:dyDescent="0.2">
      <c r="A47" t="s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</sheetData>
  <mergeCells count="8">
    <mergeCell ref="O27:R27"/>
    <mergeCell ref="U27:X27"/>
    <mergeCell ref="A27:A28"/>
    <mergeCell ref="B27:B28"/>
    <mergeCell ref="C27:C28"/>
    <mergeCell ref="D27:D28"/>
    <mergeCell ref="E27:E28"/>
    <mergeCell ref="H27:K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393-5AA5-AE47-8D07-FA01FCEA6DB6}">
  <dimension ref="A1:F28"/>
  <sheetViews>
    <sheetView workbookViewId="0">
      <selection activeCell="A29" sqref="A29"/>
    </sheetView>
  </sheetViews>
  <sheetFormatPr baseColWidth="10" defaultRowHeight="16" x14ac:dyDescent="0.2"/>
  <cols>
    <col min="2" max="2" width="19.5" bestFit="1" customWidth="1"/>
    <col min="3" max="3" width="14.6640625" bestFit="1" customWidth="1"/>
    <col min="4" max="4" width="16.5" bestFit="1" customWidth="1"/>
  </cols>
  <sheetData>
    <row r="1" spans="1:6" x14ac:dyDescent="0.2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2">
      <c r="A2" s="2">
        <v>1996</v>
      </c>
      <c r="B2" s="2">
        <v>96</v>
      </c>
      <c r="C2" s="2">
        <v>452</v>
      </c>
      <c r="D2" s="2">
        <v>-1.36</v>
      </c>
      <c r="E2" s="2">
        <v>0.06</v>
      </c>
      <c r="F2" s="2">
        <v>0.3</v>
      </c>
    </row>
    <row r="3" spans="1:6" x14ac:dyDescent="0.2">
      <c r="A3" s="2">
        <v>1997</v>
      </c>
      <c r="B3" s="2">
        <v>72</v>
      </c>
      <c r="C3" s="2">
        <v>503</v>
      </c>
      <c r="D3" s="2">
        <v>-1.6</v>
      </c>
      <c r="E3" s="2">
        <v>1.71</v>
      </c>
      <c r="F3" s="2">
        <v>0</v>
      </c>
    </row>
    <row r="4" spans="1:6" x14ac:dyDescent="0.2">
      <c r="A4" s="2">
        <v>1998</v>
      </c>
      <c r="B4" s="2">
        <v>80</v>
      </c>
      <c r="C4" s="2">
        <v>300</v>
      </c>
      <c r="D4" s="2">
        <v>-0.72</v>
      </c>
      <c r="E4" s="2">
        <v>0.77</v>
      </c>
      <c r="F4" s="2">
        <v>-0.9</v>
      </c>
    </row>
    <row r="5" spans="1:6" x14ac:dyDescent="0.2">
      <c r="A5" s="2">
        <v>1999</v>
      </c>
      <c r="B5" s="2">
        <v>21</v>
      </c>
      <c r="C5" s="2">
        <v>83</v>
      </c>
      <c r="D5" s="2">
        <v>-1.19</v>
      </c>
      <c r="E5" s="2">
        <v>2.35</v>
      </c>
      <c r="F5" s="2">
        <v>2.2999999999999998</v>
      </c>
    </row>
    <row r="6" spans="1:6" x14ac:dyDescent="0.2">
      <c r="A6" s="2">
        <v>2000</v>
      </c>
      <c r="B6" s="2">
        <v>66</v>
      </c>
      <c r="C6" s="2">
        <v>111</v>
      </c>
      <c r="D6" s="2">
        <v>-0.98</v>
      </c>
      <c r="E6" s="2">
        <v>-0.04</v>
      </c>
      <c r="F6" s="2">
        <v>0.4</v>
      </c>
    </row>
    <row r="7" spans="1:6" x14ac:dyDescent="0.2">
      <c r="A7" s="2">
        <v>2001</v>
      </c>
      <c r="B7" s="2">
        <v>42</v>
      </c>
      <c r="C7" s="2">
        <v>354</v>
      </c>
      <c r="D7" s="2">
        <v>-0.77</v>
      </c>
      <c r="E7" s="2">
        <v>-0.66</v>
      </c>
      <c r="F7" s="2">
        <v>-1.3</v>
      </c>
    </row>
    <row r="8" spans="1:6" x14ac:dyDescent="0.2">
      <c r="A8" s="2">
        <v>2002</v>
      </c>
      <c r="B8" s="2">
        <v>71</v>
      </c>
      <c r="C8" s="2">
        <v>99</v>
      </c>
      <c r="D8" s="2">
        <v>0.22</v>
      </c>
      <c r="E8" s="2">
        <v>-0.66</v>
      </c>
      <c r="F8" s="2">
        <v>-1.1000000000000001</v>
      </c>
    </row>
    <row r="9" spans="1:6" x14ac:dyDescent="0.2">
      <c r="A9" s="2">
        <v>2003</v>
      </c>
      <c r="B9" s="2">
        <v>100</v>
      </c>
      <c r="C9" s="2">
        <v>117</v>
      </c>
      <c r="D9" s="2">
        <v>1.53</v>
      </c>
      <c r="E9" s="2">
        <v>-1.31</v>
      </c>
      <c r="F9" s="2">
        <v>-0.7</v>
      </c>
    </row>
    <row r="10" spans="1:6" x14ac:dyDescent="0.2">
      <c r="A10" s="2">
        <v>2004</v>
      </c>
      <c r="B10" s="2">
        <v>131</v>
      </c>
      <c r="C10" s="2">
        <v>216</v>
      </c>
      <c r="D10" s="2">
        <v>1.74</v>
      </c>
      <c r="E10" s="2">
        <v>-0.31</v>
      </c>
      <c r="F10" s="2">
        <v>0.4</v>
      </c>
    </row>
    <row r="11" spans="1:6" x14ac:dyDescent="0.2">
      <c r="A11" s="2">
        <v>2005</v>
      </c>
      <c r="B11" s="2">
        <v>110</v>
      </c>
      <c r="C11" s="2">
        <v>887</v>
      </c>
      <c r="D11" s="2">
        <v>1.92</v>
      </c>
      <c r="E11" s="2">
        <v>0.96</v>
      </c>
      <c r="F11" s="2">
        <v>-0.1</v>
      </c>
    </row>
    <row r="12" spans="1:6" x14ac:dyDescent="0.2">
      <c r="A12" s="2">
        <v>2006</v>
      </c>
      <c r="B12" s="2">
        <v>297</v>
      </c>
      <c r="C12" s="2">
        <v>867</v>
      </c>
      <c r="D12" s="2">
        <v>1.1499999999999999</v>
      </c>
      <c r="E12" s="2">
        <v>0.44</v>
      </c>
      <c r="F12" s="2">
        <v>-0.3</v>
      </c>
    </row>
    <row r="13" spans="1:6" x14ac:dyDescent="0.2">
      <c r="A13" s="2">
        <v>2007</v>
      </c>
      <c r="B13" s="2">
        <v>150</v>
      </c>
      <c r="C13" s="2">
        <v>457</v>
      </c>
      <c r="D13" s="2">
        <v>0.91</v>
      </c>
      <c r="E13" s="2">
        <v>0.66</v>
      </c>
      <c r="F13" s="2">
        <v>0.2</v>
      </c>
    </row>
    <row r="14" spans="1:6" ht="17" x14ac:dyDescent="0.25">
      <c r="A14" s="2">
        <v>2008</v>
      </c>
      <c r="B14" s="2">
        <v>60</v>
      </c>
      <c r="C14" s="11">
        <v>369</v>
      </c>
      <c r="D14" s="2">
        <v>0.49</v>
      </c>
      <c r="E14" s="2">
        <v>0.35</v>
      </c>
      <c r="F14" s="2">
        <v>-0.2</v>
      </c>
    </row>
    <row r="15" spans="1:6" ht="17" x14ac:dyDescent="0.25">
      <c r="A15" s="6">
        <v>2009</v>
      </c>
      <c r="B15" s="6">
        <v>65</v>
      </c>
      <c r="C15" s="11">
        <v>581</v>
      </c>
      <c r="D15" s="2">
        <v>-1.29</v>
      </c>
      <c r="E15" s="11">
        <v>0.78</v>
      </c>
      <c r="F15" s="2">
        <v>-0.9</v>
      </c>
    </row>
    <row r="16" spans="1:6" x14ac:dyDescent="0.2">
      <c r="A16" s="2">
        <v>2010</v>
      </c>
      <c r="B16" s="12">
        <v>213</v>
      </c>
      <c r="C16" s="13">
        <v>1023</v>
      </c>
      <c r="D16" s="2">
        <v>-0.28999999999999998</v>
      </c>
      <c r="E16" s="2">
        <v>-1.67</v>
      </c>
      <c r="F16" s="2">
        <v>-0.9</v>
      </c>
    </row>
    <row r="17" spans="1:6" x14ac:dyDescent="0.2">
      <c r="A17" s="2">
        <v>2011</v>
      </c>
      <c r="B17" s="12">
        <v>198</v>
      </c>
      <c r="C17" s="3">
        <v>609</v>
      </c>
      <c r="D17" s="2">
        <v>1.1000000000000001</v>
      </c>
      <c r="E17" s="2">
        <v>-0.53</v>
      </c>
      <c r="F17" s="2">
        <v>-0.1</v>
      </c>
    </row>
    <row r="18" spans="1:6" ht="17" x14ac:dyDescent="0.25">
      <c r="A18" s="2">
        <v>2012</v>
      </c>
      <c r="B18" s="14">
        <v>332</v>
      </c>
      <c r="C18" s="11">
        <v>933</v>
      </c>
      <c r="D18" s="2">
        <v>1.76</v>
      </c>
      <c r="E18" s="2">
        <v>-1.05</v>
      </c>
      <c r="F18" s="2">
        <v>-1.3</v>
      </c>
    </row>
    <row r="19" spans="1:6" x14ac:dyDescent="0.2">
      <c r="A19" s="2">
        <v>2013</v>
      </c>
      <c r="B19" s="6"/>
      <c r="C19" s="15">
        <v>1074</v>
      </c>
      <c r="D19" s="2">
        <v>0.64</v>
      </c>
      <c r="E19" s="2">
        <v>-1.86</v>
      </c>
      <c r="F19" s="2">
        <v>-1.1000000000000001</v>
      </c>
    </row>
    <row r="20" spans="1:6" x14ac:dyDescent="0.2">
      <c r="A20" s="2">
        <v>2014</v>
      </c>
      <c r="B20" s="2"/>
      <c r="C20" s="3">
        <v>836</v>
      </c>
      <c r="D20" s="2">
        <v>1.27</v>
      </c>
      <c r="E20" s="2">
        <v>-1.52</v>
      </c>
      <c r="F20" s="2">
        <v>-0.3</v>
      </c>
    </row>
    <row r="21" spans="1:6" x14ac:dyDescent="0.2">
      <c r="A21" s="2">
        <v>2015</v>
      </c>
      <c r="B21" s="2"/>
      <c r="C21" s="3">
        <v>1459</v>
      </c>
      <c r="D21" s="2">
        <v>1.18</v>
      </c>
      <c r="E21" s="2">
        <v>-1.25</v>
      </c>
      <c r="F21" s="2">
        <v>-1.2</v>
      </c>
    </row>
    <row r="22" spans="1:6" x14ac:dyDescent="0.2">
      <c r="A22" s="2">
        <v>2016</v>
      </c>
      <c r="B22" s="16"/>
      <c r="C22" s="3">
        <v>990</v>
      </c>
      <c r="D22" s="2">
        <v>1.7</v>
      </c>
      <c r="E22" s="2">
        <v>0.7</v>
      </c>
      <c r="F22" s="2">
        <v>0</v>
      </c>
    </row>
    <row r="23" spans="1:6" x14ac:dyDescent="0.2">
      <c r="A23" s="2">
        <v>2017</v>
      </c>
      <c r="B23" s="17"/>
      <c r="C23" s="6">
        <v>349</v>
      </c>
      <c r="D23" s="6">
        <v>0.6</v>
      </c>
      <c r="E23" s="6">
        <v>1.84</v>
      </c>
      <c r="F23" s="2">
        <v>1.9</v>
      </c>
    </row>
    <row r="24" spans="1:6" x14ac:dyDescent="0.2">
      <c r="A24" s="2">
        <v>2018</v>
      </c>
      <c r="B24" s="16"/>
      <c r="C24" s="6">
        <v>589</v>
      </c>
      <c r="D24" s="6">
        <v>-0.33</v>
      </c>
      <c r="E24" s="6">
        <v>1.25</v>
      </c>
      <c r="F24" s="2">
        <v>0.4</v>
      </c>
    </row>
    <row r="25" spans="1:6" x14ac:dyDescent="0.2">
      <c r="A25" s="2">
        <v>2019</v>
      </c>
      <c r="B25" s="16"/>
      <c r="C25" s="6">
        <v>1360</v>
      </c>
      <c r="D25" s="6">
        <v>-1.5</v>
      </c>
      <c r="E25" s="6">
        <v>0.1</v>
      </c>
      <c r="F25" s="2">
        <v>-0.3</v>
      </c>
    </row>
    <row r="26" spans="1:6" x14ac:dyDescent="0.2">
      <c r="A26" s="2">
        <v>2020</v>
      </c>
      <c r="C26" s="6">
        <v>1377</v>
      </c>
      <c r="D26" s="6">
        <v>-0.69</v>
      </c>
      <c r="E26" s="6">
        <v>0.11</v>
      </c>
      <c r="F26" s="2">
        <v>-0.5</v>
      </c>
    </row>
    <row r="27" spans="1:6" x14ac:dyDescent="0.2">
      <c r="A27" s="2">
        <v>2021</v>
      </c>
      <c r="C27" s="6">
        <v>1454</v>
      </c>
      <c r="D27" s="6">
        <v>-0.45</v>
      </c>
      <c r="E27" s="6">
        <v>1.03</v>
      </c>
      <c r="F27" s="6">
        <v>0.4</v>
      </c>
    </row>
    <row r="28" spans="1:6" x14ac:dyDescent="0.2">
      <c r="A28" s="2">
        <v>2022</v>
      </c>
      <c r="B28" s="2">
        <v>122</v>
      </c>
      <c r="C28" s="6">
        <v>682</v>
      </c>
      <c r="D28" s="6">
        <v>-1.98</v>
      </c>
      <c r="E28" s="6">
        <v>-0.38</v>
      </c>
      <c r="F28" s="2">
        <v>-0.7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B778-CC1D-6C4B-B872-07B2001A77F2}">
  <dimension ref="A1:F23"/>
  <sheetViews>
    <sheetView workbookViewId="0">
      <selection activeCell="A24" sqref="A24"/>
    </sheetView>
  </sheetViews>
  <sheetFormatPr baseColWidth="10" defaultRowHeight="16" x14ac:dyDescent="0.2"/>
  <cols>
    <col min="2" max="2" width="22.83203125" bestFit="1" customWidth="1"/>
    <col min="4" max="4" width="14.1640625" bestFit="1" customWidth="1"/>
    <col min="5" max="6" width="14.6640625" bestFit="1" customWidth="1"/>
  </cols>
  <sheetData>
    <row r="1" spans="1:6" x14ac:dyDescent="0.2">
      <c r="A1" s="21" t="s">
        <v>11</v>
      </c>
      <c r="B1" s="22" t="s">
        <v>21</v>
      </c>
      <c r="C1" s="22" t="s">
        <v>22</v>
      </c>
      <c r="D1" s="22" t="s">
        <v>23</v>
      </c>
      <c r="E1" s="22" t="s">
        <v>24</v>
      </c>
      <c r="F1" s="22" t="s">
        <v>25</v>
      </c>
    </row>
    <row r="2" spans="1:6" x14ac:dyDescent="0.2">
      <c r="A2" s="2">
        <f t="shared" ref="A2:A15" si="0">+A3-1</f>
        <v>1992</v>
      </c>
      <c r="B2" s="2">
        <v>546</v>
      </c>
      <c r="C2">
        <v>162214</v>
      </c>
      <c r="D2" s="23">
        <v>350</v>
      </c>
      <c r="E2" s="2">
        <v>-0.306666667</v>
      </c>
      <c r="F2" s="2">
        <v>-0.18</v>
      </c>
    </row>
    <row r="3" spans="1:6" x14ac:dyDescent="0.2">
      <c r="A3" s="2">
        <f t="shared" si="0"/>
        <v>1993</v>
      </c>
      <c r="B3" s="2">
        <v>272</v>
      </c>
      <c r="C3">
        <v>190252</v>
      </c>
      <c r="D3" s="23">
        <v>319</v>
      </c>
      <c r="E3" s="2">
        <v>9.3333333000000004E-2</v>
      </c>
      <c r="F3" s="2">
        <v>-0.37</v>
      </c>
    </row>
    <row r="4" spans="1:6" x14ac:dyDescent="0.2">
      <c r="A4" s="2">
        <f t="shared" si="0"/>
        <v>1994</v>
      </c>
      <c r="B4" s="2">
        <v>242</v>
      </c>
      <c r="C4">
        <v>98210</v>
      </c>
      <c r="D4" s="23">
        <v>305</v>
      </c>
      <c r="E4" s="2">
        <v>1.538333333</v>
      </c>
      <c r="F4" s="2">
        <v>-1.35</v>
      </c>
    </row>
    <row r="5" spans="1:6" x14ac:dyDescent="0.2">
      <c r="A5" s="2">
        <f t="shared" si="0"/>
        <v>1995</v>
      </c>
      <c r="B5" s="2">
        <v>147</v>
      </c>
      <c r="C5">
        <v>85499</v>
      </c>
      <c r="D5" s="23">
        <v>209</v>
      </c>
      <c r="E5" s="2">
        <v>1.403333333</v>
      </c>
      <c r="F5" s="2">
        <v>-1.32</v>
      </c>
    </row>
    <row r="6" spans="1:6" x14ac:dyDescent="0.2">
      <c r="A6" s="2">
        <f t="shared" si="0"/>
        <v>1996</v>
      </c>
      <c r="B6" s="2">
        <v>205</v>
      </c>
      <c r="C6">
        <v>139618</v>
      </c>
      <c r="D6" s="23">
        <v>313</v>
      </c>
      <c r="E6" s="2">
        <v>1.05</v>
      </c>
      <c r="F6" s="2">
        <v>-1.05</v>
      </c>
    </row>
    <row r="7" spans="1:6" x14ac:dyDescent="0.2">
      <c r="A7" s="2">
        <f t="shared" si="0"/>
        <v>1997</v>
      </c>
      <c r="B7" s="2">
        <v>91</v>
      </c>
      <c r="C7">
        <v>139775</v>
      </c>
      <c r="D7" s="23">
        <v>211</v>
      </c>
      <c r="E7" s="2">
        <v>1.3833333329999999</v>
      </c>
      <c r="F7" s="2">
        <v>-1.61</v>
      </c>
    </row>
    <row r="8" spans="1:6" x14ac:dyDescent="0.2">
      <c r="A8" s="2">
        <f t="shared" si="0"/>
        <v>1998</v>
      </c>
      <c r="B8" s="2">
        <v>147</v>
      </c>
      <c r="C8">
        <v>179077</v>
      </c>
      <c r="D8" s="23">
        <v>298</v>
      </c>
      <c r="E8" s="2">
        <v>1.73</v>
      </c>
      <c r="F8" s="2">
        <v>-0.98</v>
      </c>
    </row>
    <row r="9" spans="1:6" x14ac:dyDescent="0.2">
      <c r="A9" s="2">
        <f t="shared" si="0"/>
        <v>1999</v>
      </c>
      <c r="B9" s="2">
        <v>209</v>
      </c>
      <c r="C9">
        <v>92338</v>
      </c>
      <c r="D9" s="23">
        <v>375</v>
      </c>
      <c r="E9" s="2">
        <v>1.335</v>
      </c>
      <c r="F9" s="2">
        <v>-0.73</v>
      </c>
    </row>
    <row r="10" spans="1:6" x14ac:dyDescent="0.2">
      <c r="A10" s="2">
        <f t="shared" si="0"/>
        <v>2000</v>
      </c>
      <c r="B10" s="2">
        <v>246</v>
      </c>
      <c r="C10">
        <v>147240</v>
      </c>
      <c r="D10" s="23">
        <v>539</v>
      </c>
      <c r="E10" s="2">
        <v>-3.333333E-3</v>
      </c>
      <c r="F10" s="2">
        <v>0.45</v>
      </c>
    </row>
    <row r="11" spans="1:6" x14ac:dyDescent="0.2">
      <c r="A11" s="2">
        <f t="shared" si="0"/>
        <v>2001</v>
      </c>
      <c r="B11" s="2">
        <v>549</v>
      </c>
      <c r="C11">
        <v>184139</v>
      </c>
      <c r="D11" s="23">
        <v>340</v>
      </c>
      <c r="E11" s="2">
        <v>-0.421666667</v>
      </c>
      <c r="F11" s="2">
        <v>1.78</v>
      </c>
    </row>
    <row r="12" spans="1:6" x14ac:dyDescent="0.2">
      <c r="A12" s="2">
        <f t="shared" si="0"/>
        <v>2002</v>
      </c>
      <c r="B12" s="2">
        <v>787</v>
      </c>
      <c r="C12">
        <v>444053</v>
      </c>
      <c r="D12" s="23">
        <v>529</v>
      </c>
      <c r="E12" s="2">
        <v>-0.203333333</v>
      </c>
      <c r="F12" s="2">
        <v>2.21</v>
      </c>
    </row>
    <row r="13" spans="1:6" x14ac:dyDescent="0.2">
      <c r="A13" s="2">
        <f t="shared" si="0"/>
        <v>2003</v>
      </c>
      <c r="B13" s="2">
        <v>297</v>
      </c>
      <c r="C13">
        <v>293399</v>
      </c>
      <c r="D13" s="23">
        <v>344</v>
      </c>
      <c r="E13" s="2">
        <v>-0.39666666699999997</v>
      </c>
      <c r="F13" s="2">
        <v>2.2200000000000002</v>
      </c>
    </row>
    <row r="14" spans="1:6" x14ac:dyDescent="0.2">
      <c r="A14" s="2">
        <f t="shared" si="0"/>
        <v>2004</v>
      </c>
      <c r="B14" s="2">
        <v>260</v>
      </c>
      <c r="C14">
        <v>234797</v>
      </c>
      <c r="D14" s="23">
        <v>266</v>
      </c>
      <c r="E14" s="2">
        <v>0.241666667</v>
      </c>
      <c r="F14" s="2">
        <v>1.38</v>
      </c>
    </row>
    <row r="15" spans="1:6" x14ac:dyDescent="0.2">
      <c r="A15" s="2">
        <f t="shared" si="0"/>
        <v>2005</v>
      </c>
      <c r="B15" s="2">
        <v>230</v>
      </c>
      <c r="C15">
        <v>178507</v>
      </c>
      <c r="D15" s="23">
        <v>319</v>
      </c>
      <c r="E15" s="2">
        <v>0.70666666700000003</v>
      </c>
      <c r="F15" s="2">
        <v>1.07</v>
      </c>
    </row>
    <row r="16" spans="1:6" x14ac:dyDescent="0.2">
      <c r="A16" s="2">
        <f>+A17-1</f>
        <v>2006</v>
      </c>
      <c r="B16" s="2">
        <v>216</v>
      </c>
      <c r="C16">
        <v>195455</v>
      </c>
      <c r="D16" s="23">
        <v>261</v>
      </c>
      <c r="E16" s="2">
        <v>0.92500000000000004</v>
      </c>
      <c r="F16" s="2">
        <v>0.37</v>
      </c>
    </row>
    <row r="17" spans="1:6" x14ac:dyDescent="0.2">
      <c r="A17" s="2">
        <v>2007</v>
      </c>
      <c r="B17" s="2">
        <v>261</v>
      </c>
      <c r="C17">
        <v>201237</v>
      </c>
      <c r="D17" s="23">
        <v>454</v>
      </c>
      <c r="E17" s="2">
        <v>0.99666666699999995</v>
      </c>
      <c r="F17" s="2">
        <v>-1.31</v>
      </c>
    </row>
    <row r="18" spans="1:6" x14ac:dyDescent="0.2">
      <c r="A18" s="2">
        <v>2008</v>
      </c>
      <c r="B18" s="2">
        <v>268</v>
      </c>
      <c r="C18">
        <v>243643</v>
      </c>
      <c r="D18" s="23">
        <v>194</v>
      </c>
      <c r="E18" s="2">
        <v>0.34499999999999997</v>
      </c>
      <c r="F18" s="2">
        <v>-0.38</v>
      </c>
    </row>
    <row r="19" spans="1:6" x14ac:dyDescent="0.2">
      <c r="A19" s="6">
        <v>2009</v>
      </c>
      <c r="B19" s="6">
        <v>318</v>
      </c>
      <c r="C19">
        <v>225506</v>
      </c>
      <c r="D19" s="23">
        <v>279</v>
      </c>
      <c r="E19" s="2">
        <v>-0.68</v>
      </c>
      <c r="F19" s="2">
        <v>0.41</v>
      </c>
    </row>
    <row r="20" spans="1:6" x14ac:dyDescent="0.2">
      <c r="A20" s="2">
        <v>2016</v>
      </c>
      <c r="B20" s="6">
        <v>193</v>
      </c>
      <c r="C20">
        <v>174596</v>
      </c>
      <c r="D20" s="6">
        <v>314</v>
      </c>
      <c r="E20" s="2">
        <v>1.32</v>
      </c>
      <c r="F20" s="2">
        <v>-0.32</v>
      </c>
    </row>
    <row r="21" spans="1:6" x14ac:dyDescent="0.2">
      <c r="A21" s="2">
        <v>2017</v>
      </c>
      <c r="B21" s="2">
        <v>152</v>
      </c>
      <c r="C21">
        <v>97756</v>
      </c>
      <c r="D21" s="6">
        <v>385</v>
      </c>
      <c r="E21" s="2">
        <v>1.83</v>
      </c>
      <c r="F21" s="2">
        <v>-1.19</v>
      </c>
    </row>
    <row r="22" spans="1:6" x14ac:dyDescent="0.2">
      <c r="A22" s="2">
        <v>2018</v>
      </c>
      <c r="B22" s="2">
        <v>167</v>
      </c>
      <c r="C22">
        <v>71472</v>
      </c>
      <c r="D22" s="6">
        <v>261</v>
      </c>
      <c r="E22" s="2">
        <v>1.63</v>
      </c>
      <c r="F22" s="2">
        <v>-0.39</v>
      </c>
    </row>
    <row r="23" spans="1:6" x14ac:dyDescent="0.2">
      <c r="A23" s="2">
        <v>2019</v>
      </c>
      <c r="B23" s="17">
        <v>32</v>
      </c>
      <c r="C23" s="16">
        <v>55799</v>
      </c>
      <c r="D23" s="6">
        <v>274</v>
      </c>
      <c r="E23" s="6">
        <v>0.5</v>
      </c>
      <c r="F23" s="6">
        <v>-0.44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81D3-3870-DC4B-98A4-A0F1E6FB0DD8}">
  <dimension ref="A1:AE59"/>
  <sheetViews>
    <sheetView topLeftCell="A19" workbookViewId="0">
      <selection activeCell="E29" sqref="E29"/>
    </sheetView>
  </sheetViews>
  <sheetFormatPr baseColWidth="10" defaultRowHeight="16" x14ac:dyDescent="0.2"/>
  <cols>
    <col min="2" max="2" width="18.1640625" bestFit="1" customWidth="1"/>
    <col min="3" max="3" width="16.5" bestFit="1" customWidth="1"/>
    <col min="4" max="4" width="23" bestFit="1" customWidth="1"/>
  </cols>
  <sheetData>
    <row r="1" spans="1:6" x14ac:dyDescent="0.2">
      <c r="A1" t="s">
        <v>11</v>
      </c>
      <c r="B1" t="s">
        <v>12</v>
      </c>
      <c r="C1" t="s">
        <v>13</v>
      </c>
      <c r="D1" t="s">
        <v>14</v>
      </c>
      <c r="E1" t="s">
        <v>5</v>
      </c>
      <c r="F1" t="s">
        <v>15</v>
      </c>
    </row>
    <row r="2" spans="1:6" x14ac:dyDescent="0.2">
      <c r="A2" s="2">
        <f t="shared" ref="A2:A11" si="0">+A3-1</f>
        <v>1997</v>
      </c>
      <c r="B2" s="2">
        <v>950</v>
      </c>
      <c r="C2" s="2">
        <v>1.05</v>
      </c>
      <c r="D2" s="2">
        <v>594.6</v>
      </c>
      <c r="E2" s="2">
        <v>-0.95</v>
      </c>
      <c r="F2" s="2">
        <v>139775</v>
      </c>
    </row>
    <row r="3" spans="1:6" x14ac:dyDescent="0.2">
      <c r="A3" s="2">
        <f t="shared" si="0"/>
        <v>1998</v>
      </c>
      <c r="B3" s="2">
        <v>600</v>
      </c>
      <c r="C3" s="2">
        <v>1.3833333000000001</v>
      </c>
      <c r="D3" s="2">
        <v>816.8</v>
      </c>
      <c r="E3" s="2">
        <v>-1.0900000000000001</v>
      </c>
      <c r="F3" s="2">
        <v>179077</v>
      </c>
    </row>
    <row r="4" spans="1:6" x14ac:dyDescent="0.2">
      <c r="A4" s="2">
        <f t="shared" si="0"/>
        <v>1999</v>
      </c>
      <c r="B4" s="2">
        <v>490</v>
      </c>
      <c r="C4" s="2">
        <v>1.73</v>
      </c>
      <c r="D4" s="2">
        <v>1146</v>
      </c>
      <c r="E4" s="2">
        <v>-0.88</v>
      </c>
      <c r="F4" s="2">
        <v>92338</v>
      </c>
    </row>
    <row r="5" spans="1:6" x14ac:dyDescent="0.2">
      <c r="A5" s="2">
        <f t="shared" si="0"/>
        <v>2000</v>
      </c>
      <c r="B5" s="2">
        <v>510</v>
      </c>
      <c r="C5" s="2">
        <v>1.335</v>
      </c>
      <c r="D5" s="2">
        <v>817.4</v>
      </c>
      <c r="E5" s="2">
        <v>-0.27</v>
      </c>
      <c r="F5" s="2">
        <v>147240</v>
      </c>
    </row>
    <row r="6" spans="1:6" x14ac:dyDescent="0.2">
      <c r="A6" s="2">
        <f t="shared" si="0"/>
        <v>2001</v>
      </c>
      <c r="B6" s="2">
        <v>1179</v>
      </c>
      <c r="C6" s="2">
        <v>-3.3333E-3</v>
      </c>
      <c r="D6" s="2">
        <v>1196</v>
      </c>
      <c r="E6" s="2">
        <v>0.87</v>
      </c>
      <c r="F6" s="2">
        <v>184139</v>
      </c>
    </row>
    <row r="7" spans="1:6" x14ac:dyDescent="0.2">
      <c r="A7" s="2">
        <f t="shared" si="0"/>
        <v>2002</v>
      </c>
      <c r="B7" s="2">
        <v>1768</v>
      </c>
      <c r="C7" s="2">
        <v>-0.421666667</v>
      </c>
      <c r="D7" s="2">
        <v>986.4</v>
      </c>
      <c r="E7" s="2">
        <v>1.63</v>
      </c>
      <c r="F7" s="2">
        <v>444053</v>
      </c>
    </row>
    <row r="8" spans="1:6" x14ac:dyDescent="0.2">
      <c r="A8" s="2">
        <f t="shared" si="0"/>
        <v>2003</v>
      </c>
      <c r="B8" s="2">
        <v>946</v>
      </c>
      <c r="C8" s="2">
        <v>-0.20333333000000001</v>
      </c>
      <c r="D8" s="2">
        <v>493.4</v>
      </c>
      <c r="E8" s="2">
        <v>1.83</v>
      </c>
      <c r="F8" s="2">
        <v>293399</v>
      </c>
    </row>
    <row r="9" spans="1:6" x14ac:dyDescent="0.2">
      <c r="A9" s="2">
        <f t="shared" si="0"/>
        <v>2004</v>
      </c>
      <c r="B9" s="2">
        <v>1453</v>
      </c>
      <c r="C9" s="2">
        <v>-0.39666667</v>
      </c>
      <c r="D9" s="2">
        <v>1103</v>
      </c>
      <c r="E9" s="2">
        <v>1.53</v>
      </c>
      <c r="F9" s="2">
        <v>234797</v>
      </c>
    </row>
    <row r="10" spans="1:6" x14ac:dyDescent="0.2">
      <c r="A10" s="2">
        <f t="shared" si="0"/>
        <v>2005</v>
      </c>
      <c r="B10" s="2">
        <v>650</v>
      </c>
      <c r="C10" s="2">
        <v>0.24166667</v>
      </c>
      <c r="D10" s="2">
        <v>537.9</v>
      </c>
      <c r="E10" s="2">
        <v>1.03</v>
      </c>
      <c r="F10" s="2">
        <v>178507</v>
      </c>
    </row>
    <row r="11" spans="1:6" x14ac:dyDescent="0.2">
      <c r="A11" s="2">
        <f t="shared" si="0"/>
        <v>2006</v>
      </c>
      <c r="B11" s="2">
        <v>1284</v>
      </c>
      <c r="C11" s="2">
        <v>0.70666666700000003</v>
      </c>
      <c r="D11" s="2">
        <v>774.9</v>
      </c>
      <c r="E11" s="2">
        <v>0.7</v>
      </c>
      <c r="F11" s="2">
        <v>195455</v>
      </c>
    </row>
    <row r="12" spans="1:6" x14ac:dyDescent="0.2">
      <c r="A12" s="2">
        <v>2007</v>
      </c>
      <c r="B12" s="2">
        <v>604</v>
      </c>
      <c r="C12" s="2">
        <v>0.92500000000000004</v>
      </c>
      <c r="D12" s="2">
        <v>394.8</v>
      </c>
      <c r="E12" s="2">
        <v>-0.4</v>
      </c>
      <c r="F12" s="2">
        <v>201237</v>
      </c>
    </row>
    <row r="13" spans="1:6" x14ac:dyDescent="0.2">
      <c r="A13" s="2">
        <v>2008</v>
      </c>
      <c r="B13" s="2">
        <v>297</v>
      </c>
      <c r="C13" s="2">
        <v>0.99666666999999998</v>
      </c>
      <c r="D13" s="2">
        <v>882.2</v>
      </c>
      <c r="E13" s="2">
        <v>-0.79</v>
      </c>
      <c r="F13" s="2">
        <v>243643</v>
      </c>
    </row>
    <row r="14" spans="1:6" x14ac:dyDescent="0.2">
      <c r="A14" s="2">
        <v>2009</v>
      </c>
      <c r="B14" s="2">
        <v>684</v>
      </c>
      <c r="C14" s="2">
        <v>0.34499999999999997</v>
      </c>
      <c r="D14" s="2">
        <v>546.70000000000005</v>
      </c>
      <c r="E14" s="2">
        <v>0.4</v>
      </c>
      <c r="F14" s="2">
        <v>225506</v>
      </c>
    </row>
    <row r="15" spans="1:6" x14ac:dyDescent="0.2">
      <c r="A15" s="2">
        <v>2010</v>
      </c>
      <c r="B15" s="6">
        <v>2511</v>
      </c>
      <c r="C15" s="2">
        <v>-0.68</v>
      </c>
      <c r="D15" s="2">
        <v>1907</v>
      </c>
      <c r="E15" s="2">
        <v>1.43</v>
      </c>
      <c r="F15" s="2">
        <v>472964</v>
      </c>
    </row>
    <row r="16" spans="1:6" x14ac:dyDescent="0.2">
      <c r="A16" s="2">
        <v>2011</v>
      </c>
      <c r="B16" s="8">
        <v>1127</v>
      </c>
      <c r="C16" s="2">
        <v>-1.1783333</v>
      </c>
      <c r="D16" s="2">
        <v>1085</v>
      </c>
      <c r="E16" s="2">
        <v>1.2</v>
      </c>
      <c r="F16" s="2">
        <v>296741</v>
      </c>
    </row>
    <row r="17" spans="1:31" x14ac:dyDescent="0.2">
      <c r="A17" s="2">
        <v>2012</v>
      </c>
      <c r="B17" s="8">
        <v>1979</v>
      </c>
      <c r="C17" s="7">
        <v>-0.27666667</v>
      </c>
      <c r="D17" s="2">
        <v>1381</v>
      </c>
      <c r="E17" s="2">
        <v>0.95</v>
      </c>
      <c r="F17" s="2">
        <v>268507</v>
      </c>
    </row>
    <row r="18" spans="1:31" x14ac:dyDescent="0.2">
      <c r="A18" s="2">
        <v>2013</v>
      </c>
      <c r="B18" s="18">
        <v>1170</v>
      </c>
      <c r="C18" s="2">
        <v>-0.05</v>
      </c>
      <c r="D18" s="2">
        <v>1158</v>
      </c>
      <c r="E18" s="2">
        <v>1.22</v>
      </c>
      <c r="F18" s="2">
        <v>159413</v>
      </c>
    </row>
    <row r="19" spans="1:31" x14ac:dyDescent="0.2">
      <c r="A19" s="2">
        <v>2014</v>
      </c>
      <c r="B19" s="8">
        <v>1181</v>
      </c>
      <c r="C19" s="2">
        <v>-0.49333333330000001</v>
      </c>
      <c r="D19" s="2">
        <v>1115</v>
      </c>
      <c r="E19" s="2">
        <v>1.44</v>
      </c>
      <c r="F19" s="2">
        <v>175998</v>
      </c>
    </row>
    <row r="20" spans="1:31" x14ac:dyDescent="0.2">
      <c r="A20" s="2">
        <v>2015</v>
      </c>
      <c r="B20" s="8">
        <v>822</v>
      </c>
      <c r="C20" s="6">
        <v>-0.54333333299999997</v>
      </c>
      <c r="D20" s="2">
        <v>674.6</v>
      </c>
      <c r="E20" s="2">
        <v>1.1499999999999999</v>
      </c>
      <c r="F20" s="2">
        <v>201046</v>
      </c>
    </row>
    <row r="21" spans="1:31" x14ac:dyDescent="0.2">
      <c r="A21" s="2">
        <v>2016</v>
      </c>
      <c r="B21" s="8">
        <v>1751</v>
      </c>
      <c r="C21" s="2">
        <v>0.48166666699999999</v>
      </c>
      <c r="D21" s="2">
        <v>697.9</v>
      </c>
      <c r="E21" s="2">
        <v>0.13</v>
      </c>
      <c r="F21" s="2">
        <v>174596</v>
      </c>
    </row>
    <row r="22" spans="1:31" x14ac:dyDescent="0.2">
      <c r="A22" s="2">
        <v>2017</v>
      </c>
      <c r="B22" s="8">
        <v>790</v>
      </c>
      <c r="C22" s="2">
        <v>1.3216666699999999</v>
      </c>
      <c r="D22" s="2">
        <v>361.8</v>
      </c>
      <c r="E22" s="2">
        <v>-0.91</v>
      </c>
      <c r="F22" s="2">
        <v>97756</v>
      </c>
    </row>
    <row r="23" spans="1:31" x14ac:dyDescent="0.2">
      <c r="A23" s="2">
        <v>2018</v>
      </c>
      <c r="B23" s="10">
        <v>1227</v>
      </c>
      <c r="C23" s="2">
        <v>1.8633333299999999</v>
      </c>
      <c r="D23" s="2">
        <v>554.1</v>
      </c>
      <c r="E23" s="2">
        <v>-1.0900000000000001</v>
      </c>
      <c r="F23" s="2">
        <v>71472</v>
      </c>
    </row>
    <row r="24" spans="1:31" x14ac:dyDescent="0.2">
      <c r="A24" s="2">
        <v>2019</v>
      </c>
      <c r="B24" s="8">
        <v>483</v>
      </c>
      <c r="C24" s="2">
        <v>1.63</v>
      </c>
      <c r="D24" s="2">
        <v>1117</v>
      </c>
      <c r="E24" s="2">
        <v>-0.56999999999999995</v>
      </c>
      <c r="F24" s="19">
        <v>55799</v>
      </c>
    </row>
    <row r="25" spans="1:31" x14ac:dyDescent="0.2">
      <c r="A25" s="2">
        <v>2020</v>
      </c>
      <c r="B25" s="8">
        <v>1003</v>
      </c>
      <c r="C25" s="6">
        <v>0.5</v>
      </c>
      <c r="D25" s="2">
        <v>470.6</v>
      </c>
      <c r="E25" s="2">
        <v>-1.21</v>
      </c>
      <c r="F25" s="19">
        <v>51814</v>
      </c>
    </row>
    <row r="26" spans="1:31" x14ac:dyDescent="0.2">
      <c r="A26" s="2">
        <v>2021</v>
      </c>
      <c r="B26" s="8">
        <v>582</v>
      </c>
      <c r="C26" s="2">
        <v>0.56000000000000005</v>
      </c>
      <c r="D26" s="2">
        <v>452</v>
      </c>
      <c r="E26" s="2">
        <v>-2.08</v>
      </c>
      <c r="F26" s="2">
        <v>68028</v>
      </c>
    </row>
    <row r="28" spans="1:31" ht="17" thickBot="1" x14ac:dyDescent="0.25"/>
    <row r="29" spans="1:31" ht="17" thickBot="1" x14ac:dyDescent="0.25">
      <c r="C29" s="24" t="s">
        <v>44</v>
      </c>
      <c r="D29" s="24"/>
      <c r="E29" s="45"/>
      <c r="Z29" t="s">
        <v>45</v>
      </c>
    </row>
    <row r="30" spans="1:31" x14ac:dyDescent="0.2">
      <c r="A30" s="27" t="s">
        <v>27</v>
      </c>
      <c r="B30" s="27" t="s">
        <v>46</v>
      </c>
      <c r="C30" s="27" t="s">
        <v>47</v>
      </c>
      <c r="D30" s="27" t="s">
        <v>28</v>
      </c>
      <c r="E30" s="27" t="s">
        <v>48</v>
      </c>
      <c r="F30" s="27" t="s">
        <v>30</v>
      </c>
      <c r="G30" s="27" t="s">
        <v>31</v>
      </c>
      <c r="J30" s="28" t="s">
        <v>32</v>
      </c>
      <c r="K30" s="28"/>
      <c r="L30" s="28"/>
      <c r="M30" s="28"/>
      <c r="N30" s="28"/>
      <c r="O30" s="28"/>
      <c r="Q30" s="2"/>
      <c r="R30" s="28" t="s">
        <v>49</v>
      </c>
      <c r="S30" s="28"/>
      <c r="T30" s="28"/>
      <c r="U30" s="28"/>
      <c r="V30" s="28"/>
      <c r="W30" s="28"/>
      <c r="Y30" s="2"/>
      <c r="Z30" s="46" t="s">
        <v>50</v>
      </c>
      <c r="AA30" s="46"/>
      <c r="AB30" s="46"/>
      <c r="AC30" s="46"/>
      <c r="AD30" s="46"/>
      <c r="AE30" s="46"/>
    </row>
    <row r="31" spans="1:31" ht="17" thickBot="1" x14ac:dyDescent="0.25">
      <c r="A31" s="30"/>
      <c r="B31" s="30"/>
      <c r="C31" s="30"/>
      <c r="D31" s="30"/>
      <c r="E31" s="30"/>
      <c r="F31" s="30"/>
      <c r="G31" s="30"/>
      <c r="I31" s="31" t="s">
        <v>36</v>
      </c>
      <c r="J31" s="31" t="s">
        <v>51</v>
      </c>
      <c r="K31" s="31" t="s">
        <v>38</v>
      </c>
      <c r="L31" s="31" t="s">
        <v>39</v>
      </c>
      <c r="M31" s="31" t="s">
        <v>52</v>
      </c>
      <c r="N31" s="31" t="s">
        <v>53</v>
      </c>
      <c r="O31" s="31" t="s">
        <v>40</v>
      </c>
      <c r="Q31" s="31" t="s">
        <v>36</v>
      </c>
      <c r="R31" s="31" t="s">
        <v>51</v>
      </c>
      <c r="S31" s="31" t="s">
        <v>38</v>
      </c>
      <c r="T31" s="31" t="s">
        <v>39</v>
      </c>
      <c r="U31" s="31" t="s">
        <v>52</v>
      </c>
      <c r="V31" s="31" t="s">
        <v>53</v>
      </c>
      <c r="W31" s="31" t="s">
        <v>40</v>
      </c>
      <c r="Y31" s="31" t="s">
        <v>36</v>
      </c>
      <c r="Z31" s="31" t="s">
        <v>51</v>
      </c>
      <c r="AA31" s="31" t="s">
        <v>38</v>
      </c>
      <c r="AB31" s="31" t="s">
        <v>39</v>
      </c>
      <c r="AC31" s="31" t="s">
        <v>52</v>
      </c>
      <c r="AD31" s="31" t="s">
        <v>53</v>
      </c>
      <c r="AE31" s="31" t="s">
        <v>40</v>
      </c>
    </row>
    <row r="32" spans="1:31" ht="17" thickTop="1" x14ac:dyDescent="0.2">
      <c r="A32" s="2" t="s">
        <v>54</v>
      </c>
      <c r="B32" s="13">
        <v>4943</v>
      </c>
      <c r="C32" s="13">
        <v>2050</v>
      </c>
      <c r="D32" s="13">
        <v>78491</v>
      </c>
      <c r="E32" s="13">
        <f>B32+C32</f>
        <v>6993</v>
      </c>
      <c r="F32" s="39">
        <f>E32/D32</f>
        <v>8.9093017033800057E-2</v>
      </c>
      <c r="G32" s="39">
        <f>(J32+K33+L34+M35)/E32</f>
        <v>2.1450021450021449E-3</v>
      </c>
      <c r="H32" s="2"/>
      <c r="I32" s="2" t="s">
        <v>55</v>
      </c>
      <c r="J32" s="2">
        <v>0</v>
      </c>
      <c r="K32" s="47" t="s">
        <v>41</v>
      </c>
      <c r="L32" s="47" t="s">
        <v>41</v>
      </c>
      <c r="M32" s="47" t="s">
        <v>41</v>
      </c>
      <c r="N32" s="47" t="s">
        <v>41</v>
      </c>
      <c r="O32" s="2">
        <f>SUM(J32:L32)</f>
        <v>0</v>
      </c>
      <c r="Q32" s="2" t="s">
        <v>55</v>
      </c>
      <c r="R32" s="13">
        <v>0</v>
      </c>
      <c r="S32" s="48" t="s">
        <v>41</v>
      </c>
      <c r="T32" s="48" t="s">
        <v>41</v>
      </c>
      <c r="U32" s="48" t="s">
        <v>41</v>
      </c>
      <c r="V32" s="48" t="s">
        <v>41</v>
      </c>
      <c r="W32" s="13">
        <v>0</v>
      </c>
      <c r="Y32" s="2" t="s">
        <v>55</v>
      </c>
      <c r="Z32" s="13">
        <f t="shared" ref="Z32:AD47" si="1">R32*1.25</f>
        <v>0</v>
      </c>
      <c r="AA32" s="13" t="s">
        <v>41</v>
      </c>
      <c r="AB32" s="13" t="s">
        <v>41</v>
      </c>
      <c r="AC32" s="13" t="s">
        <v>41</v>
      </c>
      <c r="AD32" s="13" t="s">
        <v>41</v>
      </c>
      <c r="AE32" s="13">
        <f t="shared" ref="AE32:AE41" si="2">SUM(Z32:AC32)</f>
        <v>0</v>
      </c>
    </row>
    <row r="33" spans="1:31" x14ac:dyDescent="0.2">
      <c r="A33" s="2">
        <v>2006</v>
      </c>
      <c r="B33" s="13">
        <v>13324</v>
      </c>
      <c r="C33" s="13">
        <v>3014</v>
      </c>
      <c r="D33" s="13">
        <v>36790</v>
      </c>
      <c r="E33" s="13">
        <f>B33+C33</f>
        <v>16338</v>
      </c>
      <c r="F33" s="39">
        <f t="shared" ref="F33:F47" si="3">E33/D33</f>
        <v>0.4440880674096222</v>
      </c>
      <c r="G33" s="39">
        <f t="shared" ref="G33:G42" si="4">(J33+K34+L35+M36)/E33</f>
        <v>3.9172481331864366E-3</v>
      </c>
      <c r="H33" s="2"/>
      <c r="I33" s="2" t="s">
        <v>56</v>
      </c>
      <c r="J33" s="2">
        <v>1</v>
      </c>
      <c r="K33" s="2">
        <v>10</v>
      </c>
      <c r="L33" s="47" t="s">
        <v>41</v>
      </c>
      <c r="M33" s="47" t="s">
        <v>41</v>
      </c>
      <c r="N33" s="47" t="s">
        <v>41</v>
      </c>
      <c r="O33" s="2">
        <f>SUM(J33:L33)</f>
        <v>11</v>
      </c>
      <c r="Q33" s="2" t="s">
        <v>56</v>
      </c>
      <c r="R33" s="13">
        <f t="shared" ref="R33:R43" si="5">(1/F33)*J33</f>
        <v>2.2518056065613905</v>
      </c>
      <c r="S33" s="13">
        <f t="shared" ref="S33:S49" si="6">(1/F32)*K33</f>
        <v>112.24224224224224</v>
      </c>
      <c r="T33" s="48" t="s">
        <v>41</v>
      </c>
      <c r="U33" s="48" t="s">
        <v>41</v>
      </c>
      <c r="V33" s="48" t="s">
        <v>41</v>
      </c>
      <c r="W33" s="13">
        <f t="shared" ref="W33:W39" si="7">SUM(R33:U33)</f>
        <v>114.49404784880363</v>
      </c>
      <c r="Y33" s="2" t="s">
        <v>56</v>
      </c>
      <c r="Z33" s="13">
        <f t="shared" si="1"/>
        <v>2.8147570082017381</v>
      </c>
      <c r="AA33" s="13">
        <f t="shared" si="1"/>
        <v>140.3028028028028</v>
      </c>
      <c r="AB33" s="13" t="s">
        <v>41</v>
      </c>
      <c r="AC33" s="13" t="s">
        <v>41</v>
      </c>
      <c r="AD33" s="13" t="s">
        <v>41</v>
      </c>
      <c r="AE33" s="13">
        <f t="shared" si="2"/>
        <v>143.11755981100453</v>
      </c>
    </row>
    <row r="34" spans="1:31" x14ac:dyDescent="0.2">
      <c r="A34" s="2">
        <v>2007</v>
      </c>
      <c r="B34" s="13">
        <v>4992</v>
      </c>
      <c r="C34" s="13">
        <v>3012</v>
      </c>
      <c r="D34" s="13">
        <v>38889</v>
      </c>
      <c r="E34" s="13">
        <f t="shared" ref="E34:E47" si="8">B34+C34</f>
        <v>8004</v>
      </c>
      <c r="F34" s="39">
        <f t="shared" si="3"/>
        <v>0.2058165548098434</v>
      </c>
      <c r="G34" s="39">
        <f t="shared" si="4"/>
        <v>2.273863068465767E-2</v>
      </c>
      <c r="H34" s="2"/>
      <c r="I34" s="2" t="s">
        <v>57</v>
      </c>
      <c r="J34" s="2">
        <v>2</v>
      </c>
      <c r="K34" s="2">
        <v>49</v>
      </c>
      <c r="L34" s="2">
        <v>5</v>
      </c>
      <c r="M34" s="47" t="s">
        <v>41</v>
      </c>
      <c r="N34" s="47" t="s">
        <v>41</v>
      </c>
      <c r="O34" s="2">
        <f>SUM(J34:L34)</f>
        <v>56</v>
      </c>
      <c r="Q34" s="2" t="s">
        <v>57</v>
      </c>
      <c r="R34" s="13">
        <f t="shared" si="5"/>
        <v>9.7173913043478262</v>
      </c>
      <c r="S34" s="13">
        <f t="shared" si="6"/>
        <v>110.33847472150813</v>
      </c>
      <c r="T34" s="13">
        <f t="shared" ref="T34:T49" si="9">(1/F32)*L34</f>
        <v>56.121121121121121</v>
      </c>
      <c r="U34" s="48" t="s">
        <v>41</v>
      </c>
      <c r="V34" s="48" t="s">
        <v>41</v>
      </c>
      <c r="W34" s="13">
        <f t="shared" si="7"/>
        <v>176.17698714697707</v>
      </c>
      <c r="Y34" s="2" t="s">
        <v>57</v>
      </c>
      <c r="Z34" s="13">
        <f t="shared" si="1"/>
        <v>12.146739130434783</v>
      </c>
      <c r="AA34" s="13">
        <f t="shared" si="1"/>
        <v>137.92309340188518</v>
      </c>
      <c r="AB34" s="13">
        <f t="shared" si="1"/>
        <v>70.151401401401401</v>
      </c>
      <c r="AC34" s="13" t="s">
        <v>41</v>
      </c>
      <c r="AD34" s="13" t="s">
        <v>41</v>
      </c>
      <c r="AE34" s="13">
        <f t="shared" si="2"/>
        <v>220.22123393372135</v>
      </c>
    </row>
    <row r="35" spans="1:31" x14ac:dyDescent="0.2">
      <c r="A35" s="2">
        <v>2008</v>
      </c>
      <c r="B35" s="13">
        <v>6648</v>
      </c>
      <c r="C35" s="13">
        <v>2768</v>
      </c>
      <c r="D35" s="13">
        <v>66926</v>
      </c>
      <c r="E35" s="13">
        <f t="shared" si="8"/>
        <v>9416</v>
      </c>
      <c r="F35" s="39">
        <f t="shared" si="3"/>
        <v>0.14069270537608702</v>
      </c>
      <c r="G35" s="39">
        <f>(J35+K36+L37+M38)/E35</f>
        <v>4.9596431605777397E-2</v>
      </c>
      <c r="H35" s="2"/>
      <c r="I35" s="2" t="s">
        <v>58</v>
      </c>
      <c r="J35" s="2">
        <v>8</v>
      </c>
      <c r="K35" s="2">
        <v>128</v>
      </c>
      <c r="L35" s="2">
        <v>14</v>
      </c>
      <c r="M35" s="2">
        <v>0</v>
      </c>
      <c r="N35" s="47" t="s">
        <v>41</v>
      </c>
      <c r="O35" s="2">
        <f>SUM(J35:M35)</f>
        <v>150</v>
      </c>
      <c r="Q35" s="2" t="s">
        <v>58</v>
      </c>
      <c r="R35" s="13">
        <f>(1/F35)*J35</f>
        <v>56.861512319456246</v>
      </c>
      <c r="S35" s="13">
        <f t="shared" si="6"/>
        <v>621.91304347826087</v>
      </c>
      <c r="T35" s="13">
        <f t="shared" si="9"/>
        <v>31.525278491859467</v>
      </c>
      <c r="U35" s="13">
        <f t="shared" ref="U35:U49" si="10">(1/F32)*M35</f>
        <v>0</v>
      </c>
      <c r="V35" s="48" t="s">
        <v>41</v>
      </c>
      <c r="W35" s="13">
        <f t="shared" si="7"/>
        <v>710.29983428957655</v>
      </c>
      <c r="Y35" s="2" t="s">
        <v>58</v>
      </c>
      <c r="Z35" s="13">
        <f t="shared" si="1"/>
        <v>71.076890399320305</v>
      </c>
      <c r="AA35" s="13">
        <f t="shared" si="1"/>
        <v>777.39130434782612</v>
      </c>
      <c r="AB35" s="13">
        <f t="shared" si="1"/>
        <v>39.406598114824334</v>
      </c>
      <c r="AC35" s="13">
        <f t="shared" si="1"/>
        <v>0</v>
      </c>
      <c r="AD35" s="13" t="s">
        <v>41</v>
      </c>
      <c r="AE35" s="13">
        <f t="shared" si="2"/>
        <v>887.87479286197072</v>
      </c>
    </row>
    <row r="36" spans="1:31" x14ac:dyDescent="0.2">
      <c r="A36" s="2">
        <v>2009</v>
      </c>
      <c r="B36" s="13">
        <v>6354</v>
      </c>
      <c r="C36" s="13">
        <v>2896</v>
      </c>
      <c r="D36" s="13">
        <v>59559</v>
      </c>
      <c r="E36" s="13">
        <f t="shared" si="8"/>
        <v>9250</v>
      </c>
      <c r="F36" s="39">
        <f t="shared" si="3"/>
        <v>0.15530818180291811</v>
      </c>
      <c r="G36" s="39">
        <f>(J36+K37+L38+M39+N40)/E36</f>
        <v>1.5351351351351352E-2</v>
      </c>
      <c r="H36" s="2"/>
      <c r="I36" s="2" t="s">
        <v>59</v>
      </c>
      <c r="J36" s="2">
        <v>0</v>
      </c>
      <c r="K36" s="2">
        <v>364</v>
      </c>
      <c r="L36" s="2">
        <v>52</v>
      </c>
      <c r="M36" s="2">
        <v>0</v>
      </c>
      <c r="N36" s="2">
        <v>0</v>
      </c>
      <c r="O36" s="2">
        <f t="shared" ref="O36:O43" si="11">SUM(J36:N36)</f>
        <v>416</v>
      </c>
      <c r="Q36" s="2" t="s">
        <v>59</v>
      </c>
      <c r="R36" s="13">
        <f t="shared" si="5"/>
        <v>0</v>
      </c>
      <c r="S36" s="13">
        <f t="shared" si="6"/>
        <v>2587.1988105352593</v>
      </c>
      <c r="T36" s="13">
        <f t="shared" si="9"/>
        <v>252.65217391304347</v>
      </c>
      <c r="U36" s="13">
        <f t="shared" si="10"/>
        <v>0</v>
      </c>
      <c r="V36" s="13">
        <v>0</v>
      </c>
      <c r="W36" s="13">
        <f t="shared" si="7"/>
        <v>2839.8509844483028</v>
      </c>
      <c r="Y36" s="2" t="s">
        <v>59</v>
      </c>
      <c r="Z36" s="13">
        <f t="shared" si="1"/>
        <v>0</v>
      </c>
      <c r="AA36" s="13">
        <f t="shared" si="1"/>
        <v>3233.9985131690742</v>
      </c>
      <c r="AB36" s="13">
        <f t="shared" si="1"/>
        <v>315.81521739130432</v>
      </c>
      <c r="AC36" s="13">
        <f t="shared" si="1"/>
        <v>0</v>
      </c>
      <c r="AD36" s="13">
        <v>0</v>
      </c>
      <c r="AE36" s="13">
        <f t="shared" si="2"/>
        <v>3549.8137305603786</v>
      </c>
    </row>
    <row r="37" spans="1:31" x14ac:dyDescent="0.2">
      <c r="A37" s="2">
        <v>2010</v>
      </c>
      <c r="B37" s="13">
        <v>4173</v>
      </c>
      <c r="C37" s="13">
        <v>2811</v>
      </c>
      <c r="D37" s="13">
        <v>47364</v>
      </c>
      <c r="E37" s="13">
        <f t="shared" si="8"/>
        <v>6984</v>
      </c>
      <c r="F37" s="39">
        <f t="shared" si="3"/>
        <v>0.14745376235115276</v>
      </c>
      <c r="G37" s="39">
        <f>(J37+K38+L39+M40)/E37</f>
        <v>3.336197021764032E-2</v>
      </c>
      <c r="I37" s="2" t="s">
        <v>60</v>
      </c>
      <c r="J37" s="2">
        <v>1</v>
      </c>
      <c r="K37" s="2">
        <v>84</v>
      </c>
      <c r="L37" s="2">
        <v>94</v>
      </c>
      <c r="M37" s="2">
        <v>0</v>
      </c>
      <c r="N37" s="2">
        <v>0</v>
      </c>
      <c r="O37" s="2">
        <f t="shared" si="11"/>
        <v>179</v>
      </c>
      <c r="Q37" s="2" t="s">
        <v>60</v>
      </c>
      <c r="R37" s="13">
        <f t="shared" si="5"/>
        <v>6.7817869415807568</v>
      </c>
      <c r="S37" s="13">
        <f t="shared" si="6"/>
        <v>540.86010810810808</v>
      </c>
      <c r="T37" s="13">
        <f t="shared" si="9"/>
        <v>668.1227697536109</v>
      </c>
      <c r="U37" s="13">
        <f t="shared" si="10"/>
        <v>0</v>
      </c>
      <c r="V37" s="13">
        <v>0</v>
      </c>
      <c r="W37" s="13">
        <f t="shared" si="7"/>
        <v>1215.7646648032996</v>
      </c>
      <c r="Y37" s="2" t="s">
        <v>60</v>
      </c>
      <c r="Z37" s="13">
        <f t="shared" si="1"/>
        <v>8.4772336769759455</v>
      </c>
      <c r="AA37" s="13">
        <f t="shared" si="1"/>
        <v>676.07513513513504</v>
      </c>
      <c r="AB37" s="13">
        <f t="shared" si="1"/>
        <v>835.15346219201365</v>
      </c>
      <c r="AC37" s="13">
        <f t="shared" si="1"/>
        <v>0</v>
      </c>
      <c r="AD37" s="13">
        <v>0</v>
      </c>
      <c r="AE37" s="13">
        <f t="shared" si="2"/>
        <v>1519.7058310041248</v>
      </c>
    </row>
    <row r="38" spans="1:31" x14ac:dyDescent="0.2">
      <c r="A38" s="2">
        <v>2011</v>
      </c>
      <c r="B38" s="13">
        <v>4738</v>
      </c>
      <c r="C38" s="13">
        <v>925</v>
      </c>
      <c r="D38" s="13">
        <v>50995</v>
      </c>
      <c r="E38" s="13">
        <f t="shared" si="8"/>
        <v>5663</v>
      </c>
      <c r="F38" s="39">
        <f t="shared" si="3"/>
        <v>0.11105010295126973</v>
      </c>
      <c r="G38" s="39">
        <f t="shared" si="4"/>
        <v>2.0130672788274767E-2</v>
      </c>
      <c r="I38" s="2" t="s">
        <v>61</v>
      </c>
      <c r="J38" s="2">
        <v>0</v>
      </c>
      <c r="K38" s="2">
        <v>196</v>
      </c>
      <c r="L38" s="2">
        <v>55</v>
      </c>
      <c r="M38" s="2">
        <v>1</v>
      </c>
      <c r="N38" s="2">
        <v>0</v>
      </c>
      <c r="O38" s="2">
        <f t="shared" si="11"/>
        <v>252</v>
      </c>
      <c r="Q38" s="2" t="s">
        <v>61</v>
      </c>
      <c r="R38" s="13">
        <f t="shared" si="5"/>
        <v>0</v>
      </c>
      <c r="S38" s="13">
        <f t="shared" si="6"/>
        <v>1329.2302405498283</v>
      </c>
      <c r="T38" s="13">
        <f t="shared" si="9"/>
        <v>354.1345945945946</v>
      </c>
      <c r="U38" s="13">
        <f t="shared" si="10"/>
        <v>7.1076890399320307</v>
      </c>
      <c r="V38" s="13">
        <v>0</v>
      </c>
      <c r="W38" s="13">
        <f t="shared" si="7"/>
        <v>1690.4725241843548</v>
      </c>
      <c r="Y38" s="2" t="s">
        <v>61</v>
      </c>
      <c r="Z38" s="13">
        <f t="shared" si="1"/>
        <v>0</v>
      </c>
      <c r="AA38" s="13">
        <f t="shared" si="1"/>
        <v>1661.5378006872854</v>
      </c>
      <c r="AB38" s="13">
        <f t="shared" si="1"/>
        <v>442.66824324324324</v>
      </c>
      <c r="AC38" s="13">
        <f t="shared" si="1"/>
        <v>8.8846112999150382</v>
      </c>
      <c r="AD38" s="13">
        <v>0</v>
      </c>
      <c r="AE38" s="13">
        <f t="shared" si="2"/>
        <v>2113.0906552304436</v>
      </c>
    </row>
    <row r="39" spans="1:31" x14ac:dyDescent="0.2">
      <c r="A39" s="2">
        <v>2012</v>
      </c>
      <c r="B39" s="13">
        <v>4994</v>
      </c>
      <c r="C39" s="13">
        <v>1183</v>
      </c>
      <c r="D39" s="13">
        <v>54446</v>
      </c>
      <c r="E39" s="13">
        <f t="shared" si="8"/>
        <v>6177</v>
      </c>
      <c r="F39" s="39">
        <f t="shared" si="3"/>
        <v>0.11345186055908607</v>
      </c>
      <c r="G39" s="39">
        <f t="shared" si="4"/>
        <v>2.3797960174842158E-2</v>
      </c>
      <c r="I39" s="2" t="s">
        <v>62</v>
      </c>
      <c r="J39" s="2">
        <v>3</v>
      </c>
      <c r="K39" s="2">
        <v>85</v>
      </c>
      <c r="L39" s="2">
        <v>35</v>
      </c>
      <c r="M39" s="2">
        <v>2</v>
      </c>
      <c r="N39" s="2">
        <v>0</v>
      </c>
      <c r="O39" s="2">
        <f t="shared" si="11"/>
        <v>125</v>
      </c>
      <c r="Q39" s="2" t="s">
        <v>62</v>
      </c>
      <c r="R39" s="13">
        <f t="shared" si="5"/>
        <v>26.442933462846039</v>
      </c>
      <c r="S39" s="13">
        <f t="shared" si="6"/>
        <v>765.42027194066759</v>
      </c>
      <c r="T39" s="13">
        <f t="shared" si="9"/>
        <v>237.36254295532649</v>
      </c>
      <c r="U39" s="13">
        <f t="shared" si="10"/>
        <v>12.877621621621621</v>
      </c>
      <c r="V39" s="13">
        <v>0</v>
      </c>
      <c r="W39" s="13">
        <f t="shared" si="7"/>
        <v>1042.1033699804616</v>
      </c>
      <c r="Y39" s="2" t="s">
        <v>62</v>
      </c>
      <c r="Z39" s="13">
        <f t="shared" si="1"/>
        <v>33.053666828557546</v>
      </c>
      <c r="AA39" s="13">
        <f t="shared" si="1"/>
        <v>956.77533992583449</v>
      </c>
      <c r="AB39" s="13">
        <f t="shared" si="1"/>
        <v>296.70317869415811</v>
      </c>
      <c r="AC39" s="13">
        <f t="shared" si="1"/>
        <v>16.097027027027025</v>
      </c>
      <c r="AD39" s="13">
        <v>0</v>
      </c>
      <c r="AE39" s="13">
        <f t="shared" si="2"/>
        <v>1302.6292124755771</v>
      </c>
    </row>
    <row r="40" spans="1:31" x14ac:dyDescent="0.2">
      <c r="A40" s="2">
        <v>2013</v>
      </c>
      <c r="B40" s="13">
        <v>5793</v>
      </c>
      <c r="C40" s="13">
        <v>623</v>
      </c>
      <c r="D40" s="13">
        <v>55303</v>
      </c>
      <c r="E40" s="13">
        <f t="shared" si="8"/>
        <v>6416</v>
      </c>
      <c r="F40" s="39">
        <f t="shared" si="3"/>
        <v>0.11601540603583893</v>
      </c>
      <c r="G40" s="39">
        <f t="shared" si="4"/>
        <v>1.2468827930174564E-2</v>
      </c>
      <c r="I40" s="2" t="s">
        <v>63</v>
      </c>
      <c r="J40" s="2">
        <v>2</v>
      </c>
      <c r="K40" s="2">
        <v>110</v>
      </c>
      <c r="L40" s="2">
        <v>28</v>
      </c>
      <c r="M40" s="2">
        <v>1</v>
      </c>
      <c r="N40" s="2">
        <v>1</v>
      </c>
      <c r="O40" s="2">
        <f t="shared" si="11"/>
        <v>142</v>
      </c>
      <c r="Q40" s="2" t="s">
        <v>63</v>
      </c>
      <c r="R40" s="13">
        <f t="shared" si="5"/>
        <v>17.239089775561098</v>
      </c>
      <c r="S40" s="13">
        <f t="shared" si="6"/>
        <v>969.5742269710214</v>
      </c>
      <c r="T40" s="13">
        <f t="shared" si="9"/>
        <v>252.13844252163167</v>
      </c>
      <c r="U40" s="13">
        <f t="shared" si="10"/>
        <v>6.7817869415807568</v>
      </c>
      <c r="V40" s="13">
        <f t="shared" ref="V40:V46" si="12">(1/F36)*N40</f>
        <v>6.4388108108108106</v>
      </c>
      <c r="W40" s="13">
        <f>SUM(R40:V40)</f>
        <v>1252.1723570206057</v>
      </c>
      <c r="Y40" s="2" t="s">
        <v>63</v>
      </c>
      <c r="Z40" s="13">
        <f t="shared" si="1"/>
        <v>21.548862219451372</v>
      </c>
      <c r="AA40" s="13">
        <f t="shared" si="1"/>
        <v>1211.9677837137767</v>
      </c>
      <c r="AB40" s="13">
        <f t="shared" si="1"/>
        <v>315.17305315203959</v>
      </c>
      <c r="AC40" s="13">
        <f t="shared" si="1"/>
        <v>8.4772336769759455</v>
      </c>
      <c r="AD40" s="13">
        <f t="shared" si="1"/>
        <v>8.0485135135135124</v>
      </c>
      <c r="AE40" s="13">
        <f>SUM(Z40:AD40)</f>
        <v>1565.2154462757571</v>
      </c>
    </row>
    <row r="41" spans="1:31" x14ac:dyDescent="0.2">
      <c r="A41" s="2">
        <v>2014</v>
      </c>
      <c r="B41" s="13">
        <v>6441</v>
      </c>
      <c r="C41" s="13">
        <v>915</v>
      </c>
      <c r="D41" s="13">
        <v>51987</v>
      </c>
      <c r="E41" s="13">
        <f t="shared" si="8"/>
        <v>7356</v>
      </c>
      <c r="F41" s="39">
        <f t="shared" si="3"/>
        <v>0.1414969126897109</v>
      </c>
      <c r="G41" s="39">
        <f t="shared" si="4"/>
        <v>1.3594344752582924E-4</v>
      </c>
      <c r="I41" s="2" t="s">
        <v>64</v>
      </c>
      <c r="J41" s="2">
        <v>1</v>
      </c>
      <c r="K41" s="2">
        <v>78</v>
      </c>
      <c r="L41" s="2">
        <v>34</v>
      </c>
      <c r="M41" s="2">
        <v>1</v>
      </c>
      <c r="N41" s="2">
        <v>0</v>
      </c>
      <c r="O41" s="2">
        <f t="shared" si="11"/>
        <v>114</v>
      </c>
      <c r="Q41" s="2" t="s">
        <v>64</v>
      </c>
      <c r="R41" s="13">
        <f t="shared" si="5"/>
        <v>7.0672920065252844</v>
      </c>
      <c r="S41" s="13">
        <f t="shared" si="6"/>
        <v>672.32450124688285</v>
      </c>
      <c r="T41" s="13">
        <f t="shared" si="9"/>
        <v>299.68657924558846</v>
      </c>
      <c r="U41" s="13">
        <f t="shared" si="10"/>
        <v>9.0049443757725598</v>
      </c>
      <c r="V41" s="13">
        <f t="shared" si="12"/>
        <v>0</v>
      </c>
      <c r="W41" s="13">
        <f t="shared" ref="W41:W46" si="13">SUM(R41:U41)</f>
        <v>988.08331687476903</v>
      </c>
      <c r="Y41" s="2" t="s">
        <v>64</v>
      </c>
      <c r="Z41" s="13">
        <f t="shared" si="1"/>
        <v>8.8341150081566049</v>
      </c>
      <c r="AA41" s="13">
        <f t="shared" si="1"/>
        <v>840.40562655860356</v>
      </c>
      <c r="AB41" s="13">
        <f t="shared" si="1"/>
        <v>374.60822405698559</v>
      </c>
      <c r="AC41" s="13">
        <f t="shared" si="1"/>
        <v>11.2561804697157</v>
      </c>
      <c r="AD41" s="13">
        <f t="shared" si="1"/>
        <v>0</v>
      </c>
      <c r="AE41" s="13">
        <f t="shared" si="2"/>
        <v>1235.1041460934614</v>
      </c>
    </row>
    <row r="42" spans="1:31" x14ac:dyDescent="0.2">
      <c r="A42" s="2">
        <v>2015</v>
      </c>
      <c r="B42" s="13">
        <v>9417</v>
      </c>
      <c r="C42" s="13">
        <v>559</v>
      </c>
      <c r="D42" s="13">
        <v>53235</v>
      </c>
      <c r="E42" s="13">
        <f t="shared" si="8"/>
        <v>9976</v>
      </c>
      <c r="F42" s="39">
        <f t="shared" si="3"/>
        <v>0.18739551047243355</v>
      </c>
      <c r="G42" s="39">
        <f t="shared" si="4"/>
        <v>0</v>
      </c>
      <c r="I42" s="2" t="s">
        <v>65</v>
      </c>
      <c r="J42" s="2">
        <f>'[2]2015-2016'!B72</f>
        <v>0</v>
      </c>
      <c r="K42" s="2">
        <f>'[2]2015-2016'!C72</f>
        <v>0</v>
      </c>
      <c r="L42" s="2">
        <f>'[2]2015-2016'!D72</f>
        <v>0</v>
      </c>
      <c r="M42" s="2">
        <v>0</v>
      </c>
      <c r="N42" s="2">
        <v>0</v>
      </c>
      <c r="O42" s="2">
        <f t="shared" si="11"/>
        <v>0</v>
      </c>
      <c r="Q42" s="2" t="s">
        <v>65</v>
      </c>
      <c r="R42" s="13">
        <f t="shared" si="5"/>
        <v>0</v>
      </c>
      <c r="S42" s="13">
        <f t="shared" si="6"/>
        <v>0</v>
      </c>
      <c r="T42" s="13">
        <f t="shared" si="9"/>
        <v>0</v>
      </c>
      <c r="U42" s="13">
        <f t="shared" si="10"/>
        <v>0</v>
      </c>
      <c r="V42" s="13">
        <f t="shared" si="12"/>
        <v>0</v>
      </c>
      <c r="W42" s="13">
        <f t="shared" si="13"/>
        <v>0</v>
      </c>
      <c r="Y42" s="2" t="s">
        <v>65</v>
      </c>
      <c r="Z42" s="13">
        <f t="shared" si="1"/>
        <v>0</v>
      </c>
      <c r="AA42" s="13">
        <f t="shared" si="1"/>
        <v>0</v>
      </c>
      <c r="AB42" s="13">
        <f t="shared" si="1"/>
        <v>0</v>
      </c>
      <c r="AC42" s="13">
        <f t="shared" si="1"/>
        <v>0</v>
      </c>
      <c r="AD42" s="13">
        <f t="shared" si="1"/>
        <v>0</v>
      </c>
      <c r="AE42" s="13">
        <f t="shared" ref="AE42:AE47" si="14">SUM(Z42:AD42)</f>
        <v>0</v>
      </c>
    </row>
    <row r="43" spans="1:31" x14ac:dyDescent="0.2">
      <c r="A43" s="2" t="s">
        <v>66</v>
      </c>
      <c r="B43" s="13">
        <v>9992</v>
      </c>
      <c r="C43" s="13">
        <v>741</v>
      </c>
      <c r="D43" s="13">
        <v>55531</v>
      </c>
      <c r="E43" s="13">
        <f t="shared" si="8"/>
        <v>10733</v>
      </c>
      <c r="F43" s="39">
        <f t="shared" si="3"/>
        <v>0.19327942950784247</v>
      </c>
      <c r="G43" s="39">
        <f>(J43+K44+L45+M46)/E43</f>
        <v>0</v>
      </c>
      <c r="I43" s="2" t="s">
        <v>67</v>
      </c>
      <c r="J43" s="2">
        <f>'[2]2016-2017'!B72</f>
        <v>0</v>
      </c>
      <c r="K43" s="2">
        <f>'[2]2016-2017'!C72</f>
        <v>0</v>
      </c>
      <c r="L43" s="2">
        <f>'[2]2016-2017'!D72</f>
        <v>0</v>
      </c>
      <c r="M43" s="2">
        <f>'[2]2016-2017'!E72</f>
        <v>0</v>
      </c>
      <c r="N43" s="2">
        <v>0</v>
      </c>
      <c r="O43" s="2">
        <f t="shared" si="11"/>
        <v>0</v>
      </c>
      <c r="Q43" s="2" t="s">
        <v>67</v>
      </c>
      <c r="R43" s="13">
        <f t="shared" si="5"/>
        <v>0</v>
      </c>
      <c r="S43" s="13">
        <f t="shared" si="6"/>
        <v>0</v>
      </c>
      <c r="T43" s="13">
        <f t="shared" si="9"/>
        <v>0</v>
      </c>
      <c r="U43" s="13">
        <f t="shared" si="10"/>
        <v>0</v>
      </c>
      <c r="V43" s="13">
        <f t="shared" si="12"/>
        <v>0</v>
      </c>
      <c r="W43" s="13">
        <f t="shared" si="13"/>
        <v>0</v>
      </c>
      <c r="Y43" s="2" t="s">
        <v>67</v>
      </c>
      <c r="Z43" s="13">
        <f t="shared" si="1"/>
        <v>0</v>
      </c>
      <c r="AA43" s="13">
        <f t="shared" si="1"/>
        <v>0</v>
      </c>
      <c r="AB43" s="13">
        <f t="shared" si="1"/>
        <v>0</v>
      </c>
      <c r="AC43" s="13">
        <f t="shared" si="1"/>
        <v>0</v>
      </c>
      <c r="AD43" s="13">
        <f t="shared" si="1"/>
        <v>0</v>
      </c>
      <c r="AE43" s="13">
        <f t="shared" si="14"/>
        <v>0</v>
      </c>
    </row>
    <row r="44" spans="1:31" x14ac:dyDescent="0.2">
      <c r="A44" s="2">
        <v>2017</v>
      </c>
      <c r="B44" s="13">
        <v>5878</v>
      </c>
      <c r="C44" s="13">
        <v>739</v>
      </c>
      <c r="D44" s="13">
        <v>46538</v>
      </c>
      <c r="E44" s="13">
        <f t="shared" si="8"/>
        <v>6617</v>
      </c>
      <c r="F44" s="39">
        <f t="shared" si="3"/>
        <v>0.14218488117237527</v>
      </c>
      <c r="G44" s="39">
        <f>(J44+K45+L46+M47)/E44</f>
        <v>0</v>
      </c>
      <c r="I44" s="2" t="s">
        <v>68</v>
      </c>
      <c r="J44" s="2">
        <f>'[2]2017-2018'!B72</f>
        <v>0</v>
      </c>
      <c r="K44" s="2">
        <f>'[2]2017-2018'!C72</f>
        <v>0</v>
      </c>
      <c r="L44" s="2">
        <f>'[2]2017-2018'!D72</f>
        <v>0</v>
      </c>
      <c r="M44" s="2">
        <f>'[2]2017-2018'!E72</f>
        <v>0</v>
      </c>
      <c r="N44" s="2">
        <v>0</v>
      </c>
      <c r="O44" s="2">
        <f t="shared" ref="O44:O49" si="15">SUM(J44:N44)</f>
        <v>0</v>
      </c>
      <c r="Q44" s="2" t="s">
        <v>68</v>
      </c>
      <c r="R44" s="13">
        <f>(1/F44)*J44</f>
        <v>0</v>
      </c>
      <c r="S44" s="13">
        <f t="shared" si="6"/>
        <v>0</v>
      </c>
      <c r="T44" s="13">
        <f t="shared" si="9"/>
        <v>0</v>
      </c>
      <c r="U44" s="13">
        <f t="shared" si="10"/>
        <v>0</v>
      </c>
      <c r="V44" s="13">
        <f t="shared" si="12"/>
        <v>0</v>
      </c>
      <c r="W44" s="13">
        <f t="shared" si="13"/>
        <v>0</v>
      </c>
      <c r="Y44" s="2" t="s">
        <v>68</v>
      </c>
      <c r="Z44" s="13">
        <f t="shared" si="1"/>
        <v>0</v>
      </c>
      <c r="AA44" s="13">
        <f t="shared" si="1"/>
        <v>0</v>
      </c>
      <c r="AB44" s="13">
        <f t="shared" si="1"/>
        <v>0</v>
      </c>
      <c r="AC44" s="13">
        <f t="shared" si="1"/>
        <v>0</v>
      </c>
      <c r="AD44" s="13">
        <f t="shared" si="1"/>
        <v>0</v>
      </c>
      <c r="AE44" s="13">
        <f t="shared" si="14"/>
        <v>0</v>
      </c>
    </row>
    <row r="45" spans="1:31" x14ac:dyDescent="0.2">
      <c r="A45" s="37" t="s">
        <v>69</v>
      </c>
      <c r="B45" s="13">
        <v>5994</v>
      </c>
      <c r="C45" s="13">
        <v>820</v>
      </c>
      <c r="D45" s="13">
        <v>54981</v>
      </c>
      <c r="E45" s="13">
        <f t="shared" si="8"/>
        <v>6814</v>
      </c>
      <c r="F45" s="39">
        <f t="shared" si="3"/>
        <v>0.12393372255870209</v>
      </c>
      <c r="G45" s="39">
        <f>(J45+K46+L47+M48)/E45</f>
        <v>0</v>
      </c>
      <c r="I45" s="37" t="s">
        <v>70</v>
      </c>
      <c r="J45" s="2">
        <f>'[2]2018-2019'!B72</f>
        <v>0</v>
      </c>
      <c r="K45" s="2">
        <f>'[2]2018-2019'!C72</f>
        <v>0</v>
      </c>
      <c r="L45" s="2">
        <f>'[2]2018-2019'!D72</f>
        <v>0</v>
      </c>
      <c r="M45" s="2">
        <f>'[2]2018-2019'!E72</f>
        <v>0</v>
      </c>
      <c r="N45" s="2">
        <v>0</v>
      </c>
      <c r="O45" s="2">
        <f t="shared" si="15"/>
        <v>0</v>
      </c>
      <c r="Q45" s="37" t="s">
        <v>70</v>
      </c>
      <c r="R45" s="13">
        <f>(1/F45)*J45</f>
        <v>0</v>
      </c>
      <c r="S45" s="13">
        <f t="shared" si="6"/>
        <v>0</v>
      </c>
      <c r="T45" s="13">
        <f t="shared" si="9"/>
        <v>0</v>
      </c>
      <c r="U45" s="13">
        <f t="shared" si="10"/>
        <v>0</v>
      </c>
      <c r="V45" s="13">
        <f t="shared" si="12"/>
        <v>0</v>
      </c>
      <c r="W45" s="13">
        <f t="shared" si="13"/>
        <v>0</v>
      </c>
      <c r="Y45" s="37" t="s">
        <v>70</v>
      </c>
      <c r="Z45" s="13">
        <f t="shared" si="1"/>
        <v>0</v>
      </c>
      <c r="AA45" s="13">
        <f t="shared" si="1"/>
        <v>0</v>
      </c>
      <c r="AB45" s="13">
        <f t="shared" si="1"/>
        <v>0</v>
      </c>
      <c r="AC45" s="13">
        <f t="shared" si="1"/>
        <v>0</v>
      </c>
      <c r="AD45" s="13">
        <f t="shared" si="1"/>
        <v>0</v>
      </c>
      <c r="AE45" s="13">
        <f t="shared" si="14"/>
        <v>0</v>
      </c>
    </row>
    <row r="46" spans="1:31" x14ac:dyDescent="0.2">
      <c r="A46" s="37">
        <v>2019</v>
      </c>
      <c r="B46" s="13">
        <v>5993</v>
      </c>
      <c r="C46" s="13">
        <v>994</v>
      </c>
      <c r="D46" s="13">
        <v>54931</v>
      </c>
      <c r="E46" s="13">
        <f t="shared" si="8"/>
        <v>6987</v>
      </c>
      <c r="F46" s="39">
        <f t="shared" si="3"/>
        <v>0.12719593672061313</v>
      </c>
      <c r="G46" s="39">
        <f>(J46+K47+L48+M49)/E46</f>
        <v>0</v>
      </c>
      <c r="I46" s="37" t="s">
        <v>71</v>
      </c>
      <c r="J46" s="2">
        <f>'[2]2019-2020'!B72</f>
        <v>0</v>
      </c>
      <c r="K46" s="2">
        <f>'[2]2019-2020'!C72</f>
        <v>0</v>
      </c>
      <c r="L46" s="2">
        <f>'[2]2019-2020'!D72</f>
        <v>0</v>
      </c>
      <c r="M46" s="2">
        <f>'[2]2019-2020'!E72</f>
        <v>0</v>
      </c>
      <c r="N46" s="2">
        <v>0</v>
      </c>
      <c r="O46" s="2">
        <f t="shared" si="15"/>
        <v>0</v>
      </c>
      <c r="Q46" s="37" t="s">
        <v>71</v>
      </c>
      <c r="R46" s="13">
        <f>(1/F46)*J46</f>
        <v>0</v>
      </c>
      <c r="S46" s="13">
        <f t="shared" si="6"/>
        <v>0</v>
      </c>
      <c r="T46" s="13">
        <f t="shared" si="9"/>
        <v>0</v>
      </c>
      <c r="U46" s="13">
        <f t="shared" si="10"/>
        <v>0</v>
      </c>
      <c r="V46" s="13">
        <f t="shared" si="12"/>
        <v>0</v>
      </c>
      <c r="W46" s="13">
        <f t="shared" si="13"/>
        <v>0</v>
      </c>
      <c r="Y46" s="37" t="s">
        <v>71</v>
      </c>
      <c r="Z46" s="13">
        <f t="shared" si="1"/>
        <v>0</v>
      </c>
      <c r="AA46" s="13">
        <f t="shared" si="1"/>
        <v>0</v>
      </c>
      <c r="AB46" s="13">
        <f t="shared" si="1"/>
        <v>0</v>
      </c>
      <c r="AC46" s="13">
        <f t="shared" si="1"/>
        <v>0</v>
      </c>
      <c r="AD46" s="13">
        <f t="shared" si="1"/>
        <v>0</v>
      </c>
      <c r="AE46" s="13">
        <f t="shared" si="14"/>
        <v>0</v>
      </c>
    </row>
    <row r="47" spans="1:31" x14ac:dyDescent="0.2">
      <c r="A47" s="37">
        <v>2020</v>
      </c>
      <c r="B47" s="13">
        <v>5987</v>
      </c>
      <c r="C47" s="13">
        <v>750</v>
      </c>
      <c r="D47" s="13">
        <v>50680</v>
      </c>
      <c r="E47" s="13">
        <f t="shared" si="8"/>
        <v>6737</v>
      </c>
      <c r="F47" s="39">
        <f t="shared" si="3"/>
        <v>0.1329321231254933</v>
      </c>
      <c r="G47" s="39">
        <f>(J47+K48+L49+M50)/E47</f>
        <v>0</v>
      </c>
      <c r="I47" s="37" t="s">
        <v>72</v>
      </c>
      <c r="J47" s="2">
        <f>'[2]2020-2021'!B72</f>
        <v>0</v>
      </c>
      <c r="K47" s="2">
        <f>'[2]2020-2021'!C72</f>
        <v>0</v>
      </c>
      <c r="L47" s="2">
        <f>'[2]2020-2021'!D72</f>
        <v>0</v>
      </c>
      <c r="M47" s="2">
        <f>'[2]2020-2021'!E72</f>
        <v>0</v>
      </c>
      <c r="N47" s="2">
        <v>0</v>
      </c>
      <c r="O47" s="2">
        <f t="shared" si="15"/>
        <v>0</v>
      </c>
      <c r="Q47" s="37" t="s">
        <v>72</v>
      </c>
      <c r="R47" s="13">
        <f>(1/F47)*J47</f>
        <v>0</v>
      </c>
      <c r="S47" s="13">
        <f t="shared" si="6"/>
        <v>0</v>
      </c>
      <c r="T47" s="13">
        <f t="shared" si="9"/>
        <v>0</v>
      </c>
      <c r="U47" s="13">
        <f t="shared" si="10"/>
        <v>0</v>
      </c>
      <c r="V47" s="13">
        <f>(1/F43)*N47</f>
        <v>0</v>
      </c>
      <c r="W47" s="13">
        <f t="shared" ref="W47:W49" si="16">SUM(R47:U47)</f>
        <v>0</v>
      </c>
      <c r="Y47" s="37" t="s">
        <v>72</v>
      </c>
      <c r="Z47" s="13">
        <f t="shared" si="1"/>
        <v>0</v>
      </c>
      <c r="AA47" s="13">
        <f t="shared" si="1"/>
        <v>0</v>
      </c>
      <c r="AB47" s="13">
        <f t="shared" si="1"/>
        <v>0</v>
      </c>
      <c r="AC47" s="13">
        <f t="shared" si="1"/>
        <v>0</v>
      </c>
      <c r="AD47" s="13">
        <f t="shared" si="1"/>
        <v>0</v>
      </c>
      <c r="AE47" s="13">
        <f t="shared" si="14"/>
        <v>0</v>
      </c>
    </row>
    <row r="48" spans="1:31" ht="17" thickBot="1" x14ac:dyDescent="0.25">
      <c r="A48" s="49">
        <v>2021</v>
      </c>
      <c r="B48" s="50">
        <v>5949</v>
      </c>
      <c r="C48" s="50">
        <v>722</v>
      </c>
      <c r="D48" s="50">
        <v>48195</v>
      </c>
      <c r="E48" s="50">
        <f>B48+C48</f>
        <v>6671</v>
      </c>
      <c r="F48" s="51">
        <f>E48/D48</f>
        <v>0.1384168482207698</v>
      </c>
      <c r="G48" s="52"/>
      <c r="I48" s="37" t="s">
        <v>73</v>
      </c>
      <c r="J48" s="2">
        <f>'[2]2021-2022'!B72</f>
        <v>0</v>
      </c>
      <c r="K48" s="2">
        <f>'[2]2021-2022'!C72</f>
        <v>0</v>
      </c>
      <c r="L48" s="2">
        <f>'[2]2021-2022'!D72</f>
        <v>0</v>
      </c>
      <c r="M48" s="2">
        <f>'[2]2021-2022'!E72</f>
        <v>0</v>
      </c>
      <c r="N48" s="2">
        <v>0</v>
      </c>
      <c r="O48" s="2">
        <f t="shared" si="15"/>
        <v>0</v>
      </c>
      <c r="Q48" s="37" t="s">
        <v>73</v>
      </c>
      <c r="R48" s="13">
        <f>(1/F48)*J48</f>
        <v>0</v>
      </c>
      <c r="S48" s="13">
        <f t="shared" si="6"/>
        <v>0</v>
      </c>
      <c r="T48" s="13">
        <f t="shared" si="9"/>
        <v>0</v>
      </c>
      <c r="U48" s="13">
        <f t="shared" si="10"/>
        <v>0</v>
      </c>
      <c r="V48" s="13">
        <f>(1/F44)*N48</f>
        <v>0</v>
      </c>
      <c r="W48" s="13">
        <f t="shared" si="16"/>
        <v>0</v>
      </c>
      <c r="Y48" s="37" t="s">
        <v>73</v>
      </c>
      <c r="Z48" s="13">
        <f t="shared" ref="Z48:AD49" si="17">R48*1.25</f>
        <v>0</v>
      </c>
      <c r="AA48" s="13">
        <f t="shared" si="17"/>
        <v>0</v>
      </c>
      <c r="AB48" s="13">
        <f t="shared" si="17"/>
        <v>0</v>
      </c>
      <c r="AC48" s="13">
        <f t="shared" si="17"/>
        <v>0</v>
      </c>
      <c r="AD48" s="13">
        <f t="shared" si="17"/>
        <v>0</v>
      </c>
      <c r="AE48" s="13">
        <f t="shared" ref="AE48:AE49" si="18">SUM(Z48:AD48)</f>
        <v>0</v>
      </c>
    </row>
    <row r="49" spans="1:31" x14ac:dyDescent="0.2">
      <c r="I49" s="37" t="s">
        <v>74</v>
      </c>
      <c r="J49" s="37" t="s">
        <v>41</v>
      </c>
      <c r="K49" s="2">
        <f>'[2]2022-2023'!C72</f>
        <v>0</v>
      </c>
      <c r="L49" s="2">
        <f>'[2]2022-2023'!D72</f>
        <v>0</v>
      </c>
      <c r="M49" s="2"/>
      <c r="O49" s="2">
        <f t="shared" si="15"/>
        <v>0</v>
      </c>
      <c r="Q49" s="37" t="s">
        <v>74</v>
      </c>
      <c r="R49" s="13" t="s">
        <v>41</v>
      </c>
      <c r="S49" s="13">
        <f t="shared" si="6"/>
        <v>0</v>
      </c>
      <c r="T49" s="13">
        <f t="shared" si="9"/>
        <v>0</v>
      </c>
      <c r="U49" s="13">
        <f t="shared" si="10"/>
        <v>0</v>
      </c>
      <c r="V49" s="13">
        <f>(1/F45)*N49</f>
        <v>0</v>
      </c>
      <c r="W49" s="13">
        <f t="shared" si="16"/>
        <v>0</v>
      </c>
      <c r="Y49" s="37" t="s">
        <v>74</v>
      </c>
      <c r="Z49" s="2" t="s">
        <v>41</v>
      </c>
      <c r="AA49" s="13">
        <f t="shared" si="17"/>
        <v>0</v>
      </c>
      <c r="AB49" s="13">
        <f t="shared" si="17"/>
        <v>0</v>
      </c>
      <c r="AC49" s="13">
        <f t="shared" si="17"/>
        <v>0</v>
      </c>
      <c r="AD49" s="13">
        <f t="shared" si="17"/>
        <v>0</v>
      </c>
      <c r="AE49" s="13">
        <f t="shared" si="18"/>
        <v>0</v>
      </c>
    </row>
    <row r="50" spans="1:31" ht="17" thickBot="1" x14ac:dyDescent="0.25">
      <c r="I50" s="49" t="s">
        <v>75</v>
      </c>
      <c r="J50" s="49" t="s">
        <v>41</v>
      </c>
      <c r="K50" s="49" t="s">
        <v>41</v>
      </c>
      <c r="L50" s="52"/>
      <c r="M50" s="52"/>
      <c r="N50" s="52"/>
      <c r="O50" s="52"/>
      <c r="Q50" s="49" t="s">
        <v>75</v>
      </c>
      <c r="R50" s="53" t="s">
        <v>41</v>
      </c>
      <c r="S50" s="53" t="s">
        <v>41</v>
      </c>
      <c r="T50" s="52"/>
      <c r="U50" s="52"/>
      <c r="V50" s="52"/>
      <c r="W50" s="52"/>
      <c r="Y50" s="49" t="s">
        <v>75</v>
      </c>
      <c r="Z50" s="53" t="s">
        <v>41</v>
      </c>
      <c r="AA50" s="53" t="s">
        <v>41</v>
      </c>
      <c r="AB50" s="52"/>
      <c r="AC50" s="52"/>
      <c r="AD50" s="52"/>
      <c r="AE50" s="52"/>
    </row>
    <row r="51" spans="1:31" x14ac:dyDescent="0.2">
      <c r="Q51" s="54" t="s">
        <v>76</v>
      </c>
      <c r="R51" s="55">
        <f>AVERAGE(R35:R48)</f>
        <v>8.1709010361406733</v>
      </c>
      <c r="S51" s="55">
        <f t="shared" ref="S51:V51" si="19">AVERAGE(S35:S48)</f>
        <v>534.75151448785914</v>
      </c>
      <c r="T51" s="55">
        <f t="shared" si="19"/>
        <v>149.68731296254677</v>
      </c>
      <c r="U51" s="55">
        <f t="shared" si="19"/>
        <v>2.5551458556362121</v>
      </c>
      <c r="V51" s="55">
        <f t="shared" si="19"/>
        <v>0.49529313929313928</v>
      </c>
      <c r="W51" s="55">
        <f>AVERAGE(W35:W48)</f>
        <v>695.62478940009782</v>
      </c>
      <c r="X51" s="56"/>
      <c r="Y51" s="54" t="s">
        <v>76</v>
      </c>
      <c r="Z51" s="55">
        <f>AVERAGE(Z35:Z48)</f>
        <v>10.213626295175841</v>
      </c>
      <c r="AA51" s="55">
        <f t="shared" ref="AA51:AD51" si="20">AVERAGE(AA35:AA48)</f>
        <v>668.43939310982398</v>
      </c>
      <c r="AB51" s="55">
        <f t="shared" si="20"/>
        <v>187.1091412031835</v>
      </c>
      <c r="AC51" s="55">
        <f t="shared" si="20"/>
        <v>3.1939323195452647</v>
      </c>
      <c r="AD51" s="55">
        <f t="shared" si="20"/>
        <v>0.61911642411642398</v>
      </c>
      <c r="AE51" s="57">
        <f>AVERAGE(AE35:AE48)</f>
        <v>869.53098675012222</v>
      </c>
    </row>
    <row r="52" spans="1:31" x14ac:dyDescent="0.2">
      <c r="A52" s="58" t="s">
        <v>77</v>
      </c>
    </row>
    <row r="53" spans="1:31" x14ac:dyDescent="0.2">
      <c r="A53" t="s">
        <v>42</v>
      </c>
    </row>
    <row r="54" spans="1:31" x14ac:dyDescent="0.2">
      <c r="A54" t="s">
        <v>78</v>
      </c>
    </row>
    <row r="56" spans="1:31" x14ac:dyDescent="0.2">
      <c r="A56" t="s">
        <v>79</v>
      </c>
    </row>
    <row r="58" spans="1:31" x14ac:dyDescent="0.2">
      <c r="A58" t="s">
        <v>80</v>
      </c>
    </row>
    <row r="59" spans="1:31" x14ac:dyDescent="0.2">
      <c r="A59" t="s">
        <v>81</v>
      </c>
    </row>
  </sheetData>
  <mergeCells count="10">
    <mergeCell ref="G30:G31"/>
    <mergeCell ref="J30:O30"/>
    <mergeCell ref="R30:W30"/>
    <mergeCell ref="Z30:AE30"/>
    <mergeCell ref="A30:A31"/>
    <mergeCell ref="B30:B31"/>
    <mergeCell ref="C30:C31"/>
    <mergeCell ref="D30:D31"/>
    <mergeCell ref="E30:E31"/>
    <mergeCell ref="F30:F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46EF-2D4F-9941-B65E-DD908DE46DD8}">
  <dimension ref="A1:F29"/>
  <sheetViews>
    <sheetView workbookViewId="0">
      <selection activeCell="G13" sqref="G13"/>
    </sheetView>
  </sheetViews>
  <sheetFormatPr baseColWidth="10" defaultRowHeight="16" x14ac:dyDescent="0.2"/>
  <cols>
    <col min="2" max="2" width="22" bestFit="1" customWidth="1"/>
    <col min="3" max="3" width="10.6640625" bestFit="1" customWidth="1"/>
    <col min="4" max="4" width="22.83203125" bestFit="1" customWidth="1"/>
    <col min="5" max="5" width="14.6640625" bestFit="1" customWidth="1"/>
  </cols>
  <sheetData>
    <row r="1" spans="1:6" x14ac:dyDescent="0.2">
      <c r="A1" t="s">
        <v>11</v>
      </c>
      <c r="B1" t="s">
        <v>16</v>
      </c>
      <c r="C1" s="2" t="s">
        <v>17</v>
      </c>
      <c r="D1" s="20" t="s">
        <v>18</v>
      </c>
      <c r="E1" s="2" t="s">
        <v>19</v>
      </c>
      <c r="F1" s="20" t="s">
        <v>20</v>
      </c>
    </row>
    <row r="2" spans="1:6" x14ac:dyDescent="0.2">
      <c r="A2" s="2">
        <f t="shared" ref="A2:A16" si="0">+A3-1</f>
        <v>1992</v>
      </c>
      <c r="B2" s="2">
        <v>698</v>
      </c>
      <c r="C2" s="2">
        <v>15207</v>
      </c>
      <c r="D2" s="2">
        <v>0.32800000000000001</v>
      </c>
      <c r="E2" s="2">
        <v>855.7</v>
      </c>
      <c r="F2" s="2">
        <v>0.18</v>
      </c>
    </row>
    <row r="3" spans="1:6" x14ac:dyDescent="0.2">
      <c r="A3" s="2">
        <f t="shared" si="0"/>
        <v>1993</v>
      </c>
      <c r="B3" s="2">
        <v>415</v>
      </c>
      <c r="C3" s="2">
        <v>7659</v>
      </c>
      <c r="D3" s="2">
        <v>-0.214</v>
      </c>
      <c r="E3" s="2">
        <v>706.9</v>
      </c>
      <c r="F3" s="2">
        <v>-0.37</v>
      </c>
    </row>
    <row r="4" spans="1:6" x14ac:dyDescent="0.2">
      <c r="A4" s="2">
        <f t="shared" si="0"/>
        <v>1994</v>
      </c>
      <c r="B4" s="2">
        <v>404</v>
      </c>
      <c r="C4" s="2">
        <v>5777</v>
      </c>
      <c r="D4" s="2">
        <v>1.3939999999999999</v>
      </c>
      <c r="E4" s="2">
        <v>938</v>
      </c>
      <c r="F4" s="2">
        <v>-1.35</v>
      </c>
    </row>
    <row r="5" spans="1:6" x14ac:dyDescent="0.2">
      <c r="A5" s="2">
        <f t="shared" si="0"/>
        <v>1995</v>
      </c>
      <c r="B5" s="2">
        <v>206</v>
      </c>
      <c r="C5" s="2">
        <v>5216</v>
      </c>
      <c r="D5" s="2">
        <v>2.214</v>
      </c>
      <c r="E5" s="2">
        <v>874.2</v>
      </c>
      <c r="F5" s="2">
        <v>-1.32</v>
      </c>
    </row>
    <row r="6" spans="1:6" x14ac:dyDescent="0.2">
      <c r="A6" s="2">
        <f t="shared" si="0"/>
        <v>1996</v>
      </c>
      <c r="B6" s="2">
        <v>279</v>
      </c>
      <c r="C6" s="2">
        <v>7814</v>
      </c>
      <c r="D6" s="2">
        <v>-0.08</v>
      </c>
      <c r="E6" s="2">
        <v>598.29999999999995</v>
      </c>
      <c r="F6" s="2">
        <v>-1.05</v>
      </c>
    </row>
    <row r="7" spans="1:6" x14ac:dyDescent="0.2">
      <c r="A7" s="2">
        <f t="shared" si="0"/>
        <v>1997</v>
      </c>
      <c r="B7" s="2">
        <v>290</v>
      </c>
      <c r="C7" s="2">
        <v>7755</v>
      </c>
      <c r="D7" s="2">
        <v>1.1619999999999999</v>
      </c>
      <c r="E7" s="2">
        <v>578.70000000000005</v>
      </c>
      <c r="F7" s="2">
        <v>-1.61</v>
      </c>
    </row>
    <row r="8" spans="1:6" x14ac:dyDescent="0.2">
      <c r="A8" s="2">
        <f t="shared" si="0"/>
        <v>1998</v>
      </c>
      <c r="B8" s="2">
        <v>227</v>
      </c>
      <c r="C8" s="2">
        <v>7355</v>
      </c>
      <c r="D8" s="2">
        <v>0.83</v>
      </c>
      <c r="E8" s="2">
        <v>674.8</v>
      </c>
      <c r="F8" s="2">
        <v>-0.98</v>
      </c>
    </row>
    <row r="9" spans="1:6" x14ac:dyDescent="0.2">
      <c r="A9" s="2">
        <f t="shared" si="0"/>
        <v>1999</v>
      </c>
      <c r="B9" s="2">
        <v>298</v>
      </c>
      <c r="C9" s="2">
        <v>12364</v>
      </c>
      <c r="D9" s="2">
        <v>2.3839999999999999</v>
      </c>
      <c r="E9" s="2">
        <v>970.8</v>
      </c>
      <c r="F9" s="2">
        <v>-0.73</v>
      </c>
    </row>
    <row r="10" spans="1:6" x14ac:dyDescent="0.2">
      <c r="A10" s="2">
        <f t="shared" si="0"/>
        <v>2000</v>
      </c>
      <c r="B10" s="2">
        <v>921</v>
      </c>
      <c r="C10" s="2">
        <v>23504</v>
      </c>
      <c r="D10" s="2">
        <v>-7.3999999999999996E-2</v>
      </c>
      <c r="E10" s="2">
        <v>1287</v>
      </c>
      <c r="F10" s="2">
        <v>0.45</v>
      </c>
    </row>
    <row r="11" spans="1:6" x14ac:dyDescent="0.2">
      <c r="A11" s="2">
        <f t="shared" si="0"/>
        <v>2001</v>
      </c>
      <c r="B11" s="2">
        <v>1015</v>
      </c>
      <c r="C11" s="2">
        <v>27489</v>
      </c>
      <c r="D11" s="2">
        <v>-1.026</v>
      </c>
      <c r="E11" s="2">
        <v>1115</v>
      </c>
      <c r="F11" s="2">
        <v>1.78</v>
      </c>
    </row>
    <row r="12" spans="1:6" x14ac:dyDescent="0.2">
      <c r="A12" s="2">
        <f t="shared" si="0"/>
        <v>2002</v>
      </c>
      <c r="B12" s="2">
        <v>1059</v>
      </c>
      <c r="C12" s="2">
        <v>21604</v>
      </c>
      <c r="D12" s="2">
        <v>-0.71599999999999997</v>
      </c>
      <c r="E12" s="2">
        <v>1012</v>
      </c>
      <c r="F12" s="2">
        <v>2.21</v>
      </c>
    </row>
    <row r="13" spans="1:6" x14ac:dyDescent="0.2">
      <c r="A13" s="2">
        <f t="shared" si="0"/>
        <v>2003</v>
      </c>
      <c r="B13" s="2">
        <v>745</v>
      </c>
      <c r="C13" s="2">
        <v>13035</v>
      </c>
      <c r="D13" s="2">
        <v>-0.84399999999999997</v>
      </c>
      <c r="E13" s="2">
        <v>1245</v>
      </c>
      <c r="F13" s="2">
        <v>2.2200000000000002</v>
      </c>
    </row>
    <row r="14" spans="1:6" x14ac:dyDescent="0.2">
      <c r="A14" s="2">
        <f t="shared" si="0"/>
        <v>2004</v>
      </c>
      <c r="B14" s="2">
        <v>598</v>
      </c>
      <c r="C14" s="2">
        <v>9547</v>
      </c>
      <c r="D14" s="2">
        <v>-5.1999999999999998E-2</v>
      </c>
      <c r="E14" s="2">
        <v>790.7</v>
      </c>
      <c r="F14" s="2">
        <v>1.38</v>
      </c>
    </row>
    <row r="15" spans="1:6" x14ac:dyDescent="0.2">
      <c r="A15" s="2">
        <f t="shared" si="0"/>
        <v>2005</v>
      </c>
      <c r="B15" s="2">
        <v>345</v>
      </c>
      <c r="C15" s="2">
        <v>13375</v>
      </c>
      <c r="D15" s="2">
        <v>0.68400000000000005</v>
      </c>
      <c r="E15" s="2">
        <v>512.29999999999995</v>
      </c>
      <c r="F15" s="2">
        <v>1.07</v>
      </c>
    </row>
    <row r="16" spans="1:6" x14ac:dyDescent="0.2">
      <c r="A16" s="2">
        <f t="shared" si="0"/>
        <v>2006</v>
      </c>
      <c r="B16" s="2">
        <v>462</v>
      </c>
      <c r="C16" s="2">
        <v>14751</v>
      </c>
      <c r="D16" s="2">
        <v>0.59199999999999997</v>
      </c>
      <c r="E16" s="2">
        <v>805.4</v>
      </c>
      <c r="F16" s="2">
        <v>0.37</v>
      </c>
    </row>
    <row r="17" spans="1:6" x14ac:dyDescent="0.2">
      <c r="A17" s="2">
        <v>2007</v>
      </c>
      <c r="B17" s="2">
        <v>480</v>
      </c>
      <c r="C17" s="2">
        <v>18263</v>
      </c>
      <c r="D17" s="2">
        <v>0.69599999999999995</v>
      </c>
      <c r="E17" s="2">
        <v>713.2</v>
      </c>
      <c r="F17" s="2">
        <v>-1.31</v>
      </c>
    </row>
    <row r="18" spans="1:6" x14ac:dyDescent="0.2">
      <c r="A18" s="2">
        <v>2008</v>
      </c>
      <c r="B18" s="2">
        <v>339</v>
      </c>
      <c r="C18" s="2">
        <v>14940</v>
      </c>
      <c r="D18" s="2">
        <v>5.6000000000000001E-2</v>
      </c>
      <c r="E18" s="2">
        <v>757</v>
      </c>
      <c r="F18" s="2">
        <v>-0.38</v>
      </c>
    </row>
    <row r="19" spans="1:6" x14ac:dyDescent="0.2">
      <c r="A19" s="6">
        <v>2009</v>
      </c>
      <c r="B19" s="6">
        <v>215</v>
      </c>
      <c r="C19" s="2">
        <v>6356</v>
      </c>
      <c r="D19" s="2">
        <v>0.182</v>
      </c>
      <c r="E19" s="2">
        <v>548.1</v>
      </c>
      <c r="F19" s="2">
        <v>0.41</v>
      </c>
    </row>
    <row r="20" spans="1:6" x14ac:dyDescent="0.2">
      <c r="A20" s="6">
        <v>2010</v>
      </c>
      <c r="B20" s="6">
        <v>654</v>
      </c>
      <c r="C20" s="2">
        <v>10198</v>
      </c>
      <c r="D20" s="2">
        <v>-1.526</v>
      </c>
      <c r="E20" s="6">
        <v>988.6</v>
      </c>
      <c r="F20" s="2">
        <v>1.45</v>
      </c>
    </row>
    <row r="21" spans="1:6" x14ac:dyDescent="0.2">
      <c r="A21" s="6">
        <v>2011</v>
      </c>
      <c r="B21" s="6">
        <v>314</v>
      </c>
      <c r="C21" s="2">
        <v>12699</v>
      </c>
      <c r="D21" s="2">
        <v>-0.222</v>
      </c>
      <c r="E21" s="6">
        <v>783</v>
      </c>
      <c r="F21" s="2">
        <v>0.42</v>
      </c>
    </row>
    <row r="22" spans="1:6" x14ac:dyDescent="0.2">
      <c r="A22" s="6">
        <v>2012</v>
      </c>
      <c r="B22" s="6">
        <v>685</v>
      </c>
      <c r="C22" s="2">
        <v>13064</v>
      </c>
      <c r="D22" s="2">
        <v>-0.70599999999999996</v>
      </c>
      <c r="E22" s="2">
        <v>991.1</v>
      </c>
      <c r="F22" s="2">
        <v>1.48</v>
      </c>
    </row>
    <row r="23" spans="1:6" x14ac:dyDescent="0.2">
      <c r="A23" s="6">
        <v>2013</v>
      </c>
      <c r="B23" s="10">
        <v>382</v>
      </c>
      <c r="C23" s="2">
        <v>17554</v>
      </c>
      <c r="D23" s="3">
        <v>-1.29</v>
      </c>
      <c r="E23" s="3">
        <v>793.5</v>
      </c>
      <c r="F23" s="2">
        <v>1.08</v>
      </c>
    </row>
    <row r="24" spans="1:6" x14ac:dyDescent="0.2">
      <c r="A24" s="6">
        <v>2015</v>
      </c>
      <c r="B24" s="6">
        <v>1417</v>
      </c>
      <c r="C24" s="2">
        <v>27742</v>
      </c>
      <c r="D24" s="3">
        <v>-0.69399999999999995</v>
      </c>
      <c r="E24" s="3">
        <v>1125</v>
      </c>
      <c r="F24" s="2">
        <v>0.67</v>
      </c>
    </row>
    <row r="25" spans="1:6" x14ac:dyDescent="0.2">
      <c r="A25" s="6">
        <v>2016</v>
      </c>
      <c r="B25" s="6">
        <v>745</v>
      </c>
      <c r="C25" s="2">
        <v>31196</v>
      </c>
      <c r="D25" s="3">
        <v>1.014</v>
      </c>
      <c r="E25" s="3">
        <v>1291</v>
      </c>
      <c r="F25" s="5">
        <v>-0.32</v>
      </c>
    </row>
    <row r="26" spans="1:6" x14ac:dyDescent="0.2">
      <c r="A26" s="6">
        <v>2018</v>
      </c>
      <c r="B26" s="6">
        <v>577</v>
      </c>
      <c r="C26" s="2">
        <v>26552</v>
      </c>
      <c r="D26" s="3">
        <v>1.32</v>
      </c>
      <c r="E26" s="3">
        <v>1075</v>
      </c>
      <c r="F26" s="3">
        <v>-0.39</v>
      </c>
    </row>
    <row r="27" spans="1:6" x14ac:dyDescent="0.2">
      <c r="A27" s="6">
        <v>2019</v>
      </c>
      <c r="B27" s="6">
        <v>379</v>
      </c>
      <c r="C27" s="2">
        <v>21824</v>
      </c>
      <c r="D27" s="3">
        <v>0.436</v>
      </c>
      <c r="E27" s="3">
        <v>642.5</v>
      </c>
      <c r="F27" s="2">
        <v>-0.44</v>
      </c>
    </row>
    <row r="28" spans="1:6" x14ac:dyDescent="0.2">
      <c r="A28" s="6">
        <v>2020</v>
      </c>
      <c r="B28" s="6">
        <v>415</v>
      </c>
      <c r="C28" s="2">
        <v>20111</v>
      </c>
      <c r="D28" s="3">
        <v>0.09</v>
      </c>
      <c r="E28" s="3">
        <v>886</v>
      </c>
      <c r="F28" s="2">
        <v>-1.99</v>
      </c>
    </row>
    <row r="29" spans="1:6" x14ac:dyDescent="0.2">
      <c r="A29" s="6">
        <v>2021</v>
      </c>
      <c r="C29" s="2">
        <v>20423</v>
      </c>
      <c r="D29" s="3">
        <v>0.78800000000000003</v>
      </c>
      <c r="E29" s="3">
        <v>1156</v>
      </c>
      <c r="F29" s="2">
        <v>-2.09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CHS - hatchery</vt:lpstr>
      <vt:lpstr>CHS - wild</vt:lpstr>
      <vt:lpstr>STS - wild</vt:lpstr>
      <vt:lpstr>STW - hatchery</vt:lpstr>
      <vt:lpstr>STW - wild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Shearer</dc:creator>
  <cp:lastModifiedBy>Megan Shearer</cp:lastModifiedBy>
  <dcterms:created xsi:type="dcterms:W3CDTF">2023-02-12T22:07:26Z</dcterms:created>
  <dcterms:modified xsi:type="dcterms:W3CDTF">2023-02-12T22:42:35Z</dcterms:modified>
</cp:coreProperties>
</file>